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660" windowWidth="15480" windowHeight="5010" tabRatio="827" activeTab="3"/>
  </bookViews>
  <sheets>
    <sheet name="Gam Cal" sheetId="1" r:id="rId1"/>
    <sheet name="Gam  Plot" sheetId="2" r:id="rId2"/>
    <sheet name="Displ Cal" sheetId="3" r:id="rId3"/>
    <sheet name="Displ plot" sheetId="4" r:id="rId4"/>
    <sheet name="P Wave Cal" sheetId="5" r:id="rId5"/>
    <sheet name="Resistivity Cal (use )" sheetId="6" r:id="rId6"/>
    <sheet name="Resistivity plot (use )" sheetId="7" r:id="rId7"/>
  </sheets>
  <definedNames>
    <definedName name="Al_Dens">'Gam Cal'!$B$4</definedName>
    <definedName name="D">'Gam Cal'!$B$3</definedName>
    <definedName name="Dw">'Gam Cal'!$B$3</definedName>
    <definedName name="S">'P Wave Cal'!$B$4</definedName>
    <definedName name="T">'P Wave Cal'!$B$3</definedName>
    <definedName name="W_Dens">'Gam Cal'!$B$5</definedName>
    <definedName name="z">'P Wave Cal'!$B$5</definedName>
  </definedNames>
  <calcPr fullCalcOnLoad="1"/>
</workbook>
</file>

<file path=xl/sharedStrings.xml><?xml version="1.0" encoding="utf-8"?>
<sst xmlns="http://schemas.openxmlformats.org/spreadsheetml/2006/main" count="71" uniqueCount="54">
  <si>
    <t>Av. Den. * Thickness</t>
  </si>
  <si>
    <t>Intensity (cps)</t>
  </si>
  <si>
    <t>Ln(cps)</t>
  </si>
  <si>
    <t>Aluminium Thickness (cm)</t>
  </si>
  <si>
    <t>Average Density (g/cc)</t>
  </si>
  <si>
    <t>Aluminium Density (g/cc) =</t>
  </si>
  <si>
    <t>Water Density (g/cc) =</t>
  </si>
  <si>
    <t xml:space="preserve">    </t>
  </si>
  <si>
    <t>Gamma Calibration</t>
  </si>
  <si>
    <t>P-wave Calibration</t>
  </si>
  <si>
    <t>Temperature (deg C) =</t>
  </si>
  <si>
    <t>Velocity of sound in distilled water (m/s) =</t>
  </si>
  <si>
    <t>Total Thickness (cm) =</t>
  </si>
  <si>
    <t>Total Liner Thickness (cm) =</t>
  </si>
  <si>
    <t>TT =</t>
  </si>
  <si>
    <t>TOT =</t>
  </si>
  <si>
    <t>PTO =</t>
  </si>
  <si>
    <t>(micro secs)</t>
  </si>
  <si>
    <t>Internal Thickness (cm) =</t>
  </si>
  <si>
    <t>User must enter values in Red</t>
  </si>
  <si>
    <t>Depth (m) =</t>
  </si>
  <si>
    <t>Salinity (ppt) =</t>
  </si>
  <si>
    <t>Temp (deg C)</t>
  </si>
  <si>
    <t>Velocity (m/s)</t>
  </si>
  <si>
    <t>Depth (m)</t>
  </si>
  <si>
    <t>Core  Diameter Calibration</t>
  </si>
  <si>
    <t xml:space="preserve"> </t>
  </si>
  <si>
    <t>Displacement (mm)</t>
  </si>
  <si>
    <t>Volts (bits)</t>
  </si>
  <si>
    <t>Scale on Displacement Channel</t>
  </si>
  <si>
    <t>=slope</t>
  </si>
  <si>
    <t>Concentration</t>
  </si>
  <si>
    <t>Resistivity</t>
  </si>
  <si>
    <t>Gradient</t>
  </si>
  <si>
    <t>Sensor</t>
  </si>
  <si>
    <t>Temp. Corrected</t>
  </si>
  <si>
    <t>at 20degC</t>
  </si>
  <si>
    <t>Response</t>
  </si>
  <si>
    <t>Resitivity</t>
  </si>
  <si>
    <t>(g/l)</t>
  </si>
  <si>
    <t>(ohm-m)</t>
  </si>
  <si>
    <t>(ohm-m/degC)</t>
  </si>
  <si>
    <t>(mV)</t>
  </si>
  <si>
    <t>Calibration Temperature</t>
  </si>
  <si>
    <t>degC</t>
  </si>
  <si>
    <t xml:space="preserve"> Sediment Range</t>
  </si>
  <si>
    <t>Temperature</t>
  </si>
  <si>
    <t>Saline</t>
  </si>
  <si>
    <t>Air</t>
  </si>
  <si>
    <t>-</t>
  </si>
  <si>
    <t>-</t>
  </si>
  <si>
    <t>Corrected</t>
  </si>
  <si>
    <t>Sensor Res.</t>
  </si>
  <si>
    <t>(mV)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</si>
</sst>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0.0"/>
    <numFmt numFmtId="178" formatCode="00"/>
    <numFmt numFmtId="179" formatCode="0.00000"/>
    <numFmt numFmtId="180" formatCode="0.0000000"/>
    <numFmt numFmtId="181" formatCode="0.0000000000"/>
    <numFmt numFmtId="182" formatCode="0.000000000"/>
    <numFmt numFmtId="183" formatCode="0.00000000"/>
    <numFmt numFmtId="184" formatCode="0.000000"/>
    <numFmt numFmtId="185" formatCode="0.0000"/>
  </numFmts>
  <fonts count="5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6"/>
      <name val="ＭＳ Ｐゴシック"/>
      <family val="3"/>
    </font>
    <font>
      <b/>
      <sz val="12"/>
      <color indexed="8"/>
      <name val="Arial"/>
      <family val="0"/>
    </font>
    <font>
      <b/>
      <sz val="15.75"/>
      <color indexed="10"/>
      <name val="Arial"/>
      <family val="0"/>
    </font>
    <font>
      <b/>
      <vertAlign val="superscript"/>
      <sz val="15.75"/>
      <color indexed="10"/>
      <name val="Arial"/>
      <family val="0"/>
    </font>
    <font>
      <sz val="18"/>
      <color indexed="8"/>
      <name val="Arial"/>
      <family val="0"/>
    </font>
    <font>
      <vertAlign val="superscript"/>
      <sz val="18"/>
      <color indexed="8"/>
      <name val="Arial"/>
      <family val="0"/>
    </font>
    <font>
      <sz val="11.75"/>
      <color indexed="8"/>
      <name val="Arial"/>
      <family val="0"/>
    </font>
    <font>
      <b/>
      <sz val="20"/>
      <color indexed="10"/>
      <name val="Arial"/>
      <family val="0"/>
    </font>
    <font>
      <b/>
      <vertAlign val="superscript"/>
      <sz val="20"/>
      <color indexed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.75"/>
      <color indexed="8"/>
      <name val="Arial"/>
      <family val="0"/>
    </font>
    <font>
      <b/>
      <sz val="19.75"/>
      <color indexed="8"/>
      <name val="Arial"/>
      <family val="0"/>
    </font>
    <font>
      <b/>
      <sz val="13.75"/>
      <color indexed="8"/>
      <name val="Arial"/>
      <family val="0"/>
    </font>
    <font>
      <b/>
      <sz val="10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0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3F3F76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b/>
      <sz val="11"/>
      <color rgb="FF3F3F3F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3" xfId="0" applyFill="1" applyBorder="1" applyAlignment="1">
      <alignment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2" fontId="3" fillId="32" borderId="14" xfId="0" applyNumberFormat="1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/>
    </xf>
    <xf numFmtId="2" fontId="3" fillId="32" borderId="14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2" fontId="3" fillId="32" borderId="16" xfId="0" applyNumberFormat="1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17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 horizontal="center"/>
    </xf>
    <xf numFmtId="176" fontId="0" fillId="33" borderId="0" xfId="0" applyNumberFormat="1" applyFill="1" applyAlignment="1">
      <alignment horizontal="center"/>
    </xf>
    <xf numFmtId="0" fontId="5" fillId="33" borderId="0" xfId="0" applyFont="1" applyFill="1" applyAlignment="1">
      <alignment horizontal="center"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76" fontId="1" fillId="33" borderId="0" xfId="0" applyNumberFormat="1" applyFont="1" applyFill="1" applyAlignment="1">
      <alignment horizontal="center"/>
    </xf>
    <xf numFmtId="0" fontId="0" fillId="0" borderId="0" xfId="55">
      <alignment/>
      <protection/>
    </xf>
    <xf numFmtId="0" fontId="0" fillId="0" borderId="0" xfId="56">
      <alignment/>
      <protection/>
    </xf>
    <xf numFmtId="1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am Cal" xfId="55"/>
    <cellStyle name="Normal_Resistivity C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Gamma Density Calibration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05"/>
          <c:w val="0.954"/>
          <c:h val="0.8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'Gam Cal'!$C$8:$C$14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'Gam Cal'!$E$8:$E$14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5901884"/>
        <c:axId val="56246045"/>
      </c:scatterChart>
      <c:valAx>
        <c:axId val="65901884"/>
        <c:scaling>
          <c:orientation val="minMax"/>
          <c:max val="2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Thickness*Density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crossBetween val="midCat"/>
        <c:dispUnits/>
      </c:valAx>
      <c:valAx>
        <c:axId val="56246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 (cps)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Displacement transducer calibration</a:t>
            </a:r>
          </a:p>
        </c:rich>
      </c:tx>
      <c:layout>
        <c:manualLayout>
          <c:xMode val="factor"/>
          <c:yMode val="factor"/>
          <c:x val="-0.230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1"/>
          <c:w val="0.951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'Displ Cal'!$A$6:$A$10</c:f>
              <c:numCache>
                <c:ptCount val="5"/>
                <c:pt idx="0">
                  <c:v>1622.8837209302326</c:v>
                </c:pt>
                <c:pt idx="1">
                  <c:v>3185.2195121951218</c:v>
                </c:pt>
                <c:pt idx="2">
                  <c:v>4099.272727272727</c:v>
                </c:pt>
                <c:pt idx="3">
                  <c:v>6594.789473684211</c:v>
                </c:pt>
                <c:pt idx="4">
                  <c:v>9073.97619047619</c:v>
                </c:pt>
              </c:numCache>
            </c:numRef>
          </c:xVal>
          <c:yVal>
            <c:numRef>
              <c:f>'Displ Cal'!$B$6:$B$10</c:f>
              <c:numCache>
                <c:ptCount val="5"/>
                <c:pt idx="0">
                  <c:v>0</c:v>
                </c:pt>
                <c:pt idx="1">
                  <c:v>-3.2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</c:numCache>
            </c:numRef>
          </c:yVal>
          <c:smooth val="0"/>
        </c:ser>
        <c:axId val="36452358"/>
        <c:axId val="59635767"/>
      </c:scatterChart>
      <c:val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Volts (bits)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 val="autoZero"/>
        <c:crossBetween val="midCat"/>
        <c:dispUnits/>
      </c:valAx>
      <c:valAx>
        <c:axId val="59635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(mm)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65"/>
          <c:w val="0.948"/>
          <c:h val="0.9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'Resistivity Cal (use )'!$E$4:$E$8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'Resistivity Cal (use )'!$F$4:$F$8</c:f>
              <c:numCache>
                <c:ptCount val="5"/>
                <c:pt idx="0">
                  <c:v>0.20094807306555434</c:v>
                </c:pt>
                <c:pt idx="1">
                  <c:v>0.37470679810381374</c:v>
                </c:pt>
                <c:pt idx="2">
                  <c:v>1.6562803166074624</c:v>
                </c:pt>
                <c:pt idx="3">
                  <c:v>3.179627728324554</c:v>
                </c:pt>
                <c:pt idx="4">
                  <c:v>14.82107511067003</c:v>
                </c:pt>
              </c:numCache>
            </c:numRef>
          </c:yVal>
          <c:smooth val="0"/>
        </c:ser>
        <c:axId val="66959856"/>
        <c:axId val="65767793"/>
      </c:scatterChart>
      <c:val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Sensor Response (mV)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793"/>
        <c:crossesAt val="0.1"/>
        <c:crossBetween val="midCat"/>
        <c:dispUnits/>
        <c:majorUnit val="100"/>
      </c:valAx>
      <c:valAx>
        <c:axId val="6576779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Resistivity (ohm-m)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87" right="0.787" top="0.984" bottom="0.984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70"/>
  </sheetViews>
  <pageMargins left="0.787" right="0.787" top="0.984" bottom="0.984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indexed="55"/>
  </sheetPr>
  <sheetViews>
    <sheetView workbookViewId="0" zoomScale="70"/>
  </sheetViews>
  <pageMargins left="0.787" right="0.787" top="0.984" bottom="0.984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0.16025</cdr:y>
    </cdr:from>
    <cdr:to>
      <cdr:x>0.94425</cdr:x>
      <cdr:y>0.77275</cdr:y>
    </cdr:to>
    <cdr:sp>
      <cdr:nvSpPr>
        <cdr:cNvPr id="1" name="Line 1"/>
        <cdr:cNvSpPr>
          <a:spLocks/>
        </cdr:cNvSpPr>
      </cdr:nvSpPr>
      <cdr:spPr>
        <a:xfrm>
          <a:off x="1514475" y="914400"/>
          <a:ext cx="720090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</cdr:x>
      <cdr:y>0.56725</cdr:y>
    </cdr:from>
    <cdr:to>
      <cdr:x>0.4</cdr:x>
      <cdr:y>0.644</cdr:y>
    </cdr:to>
    <cdr:sp>
      <cdr:nvSpPr>
        <cdr:cNvPr id="2" name="Text Box 2"/>
        <cdr:cNvSpPr txBox="1">
          <a:spLocks noChangeArrowheads="1"/>
        </cdr:cNvSpPr>
      </cdr:nvSpPr>
      <cdr:spPr>
        <a:xfrm>
          <a:off x="2181225" y="3257550"/>
          <a:ext cx="15049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B= X    coefiicient
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C= Y    intercept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28125" style="0" customWidth="1"/>
    <col min="2" max="2" width="20.7109375" style="0" customWidth="1"/>
    <col min="3" max="3" width="18.57421875" style="0" customWidth="1"/>
    <col min="4" max="5" width="13.00390625" style="0" customWidth="1"/>
  </cols>
  <sheetData>
    <row r="1" spans="1:2" ht="12.75">
      <c r="A1" s="6" t="s">
        <v>8</v>
      </c>
      <c r="B1" s="10" t="s">
        <v>19</v>
      </c>
    </row>
    <row r="2" ht="12.75">
      <c r="B2" s="2"/>
    </row>
    <row r="3" spans="1:2" ht="12.75">
      <c r="A3" s="9" t="s">
        <v>18</v>
      </c>
      <c r="B3" s="46"/>
    </row>
    <row r="4" spans="1:2" ht="12.75">
      <c r="A4" s="1" t="s">
        <v>5</v>
      </c>
      <c r="B4" s="3">
        <v>2.71</v>
      </c>
    </row>
    <row r="5" spans="1:2" ht="12.75">
      <c r="A5" s="1" t="s">
        <v>6</v>
      </c>
      <c r="B5" s="3">
        <v>1</v>
      </c>
    </row>
    <row r="7" spans="1:5" ht="12.75">
      <c r="A7" s="11" t="s">
        <v>3</v>
      </c>
      <c r="B7" s="4" t="s">
        <v>4</v>
      </c>
      <c r="C7" s="4" t="s">
        <v>0</v>
      </c>
      <c r="D7" s="11" t="s">
        <v>1</v>
      </c>
      <c r="E7" s="4" t="s">
        <v>2</v>
      </c>
    </row>
    <row r="8" spans="1:5" ht="12.75">
      <c r="A8" s="38">
        <v>6</v>
      </c>
      <c r="B8" s="13" t="e">
        <f>((A8/D)*Al_Dens)+(((D-A8)/D*W_Dens))</f>
        <v>#DIV/0!</v>
      </c>
      <c r="C8" t="e">
        <f>B8*D</f>
        <v>#DIV/0!</v>
      </c>
      <c r="D8" s="53"/>
      <c r="E8" t="e">
        <f aca="true" t="shared" si="0" ref="E8:E14">LN(D8)</f>
        <v>#NUM!</v>
      </c>
    </row>
    <row r="9" spans="1:5" ht="12.75">
      <c r="A9" s="38">
        <v>5</v>
      </c>
      <c r="B9" s="13" t="e">
        <f aca="true" t="shared" si="1" ref="B9:B14">((A9/D)*Al_Dens)+(((D-A9)/D*W_Dens))</f>
        <v>#DIV/0!</v>
      </c>
      <c r="C9" t="e">
        <f aca="true" t="shared" si="2" ref="C9:C14">B9*D</f>
        <v>#DIV/0!</v>
      </c>
      <c r="D9" s="53"/>
      <c r="E9" t="e">
        <f t="shared" si="0"/>
        <v>#NUM!</v>
      </c>
    </row>
    <row r="10" spans="1:5" ht="12.75">
      <c r="A10" s="38">
        <v>4</v>
      </c>
      <c r="B10" s="13" t="e">
        <f t="shared" si="1"/>
        <v>#DIV/0!</v>
      </c>
      <c r="C10" t="e">
        <f t="shared" si="2"/>
        <v>#DIV/0!</v>
      </c>
      <c r="D10" s="53"/>
      <c r="E10" t="e">
        <f t="shared" si="0"/>
        <v>#NUM!</v>
      </c>
    </row>
    <row r="11" spans="1:5" ht="12.75">
      <c r="A11" s="38">
        <v>3</v>
      </c>
      <c r="B11" s="13" t="e">
        <f t="shared" si="1"/>
        <v>#DIV/0!</v>
      </c>
      <c r="C11" t="e">
        <f t="shared" si="2"/>
        <v>#DIV/0!</v>
      </c>
      <c r="D11" s="53"/>
      <c r="E11" t="e">
        <f t="shared" si="0"/>
        <v>#NUM!</v>
      </c>
    </row>
    <row r="12" spans="1:5" ht="12.75">
      <c r="A12" s="38">
        <v>2</v>
      </c>
      <c r="B12" s="13" t="e">
        <f t="shared" si="1"/>
        <v>#DIV/0!</v>
      </c>
      <c r="C12" t="e">
        <f t="shared" si="2"/>
        <v>#DIV/0!</v>
      </c>
      <c r="D12" s="53"/>
      <c r="E12" t="e">
        <f t="shared" si="0"/>
        <v>#NUM!</v>
      </c>
    </row>
    <row r="13" spans="1:8" ht="12.75">
      <c r="A13" s="38">
        <v>1</v>
      </c>
      <c r="B13" s="13" t="e">
        <f>((A13/D)*Al_Dens)+(((D-A13)/D*W_Dens))</f>
        <v>#DIV/0!</v>
      </c>
      <c r="C13" t="e">
        <f>B13*D</f>
        <v>#DIV/0!</v>
      </c>
      <c r="D13" s="53"/>
      <c r="E13" t="e">
        <f t="shared" si="0"/>
        <v>#NUM!</v>
      </c>
      <c r="H13" s="38"/>
    </row>
    <row r="14" spans="1:9" ht="12.75">
      <c r="A14" s="38">
        <v>0</v>
      </c>
      <c r="B14" s="13" t="e">
        <f t="shared" si="1"/>
        <v>#DIV/0!</v>
      </c>
      <c r="C14" t="e">
        <f t="shared" si="2"/>
        <v>#DIV/0!</v>
      </c>
      <c r="D14" s="53"/>
      <c r="E14" t="e">
        <f t="shared" si="0"/>
        <v>#NUM!</v>
      </c>
      <c r="I14" s="51"/>
    </row>
    <row r="29" ht="12.75">
      <c r="C29" t="s">
        <v>7</v>
      </c>
    </row>
  </sheetData>
  <sheetProtection/>
  <printOptions/>
  <pageMargins left="0.787" right="0.787" top="0.984" bottom="0.9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8.57421875" style="0" customWidth="1"/>
    <col min="2" max="2" width="20.28125" style="0" customWidth="1"/>
    <col min="4" max="4" width="11.28125" style="0" bestFit="1" customWidth="1"/>
    <col min="5" max="7" width="9.140625" style="33" customWidth="1"/>
  </cols>
  <sheetData>
    <row r="1" spans="1:2" ht="12.75">
      <c r="A1" s="6" t="s">
        <v>25</v>
      </c>
      <c r="B1" s="10" t="s">
        <v>19</v>
      </c>
    </row>
    <row r="3" spans="1:2" ht="12.75">
      <c r="A3" s="9" t="s">
        <v>26</v>
      </c>
      <c r="B3" s="12" t="s">
        <v>26</v>
      </c>
    </row>
    <row r="4" spans="1:2" ht="12.75">
      <c r="A4" s="35" t="s">
        <v>28</v>
      </c>
      <c r="B4" s="34" t="s">
        <v>27</v>
      </c>
    </row>
    <row r="5" spans="1:2" ht="12.75">
      <c r="A5" s="12" t="s">
        <v>26</v>
      </c>
      <c r="B5" s="9" t="s">
        <v>26</v>
      </c>
    </row>
    <row r="6" spans="1:2" ht="12.75">
      <c r="A6" s="53">
        <v>1622.8837209302326</v>
      </c>
      <c r="B6" s="7">
        <v>0</v>
      </c>
    </row>
    <row r="7" spans="1:2" ht="12.75">
      <c r="A7" s="53">
        <v>3185.2195121951218</v>
      </c>
      <c r="B7" s="7">
        <v>-3.2</v>
      </c>
    </row>
    <row r="8" spans="1:2" ht="12.75">
      <c r="A8" s="53">
        <v>4099.272727272727</v>
      </c>
      <c r="B8" s="7">
        <v>-5</v>
      </c>
    </row>
    <row r="9" spans="1:2" ht="12.75">
      <c r="A9" s="53">
        <v>6594.789473684211</v>
      </c>
      <c r="B9" s="7">
        <v>-10</v>
      </c>
    </row>
    <row r="10" spans="1:2" ht="12.75">
      <c r="A10" s="53">
        <v>9073.97619047619</v>
      </c>
      <c r="B10" s="7">
        <v>-15</v>
      </c>
    </row>
    <row r="11" spans="1:2" ht="12.75">
      <c r="A11" s="12" t="s">
        <v>26</v>
      </c>
      <c r="B11" s="9" t="s">
        <v>26</v>
      </c>
    </row>
    <row r="12" spans="1:2" ht="12.75">
      <c r="A12" s="9" t="s">
        <v>26</v>
      </c>
      <c r="B12" s="12" t="s">
        <v>26</v>
      </c>
    </row>
    <row r="14" spans="1:2" ht="12.75">
      <c r="A14" t="s">
        <v>29</v>
      </c>
      <c r="B14" s="36" t="s">
        <v>30</v>
      </c>
    </row>
  </sheetData>
  <sheetProtection/>
  <printOptions/>
  <pageMargins left="0.787" right="0.787" top="0.984" bottom="0.984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6.140625" style="0" customWidth="1"/>
    <col min="2" max="2" width="11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1.7109375" style="0" customWidth="1"/>
  </cols>
  <sheetData>
    <row r="1" spans="1:2" ht="12.75">
      <c r="A1" s="6" t="s">
        <v>9</v>
      </c>
      <c r="B1" s="10" t="s">
        <v>19</v>
      </c>
    </row>
    <row r="3" spans="1:2" ht="12.75">
      <c r="A3" s="9" t="s">
        <v>10</v>
      </c>
      <c r="B3" s="45">
        <v>23.51812499999999</v>
      </c>
    </row>
    <row r="4" spans="1:2" ht="12.75">
      <c r="A4" s="9" t="s">
        <v>21</v>
      </c>
      <c r="B4" s="44">
        <v>0</v>
      </c>
    </row>
    <row r="5" spans="1:2" ht="12.75">
      <c r="A5" s="9" t="s">
        <v>20</v>
      </c>
      <c r="B5" s="44">
        <v>0</v>
      </c>
    </row>
    <row r="6" spans="1:2" ht="12.75">
      <c r="A6" s="1" t="s">
        <v>11</v>
      </c>
      <c r="B6" s="5">
        <f>1492.9+3*(T-10)-0.006*(T-10)^2-0.04*(T-18)^2+1.2*(S-35)-0.01*(T-18)*(S-35)+z/61</f>
        <v>1491.0712923882813</v>
      </c>
    </row>
    <row r="7" spans="1:2" ht="12.75">
      <c r="A7" s="9" t="s">
        <v>12</v>
      </c>
      <c r="B7" s="45">
        <v>7.12</v>
      </c>
    </row>
    <row r="8" spans="1:2" ht="12.75">
      <c r="A8" s="9" t="s">
        <v>13</v>
      </c>
      <c r="B8" s="45">
        <v>0</v>
      </c>
    </row>
    <row r="9" spans="1:2" ht="12.75">
      <c r="A9" s="1"/>
      <c r="B9" s="5"/>
    </row>
    <row r="10" spans="1:3" ht="12.75">
      <c r="A10" s="1" t="s">
        <v>14</v>
      </c>
      <c r="B10" s="5">
        <f>10000*(B7-B8)/B6</f>
        <v>47.75090256479783</v>
      </c>
      <c r="C10" t="s">
        <v>17</v>
      </c>
    </row>
    <row r="11" spans="1:3" ht="12.75">
      <c r="A11" s="9" t="s">
        <v>15</v>
      </c>
      <c r="B11" s="45">
        <v>69.25</v>
      </c>
      <c r="C11" s="10" t="s">
        <v>17</v>
      </c>
    </row>
    <row r="12" spans="1:3" ht="12.75">
      <c r="A12" s="7" t="s">
        <v>16</v>
      </c>
      <c r="B12" s="8">
        <f>B11-B10</f>
        <v>21.499097435202167</v>
      </c>
      <c r="C12" t="s">
        <v>17</v>
      </c>
    </row>
    <row r="13" ht="13.5" thickBot="1"/>
    <row r="14" spans="2:6" ht="12.75">
      <c r="B14" s="14" t="s">
        <v>21</v>
      </c>
      <c r="C14" s="15">
        <v>0</v>
      </c>
      <c r="D14" s="16"/>
      <c r="E14" s="16"/>
      <c r="F14" s="17"/>
    </row>
    <row r="15" spans="2:6" ht="12.75">
      <c r="B15" s="18" t="s">
        <v>20</v>
      </c>
      <c r="C15" s="19">
        <v>0</v>
      </c>
      <c r="D15" s="20"/>
      <c r="E15" s="20"/>
      <c r="F15" s="21"/>
    </row>
    <row r="16" spans="2:6" ht="12.75">
      <c r="B16" s="22"/>
      <c r="C16" s="20"/>
      <c r="D16" s="20"/>
      <c r="E16" s="20"/>
      <c r="F16" s="21"/>
    </row>
    <row r="17" spans="2:6" ht="12.75">
      <c r="B17" s="18" t="s">
        <v>22</v>
      </c>
      <c r="C17" s="23" t="s">
        <v>23</v>
      </c>
      <c r="D17" s="19"/>
      <c r="E17" s="24" t="s">
        <v>24</v>
      </c>
      <c r="F17" s="25" t="s">
        <v>23</v>
      </c>
    </row>
    <row r="18" spans="2:6" ht="12.75">
      <c r="B18" s="18">
        <v>0</v>
      </c>
      <c r="C18" s="26">
        <f aca="true" t="shared" si="0" ref="C18:C33">1492.9+3*(B18-10)-0.006*(B18-10)^2-0.04*(B18-18)^2+1.2*($C$14-35)-0.01*(B18-18)*($C$14-35)+$C$15/61</f>
        <v>1401.0400000000002</v>
      </c>
      <c r="D18" s="19"/>
      <c r="E18" s="19">
        <v>0</v>
      </c>
      <c r="F18" s="27">
        <f>1492.9+3*(4-10)-0.006*(4-10)^2-0.04*(4-18)^2+1.2*(35-35)-0.01*(4-18)*(35-35)+E18/61</f>
        <v>1466.8440000000003</v>
      </c>
    </row>
    <row r="19" spans="2:6" ht="12.75">
      <c r="B19" s="18">
        <f>B18+2</f>
        <v>2</v>
      </c>
      <c r="C19" s="26">
        <f t="shared" si="0"/>
        <v>1410.6760000000002</v>
      </c>
      <c r="D19" s="19"/>
      <c r="E19" s="19">
        <v>500</v>
      </c>
      <c r="F19" s="27">
        <f aca="true" t="shared" si="1" ref="F19:F30">1492.9+3*(4-10)-0.006*(4-10)^2-0.04*(4-18)^2+1.2*(35-35)-0.01*(4-18)*(35-35)+E19/61</f>
        <v>1475.0407213114756</v>
      </c>
    </row>
    <row r="20" spans="2:6" ht="12.75">
      <c r="B20" s="18">
        <f aca="true" t="shared" si="2" ref="B20:B26">B19+2</f>
        <v>4</v>
      </c>
      <c r="C20" s="26">
        <f t="shared" si="0"/>
        <v>1419.9440000000002</v>
      </c>
      <c r="D20" s="19"/>
      <c r="E20" s="19">
        <v>1000</v>
      </c>
      <c r="F20" s="27">
        <f t="shared" si="1"/>
        <v>1483.237442622951</v>
      </c>
    </row>
    <row r="21" spans="2:6" ht="12.75">
      <c r="B21" s="18">
        <f t="shared" si="2"/>
        <v>6</v>
      </c>
      <c r="C21" s="26">
        <f t="shared" si="0"/>
        <v>1428.844</v>
      </c>
      <c r="D21" s="19"/>
      <c r="E21" s="19">
        <v>1500</v>
      </c>
      <c r="F21" s="27">
        <f t="shared" si="1"/>
        <v>1491.4341639344266</v>
      </c>
    </row>
    <row r="22" spans="2:6" ht="12.75">
      <c r="B22" s="18">
        <f t="shared" si="2"/>
        <v>8</v>
      </c>
      <c r="C22" s="26">
        <f t="shared" si="0"/>
        <v>1437.3760000000002</v>
      </c>
      <c r="D22" s="19"/>
      <c r="E22" s="19">
        <v>2000</v>
      </c>
      <c r="F22" s="27">
        <f t="shared" si="1"/>
        <v>1499.630885245902</v>
      </c>
    </row>
    <row r="23" spans="2:6" ht="12.75">
      <c r="B23" s="18">
        <f t="shared" si="2"/>
        <v>10</v>
      </c>
      <c r="C23" s="26">
        <f t="shared" si="0"/>
        <v>1445.5400000000002</v>
      </c>
      <c r="D23" s="19"/>
      <c r="E23" s="19">
        <v>2500</v>
      </c>
      <c r="F23" s="27">
        <f t="shared" si="1"/>
        <v>1507.8276065573773</v>
      </c>
    </row>
    <row r="24" spans="2:6" ht="12.75">
      <c r="B24" s="18">
        <f t="shared" si="2"/>
        <v>12</v>
      </c>
      <c r="C24" s="26">
        <f t="shared" si="0"/>
        <v>1453.3360000000002</v>
      </c>
      <c r="D24" s="19"/>
      <c r="E24" s="19">
        <v>3000</v>
      </c>
      <c r="F24" s="27">
        <f t="shared" si="1"/>
        <v>1516.0243278688527</v>
      </c>
    </row>
    <row r="25" spans="2:6" ht="12.75">
      <c r="B25" s="18">
        <f t="shared" si="2"/>
        <v>14</v>
      </c>
      <c r="C25" s="26">
        <f t="shared" si="0"/>
        <v>1460.764</v>
      </c>
      <c r="D25" s="19"/>
      <c r="E25" s="19">
        <v>3500</v>
      </c>
      <c r="F25" s="27">
        <f t="shared" si="1"/>
        <v>1524.2210491803282</v>
      </c>
    </row>
    <row r="26" spans="2:6" ht="12.75">
      <c r="B26" s="18">
        <f t="shared" si="2"/>
        <v>16</v>
      </c>
      <c r="C26" s="26">
        <f t="shared" si="0"/>
        <v>1467.824</v>
      </c>
      <c r="D26" s="19"/>
      <c r="E26" s="19">
        <v>4000</v>
      </c>
      <c r="F26" s="27">
        <f t="shared" si="1"/>
        <v>1532.4177704918036</v>
      </c>
    </row>
    <row r="27" spans="2:6" ht="12.75">
      <c r="B27" s="18">
        <f aca="true" t="shared" si="3" ref="B27:B33">B26+2</f>
        <v>18</v>
      </c>
      <c r="C27" s="26">
        <f t="shared" si="0"/>
        <v>1474.516</v>
      </c>
      <c r="D27" s="19"/>
      <c r="E27" s="19">
        <v>4500</v>
      </c>
      <c r="F27" s="27">
        <f t="shared" si="1"/>
        <v>1540.614491803279</v>
      </c>
    </row>
    <row r="28" spans="2:6" ht="12.75">
      <c r="B28" s="18">
        <f t="shared" si="3"/>
        <v>20</v>
      </c>
      <c r="C28" s="26">
        <f t="shared" si="0"/>
        <v>1480.8400000000001</v>
      </c>
      <c r="D28" s="19"/>
      <c r="E28" s="19">
        <v>5000</v>
      </c>
      <c r="F28" s="27">
        <f t="shared" si="1"/>
        <v>1548.8112131147543</v>
      </c>
    </row>
    <row r="29" spans="2:6" ht="12.75">
      <c r="B29" s="18">
        <f t="shared" si="3"/>
        <v>22</v>
      </c>
      <c r="C29" s="26">
        <f t="shared" si="0"/>
        <v>1486.796</v>
      </c>
      <c r="D29" s="19"/>
      <c r="E29" s="19">
        <v>5500</v>
      </c>
      <c r="F29" s="27">
        <f t="shared" si="1"/>
        <v>1557.00793442623</v>
      </c>
    </row>
    <row r="30" spans="2:6" ht="12.75">
      <c r="B30" s="18">
        <f t="shared" si="3"/>
        <v>24</v>
      </c>
      <c r="C30" s="26">
        <f t="shared" si="0"/>
        <v>1492.384</v>
      </c>
      <c r="D30" s="19"/>
      <c r="E30" s="19">
        <v>6000</v>
      </c>
      <c r="F30" s="27">
        <f t="shared" si="1"/>
        <v>1565.2046557377053</v>
      </c>
    </row>
    <row r="31" spans="2:6" ht="12.75">
      <c r="B31" s="18">
        <f t="shared" si="3"/>
        <v>26</v>
      </c>
      <c r="C31" s="26">
        <f t="shared" si="0"/>
        <v>1497.604</v>
      </c>
      <c r="D31" s="19"/>
      <c r="E31" s="20"/>
      <c r="F31" s="21"/>
    </row>
    <row r="32" spans="2:6" ht="12.75">
      <c r="B32" s="18">
        <f t="shared" si="3"/>
        <v>28</v>
      </c>
      <c r="C32" s="26">
        <f t="shared" si="0"/>
        <v>1502.4560000000001</v>
      </c>
      <c r="D32" s="19"/>
      <c r="E32" s="20"/>
      <c r="F32" s="21"/>
    </row>
    <row r="33" spans="2:6" ht="13.5" thickBot="1">
      <c r="B33" s="28">
        <f t="shared" si="3"/>
        <v>30</v>
      </c>
      <c r="C33" s="29">
        <f t="shared" si="0"/>
        <v>1506.94</v>
      </c>
      <c r="D33" s="30"/>
      <c r="E33" s="31"/>
      <c r="F33" s="32"/>
    </row>
  </sheetData>
  <sheetProtection/>
  <printOptions/>
  <pageMargins left="0.787" right="0.787" top="0.984" bottom="0.98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K1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3.8515625" style="0" customWidth="1"/>
    <col min="2" max="2" width="13.421875" style="0" customWidth="1"/>
    <col min="3" max="3" width="14.8515625" style="0" customWidth="1"/>
    <col min="4" max="5" width="14.7109375" style="0" customWidth="1"/>
    <col min="6" max="6" width="16.421875" style="0" customWidth="1"/>
    <col min="10" max="10" width="5.140625" style="0" customWidth="1"/>
    <col min="11" max="11" width="11.421875" style="0" customWidth="1"/>
    <col min="12" max="12" width="13.28125" style="0" customWidth="1"/>
  </cols>
  <sheetData>
    <row r="1" spans="1:7" ht="12.75">
      <c r="A1" s="37" t="s">
        <v>47</v>
      </c>
      <c r="B1" s="37" t="s">
        <v>32</v>
      </c>
      <c r="C1" s="37" t="s">
        <v>46</v>
      </c>
      <c r="D1" s="37" t="s">
        <v>34</v>
      </c>
      <c r="E1" s="37" t="s">
        <v>51</v>
      </c>
      <c r="F1" s="37" t="s">
        <v>35</v>
      </c>
      <c r="G1" s="10"/>
    </row>
    <row r="2" spans="1:6" ht="12.75">
      <c r="A2" s="37" t="s">
        <v>31</v>
      </c>
      <c r="B2" s="37" t="s">
        <v>36</v>
      </c>
      <c r="C2" s="37" t="s">
        <v>33</v>
      </c>
      <c r="D2" s="37" t="s">
        <v>37</v>
      </c>
      <c r="E2" s="37" t="s">
        <v>52</v>
      </c>
      <c r="F2" s="37" t="s">
        <v>38</v>
      </c>
    </row>
    <row r="3" spans="1:11" ht="12.75">
      <c r="A3" s="37" t="s">
        <v>39</v>
      </c>
      <c r="B3" s="37" t="s">
        <v>40</v>
      </c>
      <c r="C3" s="37" t="s">
        <v>41</v>
      </c>
      <c r="D3" s="37" t="s">
        <v>42</v>
      </c>
      <c r="E3" s="37" t="s">
        <v>53</v>
      </c>
      <c r="F3" s="37" t="s">
        <v>40</v>
      </c>
      <c r="I3" s="7" t="s">
        <v>43</v>
      </c>
      <c r="J3" s="38">
        <v>21.9359375</v>
      </c>
      <c r="K3" t="s">
        <v>44</v>
      </c>
    </row>
    <row r="4" spans="1:6" ht="12.75">
      <c r="A4" s="39">
        <v>35</v>
      </c>
      <c r="B4" s="40">
        <v>0.20869182306555434</v>
      </c>
      <c r="C4" s="39">
        <v>-0.004</v>
      </c>
      <c r="D4" s="41"/>
      <c r="E4" s="49">
        <f>D4-$D$9</f>
        <v>0</v>
      </c>
      <c r="F4" s="50">
        <f>B4+C4*($J$3-20)</f>
        <v>0.20094807306555434</v>
      </c>
    </row>
    <row r="5" spans="1:6" ht="12.75">
      <c r="A5" s="39">
        <v>17.5</v>
      </c>
      <c r="B5" s="40">
        <v>0.39019429810381373</v>
      </c>
      <c r="C5" s="39">
        <v>-0.008</v>
      </c>
      <c r="D5" s="41"/>
      <c r="E5" s="49">
        <f>D5-$D$9</f>
        <v>0</v>
      </c>
      <c r="F5" s="50">
        <f>B5+C5*($J$3-20)</f>
        <v>0.37470679810381374</v>
      </c>
    </row>
    <row r="6" spans="1:6" ht="12.75">
      <c r="A6" s="39">
        <v>3.5</v>
      </c>
      <c r="B6" s="40">
        <v>1.7298459416074625</v>
      </c>
      <c r="C6" s="39">
        <v>-0.038</v>
      </c>
      <c r="D6" s="41"/>
      <c r="E6" s="49">
        <f>D6-$D$9</f>
        <v>0</v>
      </c>
      <c r="F6" s="50">
        <f>B6+C6*($J$3-20)</f>
        <v>1.6562803166074624</v>
      </c>
    </row>
    <row r="7" spans="1:9" ht="12.75">
      <c r="A7" s="39">
        <v>1.75</v>
      </c>
      <c r="B7" s="40">
        <v>3.320951165824554</v>
      </c>
      <c r="C7" s="39">
        <v>-0.073</v>
      </c>
      <c r="D7" s="41"/>
      <c r="E7" s="49">
        <f>D7-$D$9</f>
        <v>0</v>
      </c>
      <c r="F7" s="50">
        <f>B7+C7*($J$3-20)</f>
        <v>3.179627728324554</v>
      </c>
      <c r="H7" s="43"/>
      <c r="I7" t="s">
        <v>45</v>
      </c>
    </row>
    <row r="8" spans="1:6" ht="12.75">
      <c r="A8" s="39">
        <v>0.35</v>
      </c>
      <c r="B8" s="40">
        <v>15.48122979817003</v>
      </c>
      <c r="C8" s="39">
        <v>-0.341</v>
      </c>
      <c r="D8" s="41"/>
      <c r="E8" s="49">
        <f>D8-$D$9</f>
        <v>0</v>
      </c>
      <c r="F8" s="50">
        <f>B8+C8*($J$3-20)</f>
        <v>14.82107511067003</v>
      </c>
    </row>
    <row r="9" spans="1:6" ht="12.75">
      <c r="A9" s="4" t="s">
        <v>48</v>
      </c>
      <c r="B9" s="4" t="s">
        <v>49</v>
      </c>
      <c r="C9" s="4" t="s">
        <v>49</v>
      </c>
      <c r="D9" s="47"/>
      <c r="E9" s="48" t="s">
        <v>50</v>
      </c>
      <c r="F9" s="4" t="s">
        <v>49</v>
      </c>
    </row>
    <row r="10" ht="12.75">
      <c r="D10" s="52"/>
    </row>
    <row r="19" ht="12.75">
      <c r="A19" s="42"/>
    </row>
  </sheetData>
  <sheetProtection/>
  <printOptions/>
  <pageMargins left="0.787" right="0.787" top="0.984" bottom="0.98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Roberts</dc:creator>
  <cp:keywords/>
  <dc:description/>
  <cp:lastModifiedBy>user</cp:lastModifiedBy>
  <dcterms:created xsi:type="dcterms:W3CDTF">1998-04-14T02:48:18Z</dcterms:created>
  <dcterms:modified xsi:type="dcterms:W3CDTF">2017-04-08T04:05:22Z</dcterms:modified>
  <cp:category/>
  <cp:version/>
  <cp:contentType/>
  <cp:contentStatus/>
</cp:coreProperties>
</file>