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U:\Share\Oman-ICDP Project\Other\Oman\VOLUME\TABLES\103_Methods\"/>
    </mc:Choice>
  </mc:AlternateContent>
  <xr:revisionPtr revIDLastSave="0" documentId="13_ncr:1_{D9D82C02-4E69-4860-8B92-6601FECDD2F5}" xr6:coauthVersionLast="36" xr6:coauthVersionMax="36" xr10:uidLastSave="{00000000-0000-0000-0000-000000000000}"/>
  <bookViews>
    <workbookView xWindow="75" yWindow="0" windowWidth="23685" windowHeight="14835" tabRatio="500" xr2:uid="{00000000-000D-0000-FFFF-FFFF00000000}"/>
  </bookViews>
  <sheets>
    <sheet name="Table T50" sheetId="3" r:id="rId1"/>
    <sheet name="Sheet2" sheetId="2" r:id="rId2"/>
  </sheets>
  <definedNames>
    <definedName name="_xlnm.Print_Area" localSheetId="0">'Table T50'!$A$1:$D$13</definedName>
  </definedName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G11" i="2" l="1"/>
  <c r="AG10" i="2"/>
  <c r="AG9" i="2"/>
  <c r="AG8" i="2"/>
  <c r="AG7" i="2"/>
  <c r="AG6" i="2"/>
  <c r="AG5" i="2"/>
  <c r="AG4" i="2"/>
  <c r="AG3" i="2"/>
  <c r="AG2" i="2"/>
  <c r="M11" i="2"/>
  <c r="S11" i="2"/>
  <c r="V11" i="2"/>
  <c r="U11" i="2"/>
  <c r="R11" i="2"/>
  <c r="T11" i="2"/>
  <c r="Q11" i="2"/>
  <c r="P11" i="2"/>
  <c r="O11" i="2"/>
  <c r="N11" i="2"/>
  <c r="M10" i="2"/>
  <c r="S10" i="2"/>
  <c r="V10" i="2"/>
  <c r="U10" i="2"/>
  <c r="R10" i="2"/>
  <c r="T10" i="2"/>
  <c r="Q10" i="2"/>
  <c r="P10" i="2"/>
  <c r="O10" i="2"/>
  <c r="N10" i="2"/>
  <c r="M9" i="2"/>
  <c r="S9" i="2"/>
  <c r="V9" i="2"/>
  <c r="U9" i="2"/>
  <c r="R9" i="2"/>
  <c r="T9" i="2"/>
  <c r="Q9" i="2"/>
  <c r="P9" i="2"/>
  <c r="O9" i="2"/>
  <c r="N9" i="2"/>
  <c r="M8" i="2"/>
  <c r="S8" i="2"/>
  <c r="V8" i="2"/>
  <c r="U8" i="2"/>
  <c r="R8" i="2"/>
  <c r="T8" i="2"/>
  <c r="Q8" i="2"/>
  <c r="P8" i="2"/>
  <c r="O8" i="2"/>
  <c r="N8" i="2"/>
  <c r="M7" i="2"/>
  <c r="S7" i="2"/>
  <c r="V7" i="2"/>
  <c r="U7" i="2"/>
  <c r="R7" i="2"/>
  <c r="T7" i="2"/>
  <c r="Q7" i="2"/>
  <c r="P7" i="2"/>
  <c r="O7" i="2"/>
  <c r="N7" i="2"/>
  <c r="M6" i="2"/>
  <c r="S6" i="2"/>
  <c r="V6" i="2"/>
  <c r="U6" i="2"/>
  <c r="R6" i="2"/>
  <c r="T6" i="2"/>
  <c r="Q6" i="2"/>
  <c r="P6" i="2"/>
  <c r="O6" i="2"/>
  <c r="N6" i="2"/>
  <c r="M5" i="2"/>
  <c r="S5" i="2"/>
  <c r="V5" i="2"/>
  <c r="U5" i="2"/>
  <c r="R5" i="2"/>
  <c r="T5" i="2"/>
  <c r="Q5" i="2"/>
  <c r="P5" i="2"/>
  <c r="O5" i="2"/>
  <c r="N5" i="2"/>
  <c r="M4" i="2"/>
  <c r="S4" i="2"/>
  <c r="V4" i="2"/>
  <c r="U4" i="2"/>
  <c r="R4" i="2"/>
  <c r="T4" i="2"/>
  <c r="Q4" i="2"/>
  <c r="P4" i="2"/>
  <c r="O4" i="2"/>
  <c r="N4" i="2"/>
  <c r="M3" i="2"/>
  <c r="S3" i="2"/>
  <c r="V3" i="2"/>
  <c r="U3" i="2"/>
  <c r="R3" i="2"/>
  <c r="T3" i="2"/>
  <c r="Q3" i="2"/>
  <c r="P3" i="2"/>
  <c r="O3" i="2"/>
  <c r="N3" i="2"/>
  <c r="M2" i="2"/>
  <c r="S2" i="2"/>
  <c r="V2" i="2"/>
  <c r="U2" i="2"/>
  <c r="R2" i="2"/>
  <c r="T2" i="2"/>
  <c r="Q2" i="2"/>
  <c r="P2" i="2"/>
  <c r="O2" i="2"/>
  <c r="N2" i="2"/>
  <c r="K3" i="2"/>
  <c r="K4" i="2"/>
  <c r="K5" i="2"/>
  <c r="K6" i="2"/>
  <c r="K7" i="2"/>
  <c r="K8" i="2"/>
  <c r="K9" i="2"/>
  <c r="K10" i="2"/>
  <c r="K11" i="2"/>
  <c r="K2" i="2"/>
</calcChain>
</file>

<file path=xl/sharedStrings.xml><?xml version="1.0" encoding="utf-8"?>
<sst xmlns="http://schemas.openxmlformats.org/spreadsheetml/2006/main" count="57" uniqueCount="40">
  <si>
    <t>MgO</t>
  </si>
  <si>
    <t>Al2O3</t>
  </si>
  <si>
    <t>SiO2</t>
  </si>
  <si>
    <t>CaO</t>
  </si>
  <si>
    <t>TiO2</t>
  </si>
  <si>
    <t>Cr2</t>
  </si>
  <si>
    <t>MnO</t>
  </si>
  <si>
    <t>Fe2O3</t>
  </si>
  <si>
    <t>Ni</t>
  </si>
  <si>
    <t>C5701A-26Z-1-AH_74-79</t>
    <phoneticPr fontId="1"/>
  </si>
  <si>
    <t>C5701A-19Z-3-AH_40-45</t>
    <phoneticPr fontId="1"/>
  </si>
  <si>
    <t>C5701A-33Z-4-AH_53-58</t>
  </si>
  <si>
    <t>C5701A-12Z-3-AH_45-50</t>
    <phoneticPr fontId="1"/>
  </si>
  <si>
    <t>C5701A-44Z-2-AH_32-37</t>
    <phoneticPr fontId="1"/>
  </si>
  <si>
    <t>C5701A-51Z-2-AH_8-13</t>
    <phoneticPr fontId="1"/>
  </si>
  <si>
    <t>Cr</t>
    <phoneticPr fontId="1"/>
  </si>
  <si>
    <t>Ni</t>
    <phoneticPr fontId="1"/>
  </si>
  <si>
    <t>C5701A-66Z-3AH_6-11</t>
  </si>
  <si>
    <t>C5701A-74Z-1-AH_19-24</t>
  </si>
  <si>
    <t>C5701A-59Z-3_AH_4-9</t>
  </si>
  <si>
    <t>C5701A-90Z-1-AH 6-11</t>
    <phoneticPr fontId="1"/>
  </si>
  <si>
    <t>St.Andrew</t>
    <phoneticPr fontId="1"/>
  </si>
  <si>
    <t>Mg#</t>
    <phoneticPr fontId="6"/>
  </si>
  <si>
    <t>corrected</t>
    <phoneticPr fontId="7" type="noConversion"/>
  </si>
  <si>
    <t>MgO</t>
    <phoneticPr fontId="7" type="noConversion"/>
  </si>
  <si>
    <t>Al2O3</t>
    <phoneticPr fontId="7" type="noConversion"/>
  </si>
  <si>
    <t>SiO2</t>
    <phoneticPr fontId="7" type="noConversion"/>
  </si>
  <si>
    <t>CaO</t>
    <phoneticPr fontId="7" type="noConversion"/>
  </si>
  <si>
    <t>TiO2</t>
    <phoneticPr fontId="7" type="noConversion"/>
  </si>
  <si>
    <t>Cr</t>
    <phoneticPr fontId="7" type="noConversion"/>
  </si>
  <si>
    <t>MnO</t>
    <phoneticPr fontId="7" type="noConversion"/>
  </si>
  <si>
    <t>Fe2O3</t>
    <phoneticPr fontId="7" type="noConversion"/>
  </si>
  <si>
    <t>Ni</t>
    <phoneticPr fontId="7" type="noConversion"/>
  </si>
  <si>
    <t>Mg#</t>
    <phoneticPr fontId="6"/>
  </si>
  <si>
    <t>uncorrected</t>
    <phoneticPr fontId="1"/>
  </si>
  <si>
    <t>corrected</t>
    <phoneticPr fontId="1"/>
  </si>
  <si>
    <t>St. Andrews</t>
    <phoneticPr fontId="1"/>
  </si>
  <si>
    <t>wt%</t>
    <phoneticPr fontId="1"/>
  </si>
  <si>
    <t>Mg#</t>
  </si>
  <si>
    <t>Oman Methods Table T50. Major elements, Cr, and Ni of Sample GT1A-44Z-2, 32-37 cm, determined by CS-XRF compared to those at Sr. Andrews.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</si>
</sst>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_ "/>
  </numFmts>
  <fonts count="9">
    <font>
      <sz val="12"/>
      <color theme="1"/>
      <name val="Calibri"/>
      <family val="2"/>
      <charset val="128"/>
      <scheme val="minor"/>
    </font>
    <font>
      <sz val="6"/>
      <name val="Calibri"/>
      <family val="2"/>
      <charset val="128"/>
      <scheme val="minor"/>
    </font>
    <font>
      <u/>
      <sz val="12"/>
      <color theme="10"/>
      <name val="Calibri"/>
      <family val="2"/>
      <charset val="128"/>
      <scheme val="minor"/>
    </font>
    <font>
      <u/>
      <sz val="12"/>
      <color theme="11"/>
      <name val="Calibri"/>
      <family val="2"/>
      <charset val="128"/>
      <scheme val="minor"/>
    </font>
    <font>
      <b/>
      <sz val="10"/>
      <name val="Arial"/>
      <family val="2"/>
    </font>
    <font>
      <sz val="12"/>
      <color rgb="FF000000"/>
      <name val="Calibri"/>
      <family val="3"/>
      <charset val="128"/>
      <scheme val="minor"/>
    </font>
    <font>
      <sz val="6"/>
      <name val="Arial"/>
      <family val="2"/>
    </font>
    <font>
      <sz val="8"/>
      <name val="Arial"/>
      <family val="2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6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right"/>
    </xf>
    <xf numFmtId="2" fontId="0" fillId="0" borderId="0" xfId="0" applyNumberFormat="1"/>
    <xf numFmtId="164" fontId="0" fillId="0" borderId="0" xfId="0" applyNumberFormat="1"/>
    <xf numFmtId="2" fontId="0" fillId="0" borderId="0" xfId="0" applyNumberFormat="1" applyAlignment="1">
      <alignment horizontal="right"/>
    </xf>
    <xf numFmtId="165" fontId="0" fillId="0" borderId="0" xfId="0" applyNumberFormat="1"/>
    <xf numFmtId="164" fontId="5" fillId="0" borderId="0" xfId="0" applyNumberFormat="1" applyFont="1" applyAlignment="1">
      <alignment horizontal="right"/>
    </xf>
    <xf numFmtId="2" fontId="4" fillId="0" borderId="0" xfId="0" applyNumberFormat="1" applyFont="1" applyFill="1" applyAlignment="1">
      <alignment horizontal="right"/>
    </xf>
    <xf numFmtId="2" fontId="0" fillId="0" borderId="0" xfId="0" applyNumberFormat="1" applyFill="1" applyAlignment="1">
      <alignment horizontal="right"/>
    </xf>
    <xf numFmtId="164" fontId="0" fillId="0" borderId="0" xfId="0" applyNumberFormat="1" applyFill="1" applyAlignment="1">
      <alignment horizontal="right"/>
    </xf>
    <xf numFmtId="164" fontId="5" fillId="0" borderId="0" xfId="0" applyNumberFormat="1" applyFont="1" applyFill="1" applyAlignment="1">
      <alignment horizontal="right"/>
    </xf>
    <xf numFmtId="0" fontId="8" fillId="0" borderId="1" xfId="0" applyFont="1" applyBorder="1" applyAlignment="1">
      <alignment horizontal="left" wrapText="1"/>
    </xf>
    <xf numFmtId="0" fontId="8" fillId="0" borderId="0" xfId="0" applyFont="1" applyAlignment="1">
      <alignment horizontal="left"/>
    </xf>
    <xf numFmtId="0" fontId="8" fillId="0" borderId="2" xfId="0" applyFont="1" applyBorder="1" applyAlignment="1">
      <alignment horizontal="left"/>
    </xf>
    <xf numFmtId="2" fontId="8" fillId="0" borderId="0" xfId="0" applyNumberFormat="1" applyFont="1" applyAlignment="1">
      <alignment horizontal="left"/>
    </xf>
    <xf numFmtId="164" fontId="8" fillId="0" borderId="0" xfId="0" applyNumberFormat="1" applyFont="1" applyAlignment="1">
      <alignment horizontal="left"/>
    </xf>
    <xf numFmtId="0" fontId="8" fillId="0" borderId="1" xfId="0" applyFont="1" applyBorder="1" applyAlignment="1">
      <alignment horizontal="left"/>
    </xf>
    <xf numFmtId="164" fontId="8" fillId="0" borderId="1" xfId="0" applyNumberFormat="1" applyFont="1" applyBorder="1" applyAlignment="1">
      <alignment horizontal="left"/>
    </xf>
    <xf numFmtId="0" fontId="8" fillId="0" borderId="0" xfId="0" applyFont="1" applyBorder="1" applyAlignment="1">
      <alignment horizontal="left"/>
    </xf>
  </cellXfs>
  <cellStyles count="6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Normal" xfId="0" builtinId="0"/>
  </cellStyles>
  <dxfs count="4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13"/>
  <sheetViews>
    <sheetView tabSelected="1" workbookViewId="0">
      <selection activeCell="H17" sqref="H17"/>
    </sheetView>
  </sheetViews>
  <sheetFormatPr defaultColWidth="13" defaultRowHeight="15.75"/>
  <cols>
    <col min="1" max="1" width="8.375" style="12" customWidth="1"/>
    <col min="2" max="16384" width="13" style="12"/>
  </cols>
  <sheetData>
    <row r="1" spans="1:4" s="18" customFormat="1" ht="14.25" customHeight="1">
      <c r="A1" s="18" t="s">
        <v>39</v>
      </c>
    </row>
    <row r="2" spans="1:4">
      <c r="A2" s="11"/>
      <c r="B2" s="11"/>
      <c r="C2" s="11"/>
      <c r="D2" s="11"/>
    </row>
    <row r="3" spans="1:4">
      <c r="A3" s="13" t="s">
        <v>37</v>
      </c>
      <c r="B3" s="13" t="s">
        <v>34</v>
      </c>
      <c r="C3" s="13" t="s">
        <v>35</v>
      </c>
      <c r="D3" s="13" t="s">
        <v>36</v>
      </c>
    </row>
    <row r="4" spans="1:4">
      <c r="A4" s="12" t="s">
        <v>0</v>
      </c>
      <c r="B4" s="14">
        <v>13.084849206349208</v>
      </c>
      <c r="C4" s="14">
        <v>15.911432850854192</v>
      </c>
      <c r="D4" s="14">
        <v>15.690138296754599</v>
      </c>
    </row>
    <row r="5" spans="1:4">
      <c r="A5" s="12" t="s">
        <v>1</v>
      </c>
      <c r="B5" s="14">
        <v>11.011393650793647</v>
      </c>
      <c r="C5" s="14">
        <v>16.364457028556039</v>
      </c>
      <c r="D5" s="14">
        <v>16.711143312081258</v>
      </c>
    </row>
    <row r="6" spans="1:4">
      <c r="A6" s="12" t="s">
        <v>2</v>
      </c>
      <c r="B6" s="14">
        <v>48.816906349206342</v>
      </c>
      <c r="C6" s="14">
        <v>44.380527567367288</v>
      </c>
      <c r="D6" s="14">
        <v>45.114252628246113</v>
      </c>
    </row>
    <row r="7" spans="1:4">
      <c r="A7" s="12" t="s">
        <v>3</v>
      </c>
      <c r="B7" s="14">
        <v>15.557963492063489</v>
      </c>
      <c r="C7" s="14">
        <v>13.272870012076813</v>
      </c>
      <c r="D7" s="14">
        <v>13.676674732856329</v>
      </c>
    </row>
    <row r="8" spans="1:4">
      <c r="A8" s="12" t="s">
        <v>4</v>
      </c>
      <c r="B8" s="15">
        <v>0.17702698412698412</v>
      </c>
      <c r="C8" s="15">
        <v>0.17758538592594425</v>
      </c>
      <c r="D8" s="15">
        <v>0.18159303486881317</v>
      </c>
    </row>
    <row r="9" spans="1:4">
      <c r="A9" s="12" t="s">
        <v>6</v>
      </c>
      <c r="B9" s="15">
        <v>0.29847936507936507</v>
      </c>
      <c r="C9" s="15">
        <v>0.23689793006980051</v>
      </c>
      <c r="D9" s="15">
        <v>0.12158294417206252</v>
      </c>
    </row>
    <row r="10" spans="1:4">
      <c r="A10" s="12" t="s">
        <v>7</v>
      </c>
      <c r="B10" s="14">
        <v>9.8182222222222233</v>
      </c>
      <c r="C10" s="14">
        <v>7.8013990432349489</v>
      </c>
      <c r="D10" s="14">
        <v>7.8367344135583066</v>
      </c>
    </row>
    <row r="11" spans="1:4">
      <c r="A11" s="12" t="s">
        <v>5</v>
      </c>
      <c r="B11" s="15">
        <v>0.10487777777777774</v>
      </c>
      <c r="C11" s="15">
        <v>7.9520697167755949E-2</v>
      </c>
      <c r="D11" s="15">
        <v>6.9477932714385918E-2</v>
      </c>
    </row>
    <row r="12" spans="1:4">
      <c r="A12" s="12" t="s">
        <v>8</v>
      </c>
      <c r="B12" s="15">
        <v>7.4673015873015877E-2</v>
      </c>
      <c r="C12" s="15">
        <v>3.4790437114291105E-2</v>
      </c>
      <c r="D12" s="15">
        <v>3.4193249594919387E-2</v>
      </c>
    </row>
    <row r="13" spans="1:4">
      <c r="A13" s="16" t="s">
        <v>38</v>
      </c>
      <c r="B13" s="17">
        <v>0.81629430515745127</v>
      </c>
      <c r="C13" s="17">
        <v>0.88987690198313474</v>
      </c>
      <c r="D13" s="17">
        <v>0.88804840628556503</v>
      </c>
    </row>
  </sheetData>
  <mergeCells count="1">
    <mergeCell ref="A1:XFD1"/>
  </mergeCells>
  <phoneticPr fontId="1"/>
  <printOptions horizontalCentered="1"/>
  <pageMargins left="0.70000000000000007" right="0.70000000000000007" top="0.75000000000000011" bottom="0.75000000000000011" header="0.30000000000000004" footer="0.30000000000000004"/>
  <pageSetup orientation="portrait" horizontalDpi="1200" verticalDpi="1200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1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:K1"/>
    </sheetView>
  </sheetViews>
  <sheetFormatPr defaultColWidth="13" defaultRowHeight="15.75"/>
  <cols>
    <col min="1" max="1" width="23.5" bestFit="1" customWidth="1"/>
    <col min="2" max="8" width="7.625" customWidth="1"/>
    <col min="9" max="9" width="9.875" customWidth="1"/>
    <col min="10" max="10" width="11.375" customWidth="1"/>
    <col min="11" max="11" width="7.625" customWidth="1"/>
    <col min="13" max="22" width="7.375" customWidth="1"/>
    <col min="24" max="30" width="7.625" style="1" customWidth="1"/>
    <col min="31" max="31" width="7" bestFit="1" customWidth="1"/>
    <col min="32" max="32" width="7.5" bestFit="1" customWidth="1"/>
    <col min="33" max="33" width="7.375" customWidth="1"/>
  </cols>
  <sheetData>
    <row r="1" spans="1:33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6</v>
      </c>
      <c r="H1" s="1" t="s">
        <v>7</v>
      </c>
      <c r="I1" s="1" t="s">
        <v>5</v>
      </c>
      <c r="J1" s="1" t="s">
        <v>8</v>
      </c>
      <c r="K1" s="1" t="s">
        <v>22</v>
      </c>
      <c r="L1" s="1" t="s">
        <v>23</v>
      </c>
      <c r="M1" s="1" t="s">
        <v>24</v>
      </c>
      <c r="N1" s="1" t="s">
        <v>25</v>
      </c>
      <c r="O1" s="1" t="s">
        <v>26</v>
      </c>
      <c r="P1" s="1" t="s">
        <v>27</v>
      </c>
      <c r="Q1" s="1" t="s">
        <v>28</v>
      </c>
      <c r="R1" s="1" t="s">
        <v>30</v>
      </c>
      <c r="S1" s="1" t="s">
        <v>31</v>
      </c>
      <c r="T1" s="1" t="s">
        <v>29</v>
      </c>
      <c r="U1" s="1" t="s">
        <v>32</v>
      </c>
      <c r="V1" s="1" t="s">
        <v>33</v>
      </c>
      <c r="W1" s="1" t="s">
        <v>21</v>
      </c>
      <c r="X1" s="7" t="s">
        <v>0</v>
      </c>
      <c r="Y1" s="7" t="s">
        <v>1</v>
      </c>
      <c r="Z1" s="7" t="s">
        <v>2</v>
      </c>
      <c r="AA1" s="7" t="s">
        <v>3</v>
      </c>
      <c r="AB1" s="7" t="s">
        <v>4</v>
      </c>
      <c r="AC1" s="7" t="s">
        <v>6</v>
      </c>
      <c r="AD1" s="7" t="s">
        <v>7</v>
      </c>
      <c r="AE1" s="7" t="s">
        <v>15</v>
      </c>
      <c r="AF1" s="7" t="s">
        <v>16</v>
      </c>
      <c r="AG1" s="1" t="s">
        <v>33</v>
      </c>
    </row>
    <row r="2" spans="1:33">
      <c r="A2" t="s">
        <v>12</v>
      </c>
      <c r="B2" s="2">
        <v>14.802939583333327</v>
      </c>
      <c r="C2" s="2">
        <v>15.867256250000002</v>
      </c>
      <c r="D2" s="2">
        <v>47.976018750000001</v>
      </c>
      <c r="E2" s="2">
        <v>12.116947916666669</v>
      </c>
      <c r="F2" s="2">
        <v>7.2562499999999988E-2</v>
      </c>
      <c r="G2" s="2">
        <v>0.19841458333333331</v>
      </c>
      <c r="H2" s="2">
        <v>8.0794250000000005</v>
      </c>
      <c r="I2" s="3">
        <v>3.7412500000000008E-2</v>
      </c>
      <c r="J2" s="3">
        <v>5.994374999999999E-2</v>
      </c>
      <c r="K2" s="5">
        <f t="shared" ref="K2:K11" si="0">C2/(24.3055+15.9995)/(C2/(24.3055+15.9995)+H2/(55.845*2+15.9995*3))</f>
        <v>0.88611791278624341</v>
      </c>
      <c r="M2" s="2">
        <f t="shared" ref="M2:M11" si="1">(B2+6.273)/1.2166</f>
        <v>17.32363930900323</v>
      </c>
      <c r="N2" s="2">
        <f t="shared" ref="N2:N11" si="2">(C2+7.8961)/1.1554</f>
        <v>20.567211571750043</v>
      </c>
      <c r="O2" s="2">
        <f t="shared" ref="O2:O11" si="3">(D2-4.7071)/0.9939</f>
        <v>43.534479072341284</v>
      </c>
      <c r="P2" s="2">
        <f t="shared" ref="P2:P11" si="4">(E2+1.2007)/1.0817</f>
        <v>12.311775831253275</v>
      </c>
      <c r="Q2" s="2">
        <f t="shared" ref="Q2:Q11" si="5">(F2+0.0278)/1.1534</f>
        <v>8.7014478931853642E-2</v>
      </c>
      <c r="R2" s="2">
        <f>(G2+0.351)/2.7416</f>
        <v>0.20039924982978308</v>
      </c>
      <c r="S2" s="2">
        <f>(H2-0.2147)/1.231</f>
        <v>6.3888911454102359</v>
      </c>
      <c r="T2" s="3">
        <f t="shared" ref="T2:T11" si="6">(I2-0.0116)/1.173</f>
        <v>2.2005541346973578E-2</v>
      </c>
      <c r="U2" s="3">
        <f>(J2-0.0091)/1.8848</f>
        <v>2.6975673811544986E-2</v>
      </c>
      <c r="V2" s="5">
        <f t="shared" ref="V2:V11" si="7">M2/(24.3055+15.9995)/(M2/(24.3055+15.9995)+S2/(55.845*2+15.9995*3))</f>
        <v>0.91484338460088677</v>
      </c>
      <c r="X2" s="8">
        <v>13.359600094071155</v>
      </c>
      <c r="Y2" s="8">
        <v>20.752053967780913</v>
      </c>
      <c r="Z2" s="8">
        <v>44.588037595812239</v>
      </c>
      <c r="AA2" s="8">
        <v>13.702737593302635</v>
      </c>
      <c r="AB2" s="8">
        <v>9.8378137953872707E-2</v>
      </c>
      <c r="AC2" s="8">
        <v>9.1272872935688351E-2</v>
      </c>
      <c r="AD2" s="8">
        <v>6.6138529765075189</v>
      </c>
      <c r="AE2" s="9">
        <v>2.8761644782141951E-2</v>
      </c>
      <c r="AF2" s="9">
        <v>3.1856689714763624E-2</v>
      </c>
      <c r="AG2" s="5">
        <f t="shared" ref="AG2:AG11" si="8">X2/(24.3055+15.9995)/(X2/(24.3055+15.9995)+AD2/(55.845*2+15.9995*3))</f>
        <v>0.88892610018583262</v>
      </c>
    </row>
    <row r="3" spans="1:33">
      <c r="A3" t="s">
        <v>10</v>
      </c>
      <c r="B3" s="2">
        <v>9.1857269841269815</v>
      </c>
      <c r="C3" s="2">
        <v>9.6691936507936536</v>
      </c>
      <c r="D3" s="2">
        <v>51.118539682539684</v>
      </c>
      <c r="E3" s="2">
        <v>21.658407936507931</v>
      </c>
      <c r="F3" s="2">
        <v>0.29800158730158732</v>
      </c>
      <c r="G3" s="2">
        <v>0.2153571428571428</v>
      </c>
      <c r="H3" s="2">
        <v>6.2682809523809517</v>
      </c>
      <c r="I3" s="3">
        <v>0.10724126984126983</v>
      </c>
      <c r="J3" s="3">
        <v>4.2461904761904742E-2</v>
      </c>
      <c r="K3" s="5">
        <f t="shared" si="0"/>
        <v>0.85938511196893386</v>
      </c>
      <c r="M3" s="2">
        <f t="shared" si="1"/>
        <v>12.706499247186407</v>
      </c>
      <c r="N3" s="2">
        <f t="shared" si="2"/>
        <v>15.20278141837775</v>
      </c>
      <c r="O3" s="2">
        <f t="shared" si="3"/>
        <v>46.696287033443696</v>
      </c>
      <c r="P3" s="2">
        <f t="shared" si="4"/>
        <v>21.132576441257214</v>
      </c>
      <c r="Q3" s="2">
        <f t="shared" si="5"/>
        <v>0.28247059762579096</v>
      </c>
      <c r="R3" s="2">
        <f t="shared" ref="R3:R11" si="9">(G3+0.351)/2.7416</f>
        <v>0.20657905706782273</v>
      </c>
      <c r="S3" s="2">
        <f t="shared" ref="S3:S11" si="10">(H3-0.2147)/1.231</f>
        <v>4.9176124714711227</v>
      </c>
      <c r="T3" s="3">
        <f t="shared" si="6"/>
        <v>8.1535609412847251E-2</v>
      </c>
      <c r="U3" s="3">
        <f t="shared" ref="U3:U11" si="11">(J3-0.0091)/1.8848</f>
        <v>1.7700501253132824E-2</v>
      </c>
      <c r="V3" s="5">
        <f t="shared" si="7"/>
        <v>0.91101081988235266</v>
      </c>
      <c r="X3" s="8">
        <v>11.542435759977808</v>
      </c>
      <c r="Y3" s="8">
        <v>16.350935035096544</v>
      </c>
      <c r="Z3" s="8">
        <v>48.361532396998982</v>
      </c>
      <c r="AA3" s="8">
        <v>18.205467255525811</v>
      </c>
      <c r="AB3" s="8">
        <v>0.25815121108370492</v>
      </c>
      <c r="AC3" s="8">
        <v>8.4423799773112165E-2</v>
      </c>
      <c r="AD3" s="8">
        <v>4.4641618270276044</v>
      </c>
      <c r="AE3" s="10">
        <v>7.2946564003305472E-2</v>
      </c>
      <c r="AF3" s="10">
        <v>1.9509059559009272E-2</v>
      </c>
      <c r="AG3" s="5">
        <f t="shared" si="8"/>
        <v>0.91106417893928593</v>
      </c>
    </row>
    <row r="4" spans="1:33">
      <c r="A4" t="s">
        <v>9</v>
      </c>
      <c r="B4" s="2">
        <v>1.4562698412698409</v>
      </c>
      <c r="C4" s="2">
        <v>20.580296825396825</v>
      </c>
      <c r="D4" s="2">
        <v>51.621925396825397</v>
      </c>
      <c r="E4" s="2">
        <v>19.441550793650798</v>
      </c>
      <c r="F4" s="2">
        <v>0.15560317460317455</v>
      </c>
      <c r="G4" s="2">
        <v>0.1331920634920635</v>
      </c>
      <c r="H4" s="2">
        <v>4.1548571428571428</v>
      </c>
      <c r="I4" s="3">
        <v>8.2550793650793666E-2</v>
      </c>
      <c r="J4" s="3">
        <v>2.2098412698412701E-2</v>
      </c>
      <c r="K4" s="5">
        <f t="shared" si="0"/>
        <v>0.95151521406264261</v>
      </c>
      <c r="M4" s="2">
        <f t="shared" si="1"/>
        <v>6.3531726461202052</v>
      </c>
      <c r="N4" s="2">
        <f t="shared" si="2"/>
        <v>24.646353492640493</v>
      </c>
      <c r="O4" s="2">
        <f t="shared" si="3"/>
        <v>47.202762246529225</v>
      </c>
      <c r="P4" s="2">
        <f t="shared" si="4"/>
        <v>19.083156876815011</v>
      </c>
      <c r="Q4" s="2">
        <f t="shared" si="5"/>
        <v>0.15901090220493719</v>
      </c>
      <c r="R4" s="2">
        <f t="shared" si="9"/>
        <v>0.17660930241175352</v>
      </c>
      <c r="S4" s="2">
        <f t="shared" si="10"/>
        <v>3.2007775327840311</v>
      </c>
      <c r="T4" s="3">
        <f t="shared" si="6"/>
        <v>6.04866101029784E-2</v>
      </c>
      <c r="U4" s="3">
        <f t="shared" si="11"/>
        <v>6.8964413722478243E-3</v>
      </c>
      <c r="V4" s="5">
        <f t="shared" si="7"/>
        <v>0.88718558553279814</v>
      </c>
      <c r="X4" s="8">
        <v>5.4712820864342335</v>
      </c>
      <c r="Y4" s="8">
        <v>25.971596775953344</v>
      </c>
      <c r="Z4" s="8">
        <v>46.141635944753254</v>
      </c>
      <c r="AA4" s="8">
        <v>17.602046811802566</v>
      </c>
      <c r="AB4" s="8">
        <v>0.13848136562178248</v>
      </c>
      <c r="AC4" s="8">
        <v>6.1449203778105234E-2</v>
      </c>
      <c r="AD4" s="8">
        <v>3.072967446654792</v>
      </c>
      <c r="AE4" s="10">
        <v>5.8394091804233911E-2</v>
      </c>
      <c r="AF4" s="10">
        <v>8.461059262166051E-3</v>
      </c>
      <c r="AG4" s="5">
        <f t="shared" si="8"/>
        <v>0.8758406988724845</v>
      </c>
    </row>
    <row r="5" spans="1:33">
      <c r="A5" t="s">
        <v>11</v>
      </c>
      <c r="B5" s="2">
        <v>0.21889365079365081</v>
      </c>
      <c r="C5" s="2">
        <v>21.435653968253973</v>
      </c>
      <c r="D5" s="2">
        <v>51.69917619047618</v>
      </c>
      <c r="E5" s="2">
        <v>19.956409523809526</v>
      </c>
      <c r="F5" s="2">
        <v>0.13892063492063494</v>
      </c>
      <c r="G5" s="2">
        <v>0.10708095238095239</v>
      </c>
      <c r="H5" s="2">
        <v>3.487484126984127</v>
      </c>
      <c r="I5" s="3">
        <v>5.8365079365079377E-2</v>
      </c>
      <c r="J5" s="3">
        <v>1.615396825396825E-2</v>
      </c>
      <c r="K5" s="5">
        <f t="shared" si="0"/>
        <v>0.96055577972073369</v>
      </c>
      <c r="M5" s="2">
        <f t="shared" si="1"/>
        <v>5.3360953894407785</v>
      </c>
      <c r="N5" s="2">
        <f t="shared" si="2"/>
        <v>25.386666062189697</v>
      </c>
      <c r="O5" s="2">
        <f t="shared" si="3"/>
        <v>47.280487162165393</v>
      </c>
      <c r="P5" s="2">
        <f t="shared" si="4"/>
        <v>19.559128708338289</v>
      </c>
      <c r="Q5" s="2">
        <f t="shared" si="5"/>
        <v>0.14454710847982916</v>
      </c>
      <c r="R5" s="2">
        <f t="shared" si="9"/>
        <v>0.1670852613003182</v>
      </c>
      <c r="S5" s="2">
        <f t="shared" si="10"/>
        <v>2.6586386084355214</v>
      </c>
      <c r="T5" s="3">
        <f t="shared" si="6"/>
        <v>3.9867927847467496E-2</v>
      </c>
      <c r="U5" s="3">
        <f t="shared" si="11"/>
        <v>3.742555313013715E-3</v>
      </c>
      <c r="V5" s="5">
        <f t="shared" si="7"/>
        <v>0.88829371790843581</v>
      </c>
      <c r="X5" s="8">
        <v>5.0263182961916444</v>
      </c>
      <c r="Y5" s="8">
        <v>24.974169913791179</v>
      </c>
      <c r="Z5" s="8">
        <v>48.374784310870993</v>
      </c>
      <c r="AA5" s="8">
        <v>17.310481774893844</v>
      </c>
      <c r="AB5" s="8">
        <v>0.16067156081178385</v>
      </c>
      <c r="AC5" s="8">
        <v>4.9735058994646364E-2</v>
      </c>
      <c r="AD5" s="8">
        <v>2.6111667689449827</v>
      </c>
      <c r="AE5" s="10">
        <v>5.0294667275349855E-2</v>
      </c>
      <c r="AF5" s="10">
        <v>7.2515483198238731E-3</v>
      </c>
      <c r="AG5" s="5">
        <f t="shared" si="8"/>
        <v>0.88407926840493489</v>
      </c>
    </row>
    <row r="6" spans="1:33">
      <c r="A6" t="s">
        <v>13</v>
      </c>
      <c r="B6" s="2">
        <v>13.084849206349208</v>
      </c>
      <c r="C6" s="2">
        <v>11.011393650793647</v>
      </c>
      <c r="D6" s="2">
        <v>48.816906349206342</v>
      </c>
      <c r="E6" s="2">
        <v>15.557963492063489</v>
      </c>
      <c r="F6" s="2">
        <v>0.17702698412698412</v>
      </c>
      <c r="G6" s="2">
        <v>0.29847936507936507</v>
      </c>
      <c r="H6" s="2">
        <v>9.8182222222222233</v>
      </c>
      <c r="I6" s="3">
        <v>0.10487777777777774</v>
      </c>
      <c r="J6" s="3">
        <v>7.4673015873015877E-2</v>
      </c>
      <c r="K6" s="5">
        <f t="shared" si="0"/>
        <v>0.81629430515745127</v>
      </c>
      <c r="M6" s="2">
        <f t="shared" si="1"/>
        <v>15.911432850854192</v>
      </c>
      <c r="N6" s="2">
        <f t="shared" si="2"/>
        <v>16.364457028556039</v>
      </c>
      <c r="O6" s="2">
        <f t="shared" si="3"/>
        <v>44.380527567367288</v>
      </c>
      <c r="P6" s="2">
        <f t="shared" si="4"/>
        <v>15.492894048316067</v>
      </c>
      <c r="Q6" s="2">
        <f t="shared" si="5"/>
        <v>0.17758538592594425</v>
      </c>
      <c r="R6" s="2">
        <f t="shared" si="9"/>
        <v>0.23689793006980051</v>
      </c>
      <c r="S6" s="2">
        <f t="shared" si="10"/>
        <v>7.8013990432349489</v>
      </c>
      <c r="T6" s="3">
        <f t="shared" si="6"/>
        <v>7.9520697167755949E-2</v>
      </c>
      <c r="U6" s="3">
        <f t="shared" si="11"/>
        <v>3.4790437114291105E-2</v>
      </c>
      <c r="V6" s="5">
        <f t="shared" si="7"/>
        <v>0.88987690198313474</v>
      </c>
      <c r="X6" s="8">
        <v>15.690138296754599</v>
      </c>
      <c r="Y6" s="8">
        <v>16.711143312081258</v>
      </c>
      <c r="Z6" s="8">
        <v>45.114252628246113</v>
      </c>
      <c r="AA6" s="8">
        <v>13.676674732856329</v>
      </c>
      <c r="AB6" s="8">
        <v>0.18159303486881317</v>
      </c>
      <c r="AC6" s="8">
        <v>0.12158294417206252</v>
      </c>
      <c r="AD6" s="8">
        <v>7.8367344135583066</v>
      </c>
      <c r="AE6" s="10">
        <v>6.9477932714385918E-2</v>
      </c>
      <c r="AF6" s="10">
        <v>3.4193249594919387E-2</v>
      </c>
      <c r="AG6" s="5">
        <f t="shared" si="8"/>
        <v>0.88804840628556503</v>
      </c>
    </row>
    <row r="7" spans="1:33">
      <c r="A7" t="s">
        <v>14</v>
      </c>
      <c r="B7" s="2">
        <v>0.64264603174603196</v>
      </c>
      <c r="C7" s="2">
        <v>20.57389523809524</v>
      </c>
      <c r="D7" s="2">
        <v>51.556430158730151</v>
      </c>
      <c r="E7" s="2">
        <v>20.352879365079364</v>
      </c>
      <c r="F7" s="2">
        <v>0.19698571428571435</v>
      </c>
      <c r="G7" s="2">
        <v>0.10017936507936509</v>
      </c>
      <c r="H7" s="2">
        <v>3.0049126984126984</v>
      </c>
      <c r="I7" s="3">
        <v>2.1246031746031735E-2</v>
      </c>
      <c r="J7" s="3">
        <v>1.5084126984126981E-2</v>
      </c>
      <c r="K7" s="5">
        <f t="shared" si="0"/>
        <v>0.96444678425128039</v>
      </c>
      <c r="M7" s="2">
        <f t="shared" si="1"/>
        <v>5.6844041030297809</v>
      </c>
      <c r="N7" s="2">
        <f t="shared" si="2"/>
        <v>24.640812911628217</v>
      </c>
      <c r="O7" s="2">
        <f t="shared" si="3"/>
        <v>47.136865035446377</v>
      </c>
      <c r="P7" s="2">
        <f t="shared" si="4"/>
        <v>19.925653476083355</v>
      </c>
      <c r="Q7" s="2">
        <f t="shared" si="5"/>
        <v>0.19488964304292902</v>
      </c>
      <c r="R7" s="2">
        <f t="shared" si="9"/>
        <v>0.16456790380776373</v>
      </c>
      <c r="S7" s="2">
        <f t="shared" si="10"/>
        <v>2.2666228256805021</v>
      </c>
      <c r="T7" s="3">
        <f t="shared" si="6"/>
        <v>8.2233859727465775E-3</v>
      </c>
      <c r="U7" s="3">
        <f t="shared" si="11"/>
        <v>3.1749400382677104E-3</v>
      </c>
      <c r="V7" s="5">
        <f t="shared" si="7"/>
        <v>0.90856057520242095</v>
      </c>
      <c r="X7" s="8">
        <v>5.4714261940431728</v>
      </c>
      <c r="Y7" s="8">
        <v>24.193310098469524</v>
      </c>
      <c r="Z7" s="8">
        <v>47.365478737690097</v>
      </c>
      <c r="AA7" s="8">
        <v>18.489243874649098</v>
      </c>
      <c r="AB7" s="8">
        <v>0.18669675639216016</v>
      </c>
      <c r="AC7" s="8">
        <v>5.316889729020579E-2</v>
      </c>
      <c r="AD7" s="8">
        <v>2.6208549135588477</v>
      </c>
      <c r="AE7" s="10">
        <v>1.2067000754595294E-2</v>
      </c>
      <c r="AF7" s="10">
        <v>4.9597851949818835E-3</v>
      </c>
      <c r="AG7" s="5">
        <f t="shared" si="8"/>
        <v>0.89213993033555727</v>
      </c>
    </row>
    <row r="8" spans="1:33">
      <c r="A8" t="s">
        <v>19</v>
      </c>
      <c r="B8" s="2">
        <v>2.6738158730158728</v>
      </c>
      <c r="C8" s="2">
        <v>16.23657</v>
      </c>
      <c r="D8" s="2">
        <v>53.857550000000003</v>
      </c>
      <c r="E8" s="2">
        <v>18.978549999999998</v>
      </c>
      <c r="F8" s="2">
        <v>0.27167000000000002</v>
      </c>
      <c r="G8" s="2">
        <v>0.19847000000000001</v>
      </c>
      <c r="H8" s="2">
        <v>6.2045300000000001</v>
      </c>
      <c r="I8" s="3">
        <v>3.5389999999999998E-2</v>
      </c>
      <c r="J8" s="3">
        <v>2.743E-2</v>
      </c>
      <c r="K8" s="5">
        <f t="shared" si="0"/>
        <v>0.91203472630806548</v>
      </c>
      <c r="M8" s="2">
        <f t="shared" si="1"/>
        <v>7.3539502490677897</v>
      </c>
      <c r="N8" s="2">
        <f t="shared" si="2"/>
        <v>20.886853037908949</v>
      </c>
      <c r="O8" s="2">
        <f t="shared" si="3"/>
        <v>49.452107857933399</v>
      </c>
      <c r="P8" s="2">
        <f t="shared" si="4"/>
        <v>18.655126190256077</v>
      </c>
      <c r="Q8" s="2">
        <f t="shared" si="5"/>
        <v>0.2596410612103347</v>
      </c>
      <c r="R8" s="2">
        <f t="shared" si="9"/>
        <v>0.20041946308724831</v>
      </c>
      <c r="S8" s="2">
        <f t="shared" si="10"/>
        <v>4.8658245329000813</v>
      </c>
      <c r="T8" s="3">
        <f t="shared" si="6"/>
        <v>2.0281329923273656E-2</v>
      </c>
      <c r="U8" s="3">
        <f t="shared" si="11"/>
        <v>9.7251697792869272E-3</v>
      </c>
      <c r="V8" s="5">
        <f t="shared" si="7"/>
        <v>0.85689673901993713</v>
      </c>
      <c r="X8" s="8">
        <v>8.2495340322155766</v>
      </c>
      <c r="Y8" s="8">
        <v>19.831883887793218</v>
      </c>
      <c r="Z8" s="8">
        <v>48.505813716252412</v>
      </c>
      <c r="AA8" s="8">
        <v>16.779179418778515</v>
      </c>
      <c r="AB8" s="8">
        <v>0.29304740598449452</v>
      </c>
      <c r="AC8" s="8">
        <v>9.2334888260321268E-2</v>
      </c>
      <c r="AD8" s="8">
        <v>4.6101235991860348</v>
      </c>
      <c r="AE8" s="10">
        <v>1.6207752255909896E-2</v>
      </c>
      <c r="AF8" s="10">
        <v>4.8688446319286888E-3</v>
      </c>
      <c r="AG8" s="5">
        <f t="shared" si="8"/>
        <v>0.87638694639839021</v>
      </c>
    </row>
    <row r="9" spans="1:33">
      <c r="A9" t="s">
        <v>17</v>
      </c>
      <c r="B9" s="2">
        <v>6.7732400000000004</v>
      </c>
      <c r="C9" s="2">
        <v>12.67733</v>
      </c>
      <c r="D9" s="2">
        <v>52.1404</v>
      </c>
      <c r="E9" s="2">
        <v>19.73068</v>
      </c>
      <c r="F9" s="2">
        <v>0.30375999999999997</v>
      </c>
      <c r="G9" s="2">
        <v>0.21715000000000001</v>
      </c>
      <c r="H9" s="2">
        <v>6.6821400000000004</v>
      </c>
      <c r="I9" s="3">
        <v>9.1249999999999998E-2</v>
      </c>
      <c r="J9" s="3">
        <v>4.326E-2</v>
      </c>
      <c r="K9" s="5">
        <f t="shared" si="0"/>
        <v>0.88258356384936087</v>
      </c>
      <c r="M9" s="2">
        <f t="shared" si="1"/>
        <v>10.723524576689135</v>
      </c>
      <c r="N9" s="2">
        <f t="shared" si="2"/>
        <v>17.806326813224857</v>
      </c>
      <c r="O9" s="2">
        <f t="shared" si="3"/>
        <v>47.724418955629339</v>
      </c>
      <c r="P9" s="2">
        <f t="shared" si="4"/>
        <v>19.350448368309142</v>
      </c>
      <c r="Q9" s="2">
        <f t="shared" si="5"/>
        <v>0.28746315241893527</v>
      </c>
      <c r="R9" s="2">
        <f t="shared" si="9"/>
        <v>0.20723300262620364</v>
      </c>
      <c r="S9" s="2">
        <f t="shared" si="10"/>
        <v>5.2538099106417553</v>
      </c>
      <c r="T9" s="3">
        <f t="shared" si="6"/>
        <v>6.7902813299232728E-2</v>
      </c>
      <c r="U9" s="3">
        <f t="shared" si="11"/>
        <v>1.8123938879456705E-2</v>
      </c>
      <c r="V9" s="5">
        <f t="shared" si="7"/>
        <v>0.88995053029343785</v>
      </c>
      <c r="X9" s="8">
        <v>11.17659207824987</v>
      </c>
      <c r="Y9" s="8">
        <v>17.633023409034212</v>
      </c>
      <c r="Z9" s="8">
        <v>47.782842246873457</v>
      </c>
      <c r="AA9" s="8">
        <v>16.108640217859335</v>
      </c>
      <c r="AB9" s="8">
        <v>0.28258583505751761</v>
      </c>
      <c r="AC9" s="8">
        <v>8.811313289596992E-2</v>
      </c>
      <c r="AD9" s="8">
        <v>5.4427404213616803</v>
      </c>
      <c r="AE9" s="10">
        <v>7.2907769254629981E-2</v>
      </c>
      <c r="AF9" s="10">
        <v>1.7248340704945613E-2</v>
      </c>
      <c r="AG9" s="5">
        <f t="shared" si="8"/>
        <v>0.89054190934906396</v>
      </c>
    </row>
    <row r="10" spans="1:33">
      <c r="A10" t="s">
        <v>18</v>
      </c>
      <c r="B10" s="2">
        <v>2.1045666666666669</v>
      </c>
      <c r="C10" s="2">
        <v>14.868819999999999</v>
      </c>
      <c r="D10" s="2">
        <v>54.294499999999999</v>
      </c>
      <c r="E10" s="2">
        <v>20.656759999999998</v>
      </c>
      <c r="F10" s="2">
        <v>0.34800999999999999</v>
      </c>
      <c r="G10" s="2">
        <v>0.20121</v>
      </c>
      <c r="H10" s="2">
        <v>5.81853</v>
      </c>
      <c r="I10" s="3">
        <v>0.12655</v>
      </c>
      <c r="J10" s="3">
        <v>3.279E-2</v>
      </c>
      <c r="K10" s="5">
        <f t="shared" si="0"/>
        <v>0.91010914030062218</v>
      </c>
      <c r="M10" s="2">
        <f t="shared" si="1"/>
        <v>6.8860485506055129</v>
      </c>
      <c r="N10" s="2">
        <f t="shared" si="2"/>
        <v>19.703063873983037</v>
      </c>
      <c r="O10" s="2">
        <f t="shared" si="3"/>
        <v>49.891739611630953</v>
      </c>
      <c r="P10" s="2">
        <f t="shared" si="4"/>
        <v>20.206582231672364</v>
      </c>
      <c r="Q10" s="2">
        <f t="shared" si="5"/>
        <v>0.32582798682157099</v>
      </c>
      <c r="R10" s="2">
        <f t="shared" si="9"/>
        <v>0.20141887948643128</v>
      </c>
      <c r="S10" s="2">
        <f t="shared" si="10"/>
        <v>4.5522583265637691</v>
      </c>
      <c r="T10" s="3">
        <f t="shared" si="6"/>
        <v>9.7996589940323953E-2</v>
      </c>
      <c r="U10" s="3">
        <f t="shared" si="11"/>
        <v>1.2568972835314092E-2</v>
      </c>
      <c r="V10" s="5">
        <f t="shared" si="7"/>
        <v>0.85700370023007866</v>
      </c>
      <c r="X10" s="8">
        <v>8.3249778431433334</v>
      </c>
      <c r="Y10" s="8">
        <v>18.969981346993688</v>
      </c>
      <c r="Z10" s="8">
        <v>48.136149282895161</v>
      </c>
      <c r="AA10" s="8">
        <v>17.47786642513827</v>
      </c>
      <c r="AB10" s="8">
        <v>0.31915642986263965</v>
      </c>
      <c r="AC10" s="8">
        <v>8.8295528440440266E-2</v>
      </c>
      <c r="AD10" s="8">
        <v>4.8571714733167601</v>
      </c>
      <c r="AE10" s="10">
        <v>0.10361952218496608</v>
      </c>
      <c r="AF10" s="10">
        <v>1.018324092726851E-2</v>
      </c>
      <c r="AG10" s="5">
        <f t="shared" si="8"/>
        <v>0.87164178350043797</v>
      </c>
    </row>
    <row r="11" spans="1:33">
      <c r="A11" t="s">
        <v>20</v>
      </c>
      <c r="B11" s="2">
        <v>5.0560041666666677</v>
      </c>
      <c r="C11" s="2">
        <v>9.3744312499999953</v>
      </c>
      <c r="D11" s="2">
        <v>50.73359583333329</v>
      </c>
      <c r="E11" s="2">
        <v>24.072444791666673</v>
      </c>
      <c r="F11" s="2">
        <v>0.48701145833333331</v>
      </c>
      <c r="G11" s="2">
        <v>0.25983333333333331</v>
      </c>
      <c r="H11" s="2">
        <v>8.2251093749999988</v>
      </c>
      <c r="I11" s="3">
        <v>6.2683333333333327E-2</v>
      </c>
      <c r="J11" s="3">
        <v>3.7034375000000015E-2</v>
      </c>
      <c r="K11" s="5">
        <f t="shared" si="0"/>
        <v>0.81869691591928417</v>
      </c>
      <c r="M11" s="2">
        <f t="shared" si="1"/>
        <v>9.3120205216724212</v>
      </c>
      <c r="N11" s="2">
        <f t="shared" si="2"/>
        <v>14.947664228838493</v>
      </c>
      <c r="O11" s="2">
        <f t="shared" si="3"/>
        <v>46.308980615085311</v>
      </c>
      <c r="P11" s="2">
        <f t="shared" si="4"/>
        <v>23.364282880342675</v>
      </c>
      <c r="Q11" s="2">
        <f t="shared" si="5"/>
        <v>0.44634251632853589</v>
      </c>
      <c r="R11" s="2">
        <f t="shared" si="9"/>
        <v>0.22280177025581169</v>
      </c>
      <c r="S11" s="2">
        <f t="shared" si="10"/>
        <v>6.5072375101543445</v>
      </c>
      <c r="T11" s="3">
        <f t="shared" si="6"/>
        <v>4.3549303779482802E-2</v>
      </c>
      <c r="U11" s="3">
        <f t="shared" si="11"/>
        <v>1.4820869588285237E-2</v>
      </c>
      <c r="V11" s="5">
        <f t="shared" si="7"/>
        <v>0.85006877717475926</v>
      </c>
      <c r="X11" s="4">
        <v>9.4449186712216484</v>
      </c>
      <c r="Y11" s="4">
        <v>17.158543401184055</v>
      </c>
      <c r="Z11" s="4">
        <v>48.596401917471646</v>
      </c>
      <c r="AA11" s="4">
        <v>17.575206770638122</v>
      </c>
      <c r="AB11" s="4">
        <v>0.32824592025420485</v>
      </c>
      <c r="AC11" s="4">
        <v>0.1116797815853911</v>
      </c>
      <c r="AD11" s="4">
        <v>5.3750398104968884</v>
      </c>
      <c r="AE11" s="6">
        <v>5.7156168255289082E-2</v>
      </c>
      <c r="AF11" s="6">
        <v>1.0385705034070011E-2</v>
      </c>
      <c r="AG11" s="5">
        <f t="shared" si="8"/>
        <v>0.87440271688219962</v>
      </c>
    </row>
  </sheetData>
  <phoneticPr fontId="1"/>
  <conditionalFormatting sqref="X2">
    <cfRule type="cellIs" dxfId="41" priority="48" operator="between">
      <formula>9</formula>
      <formula>10</formula>
    </cfRule>
  </conditionalFormatting>
  <conditionalFormatting sqref="Y2">
    <cfRule type="cellIs" dxfId="40" priority="47" operator="between">
      <formula>17</formula>
      <formula>18.6</formula>
    </cfRule>
  </conditionalFormatting>
  <conditionalFormatting sqref="Z2">
    <cfRule type="cellIs" dxfId="39" priority="46" operator="between">
      <formula>46</formula>
      <formula>47</formula>
    </cfRule>
  </conditionalFormatting>
  <conditionalFormatting sqref="AA2">
    <cfRule type="cellIs" dxfId="38" priority="45" operator="between">
      <formula>15</formula>
      <formula>16.8</formula>
    </cfRule>
  </conditionalFormatting>
  <conditionalFormatting sqref="AB2">
    <cfRule type="cellIs" dxfId="37" priority="44" operator="between">
      <formula>0.24</formula>
      <formula>0.32</formula>
    </cfRule>
  </conditionalFormatting>
  <conditionalFormatting sqref="AD2">
    <cfRule type="cellIs" dxfId="36" priority="43" operator="between">
      <formula>5</formula>
      <formula>6.2</formula>
    </cfRule>
  </conditionalFormatting>
  <conditionalFormatting sqref="X3">
    <cfRule type="cellIs" dxfId="35" priority="41" operator="between">
      <formula>9</formula>
      <formula>10</formula>
    </cfRule>
  </conditionalFormatting>
  <conditionalFormatting sqref="Y3">
    <cfRule type="cellIs" dxfId="34" priority="40" operator="between">
      <formula>17</formula>
      <formula>18.6</formula>
    </cfRule>
  </conditionalFormatting>
  <conditionalFormatting sqref="Z3">
    <cfRule type="cellIs" dxfId="33" priority="39" operator="between">
      <formula>46</formula>
      <formula>47</formula>
    </cfRule>
  </conditionalFormatting>
  <conditionalFormatting sqref="AA3">
    <cfRule type="cellIs" dxfId="32" priority="38" operator="between">
      <formula>15</formula>
      <formula>16.8</formula>
    </cfRule>
  </conditionalFormatting>
  <conditionalFormatting sqref="AB3">
    <cfRule type="cellIs" dxfId="31" priority="37" operator="between">
      <formula>0.24</formula>
      <formula>0.32</formula>
    </cfRule>
  </conditionalFormatting>
  <conditionalFormatting sqref="AD3">
    <cfRule type="cellIs" dxfId="30" priority="36" operator="between">
      <formula>5</formula>
      <formula>6.2</formula>
    </cfRule>
  </conditionalFormatting>
  <conditionalFormatting sqref="X4">
    <cfRule type="cellIs" dxfId="29" priority="34" operator="between">
      <formula>9</formula>
      <formula>10</formula>
    </cfRule>
  </conditionalFormatting>
  <conditionalFormatting sqref="Y4">
    <cfRule type="cellIs" dxfId="28" priority="33" operator="between">
      <formula>17</formula>
      <formula>18.6</formula>
    </cfRule>
  </conditionalFormatting>
  <conditionalFormatting sqref="Z4">
    <cfRule type="cellIs" dxfId="27" priority="32" operator="between">
      <formula>46</formula>
      <formula>47</formula>
    </cfRule>
  </conditionalFormatting>
  <conditionalFormatting sqref="AA4">
    <cfRule type="cellIs" dxfId="26" priority="31" operator="between">
      <formula>15</formula>
      <formula>16.8</formula>
    </cfRule>
  </conditionalFormatting>
  <conditionalFormatting sqref="AB4">
    <cfRule type="cellIs" dxfId="25" priority="30" operator="between">
      <formula>0.24</formula>
      <formula>0.32</formula>
    </cfRule>
  </conditionalFormatting>
  <conditionalFormatting sqref="AD4">
    <cfRule type="cellIs" dxfId="24" priority="29" operator="between">
      <formula>5</formula>
      <formula>6.2</formula>
    </cfRule>
  </conditionalFormatting>
  <conditionalFormatting sqref="X5">
    <cfRule type="cellIs" dxfId="23" priority="27" operator="between">
      <formula>9</formula>
      <formula>10</formula>
    </cfRule>
  </conditionalFormatting>
  <conditionalFormatting sqref="Y5">
    <cfRule type="cellIs" dxfId="22" priority="26" operator="between">
      <formula>17</formula>
      <formula>18.6</formula>
    </cfRule>
  </conditionalFormatting>
  <conditionalFormatting sqref="Z5">
    <cfRule type="cellIs" dxfId="21" priority="25" operator="between">
      <formula>46</formula>
      <formula>47</formula>
    </cfRule>
  </conditionalFormatting>
  <conditionalFormatting sqref="AA5">
    <cfRule type="cellIs" dxfId="20" priority="24" operator="between">
      <formula>15</formula>
      <formula>16.8</formula>
    </cfRule>
  </conditionalFormatting>
  <conditionalFormatting sqref="AB5">
    <cfRule type="cellIs" dxfId="19" priority="23" operator="between">
      <formula>0.24</formula>
      <formula>0.32</formula>
    </cfRule>
  </conditionalFormatting>
  <conditionalFormatting sqref="AD5">
    <cfRule type="cellIs" dxfId="18" priority="22" operator="between">
      <formula>5</formula>
      <formula>6.2</formula>
    </cfRule>
  </conditionalFormatting>
  <conditionalFormatting sqref="X6:X7">
    <cfRule type="cellIs" dxfId="17" priority="20" operator="between">
      <formula>9</formula>
      <formula>10</formula>
    </cfRule>
  </conditionalFormatting>
  <conditionalFormatting sqref="Y6:Y7">
    <cfRule type="cellIs" dxfId="16" priority="19" operator="between">
      <formula>17</formula>
      <formula>18.6</formula>
    </cfRule>
  </conditionalFormatting>
  <conditionalFormatting sqref="Z6:Z7">
    <cfRule type="cellIs" dxfId="15" priority="18" operator="between">
      <formula>46</formula>
      <formula>47</formula>
    </cfRule>
  </conditionalFormatting>
  <conditionalFormatting sqref="AA6:AA7">
    <cfRule type="cellIs" dxfId="14" priority="17" operator="between">
      <formula>15</formula>
      <formula>16.8</formula>
    </cfRule>
  </conditionalFormatting>
  <conditionalFormatting sqref="AB6:AB7">
    <cfRule type="cellIs" dxfId="13" priority="16" operator="between">
      <formula>0.24</formula>
      <formula>0.32</formula>
    </cfRule>
  </conditionalFormatting>
  <conditionalFormatting sqref="AD6:AD7">
    <cfRule type="cellIs" dxfId="12" priority="15" operator="between">
      <formula>5</formula>
      <formula>6.2</formula>
    </cfRule>
  </conditionalFormatting>
  <conditionalFormatting sqref="X9">
    <cfRule type="cellIs" dxfId="11" priority="13" operator="between">
      <formula>9</formula>
      <formula>10</formula>
    </cfRule>
  </conditionalFormatting>
  <conditionalFormatting sqref="Y9">
    <cfRule type="cellIs" dxfId="10" priority="12" operator="between">
      <formula>17</formula>
      <formula>18.6</formula>
    </cfRule>
  </conditionalFormatting>
  <conditionalFormatting sqref="Z9">
    <cfRule type="cellIs" dxfId="9" priority="11" operator="between">
      <formula>46</formula>
      <formula>47</formula>
    </cfRule>
  </conditionalFormatting>
  <conditionalFormatting sqref="AA9">
    <cfRule type="cellIs" dxfId="8" priority="10" operator="between">
      <formula>15</formula>
      <formula>16.8</formula>
    </cfRule>
  </conditionalFormatting>
  <conditionalFormatting sqref="AB9">
    <cfRule type="cellIs" dxfId="7" priority="9" operator="between">
      <formula>0.24</formula>
      <formula>0.32</formula>
    </cfRule>
  </conditionalFormatting>
  <conditionalFormatting sqref="AD9">
    <cfRule type="cellIs" dxfId="6" priority="8" operator="between">
      <formula>5</formula>
      <formula>6.2</formula>
    </cfRule>
  </conditionalFormatting>
  <conditionalFormatting sqref="X10">
    <cfRule type="cellIs" dxfId="5" priority="6" operator="between">
      <formula>9</formula>
      <formula>10</formula>
    </cfRule>
  </conditionalFormatting>
  <conditionalFormatting sqref="Y10">
    <cfRule type="cellIs" dxfId="4" priority="5" operator="between">
      <formula>17</formula>
      <formula>18.6</formula>
    </cfRule>
  </conditionalFormatting>
  <conditionalFormatting sqref="Z10">
    <cfRule type="cellIs" dxfId="3" priority="4" operator="between">
      <formula>46</formula>
      <formula>47</formula>
    </cfRule>
  </conditionalFormatting>
  <conditionalFormatting sqref="AA10">
    <cfRule type="cellIs" dxfId="2" priority="3" operator="between">
      <formula>15</formula>
      <formula>16.8</formula>
    </cfRule>
  </conditionalFormatting>
  <conditionalFormatting sqref="AB10">
    <cfRule type="cellIs" dxfId="1" priority="2" operator="between">
      <formula>0.24</formula>
      <formula>0.32</formula>
    </cfRule>
  </conditionalFormatting>
  <conditionalFormatting sqref="AD10">
    <cfRule type="cellIs" dxfId="0" priority="1" operator="between">
      <formula>5</formula>
      <formula>6.2</formula>
    </cfRule>
  </conditionalFormatting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Table T50</vt:lpstr>
      <vt:lpstr>Sheet2</vt:lpstr>
      <vt:lpstr>'Table T50'!Print_Area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Takazawa Eiichi</dc:creator>
  <cp:lastModifiedBy>Kenneth Sherar</cp:lastModifiedBy>
  <cp:lastPrinted>2019-11-19T20:27:57Z</cp:lastPrinted>
  <dcterms:created xsi:type="dcterms:W3CDTF">2017-07-21T22:24:11Z</dcterms:created>
  <dcterms:modified xsi:type="dcterms:W3CDTF">2021-03-31T22:48:17Z</dcterms:modified>
</cp:coreProperties>
</file>