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ters\Desktop\GT3_108_tables\"/>
    </mc:Choice>
  </mc:AlternateContent>
  <xr:revisionPtr revIDLastSave="0" documentId="13_ncr:1_{0CD99AA2-C858-48FC-B07D-08575158BDCF}" xr6:coauthVersionLast="36" xr6:coauthVersionMax="36" xr10:uidLastSave="{00000000-0000-0000-0000-000000000000}"/>
  <bookViews>
    <workbookView xWindow="0" yWindow="0" windowWidth="25608" windowHeight="16068" tabRatio="500" xr2:uid="{00000000-000D-0000-FFFF-FFFF00000000}"/>
  </bookViews>
  <sheets>
    <sheet name="GT3_T5" sheetId="1" r:id="rId1"/>
  </sheets>
  <definedNames>
    <definedName name="_xlnm.Print_Area" localSheetId="0">GT3_T5!$A$5:$J$49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26" i="1"/>
  <c r="B27" i="1"/>
  <c r="B26" i="1"/>
  <c r="C25" i="1"/>
  <c r="B25" i="1"/>
  <c r="C23" i="1"/>
  <c r="B23" i="1"/>
  <c r="C22" i="1"/>
  <c r="B22" i="1"/>
  <c r="C21" i="1"/>
  <c r="B21" i="1"/>
  <c r="C20" i="1"/>
  <c r="B20" i="1"/>
  <c r="C14" i="1"/>
  <c r="B14" i="1"/>
  <c r="C13" i="1"/>
  <c r="B13" i="1"/>
  <c r="C12" i="1"/>
  <c r="B12" i="1"/>
  <c r="C9" i="1"/>
  <c r="B9" i="1"/>
  <c r="C30" i="1"/>
  <c r="B30" i="1"/>
  <c r="C31" i="1"/>
  <c r="B31" i="1"/>
  <c r="C32" i="1"/>
  <c r="B32" i="1"/>
  <c r="C34" i="1"/>
  <c r="B34" i="1"/>
  <c r="C35" i="1"/>
  <c r="B35" i="1"/>
  <c r="C37" i="1"/>
  <c r="B37" i="1"/>
  <c r="C40" i="1"/>
  <c r="B40" i="1"/>
  <c r="C44" i="1"/>
  <c r="C43" i="1"/>
  <c r="C42" i="1"/>
  <c r="C41" i="1"/>
  <c r="B44" i="1"/>
  <c r="B43" i="1"/>
  <c r="B42" i="1"/>
  <c r="B41" i="1"/>
  <c r="C45" i="1"/>
  <c r="B45" i="1"/>
  <c r="C47" i="1"/>
  <c r="B47" i="1"/>
  <c r="C49" i="1"/>
  <c r="B49" i="1"/>
  <c r="B36" i="1"/>
  <c r="B33" i="1"/>
  <c r="B28" i="1"/>
  <c r="B18" i="1"/>
  <c r="B10" i="1"/>
  <c r="C29" i="1"/>
  <c r="B29" i="1"/>
  <c r="C48" i="1"/>
  <c r="B48" i="1"/>
  <c r="C46" i="1"/>
  <c r="B46" i="1"/>
  <c r="C39" i="1"/>
  <c r="B39" i="1"/>
  <c r="C38" i="1"/>
  <c r="B38" i="1"/>
  <c r="C36" i="1"/>
  <c r="C33" i="1"/>
  <c r="C28" i="1"/>
  <c r="C24" i="1"/>
  <c r="B24" i="1"/>
  <c r="C19" i="1"/>
  <c r="B19" i="1"/>
  <c r="C18" i="1"/>
  <c r="C17" i="1"/>
  <c r="B17" i="1"/>
  <c r="C16" i="1"/>
  <c r="B16" i="1"/>
  <c r="C15" i="1"/>
  <c r="B15" i="1"/>
  <c r="C11" i="1"/>
  <c r="B11" i="1"/>
  <c r="C10" i="1"/>
  <c r="C8" i="1"/>
  <c r="B8" i="1"/>
</calcChain>
</file>

<file path=xl/sharedStrings.xml><?xml version="1.0" encoding="utf-8"?>
<sst xmlns="http://schemas.openxmlformats.org/spreadsheetml/2006/main" count="56" uniqueCount="54">
  <si>
    <t>min</t>
    <phoneticPr fontId="1"/>
  </si>
  <si>
    <t>max</t>
    <phoneticPr fontId="1"/>
  </si>
  <si>
    <t>Unit</t>
    <phoneticPr fontId="1"/>
  </si>
  <si>
    <t>X-axis (cm)</t>
    <phoneticPr fontId="1"/>
  </si>
  <si>
    <t>Y-axis (cm)</t>
    <phoneticPr fontId="1"/>
  </si>
  <si>
    <t>Hole Core-Section Interval</t>
    <phoneticPr fontId="1"/>
  </si>
  <si>
    <t>Total number of spots</t>
  </si>
  <si>
    <t>GT3A-19Z-1A, 8-17</t>
  </si>
  <si>
    <t>GT3A-23Z-2A, 26-66</t>
  </si>
  <si>
    <t>GT3A-24Z-1A, 51-53</t>
  </si>
  <si>
    <t>GT3A-30Z-4A, 40-50</t>
  </si>
  <si>
    <t>GT3A-31Z-3A, 54-59</t>
  </si>
  <si>
    <t>GT3A-35Z-1A, 19-22</t>
  </si>
  <si>
    <t>GT3A-48Z-1A, 15-27</t>
  </si>
  <si>
    <t>GT3A-50Z-4A, 68-70</t>
  </si>
  <si>
    <t>GT3A-51Z-1A, 17.5-23</t>
  </si>
  <si>
    <t>GT3A-52Z-3A, 2-3</t>
  </si>
  <si>
    <t>GT3A-52Z-3A, 58-68</t>
  </si>
  <si>
    <t>GT3A-53Z-3A, 89-95</t>
  </si>
  <si>
    <t>GT3A-55Z-4A, 88-93</t>
  </si>
  <si>
    <t>GT3A-57Z-4A, 0-5</t>
  </si>
  <si>
    <t>GT3A-59Z-2A, 27-28</t>
  </si>
  <si>
    <t>GT3A-59Z-2A, 72-77</t>
  </si>
  <si>
    <t>GT3A-65Z-1A, 22-35.5</t>
  </si>
  <si>
    <t>GT3A-73Z-4A, 3.5-8.5</t>
  </si>
  <si>
    <t>GT3A-76Z-3A, 53-59</t>
  </si>
  <si>
    <t>GT3A-97Z-1A, 62-87</t>
  </si>
  <si>
    <t>GT3A-106Z-2A, 22-31</t>
  </si>
  <si>
    <t>GT3A-115Z-3A, 44-48</t>
  </si>
  <si>
    <t>GT3A-122Z-2A, 13-17</t>
  </si>
  <si>
    <t>GT3A-141Z-3A, 14-37</t>
  </si>
  <si>
    <t>GT3A-141Z-4A, 1-28</t>
  </si>
  <si>
    <t>GT3A-141Z-4A, 38-51</t>
  </si>
  <si>
    <t>GT3A-141Z-4A, 43-48</t>
  </si>
  <si>
    <t>GT3A-141Z-4A, 45-47</t>
  </si>
  <si>
    <t>GT3A-141Z-4A, 85-91</t>
  </si>
  <si>
    <t>GT3A-144Z-1A, 3-15</t>
  </si>
  <si>
    <t>GT3A-146Z-4A, 35-41</t>
  </si>
  <si>
    <t>GT3A-150Z-1A, 38-43</t>
  </si>
  <si>
    <t>GT3A-153Z-2A, 33-38</t>
  </si>
  <si>
    <t>GT3A-20Z-2A, 60-65* + pellet</t>
  </si>
  <si>
    <t>GT3A-34Z-3A, 25-30* + pellet</t>
  </si>
  <si>
    <t>GT3A-49Z-1A, 65-70* pellet</t>
  </si>
  <si>
    <t>GT3A-56Z-2A, 0-5* + pellet</t>
  </si>
  <si>
    <t>GT3A-90Z-2A, 41-46* + pellet</t>
  </si>
  <si>
    <t>GT3A-128Z-1A, 40-45* pellet</t>
  </si>
  <si>
    <t>GT3A-141Z-1A, 33-38* + pellet</t>
  </si>
  <si>
    <t>GT3A-65Z-1A, 29-31</t>
  </si>
  <si>
    <t>GT3A-109Z-3A, 10-73</t>
  </si>
  <si>
    <t>Oman Site GT3. Table T5. List of analyzed cores and areas measured by XRF-CL, Hole GT3A.</t>
  </si>
  <si>
    <t>Note: n = number of spots in the scan. * = samples used in calibration corrections and also analyzed by XRF at St. Andrews University;</t>
  </si>
  <si>
    <t>pellet = XRF powder pellets analyzed by both XRF-CL and XRF at St. Andrews; + = both core section and pellet were analyzed by XRF-CL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</si>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</sst>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2"/>
      <color theme="1"/>
      <name val="Helvetica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u/>
      <sz val="12"/>
      <color theme="10"/>
      <name val="Helvetica"/>
    </font>
    <font>
      <u/>
      <sz val="12"/>
      <color theme="11"/>
      <name val="Helvetica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</cellXfs>
  <cellStyles count="2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workbookViewId="0">
      <selection activeCell="L10" sqref="L10"/>
    </sheetView>
  </sheetViews>
  <sheetFormatPr defaultColWidth="12.7265625" defaultRowHeight="15.6"/>
  <cols>
    <col min="1" max="1" width="26" style="1" customWidth="1"/>
    <col min="2" max="3" width="13.7265625" style="2" customWidth="1"/>
    <col min="4" max="4" width="7" style="2" customWidth="1"/>
    <col min="5" max="6" width="5.81640625" style="1" customWidth="1"/>
    <col min="7" max="7" width="1.81640625" style="1" customWidth="1"/>
    <col min="8" max="9" width="6.26953125" style="1" customWidth="1"/>
    <col min="10" max="10" width="12.81640625" style="1" customWidth="1"/>
    <col min="11" max="16384" width="12.7265625" style="1"/>
  </cols>
  <sheetData>
    <row r="1" spans="1:10">
      <c r="A1" s="1" t="s">
        <v>49</v>
      </c>
    </row>
    <row r="2" spans="1:10" s="23" customFormat="1">
      <c r="B2" s="24"/>
      <c r="C2" s="24"/>
      <c r="D2" s="24"/>
    </row>
    <row r="3" spans="1:10" s="23" customFormat="1">
      <c r="A3" s="25" t="s">
        <v>50</v>
      </c>
      <c r="B3" s="26"/>
      <c r="C3" s="26"/>
      <c r="D3" s="26"/>
    </row>
    <row r="4" spans="1:10">
      <c r="A4" s="3" t="s">
        <v>51</v>
      </c>
    </row>
    <row r="6" spans="1:10">
      <c r="A6" s="19" t="s">
        <v>5</v>
      </c>
      <c r="B6" s="21" t="s">
        <v>52</v>
      </c>
      <c r="C6" s="21" t="s">
        <v>53</v>
      </c>
      <c r="D6" s="21" t="s">
        <v>2</v>
      </c>
      <c r="E6" s="18" t="s">
        <v>3</v>
      </c>
      <c r="F6" s="18"/>
      <c r="G6" s="4"/>
      <c r="H6" s="18" t="s">
        <v>4</v>
      </c>
      <c r="I6" s="18"/>
      <c r="J6" s="16" t="s">
        <v>6</v>
      </c>
    </row>
    <row r="7" spans="1:10">
      <c r="A7" s="20"/>
      <c r="B7" s="22"/>
      <c r="C7" s="22"/>
      <c r="D7" s="22"/>
      <c r="E7" s="5" t="s">
        <v>0</v>
      </c>
      <c r="F7" s="5" t="s">
        <v>1</v>
      </c>
      <c r="G7" s="5"/>
      <c r="H7" s="5" t="s">
        <v>0</v>
      </c>
      <c r="I7" s="5" t="s">
        <v>1</v>
      </c>
      <c r="J7" s="17"/>
    </row>
    <row r="8" spans="1:10">
      <c r="A8" s="1" t="s">
        <v>7</v>
      </c>
      <c r="B8" s="6">
        <f>14.9+0.08</f>
        <v>14.98</v>
      </c>
      <c r="C8" s="6">
        <f>14.9+0.17</f>
        <v>15.07</v>
      </c>
      <c r="D8" s="7">
        <v>6</v>
      </c>
      <c r="E8" s="8">
        <v>8</v>
      </c>
      <c r="F8" s="8">
        <v>17</v>
      </c>
      <c r="G8" s="8"/>
      <c r="H8" s="8">
        <v>-1</v>
      </c>
      <c r="I8" s="8">
        <v>1</v>
      </c>
      <c r="J8" s="9">
        <v>95</v>
      </c>
    </row>
    <row r="9" spans="1:10">
      <c r="A9" s="1" t="s">
        <v>40</v>
      </c>
      <c r="B9" s="6">
        <f>18.78+0.6</f>
        <v>19.380000000000003</v>
      </c>
      <c r="C9" s="6">
        <f>18.78+0.65</f>
        <v>19.43</v>
      </c>
      <c r="D9" s="7">
        <v>8</v>
      </c>
      <c r="E9" s="8">
        <v>0</v>
      </c>
      <c r="F9" s="8">
        <v>50</v>
      </c>
      <c r="G9" s="8"/>
      <c r="H9" s="8">
        <v>-1</v>
      </c>
      <c r="I9" s="8">
        <v>3</v>
      </c>
      <c r="J9" s="9">
        <v>105</v>
      </c>
    </row>
    <row r="10" spans="1:10">
      <c r="A10" s="1" t="s">
        <v>8</v>
      </c>
      <c r="B10" s="6">
        <f>24.91+0.26</f>
        <v>25.17</v>
      </c>
      <c r="C10" s="6">
        <f>24.91+0.66</f>
        <v>25.57</v>
      </c>
      <c r="D10" s="7">
        <v>13</v>
      </c>
      <c r="E10" s="8">
        <v>26</v>
      </c>
      <c r="F10" s="8">
        <v>66</v>
      </c>
      <c r="G10" s="8"/>
      <c r="H10" s="8">
        <v>-1</v>
      </c>
      <c r="I10" s="8">
        <v>1</v>
      </c>
      <c r="J10" s="9">
        <v>405</v>
      </c>
    </row>
    <row r="11" spans="1:10">
      <c r="A11" s="1" t="s">
        <v>9</v>
      </c>
      <c r="B11" s="6">
        <f>27.1+0.51</f>
        <v>27.610000000000003</v>
      </c>
      <c r="C11" s="6">
        <f>27.1+0.53</f>
        <v>27.630000000000003</v>
      </c>
      <c r="D11" s="7">
        <v>14</v>
      </c>
      <c r="E11" s="8">
        <v>5</v>
      </c>
      <c r="F11" s="8">
        <v>7</v>
      </c>
      <c r="G11" s="8"/>
      <c r="H11" s="8">
        <v>-2</v>
      </c>
      <c r="I11" s="8">
        <v>2</v>
      </c>
      <c r="J11" s="9">
        <v>45</v>
      </c>
    </row>
    <row r="12" spans="1:10">
      <c r="A12" s="1" t="s">
        <v>10</v>
      </c>
      <c r="B12" s="6">
        <f>47.7+0.4</f>
        <v>48.1</v>
      </c>
      <c r="C12" s="6">
        <f>47.7+0.5</f>
        <v>48.2</v>
      </c>
      <c r="D12" s="7">
        <v>34</v>
      </c>
      <c r="E12" s="10">
        <v>40</v>
      </c>
      <c r="F12" s="10">
        <v>50</v>
      </c>
      <c r="G12" s="10"/>
      <c r="H12" s="8">
        <v>-2.5</v>
      </c>
      <c r="I12" s="8">
        <v>2.5</v>
      </c>
      <c r="J12" s="7">
        <v>231</v>
      </c>
    </row>
    <row r="13" spans="1:10">
      <c r="A13" s="1" t="s">
        <v>11</v>
      </c>
      <c r="B13" s="6">
        <f>49.82+0.54</f>
        <v>50.36</v>
      </c>
      <c r="C13" s="6">
        <f>49.82+0.59</f>
        <v>50.410000000000004</v>
      </c>
      <c r="D13" s="7">
        <v>35</v>
      </c>
      <c r="E13" s="10">
        <v>13</v>
      </c>
      <c r="F13" s="10">
        <v>18</v>
      </c>
      <c r="G13" s="10"/>
      <c r="H13" s="8">
        <v>-3</v>
      </c>
      <c r="I13" s="8">
        <v>3</v>
      </c>
      <c r="J13" s="7">
        <v>143</v>
      </c>
    </row>
    <row r="14" spans="1:10">
      <c r="A14" s="11" t="s">
        <v>41</v>
      </c>
      <c r="B14" s="6">
        <f>59.1+0.25</f>
        <v>59.35</v>
      </c>
      <c r="C14" s="6">
        <f>59.1+0.3</f>
        <v>59.4</v>
      </c>
      <c r="D14" s="7">
        <v>36</v>
      </c>
      <c r="E14" s="10">
        <v>6</v>
      </c>
      <c r="F14" s="10">
        <v>11</v>
      </c>
      <c r="G14" s="10"/>
      <c r="H14" s="8">
        <v>-3</v>
      </c>
      <c r="I14" s="8">
        <v>3</v>
      </c>
      <c r="J14" s="7">
        <v>149</v>
      </c>
    </row>
    <row r="15" spans="1:10">
      <c r="A15" s="11" t="s">
        <v>12</v>
      </c>
      <c r="B15" s="6">
        <f>60.65+0.19</f>
        <v>60.839999999999996</v>
      </c>
      <c r="C15" s="6">
        <f>60.65+0.22</f>
        <v>60.87</v>
      </c>
      <c r="D15" s="7">
        <v>39</v>
      </c>
      <c r="E15" s="10">
        <v>7</v>
      </c>
      <c r="F15" s="10">
        <v>10</v>
      </c>
      <c r="G15" s="10"/>
      <c r="H15" s="8">
        <v>-2.5</v>
      </c>
      <c r="I15" s="8">
        <v>2.5</v>
      </c>
      <c r="J15" s="7">
        <v>77</v>
      </c>
    </row>
    <row r="16" spans="1:10">
      <c r="A16" s="12" t="s">
        <v>13</v>
      </c>
      <c r="B16" s="13">
        <f>97.25+0.15</f>
        <v>97.4</v>
      </c>
      <c r="C16" s="13">
        <f>97.25+0.27</f>
        <v>97.52</v>
      </c>
      <c r="D16" s="14">
        <v>65</v>
      </c>
      <c r="E16" s="15">
        <v>8</v>
      </c>
      <c r="F16" s="15">
        <v>20</v>
      </c>
      <c r="G16" s="15"/>
      <c r="H16" s="8">
        <v>-3</v>
      </c>
      <c r="I16" s="8">
        <v>3</v>
      </c>
      <c r="J16" s="14">
        <v>325</v>
      </c>
    </row>
    <row r="17" spans="1:10">
      <c r="A17" s="12" t="s">
        <v>42</v>
      </c>
      <c r="B17" s="6">
        <f>100.3+0.65</f>
        <v>100.95</v>
      </c>
      <c r="C17" s="6">
        <f>100.3+0.7</f>
        <v>101</v>
      </c>
      <c r="D17" s="14">
        <v>67</v>
      </c>
      <c r="E17" s="15">
        <v>8.5</v>
      </c>
      <c r="F17" s="15">
        <v>9</v>
      </c>
      <c r="G17" s="15"/>
      <c r="H17" s="8">
        <v>-1</v>
      </c>
      <c r="I17" s="8">
        <v>0</v>
      </c>
      <c r="J17" s="14">
        <v>6</v>
      </c>
    </row>
    <row r="18" spans="1:10">
      <c r="A18" s="12" t="s">
        <v>14</v>
      </c>
      <c r="B18" s="6">
        <f>105.66+0.68</f>
        <v>106.34</v>
      </c>
      <c r="C18" s="6">
        <f>105.66+0.7</f>
        <v>106.36</v>
      </c>
      <c r="D18" s="14">
        <v>75</v>
      </c>
      <c r="E18" s="15">
        <v>7</v>
      </c>
      <c r="F18" s="15">
        <v>9</v>
      </c>
      <c r="G18" s="15"/>
      <c r="H18" s="8">
        <v>-1.5</v>
      </c>
      <c r="I18" s="8">
        <v>2.5</v>
      </c>
      <c r="J18" s="14">
        <v>45</v>
      </c>
    </row>
    <row r="19" spans="1:10">
      <c r="A19" s="12" t="s">
        <v>15</v>
      </c>
      <c r="B19" s="13">
        <f>106.4+0.175</f>
        <v>106.575</v>
      </c>
      <c r="C19" s="13">
        <f>106.4+0.23</f>
        <v>106.63000000000001</v>
      </c>
      <c r="D19" s="14">
        <v>75</v>
      </c>
      <c r="E19" s="15">
        <v>17.5</v>
      </c>
      <c r="F19" s="15">
        <v>23</v>
      </c>
      <c r="G19" s="15"/>
      <c r="H19" s="8">
        <v>0.5</v>
      </c>
      <c r="I19" s="8">
        <v>3</v>
      </c>
      <c r="J19" s="14">
        <v>72</v>
      </c>
    </row>
    <row r="20" spans="1:10">
      <c r="A20" s="12" t="s">
        <v>16</v>
      </c>
      <c r="B20" s="13">
        <f>108.23+0.02</f>
        <v>108.25</v>
      </c>
      <c r="C20" s="13">
        <f>108.23+0.03</f>
        <v>108.26</v>
      </c>
      <c r="D20" s="14">
        <v>78</v>
      </c>
      <c r="E20" s="15">
        <v>6</v>
      </c>
      <c r="F20" s="15">
        <v>7</v>
      </c>
      <c r="G20" s="15"/>
      <c r="H20" s="8">
        <v>0</v>
      </c>
      <c r="I20" s="8">
        <v>3</v>
      </c>
      <c r="J20" s="14">
        <v>21</v>
      </c>
    </row>
    <row r="21" spans="1:10">
      <c r="A21" s="12" t="s">
        <v>17</v>
      </c>
      <c r="B21" s="13">
        <f>108.23+0.58</f>
        <v>108.81</v>
      </c>
      <c r="C21" s="13">
        <f>108.23+0.68</f>
        <v>108.91000000000001</v>
      </c>
      <c r="D21" s="14">
        <v>79</v>
      </c>
      <c r="E21" s="15">
        <v>10</v>
      </c>
      <c r="F21" s="15">
        <v>23</v>
      </c>
      <c r="G21" s="15"/>
      <c r="H21" s="8">
        <v>-3</v>
      </c>
      <c r="I21" s="8">
        <v>3</v>
      </c>
      <c r="J21" s="14">
        <v>351</v>
      </c>
    </row>
    <row r="22" spans="1:10">
      <c r="A22" s="12" t="s">
        <v>18</v>
      </c>
      <c r="B22" s="13">
        <f>110.93+0.89</f>
        <v>111.82000000000001</v>
      </c>
      <c r="C22" s="13">
        <f>110.93+0.95</f>
        <v>111.88000000000001</v>
      </c>
      <c r="D22" s="14">
        <v>82</v>
      </c>
      <c r="E22" s="15">
        <v>11</v>
      </c>
      <c r="F22" s="15">
        <v>17</v>
      </c>
      <c r="G22" s="15"/>
      <c r="H22" s="8">
        <v>-1.5</v>
      </c>
      <c r="I22" s="8">
        <v>1.5</v>
      </c>
      <c r="J22" s="14">
        <v>91</v>
      </c>
    </row>
    <row r="23" spans="1:10">
      <c r="A23" s="12" t="s">
        <v>19</v>
      </c>
      <c r="B23" s="13">
        <f>117.67+0.88</f>
        <v>118.55</v>
      </c>
      <c r="C23" s="13">
        <f>117.67+0.93</f>
        <v>118.60000000000001</v>
      </c>
      <c r="D23" s="14">
        <v>86</v>
      </c>
      <c r="E23" s="15">
        <v>6</v>
      </c>
      <c r="F23" s="15">
        <v>11</v>
      </c>
      <c r="G23" s="15"/>
      <c r="H23" s="8">
        <v>-2</v>
      </c>
      <c r="I23" s="8">
        <v>2</v>
      </c>
      <c r="J23" s="14">
        <v>99</v>
      </c>
    </row>
    <row r="24" spans="1:10">
      <c r="A24" s="12" t="s">
        <v>43</v>
      </c>
      <c r="B24" s="13">
        <f>119.53+0</f>
        <v>119.53</v>
      </c>
      <c r="C24" s="13">
        <f>119.53+0.05</f>
        <v>119.58</v>
      </c>
      <c r="D24" s="14">
        <v>87</v>
      </c>
      <c r="E24" s="15">
        <v>7</v>
      </c>
      <c r="F24" s="15">
        <v>8</v>
      </c>
      <c r="G24" s="15"/>
      <c r="H24" s="8">
        <v>-3</v>
      </c>
      <c r="I24" s="8">
        <v>3</v>
      </c>
      <c r="J24" s="14">
        <v>49</v>
      </c>
    </row>
    <row r="25" spans="1:10">
      <c r="A25" s="12" t="s">
        <v>20</v>
      </c>
      <c r="B25" s="13">
        <f>124.47+0</f>
        <v>124.47</v>
      </c>
      <c r="C25" s="13">
        <f>124.47+0.05</f>
        <v>124.52</v>
      </c>
      <c r="D25" s="14">
        <v>89</v>
      </c>
      <c r="E25" s="15">
        <v>6</v>
      </c>
      <c r="F25" s="15">
        <v>11</v>
      </c>
      <c r="G25" s="15"/>
      <c r="H25" s="8">
        <v>-2.5</v>
      </c>
      <c r="I25" s="8">
        <v>2.5</v>
      </c>
      <c r="J25" s="14">
        <v>121</v>
      </c>
    </row>
    <row r="26" spans="1:10">
      <c r="A26" s="12" t="s">
        <v>21</v>
      </c>
      <c r="B26" s="13">
        <f>128.59+0.27</f>
        <v>128.86000000000001</v>
      </c>
      <c r="C26" s="13">
        <f>128.59+0.28</f>
        <v>128.87</v>
      </c>
      <c r="D26" s="14">
        <v>91</v>
      </c>
      <c r="E26" s="15">
        <v>9</v>
      </c>
      <c r="F26" s="15">
        <v>10</v>
      </c>
      <c r="G26" s="15"/>
      <c r="H26" s="15">
        <v>-2.5</v>
      </c>
      <c r="I26" s="15">
        <v>0</v>
      </c>
      <c r="J26" s="14">
        <v>18</v>
      </c>
    </row>
    <row r="27" spans="1:10">
      <c r="A27" s="12" t="s">
        <v>22</v>
      </c>
      <c r="B27" s="13">
        <f>128.59+0.72</f>
        <v>129.31</v>
      </c>
      <c r="C27" s="13">
        <f>128.59+0.77</f>
        <v>129.36000000000001</v>
      </c>
      <c r="D27" s="14">
        <v>91</v>
      </c>
      <c r="E27" s="15">
        <v>6</v>
      </c>
      <c r="F27" s="15">
        <v>11</v>
      </c>
      <c r="G27" s="15"/>
      <c r="H27" s="8">
        <v>-3</v>
      </c>
      <c r="I27" s="8">
        <v>3</v>
      </c>
      <c r="J27" s="14">
        <v>143</v>
      </c>
    </row>
    <row r="28" spans="1:10">
      <c r="A28" s="12" t="s">
        <v>23</v>
      </c>
      <c r="B28" s="13">
        <f>143+0.22</f>
        <v>143.22</v>
      </c>
      <c r="C28" s="13">
        <f>143+0.355</f>
        <v>143.35499999999999</v>
      </c>
      <c r="D28" s="14">
        <v>99</v>
      </c>
      <c r="E28" s="15">
        <v>2</v>
      </c>
      <c r="F28" s="15">
        <v>15.5</v>
      </c>
      <c r="G28" s="15"/>
      <c r="H28" s="15">
        <v>-3</v>
      </c>
      <c r="I28" s="15">
        <v>3</v>
      </c>
      <c r="J28" s="14">
        <v>364</v>
      </c>
    </row>
    <row r="29" spans="1:10">
      <c r="A29" s="12" t="s">
        <v>47</v>
      </c>
      <c r="B29" s="13">
        <f>143+0.29</f>
        <v>143.29</v>
      </c>
      <c r="C29" s="13">
        <f>143+0.31</f>
        <v>143.31</v>
      </c>
      <c r="D29" s="14">
        <v>99</v>
      </c>
      <c r="E29" s="15">
        <v>10</v>
      </c>
      <c r="F29" s="15">
        <v>12</v>
      </c>
      <c r="G29" s="15"/>
      <c r="H29" s="15">
        <v>-1</v>
      </c>
      <c r="I29" s="15">
        <v>1</v>
      </c>
      <c r="J29" s="14">
        <v>25</v>
      </c>
    </row>
    <row r="30" spans="1:10">
      <c r="A30" s="12" t="s">
        <v>24</v>
      </c>
      <c r="B30" s="13">
        <f>169.79+0.035</f>
        <v>169.82499999999999</v>
      </c>
      <c r="C30" s="13">
        <f>169.79+0.085</f>
        <v>169.875</v>
      </c>
      <c r="D30" s="14">
        <v>118</v>
      </c>
      <c r="E30" s="15">
        <v>3.5</v>
      </c>
      <c r="F30" s="15">
        <v>8.5</v>
      </c>
      <c r="G30" s="15"/>
      <c r="H30" s="15">
        <v>-2.5</v>
      </c>
      <c r="I30" s="15">
        <v>2.5</v>
      </c>
      <c r="J30" s="14">
        <v>121</v>
      </c>
    </row>
    <row r="31" spans="1:10">
      <c r="A31" s="12" t="s">
        <v>25</v>
      </c>
      <c r="B31" s="13">
        <f>177.86+0.53</f>
        <v>178.39000000000001</v>
      </c>
      <c r="C31" s="13">
        <f>177.86+0.59</f>
        <v>178.45000000000002</v>
      </c>
      <c r="D31" s="14">
        <v>126</v>
      </c>
      <c r="E31" s="15">
        <v>59</v>
      </c>
      <c r="F31" s="15">
        <v>65</v>
      </c>
      <c r="G31" s="15"/>
      <c r="H31" s="8">
        <v>-3</v>
      </c>
      <c r="I31" s="8">
        <v>1</v>
      </c>
      <c r="J31" s="14">
        <v>117</v>
      </c>
    </row>
    <row r="32" spans="1:10">
      <c r="A32" s="12" t="s">
        <v>44</v>
      </c>
      <c r="B32" s="13">
        <f>218.72+0.41</f>
        <v>219.13</v>
      </c>
      <c r="C32" s="13">
        <f>218.72+0.46</f>
        <v>219.18</v>
      </c>
      <c r="D32" s="14">
        <v>152</v>
      </c>
      <c r="E32" s="15">
        <v>7</v>
      </c>
      <c r="F32" s="15">
        <v>12</v>
      </c>
      <c r="G32" s="15"/>
      <c r="H32" s="8">
        <v>-3</v>
      </c>
      <c r="I32" s="8">
        <v>3</v>
      </c>
      <c r="J32" s="14">
        <v>152</v>
      </c>
    </row>
    <row r="33" spans="1:10">
      <c r="A33" s="12" t="s">
        <v>26</v>
      </c>
      <c r="B33" s="13">
        <f>239.2+0.62</f>
        <v>239.82</v>
      </c>
      <c r="C33" s="13">
        <f>239.2+0.87</f>
        <v>240.07</v>
      </c>
      <c r="D33" s="14">
        <v>170</v>
      </c>
      <c r="E33" s="15">
        <v>13</v>
      </c>
      <c r="F33" s="15">
        <v>38</v>
      </c>
      <c r="G33" s="15"/>
      <c r="H33" s="8">
        <v>-3</v>
      </c>
      <c r="I33" s="8">
        <v>3</v>
      </c>
      <c r="J33" s="14">
        <v>663</v>
      </c>
    </row>
    <row r="34" spans="1:10">
      <c r="A34" s="12" t="s">
        <v>27</v>
      </c>
      <c r="B34" s="13">
        <f>259.45+0.22</f>
        <v>259.67</v>
      </c>
      <c r="C34" s="13">
        <f>259.45+0.31</f>
        <v>259.76</v>
      </c>
      <c r="D34" s="14">
        <v>178</v>
      </c>
      <c r="E34" s="15">
        <v>3</v>
      </c>
      <c r="F34" s="15">
        <v>12</v>
      </c>
      <c r="G34" s="15"/>
      <c r="H34" s="8">
        <v>0</v>
      </c>
      <c r="I34" s="8">
        <v>2</v>
      </c>
      <c r="J34" s="14">
        <v>95</v>
      </c>
    </row>
    <row r="35" spans="1:10">
      <c r="A35" s="12" t="s">
        <v>48</v>
      </c>
      <c r="B35" s="13">
        <f>267.1+0.1</f>
        <v>267.20000000000005</v>
      </c>
      <c r="C35" s="13">
        <f>267.1+0.73</f>
        <v>267.83000000000004</v>
      </c>
      <c r="D35" s="14">
        <v>178</v>
      </c>
      <c r="E35" s="15">
        <v>10</v>
      </c>
      <c r="F35" s="15">
        <v>73</v>
      </c>
      <c r="G35" s="15"/>
      <c r="H35" s="8">
        <v>0</v>
      </c>
      <c r="I35" s="8">
        <v>2</v>
      </c>
      <c r="J35" s="14">
        <v>515</v>
      </c>
    </row>
    <row r="36" spans="1:10">
      <c r="A36" s="12" t="s">
        <v>28</v>
      </c>
      <c r="B36" s="13">
        <f>284.67+0.44</f>
        <v>285.11</v>
      </c>
      <c r="C36" s="13">
        <f>284.67+0.48</f>
        <v>285.15000000000003</v>
      </c>
      <c r="D36" s="14">
        <v>188</v>
      </c>
      <c r="E36" s="15">
        <v>6</v>
      </c>
      <c r="F36" s="15">
        <v>10</v>
      </c>
      <c r="G36" s="15"/>
      <c r="H36" s="8">
        <v>-1.5</v>
      </c>
      <c r="I36" s="8">
        <v>1.5</v>
      </c>
      <c r="J36" s="14">
        <v>63</v>
      </c>
    </row>
    <row r="37" spans="1:10">
      <c r="A37" s="12" t="s">
        <v>29</v>
      </c>
      <c r="B37" s="13">
        <f>305.49+0.13</f>
        <v>305.62</v>
      </c>
      <c r="C37" s="13">
        <f>305.49+0.17</f>
        <v>305.66000000000003</v>
      </c>
      <c r="D37" s="14">
        <v>209</v>
      </c>
      <c r="E37" s="15">
        <v>7</v>
      </c>
      <c r="F37" s="15">
        <v>11</v>
      </c>
      <c r="G37" s="15"/>
      <c r="H37" s="8">
        <v>-1.5</v>
      </c>
      <c r="I37" s="8">
        <v>1.5</v>
      </c>
      <c r="J37" s="14">
        <v>63</v>
      </c>
    </row>
    <row r="38" spans="1:10">
      <c r="A38" s="12" t="s">
        <v>45</v>
      </c>
      <c r="B38" s="13">
        <f>319.8+0.4</f>
        <v>320.2</v>
      </c>
      <c r="C38" s="13">
        <f>319.8+0.45</f>
        <v>320.25</v>
      </c>
      <c r="D38" s="14">
        <v>216</v>
      </c>
      <c r="E38" s="15">
        <v>8.3000000000000007</v>
      </c>
      <c r="F38" s="15">
        <v>9.3000000000000007</v>
      </c>
      <c r="G38" s="15"/>
      <c r="H38" s="13">
        <v>-3</v>
      </c>
      <c r="I38" s="13">
        <v>2</v>
      </c>
      <c r="J38" s="14">
        <v>12</v>
      </c>
    </row>
    <row r="39" spans="1:10">
      <c r="A39" s="12" t="s">
        <v>46</v>
      </c>
      <c r="B39" s="13">
        <f>359.45+0.33</f>
        <v>359.78</v>
      </c>
      <c r="C39" s="13">
        <f>359.45+0.38</f>
        <v>359.83</v>
      </c>
      <c r="D39" s="14">
        <v>231</v>
      </c>
      <c r="E39" s="15">
        <v>6.9</v>
      </c>
      <c r="F39" s="15">
        <v>11.4</v>
      </c>
      <c r="G39" s="15"/>
      <c r="H39" s="13">
        <v>-2</v>
      </c>
      <c r="I39" s="13">
        <v>2</v>
      </c>
      <c r="J39" s="14">
        <v>99</v>
      </c>
    </row>
    <row r="40" spans="1:10">
      <c r="A40" s="12" t="s">
        <v>30</v>
      </c>
      <c r="B40" s="13">
        <f>361.03+0.14</f>
        <v>361.16999999999996</v>
      </c>
      <c r="C40" s="13">
        <f>361.03+0.37</f>
        <v>361.4</v>
      </c>
      <c r="D40" s="14">
        <v>231</v>
      </c>
      <c r="E40" s="15">
        <v>49</v>
      </c>
      <c r="F40" s="15">
        <v>72</v>
      </c>
      <c r="G40" s="15"/>
      <c r="H40" s="13">
        <v>-1</v>
      </c>
      <c r="I40" s="13">
        <v>1</v>
      </c>
      <c r="J40" s="14">
        <v>235</v>
      </c>
    </row>
    <row r="41" spans="1:10">
      <c r="A41" s="11" t="s">
        <v>31</v>
      </c>
      <c r="B41" s="13">
        <f>361.71+0.01</f>
        <v>361.71999999999997</v>
      </c>
      <c r="C41" s="13">
        <f>361.71+0.28</f>
        <v>361.98999999999995</v>
      </c>
      <c r="D41" s="14">
        <v>232</v>
      </c>
      <c r="E41" s="15">
        <v>45</v>
      </c>
      <c r="F41" s="15">
        <v>70.5</v>
      </c>
      <c r="G41" s="15"/>
      <c r="H41" s="15">
        <v>-1.5</v>
      </c>
      <c r="I41" s="15">
        <v>1.5</v>
      </c>
      <c r="J41" s="14">
        <v>364</v>
      </c>
    </row>
    <row r="42" spans="1:10">
      <c r="A42" s="11" t="s">
        <v>32</v>
      </c>
      <c r="B42" s="13">
        <f>361.71+0.38</f>
        <v>362.09</v>
      </c>
      <c r="C42" s="13">
        <f>361.71+0.51</f>
        <v>362.21999999999997</v>
      </c>
      <c r="D42" s="14">
        <v>232</v>
      </c>
      <c r="E42" s="15">
        <v>57.5</v>
      </c>
      <c r="F42" s="15">
        <v>70</v>
      </c>
      <c r="G42" s="15"/>
      <c r="H42" s="15">
        <v>-2</v>
      </c>
      <c r="I42" s="15">
        <v>2</v>
      </c>
      <c r="J42" s="14">
        <v>234</v>
      </c>
    </row>
    <row r="43" spans="1:10">
      <c r="A43" s="11" t="s">
        <v>33</v>
      </c>
      <c r="B43" s="13">
        <f>361.71+0.43</f>
        <v>362.14</v>
      </c>
      <c r="C43" s="13">
        <f>361.71+0.48</f>
        <v>362.19</v>
      </c>
      <c r="D43" s="14">
        <v>232</v>
      </c>
      <c r="E43" s="15">
        <v>62</v>
      </c>
      <c r="F43" s="15">
        <v>64.5</v>
      </c>
      <c r="G43" s="15"/>
      <c r="H43" s="15">
        <v>-2</v>
      </c>
      <c r="I43" s="15">
        <v>2</v>
      </c>
      <c r="J43" s="14">
        <v>98</v>
      </c>
    </row>
    <row r="44" spans="1:10">
      <c r="A44" s="11" t="s">
        <v>34</v>
      </c>
      <c r="B44" s="13">
        <f>361.71+0.45</f>
        <v>362.15999999999997</v>
      </c>
      <c r="C44" s="13">
        <f>361.71+0.47</f>
        <v>362.18</v>
      </c>
      <c r="D44" s="14">
        <v>232</v>
      </c>
      <c r="E44" s="15">
        <v>62.5</v>
      </c>
      <c r="F44" s="15">
        <v>64.5</v>
      </c>
      <c r="G44" s="15"/>
      <c r="H44" s="15">
        <v>-2</v>
      </c>
      <c r="I44" s="15">
        <v>2</v>
      </c>
      <c r="J44" s="14">
        <v>45</v>
      </c>
    </row>
    <row r="45" spans="1:10">
      <c r="A45" s="11" t="s">
        <v>35</v>
      </c>
      <c r="B45" s="13">
        <f>361.71+0.85</f>
        <v>362.56</v>
      </c>
      <c r="C45" s="13">
        <f>361.71+0.91</f>
        <v>362.62</v>
      </c>
      <c r="D45" s="14">
        <v>232</v>
      </c>
      <c r="E45" s="15">
        <v>62</v>
      </c>
      <c r="F45" s="15">
        <v>68</v>
      </c>
      <c r="G45" s="15"/>
      <c r="H45" s="15">
        <v>-1</v>
      </c>
      <c r="I45" s="15">
        <v>1</v>
      </c>
      <c r="J45" s="14">
        <v>65</v>
      </c>
    </row>
    <row r="46" spans="1:10">
      <c r="A46" s="11" t="s">
        <v>36</v>
      </c>
      <c r="B46" s="13">
        <f>368.6+0.03</f>
        <v>368.63</v>
      </c>
      <c r="C46" s="13">
        <f>368.6+0.15</f>
        <v>368.75</v>
      </c>
      <c r="D46" s="14">
        <v>235</v>
      </c>
      <c r="E46" s="15">
        <v>3</v>
      </c>
      <c r="F46" s="15">
        <v>15</v>
      </c>
      <c r="G46" s="15"/>
      <c r="H46" s="15">
        <v>-1.5</v>
      </c>
      <c r="I46" s="15">
        <v>1.5</v>
      </c>
      <c r="J46" s="14">
        <v>175</v>
      </c>
    </row>
    <row r="47" spans="1:10">
      <c r="A47" s="11" t="s">
        <v>37</v>
      </c>
      <c r="B47" s="13">
        <f>377.21+0.35</f>
        <v>377.56</v>
      </c>
      <c r="C47" s="13">
        <f>377.21+0.41</f>
        <v>377.62</v>
      </c>
      <c r="D47" s="14">
        <v>235</v>
      </c>
      <c r="E47" s="15">
        <v>3.5</v>
      </c>
      <c r="F47" s="15">
        <v>9.5</v>
      </c>
      <c r="G47" s="15"/>
      <c r="H47" s="15">
        <v>-2</v>
      </c>
      <c r="I47" s="15">
        <v>2</v>
      </c>
      <c r="J47" s="14">
        <v>117</v>
      </c>
    </row>
    <row r="48" spans="1:10">
      <c r="A48" s="11" t="s">
        <v>38</v>
      </c>
      <c r="B48" s="13">
        <f>383.85+0.38</f>
        <v>384.23</v>
      </c>
      <c r="C48" s="13">
        <f>383.85+0.43</f>
        <v>384.28000000000003</v>
      </c>
      <c r="D48" s="14">
        <v>236</v>
      </c>
      <c r="E48" s="15">
        <v>16</v>
      </c>
      <c r="F48" s="15">
        <v>21</v>
      </c>
      <c r="G48" s="15"/>
      <c r="H48" s="15">
        <v>-1.5</v>
      </c>
      <c r="I48" s="15">
        <v>1.5</v>
      </c>
      <c r="J48" s="14">
        <v>77</v>
      </c>
    </row>
    <row r="49" spans="1:10">
      <c r="A49" s="11" t="s">
        <v>39</v>
      </c>
      <c r="B49" s="13">
        <f>390.8+0.33</f>
        <v>391.13</v>
      </c>
      <c r="C49" s="13">
        <f>390.8+0.38</f>
        <v>391.18</v>
      </c>
      <c r="D49" s="14">
        <v>237</v>
      </c>
      <c r="E49" s="15">
        <v>2.5</v>
      </c>
      <c r="F49" s="15">
        <v>7.5</v>
      </c>
      <c r="G49" s="15"/>
      <c r="H49" s="15">
        <v>-2</v>
      </c>
      <c r="I49" s="15">
        <v>2</v>
      </c>
      <c r="J49" s="14">
        <v>99</v>
      </c>
    </row>
  </sheetData>
  <mergeCells count="7">
    <mergeCell ref="J6:J7"/>
    <mergeCell ref="E6:F6"/>
    <mergeCell ref="H6:I6"/>
    <mergeCell ref="A6:A7"/>
    <mergeCell ref="B6:B7"/>
    <mergeCell ref="C6:C7"/>
    <mergeCell ref="D6:D7"/>
  </mergeCells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GT3_T5</vt:lpstr>
      <vt:lpstr>GT3_T5!Print_Area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Johnson</dc:creator>
  <cp:keywords/>
  <dc:description/>
  <cp:lastModifiedBy>Lorri Peters</cp:lastModifiedBy>
  <cp:lastPrinted>2017-08-04T22:50:21Z</cp:lastPrinted>
  <dcterms:created xsi:type="dcterms:W3CDTF">2017-08-02T14:06:36Z</dcterms:created>
  <dcterms:modified xsi:type="dcterms:W3CDTF">2020-05-15T19:43:08Z</dcterms:modified>
  <cp:category/>
</cp:coreProperties>
</file>