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s\Desktop\Oman Active\Post-Pub updates 3-31-2021\Replacement tables\"/>
    </mc:Choice>
  </mc:AlternateContent>
  <xr:revisionPtr revIDLastSave="0" documentId="8_{EBB9DAED-7855-47ED-9BE4-79047FA624F0}" xr6:coauthVersionLast="36" xr6:coauthVersionMax="36" xr10:uidLastSave="{00000000-0000-0000-0000-000000000000}"/>
  <bookViews>
    <workbookView xWindow="0" yWindow="0" windowWidth="21600" windowHeight="31720" xr2:uid="{674AE37C-787A-A748-8380-21732C378967}"/>
  </bookViews>
  <sheets>
    <sheet name="CM1_T10" sheetId="1" r:id="rId1"/>
  </sheets>
  <externalReferences>
    <externalReference r:id="rId2"/>
    <externalReference r:id="rId3"/>
  </externalReferences>
  <definedNames>
    <definedName name="Lithology" localSheetId="0">[1]definitions_list_lookup!$J$3:$J$19</definedName>
    <definedName name="Lithology">[1]definitions_list_lookup!$J$3:$J$19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2" i="1" l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K52" i="1"/>
  <c r="K51" i="1"/>
  <c r="K50" i="1"/>
  <c r="K49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K48" i="1"/>
  <c r="K47" i="1"/>
  <c r="K46" i="1"/>
  <c r="K45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K44" i="1"/>
  <c r="K43" i="1"/>
  <c r="K42" i="1"/>
  <c r="K41" i="1"/>
  <c r="K40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K39" i="1"/>
  <c r="K38" i="1"/>
  <c r="K37" i="1"/>
  <c r="K36" i="1"/>
  <c r="K35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K34" i="1"/>
  <c r="K33" i="1"/>
  <c r="K32" i="1"/>
  <c r="K31" i="1"/>
  <c r="K30" i="1"/>
  <c r="K29" i="1"/>
  <c r="K28" i="1"/>
  <c r="K27" i="1"/>
  <c r="K26" i="1"/>
  <c r="K25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K24" i="1"/>
  <c r="K23" i="1"/>
  <c r="K22" i="1"/>
  <c r="K21" i="1"/>
  <c r="K20" i="1"/>
  <c r="K19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K18" i="1"/>
  <c r="K17" i="1"/>
  <c r="K16" i="1"/>
  <c r="K15" i="1"/>
  <c r="K14" i="1"/>
  <c r="K13" i="1"/>
  <c r="K12" i="1"/>
  <c r="K11" i="1"/>
  <c r="K10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K9" i="1"/>
  <c r="K8" i="1"/>
</calcChain>
</file>

<file path=xl/sharedStrings.xml><?xml version="1.0" encoding="utf-8"?>
<sst xmlns="http://schemas.openxmlformats.org/spreadsheetml/2006/main" count="3826" uniqueCount="198">
  <si>
    <t>Major Elements (wt%) (Anhydrous)</t>
  </si>
  <si>
    <t>Trace Elements by XRF-P (ppm)</t>
  </si>
  <si>
    <t>Volatiles (wt%)</t>
  </si>
  <si>
    <t>Trace Elements by LA-ICP-MS (ppm) (corrected based on SiO2 from XRF pre-ship-shore calibration)</t>
  </si>
  <si>
    <t>Sample ID</t>
  </si>
  <si>
    <t>Drillsite / Ship</t>
  </si>
  <si>
    <t>Hole</t>
  </si>
  <si>
    <t>Core</t>
  </si>
  <si>
    <t>Section</t>
  </si>
  <si>
    <t>Interval (cm)</t>
  </si>
  <si>
    <t xml:space="preserve"> Top Depth CCD (mbg)</t>
  </si>
  <si>
    <t xml:space="preserve"> Top Depth CAD (mbg)</t>
  </si>
  <si>
    <t>Rock Name</t>
  </si>
  <si>
    <t>Analyses performed</t>
  </si>
  <si>
    <t>MnO</t>
  </si>
  <si>
    <t>MgO</t>
  </si>
  <si>
    <t>CaO</t>
  </si>
  <si>
    <t>Total</t>
  </si>
  <si>
    <t>Mg#</t>
  </si>
  <si>
    <t>Ca#</t>
  </si>
  <si>
    <t>Co</t>
  </si>
  <si>
    <t>LOI</t>
  </si>
  <si>
    <t>STotal</t>
  </si>
  <si>
    <t>TOC</t>
  </si>
  <si>
    <t>Li</t>
  </si>
  <si>
    <t>Sc</t>
  </si>
  <si>
    <t>Ga</t>
  </si>
  <si>
    <t>Rb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</si>
  <si>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</si>
  <si>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</si>
  <si>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</si>
  <si>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</si>
  <si>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</si>
  <si>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</si>
  <si>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</si>
  <si>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</si>
  <si>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</si>
  <si>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</si>
  <si>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</si>
  <si>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</si>
  <si>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</si>
  <si>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</si>
  <si>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</si>
  <si>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</si>
  <si>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</si>
  <si>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</si>
  <si>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</si>
  <si>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</si>
  <si>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</si>
  <si>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</si>
  <si>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</si>
  <si>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</si>
  <si>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Top</t>
  </si>
  <si>
    <t>Bottom</t>
  </si>
  <si>
    <t>XRF-B</t>
  </si>
  <si>
    <t>XRF-P</t>
  </si>
  <si>
    <t>wt%</t>
  </si>
  <si>
    <t>EA</t>
  </si>
  <si>
    <t>calc</t>
  </si>
  <si>
    <t>C5707A-5Z-2 W, 59.0--65.0 cm</t>
  </si>
  <si>
    <t>Ship</t>
  </si>
  <si>
    <t>7A</t>
  </si>
  <si>
    <t>Ol-Gabbro</t>
  </si>
  <si>
    <t/>
  </si>
  <si>
    <t>N.A.</t>
  </si>
  <si>
    <t>C5707A-6Z-2 W, 12.0--17.0 cm</t>
  </si>
  <si>
    <t>Gabbro</t>
  </si>
  <si>
    <t>C5707A-6Z-3 W, 26.0--33.0 cm</t>
  </si>
  <si>
    <t>C5707A-7Z-2 W, 11.0--16.0 cm</t>
  </si>
  <si>
    <t>Drillsite</t>
  </si>
  <si>
    <t>N.D.</t>
  </si>
  <si>
    <t>C5707A-9Z-3 W, 55.0--60.0 cm</t>
  </si>
  <si>
    <t>C5707A-10Z-4 W, 0.0--5.0 cm</t>
  </si>
  <si>
    <t>C5707A-10Z-4 W, 13.0--20.0 cm</t>
  </si>
  <si>
    <t>B.D.L</t>
  </si>
  <si>
    <t>C5707A-11Z-4 W, 10.0--16.0 cm</t>
  </si>
  <si>
    <t>C5707A-14Z-3 W, 10.0--15.0 cm</t>
  </si>
  <si>
    <t>C5707A-15Z-1 W, 63.0--72.0 cm</t>
  </si>
  <si>
    <t>C5707A-18Z-1 W, 26.0--33.0 cm</t>
  </si>
  <si>
    <t>C5707A-18Z-2 W, 62.0--67.0 cm</t>
  </si>
  <si>
    <t>Troctolite</t>
  </si>
  <si>
    <t>C5707A-20Z-4 W, 68.0--74.0 cm</t>
  </si>
  <si>
    <t>C5707A-21Z-3 W, 53.0--58.0 cm</t>
  </si>
  <si>
    <t>C5707A-24Z-1 W, 0.0--5.0 cm</t>
  </si>
  <si>
    <t>C5707A-24Z-4 W, 52.0--59.0 cm</t>
  </si>
  <si>
    <t>C5707A-25Z-4 W, 50.0--59.0 cm</t>
  </si>
  <si>
    <t>C5707A-26Z-1 W, 90.0--96.0 cm</t>
  </si>
  <si>
    <t>C5707A-29Z-1 W, 84.0--89.0 cm</t>
  </si>
  <si>
    <t>C5707A-30Z-2 W, 12.0--18.0 cm</t>
  </si>
  <si>
    <t>C5707A-32Z-2 W, 4.0--11.0 cm</t>
  </si>
  <si>
    <t>C5707A-33Z-4 W, 0.0--5.0 cm</t>
  </si>
  <si>
    <t>C5707A-36Z-3 W, 0.0--6.0 cm</t>
  </si>
  <si>
    <t>C5707A-37Z-1 W, 65.0--70.0 cm</t>
  </si>
  <si>
    <t>C5707A-39Z-2 W, 32.0--38.0 cm</t>
  </si>
  <si>
    <t>C5707A-40Z-3 W, 74.0--79.0 cm</t>
  </si>
  <si>
    <t>C5707A-41Z-2 W, 0.0--6.0 cm</t>
  </si>
  <si>
    <t>C5707A-44Z-1 W, 9.0--14.0 cm</t>
  </si>
  <si>
    <t>C5707A-46Z-4 W, 2.0--8.0 cm</t>
  </si>
  <si>
    <t>C5707A-49Z-1 W, 0.0--6.0 cm</t>
  </si>
  <si>
    <t>C5707A-50Z-1 W, 31.0--38.0 cm</t>
  </si>
  <si>
    <t>C5707A-51Z-1 W, 31.0--39.0 cm</t>
  </si>
  <si>
    <t>Dunite</t>
  </si>
  <si>
    <t>C5707A-52Z-2 W, 0.0--5.0 cm</t>
  </si>
  <si>
    <t>C5707A-54Z-3 W, 47.0--55.0 cm</t>
  </si>
  <si>
    <t>C5707A-55Z-1 W, 26.0--32.0 cm</t>
  </si>
  <si>
    <t>wehrlite</t>
  </si>
  <si>
    <t>C5707A-56Z-1 W, 0.0--5.0 cm</t>
  </si>
  <si>
    <t>C5707A-58Z-2 W, 1.0--6.0 cm</t>
  </si>
  <si>
    <t>C5707A-60Z-1 W, 27.0--34.0 cm</t>
  </si>
  <si>
    <t>C5707A-60Z-1 W, 60.0--66.0 cm</t>
  </si>
  <si>
    <t>C5707A-60Z-2 W, 0.0--5.0 cm</t>
  </si>
  <si>
    <t>C5707A-62Z-2 W, 24.0--30.0 cm</t>
  </si>
  <si>
    <t>C5707A-63Z-1 W, 0.0--5.0 cm</t>
  </si>
  <si>
    <t>C5707A-68Z-1 W, 19.0--26.0 cm</t>
  </si>
  <si>
    <t>C5707A-70Z-2 W, 23.0--28.0 cm</t>
  </si>
  <si>
    <t>C5707A-75Z-3 W, 66.0--73.0 cm</t>
  </si>
  <si>
    <t>C5707A-76Z-1 W, 28.0--35.0 cm</t>
  </si>
  <si>
    <t>C5707A-79Z-2 W, 11.0--18.0 cm</t>
  </si>
  <si>
    <t>C5707A-80Z-1 W, 7.0--12.0 cm</t>
  </si>
  <si>
    <t>C5707A-88Z-1 W, 0.0--5.0 cm</t>
  </si>
  <si>
    <t>C5707A-92Z-2 W, 0.0--5.0 cm</t>
  </si>
  <si>
    <t>C5707A-94Z-2 W, 62.0--69.0 cm</t>
  </si>
  <si>
    <t>C5707A-95Z-1 W, 63.0--68.0 cm</t>
  </si>
  <si>
    <t>C5707A-96Z-1 W, 40.0--46.0 cm</t>
  </si>
  <si>
    <t>C5707A-98Z-4 W, 20.0--25.0 cm</t>
  </si>
  <si>
    <t>C5707A-100Z-3 W, 31.0--37.0 cm</t>
  </si>
  <si>
    <t>C5707A-102Z-1 W, 64.0--69.0 cm</t>
  </si>
  <si>
    <t>C5707A-103Z-3 W, 50.0--56.0 cm</t>
  </si>
  <si>
    <t>C5707A-107Z-3 W, 80.0--85.0 cm</t>
  </si>
  <si>
    <t>C5707A-110Z-1 W, 36.0--43.0 cm</t>
  </si>
  <si>
    <t>opx-bearing dunite</t>
  </si>
  <si>
    <t>C5707A-113Z-2 W, 59.0--66.0 cm</t>
  </si>
  <si>
    <t>C5707A-113Z-4 W, 0.0--5.0 cm</t>
  </si>
  <si>
    <t>C5707A-115Z-2 W, 27.0--34.0 cm</t>
  </si>
  <si>
    <t>C5707A-119Z-3 W, 48.0--53.0 cm</t>
  </si>
  <si>
    <t>C5707A-123Z-2 W, 63.0--73.0 cm</t>
  </si>
  <si>
    <t>C5707A-125Z-2 W, 0.0--5.0 cm</t>
  </si>
  <si>
    <t>C5707A-128Z-1 W, 50.0--58.0 cm</t>
  </si>
  <si>
    <t>C5707A-132Z-2 W, 52.0--57.0 cm</t>
  </si>
  <si>
    <t>C5707A-133Z-1 W, 76.0--83.0 cm</t>
  </si>
  <si>
    <t>C5707A-133Z-3 W, 18.0--24.0 cm</t>
  </si>
  <si>
    <t>Rodingite</t>
  </si>
  <si>
    <t>C5707A-135Z-2 W, 60.0--68.0 cm</t>
  </si>
  <si>
    <t>C5707A-138Z-1 W, 47.0--52.0 cm</t>
  </si>
  <si>
    <t>C5707A-140Z-2 W, 40.0--48.0 cm</t>
  </si>
  <si>
    <t>C5707A-142Z-1 W, 84.0--88.0 cm</t>
  </si>
  <si>
    <t>C5707A-143Z-1 W, 3.0--10.0 cm</t>
  </si>
  <si>
    <t>Harzburgite</t>
  </si>
  <si>
    <t>C5707A-143Z-3 W, 50.0--58.0 cm</t>
  </si>
  <si>
    <t>C5707A-145Z-2 W, 0.0--5.0 cm</t>
  </si>
  <si>
    <t>C5707A-148Z-1 W, 30.0--38.0 cm</t>
  </si>
  <si>
    <t>C5707A-149Z-1 W, 34.0--39.0 cm</t>
  </si>
  <si>
    <t>C5707A-149Z-4 W, 28.0--36.0 cm</t>
  </si>
  <si>
    <t>C5707A-152Z-4 W, 0.0--5.0 cm</t>
  </si>
  <si>
    <t>C5707A-153Z-4 W, 35.0--44.0 cm</t>
  </si>
  <si>
    <t>C5707A-155Z-4 W, 0.0--5.0 cm</t>
  </si>
  <si>
    <t>C5707A-157Z-4 W, 51.0--60.0 cm</t>
  </si>
  <si>
    <t>C5707A-158Z-1 W, 59.0--65.0 cm</t>
  </si>
  <si>
    <t>Gabbro (dunite with gabbroic patches)</t>
  </si>
  <si>
    <t>C5707A-160Z-1 W, 75.0--80.0 cm</t>
  </si>
  <si>
    <t>C5707A-163Z-2 W, 1.0--8.0 cm</t>
  </si>
  <si>
    <t>C5707A-164Z-2 W, 33.0--38.0 cm</t>
  </si>
  <si>
    <t>C5707A-166Z-1 W, 69.0--77.0 cm</t>
  </si>
  <si>
    <t>C5707A-169Z-2 W, 0.0--5.0 cm</t>
  </si>
  <si>
    <t>C5707A-171Z-1 W, 62.0--68.0 cm</t>
  </si>
  <si>
    <t>C5707A-173Z-3 W, 58.0--66.0 cm</t>
  </si>
  <si>
    <t>Harzburgite (alt)</t>
  </si>
  <si>
    <t>C5707A-175Z-4 W, 1.0--8.0 cm</t>
  </si>
  <si>
    <t>Harzburgite (carb veins)</t>
  </si>
  <si>
    <t>C5707A-178Z-1 W, 85.0--90.0 cm</t>
  </si>
  <si>
    <t>C5707A-179Z-1 W, 1.0--8.0 cm</t>
  </si>
  <si>
    <t>C5707A-179Z-4 W, 22.0--27.0 cm</t>
  </si>
  <si>
    <r>
      <t>SiO</t>
    </r>
    <r>
      <rPr>
        <vertAlign val="subscript"/>
        <sz val="12"/>
        <color theme="1"/>
        <rFont val="Calibri"/>
        <family val="2"/>
        <scheme val="minor"/>
      </rPr>
      <t>2</t>
    </r>
  </si>
  <si>
    <r>
      <t>TiO</t>
    </r>
    <r>
      <rPr>
        <vertAlign val="subscript"/>
        <sz val="12"/>
        <color theme="1"/>
        <rFont val="Calibri"/>
        <family val="2"/>
        <scheme val="minor"/>
      </rPr>
      <t>2</t>
    </r>
  </si>
  <si>
    <r>
      <t>Al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3</t>
    </r>
  </si>
  <si>
    <r>
      <t>Fe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t</t>
    </r>
  </si>
  <si>
    <r>
      <t>Na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</si>
  <si>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K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</si>
  <si>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</si>
  <si>
    <r>
      <t>SO</t>
    </r>
    <r>
      <rPr>
        <vertAlign val="subscript"/>
        <sz val="12"/>
        <color theme="1"/>
        <rFont val="Calibri"/>
        <family val="2"/>
        <scheme val="minor"/>
      </rPr>
      <t>3</t>
    </r>
  </si>
  <si>
    <r>
      <t>V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</si>
  <si>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Cr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</si>
  <si>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Ni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</si>
  <si>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Cu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</si>
  <si>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Zn</t>
    </r>
    <r>
      <rPr>
        <vertAlign val="subscript"/>
        <sz val="12"/>
        <color rgb="FF000000"/>
        <rFont val="Calibri"/>
        <family val="2"/>
        <scheme val="minor"/>
      </rPr>
      <t>recal</t>
    </r>
  </si>
  <si>
    <r>
      <t>Sr</t>
    </r>
    <r>
      <rPr>
        <vertAlign val="subscript"/>
        <sz val="12"/>
        <color rgb="FF000000"/>
        <rFont val="Calibri"/>
        <family val="2"/>
        <scheme val="minor"/>
      </rPr>
      <t>recal</t>
    </r>
  </si>
  <si>
    <r>
      <t>CO</t>
    </r>
    <r>
      <rPr>
        <vertAlign val="subscript"/>
        <sz val="12"/>
        <rFont val="Calibri"/>
        <family val="2"/>
        <scheme val="minor"/>
      </rPr>
      <t>2</t>
    </r>
  </si>
  <si>
    <r>
      <t>H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O</t>
    </r>
  </si>
  <si>
    <r>
      <t>CaCO</t>
    </r>
    <r>
      <rPr>
        <vertAlign val="subscript"/>
        <sz val="12"/>
        <rFont val="Calibri"/>
        <family val="2"/>
        <scheme val="minor"/>
      </rPr>
      <t>3</t>
    </r>
  </si>
  <si>
    <t>Total C, H, and S were measured by CHNS elemental analyzer and IC by coulometry on-board Chikyu. Major and trace element compositions were measured on-board Chikyu by XRF using beads for all oxides except K2O. Major and trace element compositions of on-site samples were additionally measured by XRF at Edinburgh University.</t>
  </si>
  <si>
    <t>XRF Shore</t>
  </si>
  <si>
    <t>XRF Ship</t>
  </si>
  <si>
    <t>LA-ICP-MS Ship WR</t>
  </si>
  <si>
    <t>LA-ICP-MS Ship cpx</t>
  </si>
  <si>
    <t>LA-ICP-MS Ship opx</t>
  </si>
  <si>
    <t>CHNS Ship</t>
  </si>
  <si>
    <t>CARB Ship</t>
  </si>
  <si>
    <t xml:space="preserve">Table CM1_T10. Whole-rock major and trace element, LOI, TC, IC, and H2O compositions, Hole CM1A.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</si>
</sst>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rgb="FF00009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vertAlign val="sub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E0E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3" fillId="0" borderId="0"/>
    <xf numFmtId="0" fontId="3" fillId="0" borderId="0"/>
    <xf numFmtId="0" fontId="5" fillId="0" borderId="0"/>
    <xf numFmtId="0" fontId="2" fillId="0" borderId="0">
      <alignment vertical="center"/>
    </xf>
    <xf numFmtId="0" fontId="2" fillId="0" borderId="0"/>
  </cellStyleXfs>
  <cellXfs count="38"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3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5" applyFont="1" applyAlignment="1">
      <alignment horizontal="left" vertical="center"/>
    </xf>
    <xf numFmtId="0" fontId="4" fillId="0" borderId="0" xfId="2" applyFont="1" applyAlignment="1">
      <alignment horizontal="left"/>
    </xf>
    <xf numFmtId="0" fontId="7" fillId="0" borderId="0" xfId="1" applyFont="1" applyFill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4" applyFont="1" applyAlignment="1">
      <alignment horizontal="center"/>
    </xf>
    <xf numFmtId="0" fontId="7" fillId="0" borderId="0" xfId="5" applyFont="1" applyAlignment="1">
      <alignment horizontal="left" vertical="center"/>
    </xf>
    <xf numFmtId="0" fontId="7" fillId="0" borderId="0" xfId="2" applyFont="1" applyAlignment="1">
      <alignment horizontal="left"/>
    </xf>
    <xf numFmtId="2" fontId="7" fillId="0" borderId="0" xfId="2" applyNumberFormat="1" applyFont="1" applyAlignment="1">
      <alignment horizontal="left"/>
    </xf>
    <xf numFmtId="0" fontId="7" fillId="0" borderId="0" xfId="3" applyFont="1" applyAlignment="1">
      <alignment horizontal="left"/>
    </xf>
    <xf numFmtId="2" fontId="7" fillId="0" borderId="0" xfId="6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" fontId="7" fillId="0" borderId="0" xfId="6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10" fillId="0" borderId="0" xfId="5" applyFont="1" applyAlignment="1">
      <alignment horizontal="left" vertical="center"/>
    </xf>
    <xf numFmtId="0" fontId="7" fillId="0" borderId="0" xfId="2" applyFont="1"/>
    <xf numFmtId="0" fontId="7" fillId="0" borderId="0" xfId="3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wrapText="1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center" wrapText="1"/>
    </xf>
    <xf numFmtId="0" fontId="7" fillId="0" borderId="0" xfId="3" applyFont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0" xfId="5" applyFont="1" applyAlignment="1">
      <alignment horizontal="left" vertical="center"/>
    </xf>
  </cellXfs>
  <cellStyles count="7">
    <cellStyle name="Normal" xfId="0" builtinId="0"/>
    <cellStyle name="Normal 2 5" xfId="6" xr:uid="{EB1AD316-03D8-764D-904F-81697A0A5A9E}"/>
    <cellStyle name="Normal 3" xfId="3" xr:uid="{B5E4EF65-0DC7-494D-8976-0EBA7FC80209}"/>
    <cellStyle name="Normal 3 2 3" xfId="4" xr:uid="{0163810B-3FD4-1A41-857A-7B315834BB35}"/>
    <cellStyle name="Normal 4" xfId="1" xr:uid="{369C829A-752C-4049-B4DE-0F82DEB0C3E4}"/>
    <cellStyle name="Normal 4 3" xfId="5" xr:uid="{A81070D6-2596-7241-8DFE-816C68268582}"/>
    <cellStyle name="Normal 9" xfId="2" xr:uid="{F1E3B265-B401-8C45-A369-355401F2F016}"/>
  </cellStyles>
  <dxfs count="1">
    <dxf>
      <font>
        <b val="0"/>
        <i val="0"/>
        <strike val="0"/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colors>
    <mruColors>
      <color rgb="FFF7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gneousPetrology/GT1_Plutonic_all_KF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U:/Users/judecoggon/Dropbox/WORK/SOUTHAMPTON/OMAN%20DP/Oman%20DP%20Shared/000_OmanDP_DT_edits_Feb2019/JC_JMM_New%20stuff%20since%20Feb2019/Geochem_SummaryBooks_JC/Geochem%20Books_Recal_need%20volatiles%20finalising/7A_CM1A_AllGeochem_JC_recal.xlsx?68F47BD8" TargetMode="External"/><Relationship Id="rId1" Type="http://schemas.openxmlformats.org/officeDocument/2006/relationships/externalLinkPath" Target="file:///\\68F47BD8\7A_CM1A_AllGeochem_JC_re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_list_looku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plots"/>
      <sheetName val="Summary of samples"/>
      <sheetName val="CM1A Table for Chapter"/>
      <sheetName val="CM All Majors summary &amp; Recal"/>
      <sheetName val="CM All Traces summary&amp; Recal"/>
      <sheetName val="Table_F_T1"/>
      <sheetName val="Table_F_T1 (2)"/>
      <sheetName val="Table_F_T2"/>
      <sheetName val="Table_F_T3"/>
      <sheetName val="Table_F_T4"/>
      <sheetName val="CHNS &amp; CARB-Ship"/>
      <sheetName val="XRF-Shore"/>
      <sheetName val="XRF (raw)-Sh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C5707A-6Z-2 W, 12.0--17.0 cm</v>
          </cell>
          <cell r="B3" t="str">
            <v>gabbro</v>
          </cell>
          <cell r="C3" t="str">
            <v>n = 5</v>
          </cell>
          <cell r="D3" t="str">
            <v>ppm</v>
          </cell>
          <cell r="E3">
            <v>1.4882596604754419</v>
          </cell>
          <cell r="F3">
            <v>210616.22130261842</v>
          </cell>
          <cell r="G3">
            <v>123600.58839419592</v>
          </cell>
          <cell r="H3">
            <v>39.732403742659393</v>
          </cell>
          <cell r="I3">
            <v>1024.4583126706746</v>
          </cell>
          <cell r="J3">
            <v>117.10454701897461</v>
          </cell>
          <cell r="K3">
            <v>1084.7932513262492</v>
          </cell>
          <cell r="L3">
            <v>546.65850142201657</v>
          </cell>
          <cell r="M3">
            <v>30.986587616492898</v>
          </cell>
          <cell r="N3">
            <v>201.01906149959126</v>
          </cell>
          <cell r="O3">
            <v>150.6983988376324</v>
          </cell>
          <cell r="P3">
            <v>18.038259876241522</v>
          </cell>
          <cell r="Q3">
            <v>9.8951480048021576</v>
          </cell>
          <cell r="R3">
            <v>0.62822556029343679</v>
          </cell>
          <cell r="S3">
            <v>158.46156690438966</v>
          </cell>
          <cell r="T3">
            <v>4.121799714272238</v>
          </cell>
          <cell r="U3">
            <v>2.549413020672803</v>
          </cell>
          <cell r="V3">
            <v>6.358708751640566E-3</v>
          </cell>
          <cell r="W3">
            <v>8.0761983815504035</v>
          </cell>
          <cell r="X3">
            <v>0.13518741962653741</v>
          </cell>
          <cell r="Y3">
            <v>0.51722184007518279</v>
          </cell>
          <cell r="Z3">
            <v>0.11243611932668449</v>
          </cell>
          <cell r="AA3">
            <v>0.73026213510467886</v>
          </cell>
          <cell r="AB3">
            <v>0.35541485533230688</v>
          </cell>
          <cell r="AC3">
            <v>0.23358031017998315</v>
          </cell>
          <cell r="AD3">
            <v>0.59658264439831599</v>
          </cell>
          <cell r="AE3">
            <v>0.10482046641159166</v>
          </cell>
          <cell r="AF3">
            <v>0.73508530921887572</v>
          </cell>
          <cell r="AG3">
            <v>0.15578613427526991</v>
          </cell>
          <cell r="AH3">
            <v>0.41861494074348637</v>
          </cell>
          <cell r="AI3">
            <v>5.9132011910927103E-2</v>
          </cell>
          <cell r="AJ3">
            <v>0.36006673590982208</v>
          </cell>
          <cell r="AK3">
            <v>5.0800024169761392E-2</v>
          </cell>
          <cell r="AL3">
            <v>0.13469365362840774</v>
          </cell>
          <cell r="AM3">
            <v>1.3517430480167322E-3</v>
          </cell>
          <cell r="AN3">
            <v>0.1002524078694117</v>
          </cell>
          <cell r="AO3">
            <v>6.8134822600528309E-4</v>
          </cell>
          <cell r="AP3">
            <v>1.8944471921493403E-3</v>
          </cell>
        </row>
        <row r="4">
          <cell r="D4" t="str">
            <v>s</v>
          </cell>
          <cell r="E4">
            <v>0.21507064773568388</v>
          </cell>
          <cell r="F4">
            <v>16317.255467978215</v>
          </cell>
          <cell r="G4">
            <v>1.0289757937229989E-11</v>
          </cell>
          <cell r="H4">
            <v>2.5678659045565082</v>
          </cell>
          <cell r="I4">
            <v>61.520722614607486</v>
          </cell>
          <cell r="J4">
            <v>9.1986186866876434</v>
          </cell>
          <cell r="K4">
            <v>113.09384492911559</v>
          </cell>
          <cell r="L4">
            <v>47.387424257303202</v>
          </cell>
          <cell r="M4">
            <v>3.6261031988672499</v>
          </cell>
          <cell r="N4">
            <v>25.381310089525229</v>
          </cell>
          <cell r="O4">
            <v>22.002493210239845</v>
          </cell>
          <cell r="P4">
            <v>2.8768754175231583</v>
          </cell>
          <cell r="Q4">
            <v>1.157838983230564</v>
          </cell>
          <cell r="R4">
            <v>0.10274365946893223</v>
          </cell>
          <cell r="S4">
            <v>15.709765025978362</v>
          </cell>
          <cell r="T4">
            <v>0.29858686596094525</v>
          </cell>
          <cell r="U4">
            <v>0.17266495130070877</v>
          </cell>
          <cell r="V4">
            <v>1.2487218284968362E-3</v>
          </cell>
          <cell r="W4">
            <v>0.75070025759267989</v>
          </cell>
          <cell r="X4">
            <v>1.0325774732397121E-2</v>
          </cell>
          <cell r="Y4">
            <v>3.7117085967687286E-2</v>
          </cell>
          <cell r="Z4">
            <v>6.2806864293472146E-3</v>
          </cell>
          <cell r="AA4">
            <v>3.5606980380361808E-2</v>
          </cell>
          <cell r="AB4">
            <v>1.6411751099250384E-2</v>
          </cell>
          <cell r="AC4">
            <v>7.4207872686639269E-3</v>
          </cell>
          <cell r="AD4">
            <v>4.688718464088467E-2</v>
          </cell>
          <cell r="AE4">
            <v>6.3935204725751585E-3</v>
          </cell>
          <cell r="AF4">
            <v>5.280544375820629E-2</v>
          </cell>
          <cell r="AG4">
            <v>5.8004992562991162E-3</v>
          </cell>
          <cell r="AH4">
            <v>3.1269084789734225E-2</v>
          </cell>
          <cell r="AI4">
            <v>1.9842119020844302E-3</v>
          </cell>
          <cell r="AJ4">
            <v>3.1663453937455316E-2</v>
          </cell>
          <cell r="AK4">
            <v>4.538860737517263E-3</v>
          </cell>
          <cell r="AL4">
            <v>4.3347309514638445E-3</v>
          </cell>
          <cell r="AM4">
            <v>6.3486215859631461E-4</v>
          </cell>
          <cell r="AN4">
            <v>2.08594330694011E-2</v>
          </cell>
          <cell r="AO4">
            <v>4.2501870273148562E-4</v>
          </cell>
          <cell r="AP4">
            <v>1.2425341345979211E-3</v>
          </cell>
        </row>
        <row r="5">
          <cell r="D5" t="str">
            <v>RSD (%)</v>
          </cell>
          <cell r="E5">
            <v>14.451150793603922</v>
          </cell>
          <cell r="F5">
            <v>7.7473878161232381</v>
          </cell>
          <cell r="G5">
            <v>8.3250072438273106E-15</v>
          </cell>
          <cell r="H5">
            <v>6.4629009641303776</v>
          </cell>
          <cell r="I5">
            <v>6.0051953167550822</v>
          </cell>
          <cell r="J5">
            <v>7.8550482631534173</v>
          </cell>
          <cell r="K5">
            <v>10.425382421106422</v>
          </cell>
          <cell r="L5">
            <v>8.6685607438711418</v>
          </cell>
          <cell r="M5">
            <v>11.702170125171262</v>
          </cell>
          <cell r="N5">
            <v>12.626320061481749</v>
          </cell>
          <cell r="O5">
            <v>14.600349691801359</v>
          </cell>
          <cell r="P5">
            <v>15.948741382267901</v>
          </cell>
          <cell r="Q5">
            <v>11.70107796941147</v>
          </cell>
          <cell r="R5">
            <v>16.354581214578705</v>
          </cell>
          <cell r="S5">
            <v>9.9139276058383938</v>
          </cell>
          <cell r="T5">
            <v>7.2440896370352865</v>
          </cell>
          <cell r="U5">
            <v>6.7727335626120571</v>
          </cell>
          <cell r="V5">
            <v>19.637978043492907</v>
          </cell>
          <cell r="W5">
            <v>9.2952181475335003</v>
          </cell>
          <cell r="X5">
            <v>7.6381180740949377</v>
          </cell>
          <cell r="Y5">
            <v>7.1762410423914016</v>
          </cell>
          <cell r="Z5">
            <v>5.5860042724336703</v>
          </cell>
          <cell r="AA5">
            <v>4.8759176559603148</v>
          </cell>
          <cell r="AB5">
            <v>4.6176322832386045</v>
          </cell>
          <cell r="AC5">
            <v>3.1769746614968994</v>
          </cell>
          <cell r="AD5">
            <v>7.8592941114089543</v>
          </cell>
          <cell r="AE5">
            <v>6.099496302058169</v>
          </cell>
          <cell r="AF5">
            <v>7.1835803403987191</v>
          </cell>
          <cell r="AG5">
            <v>3.7233732535206183</v>
          </cell>
          <cell r="AH5">
            <v>7.4696533129463489</v>
          </cell>
          <cell r="AI5">
            <v>3.35556298181318</v>
          </cell>
          <cell r="AJ5">
            <v>8.7937737034907215</v>
          </cell>
          <cell r="AK5">
            <v>8.934760980328452</v>
          </cell>
          <cell r="AL5">
            <v>3.2182146928930155</v>
          </cell>
          <cell r="AM5">
            <v>46.966186327185468</v>
          </cell>
          <cell r="AN5">
            <v>20.806914779116823</v>
          </cell>
          <cell r="AO5">
            <v>62.379072331831395</v>
          </cell>
          <cell r="AP5">
            <v>65.588216960970399</v>
          </cell>
        </row>
        <row r="6">
          <cell r="A6" t="str">
            <v>C5707A-18Z-1 W, 26.0--33.0 cm</v>
          </cell>
          <cell r="B6" t="str">
            <v>ol-gabbro</v>
          </cell>
          <cell r="C6" t="str">
            <v>n = 5</v>
          </cell>
          <cell r="D6" t="str">
            <v>ppm</v>
          </cell>
          <cell r="E6">
            <v>1.5862111912939227</v>
          </cell>
          <cell r="F6">
            <v>211014.47932543996</v>
          </cell>
          <cell r="G6">
            <v>137855.64026828404</v>
          </cell>
          <cell r="H6">
            <v>15.711769911924167</v>
          </cell>
          <cell r="I6">
            <v>415.34468996736757</v>
          </cell>
          <cell r="J6">
            <v>48.645483794561805</v>
          </cell>
          <cell r="K6">
            <v>745.20616329340032</v>
          </cell>
          <cell r="L6">
            <v>264.98897688342561</v>
          </cell>
          <cell r="M6">
            <v>13.155758206239364</v>
          </cell>
          <cell r="N6">
            <v>100.09953199002832</v>
          </cell>
          <cell r="O6">
            <v>55.37765959711578</v>
          </cell>
          <cell r="P6">
            <v>6.8666716466341908</v>
          </cell>
          <cell r="Q6">
            <v>8.9905652207415621</v>
          </cell>
          <cell r="R6">
            <v>0.97445568768739432</v>
          </cell>
          <cell r="S6">
            <v>188.67627099778628</v>
          </cell>
          <cell r="T6">
            <v>1.1929623839022823</v>
          </cell>
          <cell r="U6">
            <v>1.0621168108709453</v>
          </cell>
          <cell r="V6">
            <v>9.1540952720132514E-3</v>
          </cell>
          <cell r="W6">
            <v>5.7754391081972347</v>
          </cell>
          <cell r="X6">
            <v>8.7722698297489868E-2</v>
          </cell>
          <cell r="Y6">
            <v>0.26070768111763659</v>
          </cell>
          <cell r="Z6">
            <v>4.2546969716592074E-2</v>
          </cell>
          <cell r="AA6">
            <v>0.26093222744028766</v>
          </cell>
          <cell r="AB6">
            <v>0.12077777434654183</v>
          </cell>
          <cell r="AC6">
            <v>0.11912780193100389</v>
          </cell>
          <cell r="AD6">
            <v>0.15944152101103443</v>
          </cell>
          <cell r="AE6">
            <v>3.1530209524185823E-2</v>
          </cell>
          <cell r="AF6">
            <v>0.21346159228903652</v>
          </cell>
          <cell r="AG6">
            <v>4.3935077596819055E-2</v>
          </cell>
          <cell r="AH6">
            <v>0.12337996849158003</v>
          </cell>
          <cell r="AI6">
            <v>1.7927975236502563E-2</v>
          </cell>
          <cell r="AJ6">
            <v>0.11093481572324108</v>
          </cell>
          <cell r="AK6">
            <v>1.3467859384241294E-2</v>
          </cell>
          <cell r="AL6">
            <v>4.3917403437639939E-2</v>
          </cell>
          <cell r="AM6">
            <v>6.298714807191193E-4</v>
          </cell>
          <cell r="AN6">
            <v>0.12356377727431786</v>
          </cell>
          <cell r="AO6">
            <v>1.3155454691252313E-3</v>
          </cell>
          <cell r="AP6">
            <v>2.630005960905664E-3</v>
          </cell>
        </row>
        <row r="7">
          <cell r="D7" t="str">
            <v>s</v>
          </cell>
          <cell r="E7">
            <v>0.1324787271600095</v>
          </cell>
          <cell r="F7">
            <v>10293.490710508955</v>
          </cell>
          <cell r="G7">
            <v>2.0579515874459978E-11</v>
          </cell>
          <cell r="H7">
            <v>1.6451661224384708</v>
          </cell>
          <cell r="I7">
            <v>139.76655929455239</v>
          </cell>
          <cell r="J7">
            <v>17.964591993860033</v>
          </cell>
          <cell r="K7">
            <v>232.50266682440486</v>
          </cell>
          <cell r="L7">
            <v>39.759210975752836</v>
          </cell>
          <cell r="M7">
            <v>1.5328734667926478</v>
          </cell>
          <cell r="N7">
            <v>14.221300259931972</v>
          </cell>
          <cell r="O7">
            <v>5.9567168105885449</v>
          </cell>
          <cell r="P7">
            <v>1.5903541572510542</v>
          </cell>
          <cell r="Q7">
            <v>0.74478251780433657</v>
          </cell>
          <cell r="R7">
            <v>9.2497781079668648E-2</v>
          </cell>
          <cell r="S7">
            <v>21.614043175468311</v>
          </cell>
          <cell r="T7">
            <v>0.37695742276068472</v>
          </cell>
          <cell r="U7">
            <v>0.14434040469798831</v>
          </cell>
          <cell r="V7">
            <v>4.6263833894465206E-3</v>
          </cell>
          <cell r="W7">
            <v>0.36953354194492927</v>
          </cell>
          <cell r="X7">
            <v>1.2605064165163694E-2</v>
          </cell>
          <cell r="Y7">
            <v>2.6806294281102143E-2</v>
          </cell>
          <cell r="Z7">
            <v>8.5648628592885252E-3</v>
          </cell>
          <cell r="AA7">
            <v>5.4821942094385297E-2</v>
          </cell>
          <cell r="AB7">
            <v>2.552163379839054E-2</v>
          </cell>
          <cell r="AC7">
            <v>8.4348825754471096E-3</v>
          </cell>
          <cell r="AD7">
            <v>4.0976799670319981E-2</v>
          </cell>
          <cell r="AE7">
            <v>9.7280735110618667E-3</v>
          </cell>
          <cell r="AF7">
            <v>7.1886718672272046E-2</v>
          </cell>
          <cell r="AG7">
            <v>1.4471761331734737E-2</v>
          </cell>
          <cell r="AH7">
            <v>4.4725817940925151E-2</v>
          </cell>
          <cell r="AI7">
            <v>5.0806146435851572E-3</v>
          </cell>
          <cell r="AJ7">
            <v>2.8054965838010947E-2</v>
          </cell>
          <cell r="AK7">
            <v>2.8514047960024698E-3</v>
          </cell>
          <cell r="AL7">
            <v>3.1796847468863643E-3</v>
          </cell>
          <cell r="AM7">
            <v>4.1585289866841288E-4</v>
          </cell>
          <cell r="AN7">
            <v>5.3960650751649984E-2</v>
          </cell>
          <cell r="AO7">
            <v>8.5545342258686171E-4</v>
          </cell>
          <cell r="AP7">
            <v>1.3250831389006097E-3</v>
          </cell>
        </row>
        <row r="8">
          <cell r="D8" t="str">
            <v>RSD (%)</v>
          </cell>
          <cell r="E8">
            <v>8.351897142519995</v>
          </cell>
          <cell r="F8">
            <v>4.8780968696625218</v>
          </cell>
          <cell r="G8">
            <v>1.4928308942898314E-14</v>
          </cell>
          <cell r="H8">
            <v>10.470915318012016</v>
          </cell>
          <cell r="I8">
            <v>33.650739414902219</v>
          </cell>
          <cell r="J8">
            <v>36.929619344989092</v>
          </cell>
          <cell r="K8">
            <v>31.19977776309193</v>
          </cell>
          <cell r="L8">
            <v>15.004099960446194</v>
          </cell>
          <cell r="M8">
            <v>11.651730312781622</v>
          </cell>
          <cell r="N8">
            <v>14.207159591264288</v>
          </cell>
          <cell r="O8">
            <v>10.756534049876652</v>
          </cell>
          <cell r="P8">
            <v>23.160480638834564</v>
          </cell>
          <cell r="Q8">
            <v>8.2840455468372127</v>
          </cell>
          <cell r="R8">
            <v>9.4922511355223342</v>
          </cell>
          <cell r="S8">
            <v>11.455623466144244</v>
          </cell>
          <cell r="T8">
            <v>31.598433265567405</v>
          </cell>
          <cell r="U8">
            <v>13.589880436938747</v>
          </cell>
          <cell r="V8">
            <v>50.538947345137743</v>
          </cell>
          <cell r="W8">
            <v>6.3983627049316549</v>
          </cell>
          <cell r="X8">
            <v>14.369216188969395</v>
          </cell>
          <cell r="Y8">
            <v>10.282126773628352</v>
          </cell>
          <cell r="Z8">
            <v>20.130371014292187</v>
          </cell>
          <cell r="AA8">
            <v>21.010031084386032</v>
          </cell>
          <cell r="AB8">
            <v>21.131068142688694</v>
          </cell>
          <cell r="AC8">
            <v>7.0805323683655317</v>
          </cell>
          <cell r="AD8">
            <v>25.700206201296911</v>
          </cell>
          <cell r="AE8">
            <v>30.853183844527805</v>
          </cell>
          <cell r="AF8">
            <v>33.676652507554714</v>
          </cell>
          <cell r="AG8">
            <v>32.93896841275297</v>
          </cell>
          <cell r="AH8">
            <v>36.250469576005308</v>
          </cell>
          <cell r="AI8">
            <v>28.339032024322989</v>
          </cell>
          <cell r="AJ8">
            <v>25.2895952051718</v>
          </cell>
          <cell r="AK8">
            <v>21.171922832361101</v>
          </cell>
          <cell r="AL8">
            <v>7.2401474085354893</v>
          </cell>
          <cell r="AM8">
            <v>66.021864999132347</v>
          </cell>
          <cell r="AN8">
            <v>43.670282620006503</v>
          </cell>
          <cell r="AO8">
            <v>65.026518859564263</v>
          </cell>
          <cell r="AP8">
            <v>50.383275117912909</v>
          </cell>
        </row>
        <row r="9">
          <cell r="A9" t="str">
            <v>C5707A-25Z-4 W, 50.0--59.0 cm</v>
          </cell>
          <cell r="B9" t="str">
            <v>gabbro</v>
          </cell>
          <cell r="C9" t="str">
            <v>n = 6</v>
          </cell>
          <cell r="D9" t="str">
            <v>ppm</v>
          </cell>
          <cell r="E9">
            <v>0.6279758914708129</v>
          </cell>
          <cell r="F9">
            <v>224610.74037279285</v>
          </cell>
          <cell r="G9">
            <v>99310.047065136707</v>
          </cell>
          <cell r="H9">
            <v>40.791649080642408</v>
          </cell>
          <cell r="I9">
            <v>2767.1592161571098</v>
          </cell>
          <cell r="J9">
            <v>197.66997451948359</v>
          </cell>
          <cell r="K9">
            <v>522.44358185550198</v>
          </cell>
          <cell r="L9">
            <v>763.95220185151891</v>
          </cell>
          <cell r="M9">
            <v>42.853216735958277</v>
          </cell>
          <cell r="N9">
            <v>170.36763984709555</v>
          </cell>
          <cell r="O9">
            <v>100.88336472855838</v>
          </cell>
          <cell r="P9">
            <v>13.744858111720999</v>
          </cell>
          <cell r="Q9">
            <v>7.1857258426948141</v>
          </cell>
          <cell r="R9">
            <v>0.12998708739977002</v>
          </cell>
          <cell r="S9">
            <v>221.16846268536082</v>
          </cell>
          <cell r="T9">
            <v>8.6902518542296594</v>
          </cell>
          <cell r="U9">
            <v>6.1313383588922825</v>
          </cell>
          <cell r="V9">
            <v>6.8025059703195806E-2</v>
          </cell>
          <cell r="W9">
            <v>2.3970218896538622</v>
          </cell>
          <cell r="X9">
            <v>0.32168346181204266</v>
          </cell>
          <cell r="Y9">
            <v>1.1408990564806341</v>
          </cell>
          <cell r="Z9">
            <v>0.23888647096094831</v>
          </cell>
          <cell r="AA9">
            <v>1.5418124266023419</v>
          </cell>
          <cell r="AB9">
            <v>0.70064276166575279</v>
          </cell>
          <cell r="AC9">
            <v>0.38613049533081673</v>
          </cell>
          <cell r="AD9">
            <v>1.1476993411346783</v>
          </cell>
          <cell r="AE9">
            <v>0.21390877859511306</v>
          </cell>
          <cell r="AF9">
            <v>1.4940798991900888</v>
          </cell>
          <cell r="AG9">
            <v>0.3253316662270449</v>
          </cell>
          <cell r="AH9">
            <v>0.90578024417844905</v>
          </cell>
          <cell r="AI9">
            <v>0.13656650085701749</v>
          </cell>
          <cell r="AJ9">
            <v>0.82194504078552078</v>
          </cell>
          <cell r="AK9">
            <v>0.12101072346452167</v>
          </cell>
          <cell r="AL9">
            <v>0.28171626469533639</v>
          </cell>
          <cell r="AM9">
            <v>5.0667533600749883E-3</v>
          </cell>
          <cell r="AN9">
            <v>6.3007192213264687E-2</v>
          </cell>
          <cell r="AO9">
            <v>8.6431011660771679E-3</v>
          </cell>
          <cell r="AP9">
            <v>2.9050809689417749E-3</v>
          </cell>
        </row>
        <row r="10">
          <cell r="D10" t="str">
            <v>s</v>
          </cell>
          <cell r="E10">
            <v>3.0649704109431849E-2</v>
          </cell>
          <cell r="F10">
            <v>10567.652933539472</v>
          </cell>
          <cell r="G10">
            <v>1.4551915228366852E-11</v>
          </cell>
          <cell r="H10">
            <v>2.7839782738577394</v>
          </cell>
          <cell r="I10">
            <v>578.57604793126666</v>
          </cell>
          <cell r="J10">
            <v>15.824153914185279</v>
          </cell>
          <cell r="K10">
            <v>48.990102147549159</v>
          </cell>
          <cell r="L10">
            <v>65.262740257750849</v>
          </cell>
          <cell r="M10">
            <v>3.7180666548137729</v>
          </cell>
          <cell r="N10">
            <v>16.440698354337997</v>
          </cell>
          <cell r="O10">
            <v>10.914433439293308</v>
          </cell>
          <cell r="P10">
            <v>3.224608291044607</v>
          </cell>
          <cell r="Q10">
            <v>0.4620462579798662</v>
          </cell>
          <cell r="R10">
            <v>2.3638787322768175E-2</v>
          </cell>
          <cell r="S10">
            <v>10.364210725247128</v>
          </cell>
          <cell r="T10">
            <v>1.2342598723407883</v>
          </cell>
          <cell r="U10">
            <v>0.90206049930489651</v>
          </cell>
          <cell r="V10">
            <v>1.1624126565345507E-2</v>
          </cell>
          <cell r="W10">
            <v>8.8184481372988191E-2</v>
          </cell>
          <cell r="X10">
            <v>3.2142207718215986E-2</v>
          </cell>
          <cell r="Y10">
            <v>0.14747089499333238</v>
          </cell>
          <cell r="Z10">
            <v>3.0026000371263434E-2</v>
          </cell>
          <cell r="AA10">
            <v>0.20374271300670757</v>
          </cell>
          <cell r="AB10">
            <v>0.11571012303880387</v>
          </cell>
          <cell r="AC10">
            <v>4.7638411754468681E-2</v>
          </cell>
          <cell r="AD10">
            <v>0.18167169712395267</v>
          </cell>
          <cell r="AE10">
            <v>3.6672073619412084E-2</v>
          </cell>
          <cell r="AF10">
            <v>0.20825589566892336</v>
          </cell>
          <cell r="AG10">
            <v>4.6488392226730603E-2</v>
          </cell>
          <cell r="AH10">
            <v>0.11411321000792518</v>
          </cell>
          <cell r="AI10">
            <v>2.0498179837231768E-2</v>
          </cell>
          <cell r="AJ10">
            <v>9.0509783307779201E-2</v>
          </cell>
          <cell r="AK10">
            <v>1.166941096734404E-2</v>
          </cell>
          <cell r="AL10">
            <v>4.6933549329450687E-2</v>
          </cell>
          <cell r="AM10">
            <v>6.9582433598031708E-4</v>
          </cell>
          <cell r="AN10">
            <v>1.5938030202763728E-2</v>
          </cell>
          <cell r="AO10">
            <v>2.0010452612121516E-3</v>
          </cell>
          <cell r="AP10">
            <v>1.2441050934072426E-3</v>
          </cell>
        </row>
        <row r="11">
          <cell r="D11" t="str">
            <v>RSD (%)</v>
          </cell>
          <cell r="E11">
            <v>4.880713499629052</v>
          </cell>
          <cell r="F11">
            <v>4.7048742709275775</v>
          </cell>
          <cell r="G11">
            <v>1.465301412939857E-14</v>
          </cell>
          <cell r="H11">
            <v>6.8248730723143787</v>
          </cell>
          <cell r="I11">
            <v>20.908664906342604</v>
          </cell>
          <cell r="J11">
            <v>8.0053401902095924</v>
          </cell>
          <cell r="K11">
            <v>9.3771086197588502</v>
          </cell>
          <cell r="L11">
            <v>8.542777951235653</v>
          </cell>
          <cell r="M11">
            <v>8.6762836911935501</v>
          </cell>
          <cell r="N11">
            <v>9.6501297835043527</v>
          </cell>
          <cell r="O11">
            <v>10.818863415846812</v>
          </cell>
          <cell r="P11">
            <v>23.460469834132414</v>
          </cell>
          <cell r="Q11">
            <v>6.4300568668312588</v>
          </cell>
          <cell r="R11">
            <v>18.185488878651494</v>
          </cell>
          <cell r="S11">
            <v>4.6861160037954797</v>
          </cell>
          <cell r="T11">
            <v>14.202808998453339</v>
          </cell>
          <cell r="U11">
            <v>14.712293572848377</v>
          </cell>
          <cell r="V11">
            <v>17.088006414200041</v>
          </cell>
          <cell r="W11">
            <v>3.6789184843748894</v>
          </cell>
          <cell r="X11">
            <v>9.9918744772140169</v>
          </cell>
          <cell r="Y11">
            <v>12.925849500501851</v>
          </cell>
          <cell r="Z11">
            <v>12.569150630623993</v>
          </cell>
          <cell r="AA11">
            <v>13.2144941557963</v>
          </cell>
          <cell r="AB11">
            <v>16.514853127677682</v>
          </cell>
          <cell r="AC11">
            <v>12.337386539142562</v>
          </cell>
          <cell r="AD11">
            <v>15.829206362037473</v>
          </cell>
          <cell r="AE11">
            <v>17.143790853401605</v>
          </cell>
          <cell r="AF11">
            <v>13.938738870780258</v>
          </cell>
          <cell r="AG11">
            <v>14.289538047700201</v>
          </cell>
          <cell r="AH11">
            <v>12.59833284522858</v>
          </cell>
          <cell r="AI11">
            <v>15.009669068619521</v>
          </cell>
          <cell r="AJ11">
            <v>11.011658786976843</v>
          </cell>
          <cell r="AK11">
            <v>9.6432866718339358</v>
          </cell>
          <cell r="AL11">
            <v>16.659864981600276</v>
          </cell>
          <cell r="AM11">
            <v>13.733140070785266</v>
          </cell>
          <cell r="AN11">
            <v>25.295572843203683</v>
          </cell>
          <cell r="AO11">
            <v>23.151936125264207</v>
          </cell>
          <cell r="AP11">
            <v>42.825143488528269</v>
          </cell>
        </row>
        <row r="12">
          <cell r="A12" t="str">
            <v>C5707A-41Z-2 W, 0.0--6.0 cm</v>
          </cell>
          <cell r="B12" t="str">
            <v>ol-gabbro</v>
          </cell>
          <cell r="C12" t="str">
            <v>n = 6</v>
          </cell>
          <cell r="D12" t="str">
            <v>ppm</v>
          </cell>
          <cell r="E12">
            <v>0.6856274558075327</v>
          </cell>
          <cell r="F12">
            <v>229884.51146695766</v>
          </cell>
          <cell r="G12">
            <v>117123.21227672165</v>
          </cell>
          <cell r="H12">
            <v>43.926945731169404</v>
          </cell>
          <cell r="I12">
            <v>1394.3480060096065</v>
          </cell>
          <cell r="J12">
            <v>173.43101187353977</v>
          </cell>
          <cell r="K12">
            <v>386.28331533084105</v>
          </cell>
          <cell r="L12">
            <v>976.15081932719386</v>
          </cell>
          <cell r="M12">
            <v>46.720143960400584</v>
          </cell>
          <cell r="N12">
            <v>145.58330974416376</v>
          </cell>
          <cell r="O12">
            <v>135.84231954453506</v>
          </cell>
          <cell r="P12">
            <v>31.288159661296859</v>
          </cell>
          <cell r="Q12">
            <v>9.852170876099736</v>
          </cell>
          <cell r="R12">
            <v>5.5499007752490885E-2</v>
          </cell>
          <cell r="S12">
            <v>137.84286064304496</v>
          </cell>
          <cell r="T12">
            <v>6.1247959088770054</v>
          </cell>
          <cell r="U12">
            <v>2.6792080297706362</v>
          </cell>
          <cell r="V12">
            <v>6.8004023066793621E-3</v>
          </cell>
          <cell r="W12">
            <v>2.9124484672567292</v>
          </cell>
          <cell r="X12">
            <v>0.15436016287278528</v>
          </cell>
          <cell r="Y12">
            <v>0.66701115916975418</v>
          </cell>
          <cell r="Z12">
            <v>0.14302968108902472</v>
          </cell>
          <cell r="AA12">
            <v>0.99508237025994684</v>
          </cell>
          <cell r="AB12">
            <v>0.51128538450996919</v>
          </cell>
          <cell r="AC12">
            <v>0.31784424700578906</v>
          </cell>
          <cell r="AD12">
            <v>0.82391094061727566</v>
          </cell>
          <cell r="AE12">
            <v>0.14549884790826681</v>
          </cell>
          <cell r="AF12">
            <v>1.048953053955084</v>
          </cell>
          <cell r="AG12">
            <v>0.22469442317071656</v>
          </cell>
          <cell r="AH12">
            <v>0.6334901950249251</v>
          </cell>
          <cell r="AI12">
            <v>9.2601637319716545E-2</v>
          </cell>
          <cell r="AJ12">
            <v>0.52976165056646629</v>
          </cell>
          <cell r="AK12">
            <v>7.755735106549333E-2</v>
          </cell>
          <cell r="AL12">
            <v>0.15826399017439452</v>
          </cell>
          <cell r="AM12">
            <v>2.0723218230291078E-3</v>
          </cell>
          <cell r="AN12">
            <v>0.12702832777929612</v>
          </cell>
          <cell r="AO12">
            <v>8.8985797565601049E-4</v>
          </cell>
          <cell r="AP12">
            <v>9.8261898780379296E-4</v>
          </cell>
        </row>
        <row r="13">
          <cell r="D13" t="str">
            <v>s</v>
          </cell>
          <cell r="E13">
            <v>0.16694924501691971</v>
          </cell>
          <cell r="F13">
            <v>5330.4108491587822</v>
          </cell>
          <cell r="G13">
            <v>1.594082445095893E-11</v>
          </cell>
          <cell r="H13">
            <v>3.1659741154470176</v>
          </cell>
          <cell r="I13">
            <v>81.583314839191061</v>
          </cell>
          <cell r="J13">
            <v>12.265755325167031</v>
          </cell>
          <cell r="K13">
            <v>38.261094304871897</v>
          </cell>
          <cell r="L13">
            <v>50.959917843914852</v>
          </cell>
          <cell r="M13">
            <v>5.7023501095177069</v>
          </cell>
          <cell r="N13">
            <v>15.072495033787311</v>
          </cell>
          <cell r="O13">
            <v>29.633269997438092</v>
          </cell>
          <cell r="P13">
            <v>6.5017900570984333</v>
          </cell>
          <cell r="Q13">
            <v>0.72705304103608814</v>
          </cell>
          <cell r="R13">
            <v>1.698887872894873E-2</v>
          </cell>
          <cell r="S13">
            <v>8.1233006259135863</v>
          </cell>
          <cell r="T13">
            <v>0.47986114076958875</v>
          </cell>
          <cell r="U13">
            <v>0.19579918460806428</v>
          </cell>
          <cell r="V13">
            <v>1.5589581616397791E-3</v>
          </cell>
          <cell r="W13">
            <v>0.10925303333154789</v>
          </cell>
          <cell r="X13">
            <v>9.7959465115227181E-3</v>
          </cell>
          <cell r="Y13">
            <v>3.6664967241181567E-2</v>
          </cell>
          <cell r="Z13">
            <v>1.0041611574862925E-2</v>
          </cell>
          <cell r="AA13">
            <v>4.2878673634212702E-2</v>
          </cell>
          <cell r="AB13">
            <v>5.0077278216882508E-2</v>
          </cell>
          <cell r="AC13">
            <v>2.0044908038102664E-2</v>
          </cell>
          <cell r="AD13">
            <v>6.9534031319376674E-2</v>
          </cell>
          <cell r="AE13">
            <v>1.7622674267298348E-2</v>
          </cell>
          <cell r="AF13">
            <v>0.11094082513001878</v>
          </cell>
          <cell r="AG13">
            <v>1.8379668009689345E-2</v>
          </cell>
          <cell r="AH13">
            <v>4.6207673572809901E-2</v>
          </cell>
          <cell r="AI13">
            <v>8.8174243030720335E-3</v>
          </cell>
          <cell r="AJ13">
            <v>6.8395220803716072E-2</v>
          </cell>
          <cell r="AK13">
            <v>5.7991097273179613E-3</v>
          </cell>
          <cell r="AL13">
            <v>1.272683305223748E-2</v>
          </cell>
          <cell r="AM13">
            <v>2.0130915469719081E-3</v>
          </cell>
          <cell r="AN13">
            <v>4.6540925984214519E-2</v>
          </cell>
          <cell r="AO13">
            <v>4.9610571140175743E-4</v>
          </cell>
          <cell r="AP13">
            <v>7.3792387380019824E-4</v>
          </cell>
        </row>
        <row r="14">
          <cell r="D14" t="str">
            <v>RSD (%)</v>
          </cell>
          <cell r="E14">
            <v>24.349848245252478</v>
          </cell>
          <cell r="F14">
            <v>2.3187342266531719</v>
          </cell>
          <cell r="G14">
            <v>1.3610303321681678E-14</v>
          </cell>
          <cell r="H14">
            <v>7.2073622755895945</v>
          </cell>
          <cell r="I14">
            <v>5.8510009328782289</v>
          </cell>
          <cell r="J14">
            <v>7.0724117864865015</v>
          </cell>
          <cell r="K14">
            <v>9.9049306005107471</v>
          </cell>
          <cell r="L14">
            <v>5.2204963449232844</v>
          </cell>
          <cell r="M14">
            <v>12.205335057081477</v>
          </cell>
          <cell r="N14">
            <v>10.353175140937848</v>
          </cell>
          <cell r="O14">
            <v>21.814461131696891</v>
          </cell>
          <cell r="P14">
            <v>20.780353103161524</v>
          </cell>
          <cell r="Q14">
            <v>7.3796227265996519</v>
          </cell>
          <cell r="R14">
            <v>30.611139580574289</v>
          </cell>
          <cell r="S14">
            <v>5.8931602173793527</v>
          </cell>
          <cell r="T14">
            <v>7.8347286653927428</v>
          </cell>
          <cell r="U14">
            <v>7.3080993499719558</v>
          </cell>
          <cell r="V14">
            <v>22.924499041895928</v>
          </cell>
          <cell r="W14">
            <v>3.7512434832694104</v>
          </cell>
          <cell r="X14">
            <v>6.3461623317902118</v>
          </cell>
          <cell r="Y14">
            <v>5.4969046225282634</v>
          </cell>
          <cell r="Z14">
            <v>7.0206487901016938</v>
          </cell>
          <cell r="AA14">
            <v>4.3090577137861903</v>
          </cell>
          <cell r="AB14">
            <v>9.7943887570496528</v>
          </cell>
          <cell r="AC14">
            <v>6.3065190661568193</v>
          </cell>
          <cell r="AD14">
            <v>8.4395081909316136</v>
          </cell>
          <cell r="AE14">
            <v>12.111899524049138</v>
          </cell>
          <cell r="AF14">
            <v>10.57633844638859</v>
          </cell>
          <cell r="AG14">
            <v>8.1798505500623779</v>
          </cell>
          <cell r="AH14">
            <v>7.2941418723918572</v>
          </cell>
          <cell r="AI14">
            <v>9.5218881202164738</v>
          </cell>
          <cell r="AJ14">
            <v>12.910564728606172</v>
          </cell>
          <cell r="AK14">
            <v>7.4771890061341839</v>
          </cell>
          <cell r="AL14">
            <v>8.0415216615058842</v>
          </cell>
          <cell r="AM14">
            <v>97.141839872601309</v>
          </cell>
          <cell r="AN14">
            <v>36.63822613258084</v>
          </cell>
          <cell r="AO14">
            <v>55.751111410337614</v>
          </cell>
          <cell r="AP14">
            <v>75.097660737199718</v>
          </cell>
        </row>
        <row r="15">
          <cell r="A15" t="str">
            <v>C5707A-51Z-1 W, 31.0--39.0 cm</v>
          </cell>
          <cell r="B15" t="str">
            <v>dunite</v>
          </cell>
          <cell r="C15" t="str">
            <v>n = 6</v>
          </cell>
          <cell r="D15" t="str">
            <v>ppm</v>
          </cell>
          <cell r="E15">
            <v>4.6668538298557188E-2</v>
          </cell>
          <cell r="F15">
            <v>161406.49373082965</v>
          </cell>
          <cell r="G15">
            <v>284.94535235012995</v>
          </cell>
          <cell r="H15">
            <v>7.6818360679459019</v>
          </cell>
          <cell r="I15">
            <v>34.759678691067315</v>
          </cell>
          <cell r="J15">
            <v>6.2889000531202823</v>
          </cell>
          <cell r="K15">
            <v>87.133154123391776</v>
          </cell>
          <cell r="L15">
            <v>669.12145322070774</v>
          </cell>
          <cell r="M15">
            <v>174.10027930957145</v>
          </cell>
          <cell r="N15">
            <v>1370.3633449230394</v>
          </cell>
          <cell r="O15">
            <v>133.23397253373989</v>
          </cell>
          <cell r="P15">
            <v>66.141475017245725</v>
          </cell>
          <cell r="Q15">
            <v>1.0152102452030569</v>
          </cell>
          <cell r="R15">
            <v>6.6562934086888612E-3</v>
          </cell>
          <cell r="S15">
            <v>0.51427531942264559</v>
          </cell>
          <cell r="T15">
            <v>0.10491310029522215</v>
          </cell>
          <cell r="U15">
            <v>9.3605244220608827E-2</v>
          </cell>
          <cell r="V15">
            <v>1.3778488740062485E-3</v>
          </cell>
          <cell r="W15">
            <v>4.9225545730670471E-2</v>
          </cell>
          <cell r="X15">
            <v>2.3686458375697986E-3</v>
          </cell>
          <cell r="Y15">
            <v>8.2593980579887365E-3</v>
          </cell>
          <cell r="Z15">
            <v>1.3745390679883753E-3</v>
          </cell>
          <cell r="AA15">
            <v>8.4792387923478194E-3</v>
          </cell>
          <cell r="AB15">
            <v>3.628751760238802E-3</v>
          </cell>
          <cell r="AC15">
            <v>7.2040869960418065E-3</v>
          </cell>
          <cell r="AD15">
            <v>8.0157236988742473E-3</v>
          </cell>
          <cell r="AE15">
            <v>1.3114142302672784E-3</v>
          </cell>
          <cell r="AF15">
            <v>1.1064583677408403E-2</v>
          </cell>
          <cell r="AG15">
            <v>3.2930071804738725E-3</v>
          </cell>
          <cell r="AH15">
            <v>1.4183445242568994E-2</v>
          </cell>
          <cell r="AI15">
            <v>2.4475664678993854E-3</v>
          </cell>
          <cell r="AJ15">
            <v>2.3759412964951116E-2</v>
          </cell>
          <cell r="AK15">
            <v>4.5448216659745386E-3</v>
          </cell>
          <cell r="AL15">
            <v>2.4907777228112748E-3</v>
          </cell>
          <cell r="AM15">
            <v>7.655725906218346E-4</v>
          </cell>
          <cell r="AN15">
            <v>2.9976829886177902E-2</v>
          </cell>
          <cell r="AO15">
            <v>3.8536308883419169E-4</v>
          </cell>
          <cell r="AP15">
            <v>4.7983095467071617E-4</v>
          </cell>
        </row>
        <row r="16">
          <cell r="D16" t="str">
            <v>s</v>
          </cell>
          <cell r="E16">
            <v>1.5976177920335035E-2</v>
          </cell>
          <cell r="F16">
            <v>12179.916260735026</v>
          </cell>
          <cell r="G16">
            <v>0</v>
          </cell>
          <cell r="H16">
            <v>0.51812665837541583</v>
          </cell>
          <cell r="I16">
            <v>3.5381811622135544</v>
          </cell>
          <cell r="J16">
            <v>2.0766829409662155</v>
          </cell>
          <cell r="K16">
            <v>26.706999835173264</v>
          </cell>
          <cell r="L16">
            <v>43.236101680768741</v>
          </cell>
          <cell r="M16">
            <v>19.340541533986272</v>
          </cell>
          <cell r="N16">
            <v>141.96508581549193</v>
          </cell>
          <cell r="O16">
            <v>19.513091450947073</v>
          </cell>
          <cell r="P16">
            <v>11.876336697626362</v>
          </cell>
          <cell r="Q16">
            <v>0.10455766660016286</v>
          </cell>
          <cell r="R16">
            <v>8.7840929266815883E-4</v>
          </cell>
          <cell r="S16">
            <v>2.5707860642460483E-2</v>
          </cell>
          <cell r="T16">
            <v>6.9507443431340984E-3</v>
          </cell>
          <cell r="U16">
            <v>8.1798424073279488E-3</v>
          </cell>
          <cell r="V16">
            <v>9.4980515666971536E-4</v>
          </cell>
          <cell r="W16">
            <v>2.2528685463735838E-2</v>
          </cell>
          <cell r="X16">
            <v>4.769075426134663E-4</v>
          </cell>
          <cell r="Y16">
            <v>1.1500195793267599E-3</v>
          </cell>
          <cell r="Z16">
            <v>2.5372837446589866E-4</v>
          </cell>
          <cell r="AA16">
            <v>1.5037545347206412E-3</v>
          </cell>
          <cell r="AB16">
            <v>2.7738407437704112E-3</v>
          </cell>
          <cell r="AC16">
            <v>1.0024343253277907E-3</v>
          </cell>
          <cell r="AD16">
            <v>2.0560881425574075E-3</v>
          </cell>
          <cell r="AE16">
            <v>2.035462651979812E-4</v>
          </cell>
          <cell r="AF16">
            <v>2.0415931775066903E-3</v>
          </cell>
          <cell r="AG16">
            <v>4.8153239537211071E-4</v>
          </cell>
          <cell r="AH16">
            <v>1.8236298378546726E-3</v>
          </cell>
          <cell r="AI16">
            <v>2.7802177458616212E-4</v>
          </cell>
          <cell r="AJ16">
            <v>2.8068669474439036E-3</v>
          </cell>
          <cell r="AK16">
            <v>5.6297716542310955E-4</v>
          </cell>
          <cell r="AL16">
            <v>1.3452245937062152E-3</v>
          </cell>
          <cell r="AM16">
            <v>8.4735321664288442E-4</v>
          </cell>
          <cell r="AN16">
            <v>1.3017818251902647E-2</v>
          </cell>
          <cell r="AO16">
            <v>1.9295021398310768E-4</v>
          </cell>
          <cell r="AP16">
            <v>6.9328195740007168E-5</v>
          </cell>
        </row>
        <row r="17">
          <cell r="D17" t="str">
            <v>RSD (%)</v>
          </cell>
          <cell r="E17">
            <v>34.23329399804441</v>
          </cell>
          <cell r="F17">
            <v>7.5461129098355393</v>
          </cell>
          <cell r="G17">
            <v>0</v>
          </cell>
          <cell r="H17">
            <v>6.7448283690589248</v>
          </cell>
          <cell r="I17">
            <v>10.178981208830365</v>
          </cell>
          <cell r="J17">
            <v>33.021401571421933</v>
          </cell>
          <cell r="K17">
            <v>30.650789706697303</v>
          </cell>
          <cell r="L17">
            <v>6.4616223964511628</v>
          </cell>
          <cell r="M17">
            <v>11.108851525502978</v>
          </cell>
          <cell r="N17">
            <v>10.359667480996785</v>
          </cell>
          <cell r="O17">
            <v>14.645732676030221</v>
          </cell>
          <cell r="P17">
            <v>17.955959848989952</v>
          </cell>
          <cell r="Q17">
            <v>10.299114601552292</v>
          </cell>
          <cell r="R17">
            <v>13.196673264455534</v>
          </cell>
          <cell r="S17">
            <v>4.9988517184378152</v>
          </cell>
          <cell r="T17">
            <v>6.6252396731913592</v>
          </cell>
          <cell r="U17">
            <v>8.738658261549638</v>
          </cell>
          <cell r="V17">
            <v>68.933913913798932</v>
          </cell>
          <cell r="W17">
            <v>45.766248254509676</v>
          </cell>
          <cell r="X17">
            <v>20.134185324335679</v>
          </cell>
          <cell r="Y17">
            <v>13.923769883138476</v>
          </cell>
          <cell r="Z17">
            <v>18.459160628822847</v>
          </cell>
          <cell r="AA17">
            <v>17.734546361375276</v>
          </cell>
          <cell r="AB17">
            <v>76.440631022604578</v>
          </cell>
          <cell r="AC17">
            <v>13.914800388703878</v>
          </cell>
          <cell r="AD17">
            <v>25.650686323509014</v>
          </cell>
          <cell r="AE17">
            <v>15.521126772926399</v>
          </cell>
          <cell r="AF17">
            <v>18.451604118419766</v>
          </cell>
          <cell r="AG17">
            <v>14.622877175227323</v>
          </cell>
          <cell r="AH17">
            <v>12.857453225690074</v>
          </cell>
          <cell r="AI17">
            <v>11.359110293122018</v>
          </cell>
          <cell r="AJ17">
            <v>11.813704958049575</v>
          </cell>
          <cell r="AK17">
            <v>12.387222355453881</v>
          </cell>
          <cell r="AL17">
            <v>54.008215240816263</v>
          </cell>
          <cell r="AM17">
            <v>110.68228238874431</v>
          </cell>
          <cell r="AN17">
            <v>43.426267224824421</v>
          </cell>
          <cell r="AO17">
            <v>50.06971855213861</v>
          </cell>
          <cell r="AP17">
            <v>14.448462539809176</v>
          </cell>
        </row>
        <row r="18">
          <cell r="A18" t="str">
            <v>C5707A-58Z-2 W, 1.0--6.0 cm</v>
          </cell>
          <cell r="B18" t="str">
            <v>dunite</v>
          </cell>
          <cell r="C18" t="str">
            <v>n = 6</v>
          </cell>
          <cell r="D18" t="str">
            <v>ppm</v>
          </cell>
          <cell r="E18">
            <v>0.13378610882547406</v>
          </cell>
          <cell r="F18">
            <v>261170.01126041589</v>
          </cell>
          <cell r="G18">
            <v>1335.1502997093583</v>
          </cell>
          <cell r="H18">
            <v>12.74182288481285</v>
          </cell>
          <cell r="I18">
            <v>78.782243722341562</v>
          </cell>
          <cell r="J18">
            <v>13.640290430896394</v>
          </cell>
          <cell r="K18">
            <v>149.89665384781014</v>
          </cell>
          <cell r="L18">
            <v>1369.293892668672</v>
          </cell>
          <cell r="M18">
            <v>286.30350315933191</v>
          </cell>
          <cell r="N18">
            <v>2216.9906845619776</v>
          </cell>
          <cell r="O18">
            <v>238.87713161571386</v>
          </cell>
          <cell r="P18">
            <v>173.36536304509002</v>
          </cell>
          <cell r="Q18">
            <v>1.5468261609498037</v>
          </cell>
          <cell r="R18">
            <v>0.13761199984860317</v>
          </cell>
          <cell r="S18">
            <v>3.1871946963151196</v>
          </cell>
          <cell r="T18">
            <v>0.16154488724712995</v>
          </cell>
          <cell r="U18">
            <v>5.6169266202333812E-2</v>
          </cell>
          <cell r="V18">
            <v>3.6846153064966068E-3</v>
          </cell>
          <cell r="W18">
            <v>0.25977445179592468</v>
          </cell>
          <cell r="X18">
            <v>1.184369710944453E-2</v>
          </cell>
          <cell r="Y18" t="str">
            <v>n.d.</v>
          </cell>
          <cell r="Z18">
            <v>3.2306376666597116E-3</v>
          </cell>
          <cell r="AA18">
            <v>1.6178836362658443E-2</v>
          </cell>
          <cell r="AB18">
            <v>5.6058101788954021E-3</v>
          </cell>
          <cell r="AC18">
            <v>1.1625517035943818E-2</v>
          </cell>
          <cell r="AD18">
            <v>1.0411178977943403E-2</v>
          </cell>
          <cell r="AE18">
            <v>2.1088467180088812E-3</v>
          </cell>
          <cell r="AF18">
            <v>1.9425701925947669E-2</v>
          </cell>
          <cell r="AG18">
            <v>5.9664727901429862E-3</v>
          </cell>
          <cell r="AH18">
            <v>2.1362550113471147E-2</v>
          </cell>
          <cell r="AI18">
            <v>4.6027287355640233E-3</v>
          </cell>
          <cell r="AJ18">
            <v>4.2261332203316272E-2</v>
          </cell>
          <cell r="AK18">
            <v>7.7552854142959359E-3</v>
          </cell>
          <cell r="AL18">
            <v>2.4832701907396425E-3</v>
          </cell>
          <cell r="AM18">
            <v>4.8177394598090657E-4</v>
          </cell>
          <cell r="AN18">
            <v>3.9188193363008321E-2</v>
          </cell>
          <cell r="AO18">
            <v>2.9560792651347649E-4</v>
          </cell>
          <cell r="AP18">
            <v>1.7978912848923595E-3</v>
          </cell>
        </row>
        <row r="19">
          <cell r="D19" t="str">
            <v>s</v>
          </cell>
          <cell r="E19">
            <v>2.4198370582572595E-2</v>
          </cell>
          <cell r="F19">
            <v>9061.735483460945</v>
          </cell>
          <cell r="G19">
            <v>2.8760747774580335E-13</v>
          </cell>
          <cell r="H19">
            <v>0.55960733801111451</v>
          </cell>
          <cell r="I19">
            <v>5.5193967218694251</v>
          </cell>
          <cell r="J19">
            <v>2.108167977355464</v>
          </cell>
          <cell r="K19">
            <v>59.201465013985271</v>
          </cell>
          <cell r="L19">
            <v>78.153313920776611</v>
          </cell>
          <cell r="M19">
            <v>36.789194211945855</v>
          </cell>
          <cell r="N19">
            <v>240.31450253863025</v>
          </cell>
          <cell r="O19">
            <v>14.349551844765076</v>
          </cell>
          <cell r="P19">
            <v>94.259157600075739</v>
          </cell>
          <cell r="Q19">
            <v>0.10812464506509036</v>
          </cell>
          <cell r="R19">
            <v>0.18945318386653973</v>
          </cell>
          <cell r="S19">
            <v>6.9367205471065382E-2</v>
          </cell>
          <cell r="T19">
            <v>8.0093857286264846E-3</v>
          </cell>
          <cell r="U19">
            <v>3.2683699193470517E-3</v>
          </cell>
          <cell r="V19">
            <v>2.2367091047665708E-3</v>
          </cell>
          <cell r="W19">
            <v>0.12473312273582805</v>
          </cell>
          <cell r="X19">
            <v>3.8130018760722966E-3</v>
          </cell>
          <cell r="Z19">
            <v>5.7697259857917302E-4</v>
          </cell>
          <cell r="AA19">
            <v>3.144951095146409E-3</v>
          </cell>
          <cell r="AB19">
            <v>1.6346174683170619E-3</v>
          </cell>
          <cell r="AC19">
            <v>1.8317866506239121E-3</v>
          </cell>
          <cell r="AD19">
            <v>1.8926666614539388E-3</v>
          </cell>
          <cell r="AE19">
            <v>7.1792500629026118E-4</v>
          </cell>
          <cell r="AF19">
            <v>2.4847902243855342E-3</v>
          </cell>
          <cell r="AG19">
            <v>1.1199325512006016E-3</v>
          </cell>
          <cell r="AH19">
            <v>2.7045590363080048E-3</v>
          </cell>
          <cell r="AI19">
            <v>8.4629895137955944E-4</v>
          </cell>
          <cell r="AJ19">
            <v>4.4942421236799767E-3</v>
          </cell>
          <cell r="AK19">
            <v>1.0176748726164989E-3</v>
          </cell>
          <cell r="AL19">
            <v>1.1048939404977342E-3</v>
          </cell>
          <cell r="AM19">
            <v>2.0048963091967321E-4</v>
          </cell>
          <cell r="AN19">
            <v>2.5827712357376936E-2</v>
          </cell>
          <cell r="AO19">
            <v>2.4314075500144207E-4</v>
          </cell>
          <cell r="AP19">
            <v>5.3267854393200802E-4</v>
          </cell>
        </row>
        <row r="20">
          <cell r="D20" t="str">
            <v>RSD (%)</v>
          </cell>
          <cell r="E20">
            <v>18.087356598538733</v>
          </cell>
          <cell r="F20">
            <v>3.4696692165109932</v>
          </cell>
          <cell r="G20">
            <v>2.154120609555427E-14</v>
          </cell>
          <cell r="H20">
            <v>4.3918938684834341</v>
          </cell>
          <cell r="I20">
            <v>7.0058892220966289</v>
          </cell>
          <cell r="J20">
            <v>15.455447873604566</v>
          </cell>
          <cell r="K20">
            <v>39.494854284133943</v>
          </cell>
          <cell r="L20">
            <v>5.7075631710049093</v>
          </cell>
          <cell r="M20">
            <v>12.849718500116344</v>
          </cell>
          <cell r="N20">
            <v>10.839671281077596</v>
          </cell>
          <cell r="O20">
            <v>6.0070847919630372</v>
          </cell>
          <cell r="P20">
            <v>54.370236328902791</v>
          </cell>
          <cell r="Q20">
            <v>6.9900967409743151</v>
          </cell>
          <cell r="R20">
            <v>137.67199377595759</v>
          </cell>
          <cell r="S20">
            <v>2.1764345162617267</v>
          </cell>
          <cell r="T20">
            <v>4.9579939452827109</v>
          </cell>
          <cell r="U20">
            <v>5.8187869280215949</v>
          </cell>
          <cell r="V20">
            <v>60.704006218040462</v>
          </cell>
          <cell r="W20">
            <v>48.015931464198303</v>
          </cell>
          <cell r="X20">
            <v>32.194354860963905</v>
          </cell>
          <cell r="Y20">
            <v>0</v>
          </cell>
          <cell r="Z20">
            <v>17.859402944921662</v>
          </cell>
          <cell r="AA20">
            <v>19.438672996317042</v>
          </cell>
          <cell r="AB20">
            <v>29.15934389771213</v>
          </cell>
          <cell r="AC20">
            <v>15.756603727476268</v>
          </cell>
          <cell r="AD20">
            <v>18.179177069798211</v>
          </cell>
          <cell r="AE20">
            <v>34.043489275887609</v>
          </cell>
          <cell r="AF20">
            <v>12.791250652654682</v>
          </cell>
          <cell r="AG20">
            <v>18.770429206528945</v>
          </cell>
          <cell r="AH20">
            <v>12.66028176384485</v>
          </cell>
          <cell r="AI20">
            <v>18.386896121868741</v>
          </cell>
          <cell r="AJ20">
            <v>10.634407126728746</v>
          </cell>
          <cell r="AK20">
            <v>13.122339388574117</v>
          </cell>
          <cell r="AL20">
            <v>44.493504759087102</v>
          </cell>
          <cell r="AM20">
            <v>41.6148761451743</v>
          </cell>
          <cell r="AN20">
            <v>65.906871792045905</v>
          </cell>
          <cell r="AO20">
            <v>82.25109450519335</v>
          </cell>
          <cell r="AP20">
            <v>29.627961846641899</v>
          </cell>
        </row>
        <row r="21">
          <cell r="A21" t="str">
            <v>C5707A-62Z-2 W, 24.0--30.0 cm</v>
          </cell>
          <cell r="B21" t="str">
            <v>gabbro</v>
          </cell>
          <cell r="C21" t="str">
            <v>n = 6</v>
          </cell>
          <cell r="D21" t="str">
            <v>ppm</v>
          </cell>
          <cell r="E21">
            <v>1.5075052306115315</v>
          </cell>
          <cell r="F21">
            <v>241294.52229398908</v>
          </cell>
          <cell r="G21">
            <v>122243.18107393988</v>
          </cell>
          <cell r="H21">
            <v>44.603818446242094</v>
          </cell>
          <cell r="I21">
            <v>1038.2144173120969</v>
          </cell>
          <cell r="J21">
            <v>136.82704420041509</v>
          </cell>
          <cell r="K21">
            <v>732.76603975860917</v>
          </cell>
          <cell r="L21">
            <v>1002.9255120490152</v>
          </cell>
          <cell r="M21">
            <v>64.395980100039878</v>
          </cell>
          <cell r="N21">
            <v>289.36985659069052</v>
          </cell>
          <cell r="O21">
            <v>283.61854562570824</v>
          </cell>
          <cell r="P21">
            <v>33.262415871192722</v>
          </cell>
          <cell r="Q21">
            <v>8.6977123298795203</v>
          </cell>
          <cell r="R21">
            <v>7.4866693526622494E-2</v>
          </cell>
          <cell r="S21">
            <v>140.94940680281428</v>
          </cell>
          <cell r="T21">
            <v>3.8481400168844373</v>
          </cell>
          <cell r="U21">
            <v>2.0305945687737377</v>
          </cell>
          <cell r="V21">
            <v>3.9344523758236211E-3</v>
          </cell>
          <cell r="W21">
            <v>1.5285187170054042</v>
          </cell>
          <cell r="X21">
            <v>8.572946842741587E-2</v>
          </cell>
          <cell r="Y21">
            <v>0.41883704595152077</v>
          </cell>
          <cell r="Z21">
            <v>9.8361293624123214E-2</v>
          </cell>
          <cell r="AA21">
            <v>0.68074625996819138</v>
          </cell>
          <cell r="AB21">
            <v>0.34285223461699138</v>
          </cell>
          <cell r="AC21">
            <v>0.22602941312931427</v>
          </cell>
          <cell r="AD21">
            <v>0.53723531328778595</v>
          </cell>
          <cell r="AE21">
            <v>0.10435643148460783</v>
          </cell>
          <cell r="AF21">
            <v>0.70089237043064279</v>
          </cell>
          <cell r="AG21">
            <v>0.14785181337503581</v>
          </cell>
          <cell r="AH21">
            <v>0.3927284745627419</v>
          </cell>
          <cell r="AI21">
            <v>5.722071547084967E-2</v>
          </cell>
          <cell r="AJ21">
            <v>0.3188472450793014</v>
          </cell>
          <cell r="AK21">
            <v>4.4388815960774035E-2</v>
          </cell>
          <cell r="AL21">
            <v>0.12158552207914118</v>
          </cell>
          <cell r="AM21">
            <v>1.5679431340624127E-3</v>
          </cell>
          <cell r="AN21">
            <v>0.17510727218841893</v>
          </cell>
          <cell r="AO21">
            <v>7.4336588420765095E-4</v>
          </cell>
          <cell r="AP21">
            <v>1.2206467268471959E-3</v>
          </cell>
        </row>
        <row r="22">
          <cell r="D22" t="str">
            <v>s</v>
          </cell>
          <cell r="E22">
            <v>0.15060915725892213</v>
          </cell>
          <cell r="F22">
            <v>4283.3687460587898</v>
          </cell>
          <cell r="G22">
            <v>1.8406878575731415E-11</v>
          </cell>
          <cell r="H22">
            <v>1.6020640843175638</v>
          </cell>
          <cell r="I22">
            <v>35.160055465681786</v>
          </cell>
          <cell r="J22">
            <v>5.2794035817374825</v>
          </cell>
          <cell r="K22">
            <v>35.153689429880409</v>
          </cell>
          <cell r="L22">
            <v>72.579172675655073</v>
          </cell>
          <cell r="M22">
            <v>5.1130237575423729</v>
          </cell>
          <cell r="N22">
            <v>23.472104081593077</v>
          </cell>
          <cell r="O22">
            <v>30.461428407942208</v>
          </cell>
          <cell r="P22">
            <v>6.0593135858076153</v>
          </cell>
          <cell r="Q22">
            <v>0.48184223565677481</v>
          </cell>
          <cell r="R22">
            <v>2.4089078193441874E-2</v>
          </cell>
          <cell r="S22">
            <v>19.696236338063702</v>
          </cell>
          <cell r="T22">
            <v>0.17039587894483771</v>
          </cell>
          <cell r="U22">
            <v>7.9648679292451077E-2</v>
          </cell>
          <cell r="V22">
            <v>1.390331642591978E-3</v>
          </cell>
          <cell r="W22">
            <v>0.10364998470280097</v>
          </cell>
          <cell r="X22">
            <v>1.9995918404139392E-3</v>
          </cell>
          <cell r="Y22">
            <v>2.7833372136875346E-2</v>
          </cell>
          <cell r="Z22">
            <v>2.7408979853949019E-3</v>
          </cell>
          <cell r="AA22">
            <v>4.3254000230368926E-2</v>
          </cell>
          <cell r="AB22">
            <v>2.3176516596921614E-2</v>
          </cell>
          <cell r="AC22">
            <v>1.3367665033941193E-2</v>
          </cell>
          <cell r="AD22">
            <v>3.4712300997114247E-2</v>
          </cell>
          <cell r="AE22">
            <v>6.0253423561937259E-3</v>
          </cell>
          <cell r="AF22">
            <v>4.2927707547903787E-2</v>
          </cell>
          <cell r="AG22">
            <v>7.7809153207690895E-3</v>
          </cell>
          <cell r="AH22">
            <v>2.1922875156697934E-2</v>
          </cell>
          <cell r="AI22">
            <v>6.393265423270642E-3</v>
          </cell>
          <cell r="AJ22">
            <v>3.1519853029732751E-2</v>
          </cell>
          <cell r="AK22">
            <v>4.6549243354428033E-3</v>
          </cell>
          <cell r="AL22">
            <v>1.1177526599403211E-2</v>
          </cell>
          <cell r="AM22">
            <v>8.702402329441723E-4</v>
          </cell>
          <cell r="AN22">
            <v>3.398847384220146E-2</v>
          </cell>
          <cell r="AO22">
            <v>3.114576723338377E-4</v>
          </cell>
          <cell r="AP22">
            <v>1.2662717853997221E-3</v>
          </cell>
        </row>
        <row r="23">
          <cell r="D23" t="str">
            <v>RSD (%)</v>
          </cell>
          <cell r="E23">
            <v>9.9906225332184295</v>
          </cell>
          <cell r="F23">
            <v>1.775162032414481</v>
          </cell>
          <cell r="G23">
            <v>1.5057591281592918E-14</v>
          </cell>
          <cell r="H23">
            <v>3.5917644276317309</v>
          </cell>
          <cell r="I23">
            <v>3.3865890204751747</v>
          </cell>
          <cell r="J23">
            <v>3.8584503616145986</v>
          </cell>
          <cell r="K23">
            <v>4.7973961022348801</v>
          </cell>
          <cell r="L23">
            <v>7.236746079713642</v>
          </cell>
          <cell r="M23">
            <v>7.9399735039349242</v>
          </cell>
          <cell r="N23">
            <v>8.1114544403959901</v>
          </cell>
          <cell r="O23">
            <v>10.740280872937765</v>
          </cell>
          <cell r="P23">
            <v>18.21669721547601</v>
          </cell>
          <cell r="Q23">
            <v>5.5398732147243734</v>
          </cell>
          <cell r="R23">
            <v>32.175961109963843</v>
          </cell>
          <cell r="S23">
            <v>13.973976042069044</v>
          </cell>
          <cell r="T23">
            <v>4.4280062107198228</v>
          </cell>
          <cell r="U23">
            <v>3.9224314157675688</v>
          </cell>
          <cell r="V23">
            <v>35.337361080674718</v>
          </cell>
          <cell r="W23">
            <v>6.7810739606687136</v>
          </cell>
          <cell r="X23">
            <v>2.3324439974883591</v>
          </cell>
          <cell r="Y23">
            <v>6.6453940514366501</v>
          </cell>
          <cell r="Z23">
            <v>2.7865615471355429</v>
          </cell>
          <cell r="AA23">
            <v>6.3539093453690105</v>
          </cell>
          <cell r="AB23">
            <v>6.7599141136742675</v>
          </cell>
          <cell r="AC23">
            <v>5.9141263293434223</v>
          </cell>
          <cell r="AD23">
            <v>6.4612843084869187</v>
          </cell>
          <cell r="AE23">
            <v>5.7738102678246914</v>
          </cell>
          <cell r="AF23">
            <v>6.1247217631329214</v>
          </cell>
          <cell r="AG23">
            <v>5.262644497319954</v>
          </cell>
          <cell r="AH23">
            <v>5.5821964987658559</v>
          </cell>
          <cell r="AI23">
            <v>11.172991058679798</v>
          </cell>
          <cell r="AJ23">
            <v>9.8855654286407155</v>
          </cell>
          <cell r="AK23">
            <v>10.486705343878318</v>
          </cell>
          <cell r="AL23">
            <v>9.1931394530079427</v>
          </cell>
          <cell r="AM23">
            <v>55.502027722743421</v>
          </cell>
          <cell r="AN23">
            <v>19.410086981212967</v>
          </cell>
          <cell r="AO23">
            <v>41.898300547625816</v>
          </cell>
          <cell r="AP23">
            <v>103.73777748705155</v>
          </cell>
        </row>
        <row r="24">
          <cell r="A24" t="str">
            <v>C5707A-75Z-3 W, 66.0--73.0 cm</v>
          </cell>
          <cell r="B24" t="str">
            <v>dunite</v>
          </cell>
          <cell r="C24" t="str">
            <v>n = 5</v>
          </cell>
          <cell r="D24" t="str">
            <v>ppm</v>
          </cell>
          <cell r="E24">
            <v>0.20351691768944158</v>
          </cell>
          <cell r="F24">
            <v>240138.98710299795</v>
          </cell>
          <cell r="G24">
            <v>1234.8541498433765</v>
          </cell>
          <cell r="H24">
            <v>8.9467768409085888</v>
          </cell>
          <cell r="I24">
            <v>67.830773148903475</v>
          </cell>
          <cell r="J24">
            <v>20.087079451728091</v>
          </cell>
          <cell r="K24">
            <v>4600.8613739577668</v>
          </cell>
          <cell r="L24">
            <v>1590.7089509286238</v>
          </cell>
          <cell r="M24">
            <v>216.686213799586</v>
          </cell>
          <cell r="N24">
            <v>3884.2316274595605</v>
          </cell>
          <cell r="O24">
            <v>1.1731014929867845</v>
          </cell>
          <cell r="P24">
            <v>128.94697812211695</v>
          </cell>
          <cell r="Q24">
            <v>1.1758514195572203</v>
          </cell>
          <cell r="R24">
            <v>5.1547298651645115E-3</v>
          </cell>
          <cell r="S24">
            <v>1.0651496492186714</v>
          </cell>
          <cell r="T24">
            <v>8.5254030286424531E-2</v>
          </cell>
          <cell r="U24">
            <v>5.0109891626265148E-2</v>
          </cell>
          <cell r="V24">
            <v>7.293580610483982E-3</v>
          </cell>
          <cell r="W24">
            <v>3.9155368232871954E-2</v>
          </cell>
          <cell r="X24">
            <v>1.2651532310925695E-2</v>
          </cell>
          <cell r="Y24">
            <v>2.1382522028516138E-2</v>
          </cell>
          <cell r="Z24">
            <v>1.7295709157100761E-3</v>
          </cell>
          <cell r="AA24">
            <v>7.0318419619741449E-3</v>
          </cell>
          <cell r="AB24">
            <v>2.2550928397042959E-3</v>
          </cell>
          <cell r="AC24">
            <v>1.807596174202055E-3</v>
          </cell>
          <cell r="AD24">
            <v>3.9200004174599224E-3</v>
          </cell>
          <cell r="AE24">
            <v>1.0928040400232241E-3</v>
          </cell>
          <cell r="AF24">
            <v>8.9672564237467632E-3</v>
          </cell>
          <cell r="AG24">
            <v>2.7477263356336587E-3</v>
          </cell>
          <cell r="AH24">
            <v>1.1829076494036365E-2</v>
          </cell>
          <cell r="AI24">
            <v>2.9433463971586344E-3</v>
          </cell>
          <cell r="AJ24">
            <v>2.5642263293329009E-2</v>
          </cell>
          <cell r="AK24">
            <v>5.4385261236911692E-3</v>
          </cell>
          <cell r="AL24">
            <v>2.8325237280396563E-3</v>
          </cell>
          <cell r="AM24">
            <v>2.3055947771258902E-4</v>
          </cell>
          <cell r="AN24">
            <v>1.62916358746911E-2</v>
          </cell>
          <cell r="AO24">
            <v>5.2945595459016296E-4</v>
          </cell>
          <cell r="AP24">
            <v>1.5767813739689103E-3</v>
          </cell>
        </row>
        <row r="25">
          <cell r="D25" t="str">
            <v>s</v>
          </cell>
          <cell r="E25">
            <v>3.9173171151609273E-2</v>
          </cell>
          <cell r="F25">
            <v>36322.571366956203</v>
          </cell>
          <cell r="G25">
            <v>2.2737367544323206E-13</v>
          </cell>
          <cell r="H25">
            <v>1.3822754113901035</v>
          </cell>
          <cell r="I25">
            <v>18.51018861824021</v>
          </cell>
          <cell r="J25">
            <v>8.5339221724488983</v>
          </cell>
          <cell r="K25">
            <v>2180.9236946093029</v>
          </cell>
          <cell r="L25">
            <v>252.49506731724605</v>
          </cell>
          <cell r="M25">
            <v>45.034869674106567</v>
          </cell>
          <cell r="N25">
            <v>753.11394358838322</v>
          </cell>
          <cell r="O25">
            <v>0.31903706150588068</v>
          </cell>
          <cell r="P25">
            <v>53.245095569898375</v>
          </cell>
          <cell r="Q25">
            <v>0.61695321511942036</v>
          </cell>
          <cell r="R25">
            <v>2.1866268780302159E-3</v>
          </cell>
          <cell r="S25">
            <v>0.17933581289717895</v>
          </cell>
          <cell r="T25">
            <v>1.2880806494825829E-2</v>
          </cell>
          <cell r="U25">
            <v>9.1125022393981556E-3</v>
          </cell>
          <cell r="V25">
            <v>4.8356897238243293E-3</v>
          </cell>
          <cell r="W25">
            <v>8.4695862430846942E-3</v>
          </cell>
          <cell r="X25">
            <v>9.1671701639473666E-3</v>
          </cell>
          <cell r="Y25">
            <v>9.6657130290563713E-3</v>
          </cell>
          <cell r="Z25">
            <v>1.1106980753137897E-3</v>
          </cell>
          <cell r="AA25">
            <v>4.1419014614375296E-3</v>
          </cell>
          <cell r="AB25">
            <v>2.0300320701767197E-3</v>
          </cell>
          <cell r="AC25">
            <v>6.5503030961768134E-4</v>
          </cell>
          <cell r="AD25">
            <v>1.2063858492917543E-3</v>
          </cell>
          <cell r="AE25">
            <v>5.0087434813862785E-4</v>
          </cell>
          <cell r="AF25">
            <v>2.8454147861148196E-3</v>
          </cell>
          <cell r="AG25">
            <v>5.0135352478985823E-4</v>
          </cell>
          <cell r="AH25">
            <v>2.3111799309700554E-3</v>
          </cell>
          <cell r="AI25">
            <v>7.2885546246865076E-4</v>
          </cell>
          <cell r="AJ25">
            <v>5.3940135934455197E-3</v>
          </cell>
          <cell r="AK25">
            <v>1.3451505465072091E-3</v>
          </cell>
          <cell r="AL25">
            <v>7.8954898904840909E-4</v>
          </cell>
          <cell r="AM25">
            <v>8.0178549461507696E-5</v>
          </cell>
          <cell r="AN25">
            <v>6.9907350527441542E-3</v>
          </cell>
          <cell r="AO25">
            <v>5.3319334640632176E-5</v>
          </cell>
          <cell r="AP25">
            <v>4.418094346035891E-4</v>
          </cell>
        </row>
        <row r="26">
          <cell r="D26" t="str">
            <v>RSD (%)</v>
          </cell>
          <cell r="E26">
            <v>19.24811538831672</v>
          </cell>
          <cell r="F26">
            <v>15.125645279488539</v>
          </cell>
          <cell r="G26">
            <v>1.8412998447798159E-14</v>
          </cell>
          <cell r="H26">
            <v>15.449981998765566</v>
          </cell>
          <cell r="I26">
            <v>27.288777289337794</v>
          </cell>
          <cell r="J26">
            <v>42.484633930766499</v>
          </cell>
          <cell r="K26">
            <v>47.402508298858443</v>
          </cell>
          <cell r="L26">
            <v>15.873115391086756</v>
          </cell>
          <cell r="M26">
            <v>20.783449433363359</v>
          </cell>
          <cell r="N26">
            <v>19.389007037176853</v>
          </cell>
          <cell r="O26">
            <v>27.19603234785712</v>
          </cell>
          <cell r="P26">
            <v>41.292239915443034</v>
          </cell>
          <cell r="Q26">
            <v>52.468637181366063</v>
          </cell>
          <cell r="R26">
            <v>42.419815106265133</v>
          </cell>
          <cell r="S26">
            <v>16.836677647007512</v>
          </cell>
          <cell r="T26">
            <v>15.108736151887134</v>
          </cell>
          <cell r="U26">
            <v>18.185036813413959</v>
          </cell>
          <cell r="V26">
            <v>66.300627662541814</v>
          </cell>
          <cell r="W26">
            <v>21.630715340774795</v>
          </cell>
          <cell r="X26">
            <v>72.458971282322224</v>
          </cell>
          <cell r="Y26">
            <v>45.203802508263493</v>
          </cell>
          <cell r="Z26">
            <v>64.218128625144701</v>
          </cell>
          <cell r="AA26">
            <v>58.902084031972713</v>
          </cell>
          <cell r="AB26">
            <v>90.019888956895983</v>
          </cell>
          <cell r="AC26">
            <v>36.237646381766538</v>
          </cell>
          <cell r="AD26">
            <v>30.775145939230971</v>
          </cell>
          <cell r="AE26">
            <v>45.83386680451725</v>
          </cell>
          <cell r="AF26">
            <v>31.731163375452219</v>
          </cell>
          <cell r="AG26">
            <v>18.246122923090883</v>
          </cell>
          <cell r="AH26">
            <v>19.538126515076961</v>
          </cell>
          <cell r="AI26">
            <v>24.762816336271289</v>
          </cell>
          <cell r="AJ26">
            <v>21.035637657026964</v>
          </cell>
          <cell r="AK26">
            <v>24.733733293060752</v>
          </cell>
          <cell r="AL26">
            <v>27.874399823469197</v>
          </cell>
          <cell r="AM26">
            <v>34.775646725508601</v>
          </cell>
          <cell r="AN26">
            <v>42.909963778433038</v>
          </cell>
          <cell r="AO26">
            <v>10.070589286677336</v>
          </cell>
          <cell r="AP26">
            <v>28.01970151965407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73BCB-C335-6149-990F-A06922A3CF1F}">
  <sheetPr>
    <tabColor theme="9"/>
  </sheetPr>
  <dimension ref="A1:BT142"/>
  <sheetViews>
    <sheetView tabSelected="1" workbookViewId="0">
      <pane xSplit="2" ySplit="7" topLeftCell="C8" activePane="bottomRight" state="frozenSplit"/>
      <selection pane="topRight"/>
      <selection pane="bottomLeft" activeCell="A4" sqref="A4"/>
      <selection pane="bottomRight" activeCell="A2" sqref="A2"/>
    </sheetView>
  </sheetViews>
  <sheetFormatPr defaultColWidth="10.81640625" defaultRowHeight="15" customHeight="1" x14ac:dyDescent="0.3"/>
  <cols>
    <col min="1" max="1" width="23.453125" style="5" customWidth="1"/>
    <col min="2" max="2" width="7.81640625" style="1" customWidth="1"/>
    <col min="3" max="3" width="5.1796875" style="1" customWidth="1"/>
    <col min="4" max="4" width="5.453125" style="1" customWidth="1"/>
    <col min="5" max="7" width="7.81640625" style="1" customWidth="1"/>
    <col min="8" max="8" width="10.81640625" style="1" customWidth="1"/>
    <col min="9" max="9" width="10.81640625" style="2" customWidth="1"/>
    <col min="10" max="10" width="32.453125" style="2" bestFit="1" customWidth="1"/>
    <col min="11" max="11" width="6" style="3" bestFit="1" customWidth="1"/>
    <col min="12" max="12" width="4.6328125" style="3" bestFit="1" customWidth="1"/>
    <col min="13" max="15" width="10" style="3" bestFit="1" customWidth="1"/>
    <col min="16" max="16" width="5.81640625" style="3" bestFit="1" customWidth="1"/>
    <col min="17" max="17" width="5.6328125" style="3" bestFit="1" customWidth="1"/>
    <col min="18" max="28" width="6.453125" style="2" customWidth="1"/>
    <col min="29" max="29" width="8.1796875" style="2" customWidth="1"/>
    <col min="30" max="31" width="6.453125" style="2" customWidth="1"/>
    <col min="32" max="36" width="7.36328125" style="2" customWidth="1"/>
    <col min="37" max="37" width="5.81640625" style="2" customWidth="1"/>
    <col min="38" max="44" width="7.36328125" style="2" customWidth="1"/>
    <col min="45" max="72" width="7.6328125" style="2" customWidth="1"/>
    <col min="73" max="16384" width="10.81640625" style="2"/>
  </cols>
  <sheetData>
    <row r="1" spans="1:72" s="26" customFormat="1" ht="15" customHeight="1" x14ac:dyDescent="0.35">
      <c r="A1" s="37" t="s">
        <v>197</v>
      </c>
      <c r="B1" s="8"/>
      <c r="C1" s="8"/>
      <c r="D1" s="8"/>
      <c r="E1" s="8"/>
      <c r="F1" s="8"/>
      <c r="G1" s="8"/>
      <c r="H1" s="8"/>
      <c r="K1" s="9"/>
      <c r="L1" s="9"/>
      <c r="M1" s="9"/>
      <c r="N1" s="9"/>
      <c r="O1" s="9"/>
      <c r="P1" s="9"/>
      <c r="Q1" s="9"/>
    </row>
    <row r="2" spans="1:72" s="26" customFormat="1" ht="15" customHeight="1" x14ac:dyDescent="0.35">
      <c r="A2" s="17"/>
      <c r="B2" s="8"/>
      <c r="C2" s="8"/>
      <c r="D2" s="8"/>
      <c r="E2" s="8"/>
      <c r="F2" s="8"/>
      <c r="G2" s="8"/>
      <c r="H2" s="8"/>
      <c r="K2" s="9"/>
      <c r="L2" s="9"/>
      <c r="M2" s="9"/>
      <c r="N2" s="9"/>
      <c r="O2" s="9"/>
      <c r="P2" s="9"/>
      <c r="Q2" s="9"/>
    </row>
    <row r="3" spans="1:72" s="26" customFormat="1" ht="15" customHeight="1" x14ac:dyDescent="0.35">
      <c r="A3" s="17" t="s">
        <v>189</v>
      </c>
      <c r="B3" s="8"/>
      <c r="C3" s="8"/>
      <c r="D3" s="8"/>
      <c r="E3" s="8"/>
      <c r="F3" s="8"/>
      <c r="G3" s="8"/>
      <c r="H3" s="8"/>
      <c r="K3" s="9"/>
      <c r="L3" s="9"/>
      <c r="M3" s="9"/>
      <c r="N3" s="9"/>
      <c r="O3" s="9"/>
      <c r="P3" s="9"/>
      <c r="Q3" s="9"/>
    </row>
    <row r="5" spans="1:72" s="1" customFormat="1" ht="16.5" customHeight="1" x14ac:dyDescent="0.35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36" t="s">
        <v>0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10"/>
      <c r="AE5" s="10"/>
      <c r="AF5" s="28" t="s">
        <v>1</v>
      </c>
      <c r="AG5" s="28"/>
      <c r="AH5" s="28"/>
      <c r="AI5" s="28"/>
      <c r="AJ5" s="28"/>
      <c r="AK5" s="28"/>
      <c r="AL5" s="28"/>
      <c r="AM5" s="29" t="s">
        <v>2</v>
      </c>
      <c r="AN5" s="29"/>
      <c r="AO5" s="29"/>
      <c r="AP5" s="29"/>
      <c r="AQ5" s="29"/>
      <c r="AR5" s="29"/>
      <c r="AS5" s="30" t="s">
        <v>3</v>
      </c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s="1" customFormat="1" ht="15" customHeight="1" x14ac:dyDescent="0.45">
      <c r="A6" s="31" t="s">
        <v>4</v>
      </c>
      <c r="B6" s="32" t="s">
        <v>5</v>
      </c>
      <c r="C6" s="31" t="s">
        <v>6</v>
      </c>
      <c r="D6" s="31" t="s">
        <v>7</v>
      </c>
      <c r="E6" s="31" t="s">
        <v>8</v>
      </c>
      <c r="F6" s="33" t="s">
        <v>9</v>
      </c>
      <c r="G6" s="33"/>
      <c r="H6" s="34" t="s">
        <v>10</v>
      </c>
      <c r="I6" s="34" t="s">
        <v>11</v>
      </c>
      <c r="J6" s="32" t="s">
        <v>12</v>
      </c>
      <c r="K6" s="35" t="s">
        <v>13</v>
      </c>
      <c r="L6" s="35"/>
      <c r="M6" s="35"/>
      <c r="N6" s="35"/>
      <c r="O6" s="35"/>
      <c r="P6" s="35"/>
      <c r="Q6" s="35"/>
      <c r="R6" s="10" t="s">
        <v>172</v>
      </c>
      <c r="S6" s="10" t="s">
        <v>173</v>
      </c>
      <c r="T6" s="10" t="s">
        <v>174</v>
      </c>
      <c r="U6" s="10" t="s">
        <v>175</v>
      </c>
      <c r="V6" s="10" t="s">
        <v>14</v>
      </c>
      <c r="W6" s="10" t="s">
        <v>15</v>
      </c>
      <c r="X6" s="10" t="s">
        <v>16</v>
      </c>
      <c r="Y6" s="10" t="s">
        <v>176</v>
      </c>
      <c r="Z6" s="10" t="s">
        <v>177</v>
      </c>
      <c r="AA6" s="10" t="s">
        <v>178</v>
      </c>
      <c r="AB6" s="10" t="s">
        <v>179</v>
      </c>
      <c r="AC6" s="10" t="s">
        <v>17</v>
      </c>
      <c r="AD6" s="11" t="s">
        <v>18</v>
      </c>
      <c r="AE6" s="11" t="s">
        <v>19</v>
      </c>
      <c r="AF6" s="10" t="s">
        <v>180</v>
      </c>
      <c r="AG6" s="10" t="s">
        <v>181</v>
      </c>
      <c r="AH6" s="12" t="s">
        <v>20</v>
      </c>
      <c r="AI6" s="10" t="s">
        <v>182</v>
      </c>
      <c r="AJ6" s="10" t="s">
        <v>183</v>
      </c>
      <c r="AK6" s="13" t="s">
        <v>184</v>
      </c>
      <c r="AL6" s="13" t="s">
        <v>185</v>
      </c>
      <c r="AM6" s="10" t="s">
        <v>21</v>
      </c>
      <c r="AN6" s="14" t="s">
        <v>186</v>
      </c>
      <c r="AO6" s="14" t="s">
        <v>187</v>
      </c>
      <c r="AP6" s="14" t="s">
        <v>22</v>
      </c>
      <c r="AQ6" s="14" t="s">
        <v>23</v>
      </c>
      <c r="AR6" s="14" t="s">
        <v>188</v>
      </c>
      <c r="AS6" s="15" t="s">
        <v>24</v>
      </c>
      <c r="AT6" s="15" t="s">
        <v>25</v>
      </c>
      <c r="AU6" s="15" t="s">
        <v>26</v>
      </c>
      <c r="AV6" s="15" t="s">
        <v>27</v>
      </c>
      <c r="AW6" s="15" t="s">
        <v>28</v>
      </c>
      <c r="AX6" s="15" t="s">
        <v>29</v>
      </c>
      <c r="AY6" s="15" t="s">
        <v>30</v>
      </c>
      <c r="AZ6" s="15" t="s">
        <v>31</v>
      </c>
      <c r="BA6" s="15" t="s">
        <v>32</v>
      </c>
      <c r="BB6" s="15" t="s">
        <v>33</v>
      </c>
      <c r="BC6" s="15" t="s">
        <v>34</v>
      </c>
      <c r="BD6" s="15" t="s">
        <v>35</v>
      </c>
      <c r="BE6" s="15" t="s">
        <v>36</v>
      </c>
      <c r="BF6" s="15" t="s">
        <v>37</v>
      </c>
      <c r="BG6" s="15" t="s">
        <v>38</v>
      </c>
      <c r="BH6" s="15" t="s">
        <v>39</v>
      </c>
      <c r="BI6" s="15" t="s">
        <v>40</v>
      </c>
      <c r="BJ6" s="15" t="s">
        <v>41</v>
      </c>
      <c r="BK6" s="15" t="s">
        <v>42</v>
      </c>
      <c r="BL6" s="15" t="s">
        <v>43</v>
      </c>
      <c r="BM6" s="15" t="s">
        <v>44</v>
      </c>
      <c r="BN6" s="15" t="s">
        <v>45</v>
      </c>
      <c r="BO6" s="15" t="s">
        <v>46</v>
      </c>
      <c r="BP6" s="15" t="s">
        <v>47</v>
      </c>
      <c r="BQ6" s="15" t="s">
        <v>48</v>
      </c>
      <c r="BR6" s="15" t="s">
        <v>49</v>
      </c>
      <c r="BS6" s="15" t="s">
        <v>50</v>
      </c>
      <c r="BT6" s="15" t="s">
        <v>51</v>
      </c>
    </row>
    <row r="7" spans="1:72" s="1" customFormat="1" ht="46.5" x14ac:dyDescent="0.35">
      <c r="A7" s="31"/>
      <c r="B7" s="32"/>
      <c r="C7" s="31"/>
      <c r="D7" s="31"/>
      <c r="E7" s="31"/>
      <c r="F7" s="16" t="s">
        <v>52</v>
      </c>
      <c r="G7" s="16" t="s">
        <v>53</v>
      </c>
      <c r="H7" s="34"/>
      <c r="I7" s="34"/>
      <c r="J7" s="32"/>
      <c r="K7" s="27" t="s">
        <v>190</v>
      </c>
      <c r="L7" s="27" t="s">
        <v>191</v>
      </c>
      <c r="M7" s="27" t="s">
        <v>192</v>
      </c>
      <c r="N7" s="27" t="s">
        <v>193</v>
      </c>
      <c r="O7" s="27" t="s">
        <v>194</v>
      </c>
      <c r="P7" s="27" t="s">
        <v>195</v>
      </c>
      <c r="Q7" s="27" t="s">
        <v>196</v>
      </c>
      <c r="R7" s="10" t="s">
        <v>54</v>
      </c>
      <c r="S7" s="10" t="s">
        <v>54</v>
      </c>
      <c r="T7" s="10" t="s">
        <v>54</v>
      </c>
      <c r="U7" s="10" t="s">
        <v>54</v>
      </c>
      <c r="V7" s="10" t="s">
        <v>54</v>
      </c>
      <c r="W7" s="10" t="s">
        <v>54</v>
      </c>
      <c r="X7" s="10" t="s">
        <v>54</v>
      </c>
      <c r="Y7" s="10" t="s">
        <v>54</v>
      </c>
      <c r="Z7" s="10" t="s">
        <v>55</v>
      </c>
      <c r="AA7" s="10" t="s">
        <v>54</v>
      </c>
      <c r="AB7" s="10" t="s">
        <v>54</v>
      </c>
      <c r="AC7" s="10"/>
      <c r="AD7" s="10"/>
      <c r="AE7" s="10"/>
      <c r="AF7" s="10" t="s">
        <v>55</v>
      </c>
      <c r="AG7" s="10" t="s">
        <v>55</v>
      </c>
      <c r="AH7" s="10" t="s">
        <v>55</v>
      </c>
      <c r="AI7" s="10" t="s">
        <v>55</v>
      </c>
      <c r="AJ7" s="10" t="s">
        <v>55</v>
      </c>
      <c r="AK7" s="10" t="s">
        <v>55</v>
      </c>
      <c r="AL7" s="10" t="s">
        <v>55</v>
      </c>
      <c r="AM7" s="10" t="s">
        <v>56</v>
      </c>
      <c r="AN7" s="14" t="s">
        <v>56</v>
      </c>
      <c r="AO7" s="14" t="s">
        <v>56</v>
      </c>
      <c r="AP7" s="14" t="s">
        <v>57</v>
      </c>
      <c r="AQ7" s="14" t="s">
        <v>58</v>
      </c>
      <c r="AR7" s="14" t="s">
        <v>58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2" s="6" customFormat="1" ht="15" customHeight="1" x14ac:dyDescent="0.35">
      <c r="A8" s="17" t="s">
        <v>59</v>
      </c>
      <c r="B8" s="18" t="s">
        <v>60</v>
      </c>
      <c r="C8" s="18" t="s">
        <v>61</v>
      </c>
      <c r="D8" s="18">
        <v>5</v>
      </c>
      <c r="E8" s="18">
        <v>2</v>
      </c>
      <c r="F8" s="18">
        <v>59</v>
      </c>
      <c r="G8" s="18">
        <v>65</v>
      </c>
      <c r="H8" s="19">
        <v>5.165</v>
      </c>
      <c r="I8" s="19">
        <v>5.0522471910112356</v>
      </c>
      <c r="J8" s="18" t="s">
        <v>62</v>
      </c>
      <c r="K8" s="20" t="str">
        <f t="shared" ref="K8:K71" si="0">IF(B8="Drillsite","Y","")</f>
        <v/>
      </c>
      <c r="L8" s="20" t="s">
        <v>29</v>
      </c>
      <c r="M8" s="20" t="s">
        <v>63</v>
      </c>
      <c r="N8" s="20" t="s">
        <v>63</v>
      </c>
      <c r="O8" s="20" t="s">
        <v>63</v>
      </c>
      <c r="P8" s="20" t="s">
        <v>29</v>
      </c>
      <c r="Q8" s="20" t="s">
        <v>29</v>
      </c>
      <c r="R8" s="21">
        <v>43.194717697375673</v>
      </c>
      <c r="S8" s="21">
        <v>0.14596559318209326</v>
      </c>
      <c r="T8" s="21">
        <v>2.3371615117351836</v>
      </c>
      <c r="U8" s="21">
        <v>16.081049893882494</v>
      </c>
      <c r="V8" s="21">
        <v>0.1998196717064139</v>
      </c>
      <c r="W8" s="21">
        <v>33.996345252283952</v>
      </c>
      <c r="X8" s="21">
        <v>4.0288329441427821</v>
      </c>
      <c r="Y8" s="21">
        <v>0</v>
      </c>
      <c r="Z8" s="21">
        <v>1.0028845905443947E-4</v>
      </c>
      <c r="AA8" s="21">
        <v>1.5006700530313482E-2</v>
      </c>
      <c r="AB8" s="21">
        <v>1.000446702020899E-3</v>
      </c>
      <c r="AC8" s="21">
        <v>99.999999999999957</v>
      </c>
      <c r="AD8" s="22">
        <v>80.724628795480584</v>
      </c>
      <c r="AE8" s="22">
        <v>100</v>
      </c>
      <c r="AF8" s="23">
        <v>77.061800000000005</v>
      </c>
      <c r="AG8" s="23">
        <v>1451.4851999999998</v>
      </c>
      <c r="AH8" s="23">
        <v>132</v>
      </c>
      <c r="AI8" s="23">
        <v>808.13800000000003</v>
      </c>
      <c r="AJ8" s="23">
        <v>296.36020000000002</v>
      </c>
      <c r="AK8" s="23">
        <v>68.4739</v>
      </c>
      <c r="AL8" s="23">
        <v>24.020900000000001</v>
      </c>
      <c r="AM8" s="21">
        <v>8.5204263452877953</v>
      </c>
      <c r="AN8" s="24">
        <v>4.6424271259382192E-2</v>
      </c>
      <c r="AO8" s="24">
        <v>9.8752970535387004</v>
      </c>
      <c r="AP8" s="21" t="s">
        <v>64</v>
      </c>
      <c r="AQ8" s="24">
        <v>1.1701793291472064E-3</v>
      </c>
      <c r="AR8" s="24">
        <v>9.5799999999999996E-2</v>
      </c>
      <c r="AS8" s="21" t="s">
        <v>64</v>
      </c>
      <c r="AT8" s="21" t="s">
        <v>64</v>
      </c>
      <c r="AU8" s="21" t="s">
        <v>64</v>
      </c>
      <c r="AV8" s="21" t="s">
        <v>64</v>
      </c>
      <c r="AW8" s="21" t="s">
        <v>64</v>
      </c>
      <c r="AX8" s="21" t="s">
        <v>64</v>
      </c>
      <c r="AY8" s="21" t="s">
        <v>64</v>
      </c>
      <c r="AZ8" s="21" t="s">
        <v>64</v>
      </c>
      <c r="BA8" s="21" t="s">
        <v>64</v>
      </c>
      <c r="BB8" s="21" t="s">
        <v>64</v>
      </c>
      <c r="BC8" s="21" t="s">
        <v>64</v>
      </c>
      <c r="BD8" s="21" t="s">
        <v>64</v>
      </c>
      <c r="BE8" s="21" t="s">
        <v>64</v>
      </c>
      <c r="BF8" s="21" t="s">
        <v>64</v>
      </c>
      <c r="BG8" s="21" t="s">
        <v>64</v>
      </c>
      <c r="BH8" s="21" t="s">
        <v>64</v>
      </c>
      <c r="BI8" s="21" t="s">
        <v>64</v>
      </c>
      <c r="BJ8" s="21" t="s">
        <v>64</v>
      </c>
      <c r="BK8" s="21" t="s">
        <v>64</v>
      </c>
      <c r="BL8" s="21" t="s">
        <v>64</v>
      </c>
      <c r="BM8" s="21" t="s">
        <v>64</v>
      </c>
      <c r="BN8" s="21" t="s">
        <v>64</v>
      </c>
      <c r="BO8" s="21" t="s">
        <v>64</v>
      </c>
      <c r="BP8" s="21" t="s">
        <v>64</v>
      </c>
      <c r="BQ8" s="21" t="s">
        <v>64</v>
      </c>
      <c r="BR8" s="21" t="s">
        <v>64</v>
      </c>
      <c r="BS8" s="21" t="s">
        <v>64</v>
      </c>
      <c r="BT8" s="21" t="s">
        <v>64</v>
      </c>
    </row>
    <row r="9" spans="1:72" s="6" customFormat="1" ht="15" customHeight="1" x14ac:dyDescent="0.35">
      <c r="A9" s="17" t="s">
        <v>65</v>
      </c>
      <c r="B9" s="18" t="s">
        <v>60</v>
      </c>
      <c r="C9" s="18" t="s">
        <v>61</v>
      </c>
      <c r="D9" s="18">
        <v>6</v>
      </c>
      <c r="E9" s="18">
        <v>2</v>
      </c>
      <c r="F9" s="18">
        <v>12</v>
      </c>
      <c r="G9" s="18">
        <v>17</v>
      </c>
      <c r="H9" s="19">
        <v>6.16</v>
      </c>
      <c r="I9" s="19">
        <v>6.1166666666666663</v>
      </c>
      <c r="J9" s="18" t="s">
        <v>66</v>
      </c>
      <c r="K9" s="20" t="str">
        <f t="shared" si="0"/>
        <v/>
      </c>
      <c r="L9" s="20" t="s">
        <v>29</v>
      </c>
      <c r="M9" s="20" t="s">
        <v>29</v>
      </c>
      <c r="N9" s="20" t="s">
        <v>63</v>
      </c>
      <c r="O9" s="20" t="s">
        <v>63</v>
      </c>
      <c r="P9" s="20" t="s">
        <v>29</v>
      </c>
      <c r="Q9" s="20" t="s">
        <v>29</v>
      </c>
      <c r="R9" s="21">
        <v>47.729980296542003</v>
      </c>
      <c r="S9" s="21">
        <v>0.19867416503356969</v>
      </c>
      <c r="T9" s="21">
        <v>20.674665389939296</v>
      </c>
      <c r="U9" s="21">
        <v>4.5567423610078723</v>
      </c>
      <c r="V9" s="21">
        <v>7.4707227211031943E-2</v>
      </c>
      <c r="W9" s="21">
        <v>8.7690722527652269</v>
      </c>
      <c r="X9" s="21">
        <v>17.110619632699361</v>
      </c>
      <c r="Y9" s="21">
        <v>0.72045890361110476</v>
      </c>
      <c r="Z9" s="21">
        <v>5.3316656678867036E-2</v>
      </c>
      <c r="AA9" s="21">
        <v>9.8037819747096785E-2</v>
      </c>
      <c r="AB9" s="21">
        <v>1.3725294764593552E-2</v>
      </c>
      <c r="AC9" s="21">
        <v>100.00000000000003</v>
      </c>
      <c r="AD9" s="22">
        <v>79.219823890086786</v>
      </c>
      <c r="AE9" s="22">
        <v>92.920099668850952</v>
      </c>
      <c r="AF9" s="23">
        <v>92.872</v>
      </c>
      <c r="AG9" s="23">
        <v>1082.4525999999998</v>
      </c>
      <c r="AH9" s="23">
        <v>25</v>
      </c>
      <c r="AI9" s="23">
        <v>216.3845</v>
      </c>
      <c r="AJ9" s="23">
        <v>142.78020000000001</v>
      </c>
      <c r="AK9" s="23">
        <v>18.733899999999998</v>
      </c>
      <c r="AL9" s="23">
        <v>190.001</v>
      </c>
      <c r="AM9" s="21">
        <v>1.3273459684342162</v>
      </c>
      <c r="AN9" s="24">
        <v>3.0430332466621565E-2</v>
      </c>
      <c r="AO9" s="24">
        <v>1.9022111341661017</v>
      </c>
      <c r="AP9" s="21" t="s">
        <v>64</v>
      </c>
      <c r="AQ9" s="24">
        <v>6.0509039643235653E-4</v>
      </c>
      <c r="AR9" s="24">
        <v>6.4199999999999993E-2</v>
      </c>
      <c r="AS9" s="18">
        <f>VLOOKUP($A9,[2]Table_F_T2!$A$3:$AP$26,5,FALSE)</f>
        <v>1.4882596604754419</v>
      </c>
      <c r="AT9" s="18">
        <f>VLOOKUP($A9,[2]Table_F_T2!$A$3:$AP$26,8,FALSE)</f>
        <v>39.732403742659393</v>
      </c>
      <c r="AU9" s="18">
        <f>VLOOKUP($A9,[2]Table_F_T2!$A$3:$AP$26,17,FALSE)</f>
        <v>9.8951480048021576</v>
      </c>
      <c r="AV9" s="18">
        <f>VLOOKUP($A9,[2]Table_F_T2!$A$3:$AP$26,18,FALSE)</f>
        <v>0.62822556029343679</v>
      </c>
      <c r="AW9" s="18">
        <f>VLOOKUP($A9,[2]Table_F_T2!$A$3:$AP$26,19,FALSE)</f>
        <v>158.46156690438966</v>
      </c>
      <c r="AX9" s="18">
        <f>VLOOKUP($A9,[2]Table_F_T2!$A$3:$AP$26,20,FALSE)</f>
        <v>4.121799714272238</v>
      </c>
      <c r="AY9" s="18">
        <f>VLOOKUP($A9,[2]Table_F_T2!$A$3:$AP$26,21,FALSE)</f>
        <v>2.549413020672803</v>
      </c>
      <c r="AZ9" s="18">
        <f>VLOOKUP($A9,[2]Table_F_T2!$A$3:$AP$26,22,FALSE)</f>
        <v>6.358708751640566E-3</v>
      </c>
      <c r="BA9" s="18">
        <f>VLOOKUP($A9,[2]Table_F_T2!$A$3:$AP$26,23,FALSE)</f>
        <v>8.0761983815504035</v>
      </c>
      <c r="BB9" s="18">
        <f>VLOOKUP($A9,[2]Table_F_T2!$A$3:$AP$26,24,FALSE)</f>
        <v>0.13518741962653741</v>
      </c>
      <c r="BC9" s="18">
        <f>VLOOKUP($A9,[2]Table_F_T2!$A$3:$AP$26,25,FALSE)</f>
        <v>0.51722184007518279</v>
      </c>
      <c r="BD9" s="18">
        <f>VLOOKUP($A9,[2]Table_F_T2!$A$3:$AP$26,26,FALSE)</f>
        <v>0.11243611932668449</v>
      </c>
      <c r="BE9" s="18">
        <f>VLOOKUP($A9,[2]Table_F_T2!$A$3:$AP$26,27,FALSE)</f>
        <v>0.73026213510467886</v>
      </c>
      <c r="BF9" s="18">
        <f>VLOOKUP($A9,[2]Table_F_T2!$A$3:$AP$26,28,FALSE)</f>
        <v>0.35541485533230688</v>
      </c>
      <c r="BG9" s="18">
        <f>VLOOKUP($A9,[2]Table_F_T2!$A$3:$AP$26,29,FALSE)</f>
        <v>0.23358031017998315</v>
      </c>
      <c r="BH9" s="18">
        <f>VLOOKUP($A9,[2]Table_F_T2!$A$3:$AP$26,30,FALSE)</f>
        <v>0.59658264439831599</v>
      </c>
      <c r="BI9" s="18">
        <f>VLOOKUP($A9,[2]Table_F_T2!$A$3:$AP$26,31,FALSE)</f>
        <v>0.10482046641159166</v>
      </c>
      <c r="BJ9" s="18">
        <f>VLOOKUP($A9,[2]Table_F_T2!$A$3:$AP$26,32,FALSE)</f>
        <v>0.73508530921887572</v>
      </c>
      <c r="BK9" s="18">
        <f>VLOOKUP($A9,[2]Table_F_T2!$A$3:$AP$26,33,FALSE)</f>
        <v>0.15578613427526991</v>
      </c>
      <c r="BL9" s="18">
        <f>VLOOKUP($A9,[2]Table_F_T2!$A$3:$AP$26,34,FALSE)</f>
        <v>0.41861494074348637</v>
      </c>
      <c r="BM9" s="18">
        <f>VLOOKUP($A9,[2]Table_F_T2!$A$3:$AP$26,35,FALSE)</f>
        <v>5.9132011910927103E-2</v>
      </c>
      <c r="BN9" s="18">
        <f>VLOOKUP($A9,[2]Table_F_T2!$A$3:$AP$26,36,FALSE)</f>
        <v>0.36006673590982208</v>
      </c>
      <c r="BO9" s="18">
        <f>VLOOKUP($A9,[2]Table_F_T2!$A$3:$AP$26,37,FALSE)</f>
        <v>5.0800024169761392E-2</v>
      </c>
      <c r="BP9" s="18">
        <f>VLOOKUP($A9,[2]Table_F_T2!$A$3:$AP$26,38,FALSE)</f>
        <v>0.13469365362840774</v>
      </c>
      <c r="BQ9" s="18">
        <f>VLOOKUP($A9,[2]Table_F_T2!$A$3:$AP$26,39,FALSE)</f>
        <v>1.3517430480167322E-3</v>
      </c>
      <c r="BR9" s="18">
        <f>VLOOKUP($A9,[2]Table_F_T2!$A$3:$AP$26,40,FALSE)</f>
        <v>0.1002524078694117</v>
      </c>
      <c r="BS9" s="18">
        <f>VLOOKUP($A9,[2]Table_F_T2!$A$3:$AP$26,41,FALSE)</f>
        <v>6.8134822600528309E-4</v>
      </c>
      <c r="BT9" s="18">
        <f>VLOOKUP($A9,[2]Table_F_T2!$A$3:$AP$26,42,FALSE)</f>
        <v>1.8944471921493403E-3</v>
      </c>
    </row>
    <row r="10" spans="1:72" s="6" customFormat="1" ht="15" customHeight="1" x14ac:dyDescent="0.35">
      <c r="A10" s="17" t="s">
        <v>67</v>
      </c>
      <c r="B10" s="18" t="s">
        <v>60</v>
      </c>
      <c r="C10" s="18" t="s">
        <v>61</v>
      </c>
      <c r="D10" s="18">
        <v>6</v>
      </c>
      <c r="E10" s="18">
        <v>3</v>
      </c>
      <c r="F10" s="18">
        <v>26</v>
      </c>
      <c r="G10" s="18">
        <v>33</v>
      </c>
      <c r="H10" s="19">
        <v>7.165</v>
      </c>
      <c r="I10" s="19">
        <v>7.0738095238095235</v>
      </c>
      <c r="J10" s="18" t="s">
        <v>66</v>
      </c>
      <c r="K10" s="20" t="str">
        <f t="shared" si="0"/>
        <v/>
      </c>
      <c r="L10" s="20" t="s">
        <v>29</v>
      </c>
      <c r="M10" s="20" t="s">
        <v>63</v>
      </c>
      <c r="N10" s="20" t="s">
        <v>63</v>
      </c>
      <c r="O10" s="20" t="s">
        <v>63</v>
      </c>
      <c r="P10" s="20" t="s">
        <v>29</v>
      </c>
      <c r="Q10" s="20" t="s">
        <v>29</v>
      </c>
      <c r="R10" s="21">
        <v>45.741015329108805</v>
      </c>
      <c r="S10" s="21">
        <v>0.14221391597837379</v>
      </c>
      <c r="T10" s="21">
        <v>18.226472442871021</v>
      </c>
      <c r="U10" s="21">
        <v>6.841376315892651</v>
      </c>
      <c r="V10" s="21">
        <v>0.1067121615464682</v>
      </c>
      <c r="W10" s="21">
        <v>14.147030211293558</v>
      </c>
      <c r="X10" s="21">
        <v>14.203004823441216</v>
      </c>
      <c r="Y10" s="21">
        <v>0.5406862708011213</v>
      </c>
      <c r="Z10" s="21">
        <v>1.1958316230282475E-2</v>
      </c>
      <c r="AA10" s="21">
        <v>3.3600680911033465E-2</v>
      </c>
      <c r="AB10" s="21">
        <v>5.9295319254764932E-3</v>
      </c>
      <c r="AC10" s="21">
        <v>99.999999999999986</v>
      </c>
      <c r="AD10" s="22">
        <v>80.378484860556526</v>
      </c>
      <c r="AE10" s="22">
        <v>93.55523338072625</v>
      </c>
      <c r="AF10" s="23">
        <v>80.449699999999993</v>
      </c>
      <c r="AG10" s="23">
        <v>894.23539999999991</v>
      </c>
      <c r="AH10" s="23">
        <v>48</v>
      </c>
      <c r="AI10" s="23">
        <v>320.98250000000002</v>
      </c>
      <c r="AJ10" s="23">
        <v>64.6738</v>
      </c>
      <c r="AK10" s="23">
        <v>25.697499999999998</v>
      </c>
      <c r="AL10" s="23">
        <v>143.02549999999999</v>
      </c>
      <c r="AM10" s="21">
        <v>1.9686875416389333</v>
      </c>
      <c r="AN10" s="24">
        <v>2.3577155931266532E-2</v>
      </c>
      <c r="AO10" s="24">
        <v>2.7496296980599837</v>
      </c>
      <c r="AP10" s="21" t="s">
        <v>64</v>
      </c>
      <c r="AQ10" s="24">
        <v>-3.3652884662127673E-3</v>
      </c>
      <c r="AR10" s="24">
        <v>8.1699999999999995E-2</v>
      </c>
      <c r="AS10" s="21" t="s">
        <v>64</v>
      </c>
      <c r="AT10" s="21" t="s">
        <v>64</v>
      </c>
      <c r="AU10" s="21" t="s">
        <v>64</v>
      </c>
      <c r="AV10" s="21" t="s">
        <v>64</v>
      </c>
      <c r="AW10" s="21" t="s">
        <v>64</v>
      </c>
      <c r="AX10" s="21" t="s">
        <v>64</v>
      </c>
      <c r="AY10" s="21" t="s">
        <v>64</v>
      </c>
      <c r="AZ10" s="21" t="s">
        <v>64</v>
      </c>
      <c r="BA10" s="21" t="s">
        <v>64</v>
      </c>
      <c r="BB10" s="21" t="s">
        <v>64</v>
      </c>
      <c r="BC10" s="21" t="s">
        <v>64</v>
      </c>
      <c r="BD10" s="21" t="s">
        <v>64</v>
      </c>
      <c r="BE10" s="21" t="s">
        <v>64</v>
      </c>
      <c r="BF10" s="21" t="s">
        <v>64</v>
      </c>
      <c r="BG10" s="21" t="s">
        <v>64</v>
      </c>
      <c r="BH10" s="21" t="s">
        <v>64</v>
      </c>
      <c r="BI10" s="21" t="s">
        <v>64</v>
      </c>
      <c r="BJ10" s="21" t="s">
        <v>64</v>
      </c>
      <c r="BK10" s="21" t="s">
        <v>64</v>
      </c>
      <c r="BL10" s="21" t="s">
        <v>64</v>
      </c>
      <c r="BM10" s="21" t="s">
        <v>64</v>
      </c>
      <c r="BN10" s="21" t="s">
        <v>64</v>
      </c>
      <c r="BO10" s="21" t="s">
        <v>64</v>
      </c>
      <c r="BP10" s="21" t="s">
        <v>64</v>
      </c>
      <c r="BQ10" s="21" t="s">
        <v>64</v>
      </c>
      <c r="BR10" s="21" t="s">
        <v>64</v>
      </c>
      <c r="BS10" s="21" t="s">
        <v>64</v>
      </c>
      <c r="BT10" s="21" t="s">
        <v>64</v>
      </c>
    </row>
    <row r="11" spans="1:72" s="6" customFormat="1" ht="15" customHeight="1" x14ac:dyDescent="0.35">
      <c r="A11" s="17" t="s">
        <v>68</v>
      </c>
      <c r="B11" s="18" t="s">
        <v>69</v>
      </c>
      <c r="C11" s="18" t="s">
        <v>61</v>
      </c>
      <c r="D11" s="18">
        <v>7</v>
      </c>
      <c r="E11" s="18">
        <v>2</v>
      </c>
      <c r="F11" s="18">
        <v>11</v>
      </c>
      <c r="G11" s="18">
        <v>16</v>
      </c>
      <c r="H11" s="19">
        <v>9.2749999999999986</v>
      </c>
      <c r="I11" s="19">
        <v>9.2435379644588043</v>
      </c>
      <c r="J11" s="18" t="s">
        <v>62</v>
      </c>
      <c r="K11" s="20" t="str">
        <f t="shared" si="0"/>
        <v>Y</v>
      </c>
      <c r="L11" s="20" t="s">
        <v>29</v>
      </c>
      <c r="M11" s="20" t="s">
        <v>63</v>
      </c>
      <c r="N11" s="20" t="s">
        <v>63</v>
      </c>
      <c r="O11" s="20" t="s">
        <v>63</v>
      </c>
      <c r="P11" s="20" t="s">
        <v>29</v>
      </c>
      <c r="Q11" s="20" t="s">
        <v>29</v>
      </c>
      <c r="R11" s="21">
        <v>49.582606135794933</v>
      </c>
      <c r="S11" s="21">
        <v>0.30910276089744937</v>
      </c>
      <c r="T11" s="21">
        <v>14.540446201400425</v>
      </c>
      <c r="U11" s="21">
        <v>5.0150345900708624</v>
      </c>
      <c r="V11" s="21">
        <v>9.2520554282229758E-2</v>
      </c>
      <c r="W11" s="21">
        <v>11.081439115167061</v>
      </c>
      <c r="X11" s="21">
        <v>18.37794646424291</v>
      </c>
      <c r="Y11" s="21">
        <v>0.97777403957356435</v>
      </c>
      <c r="Z11" s="21">
        <v>2.1027398700506763E-2</v>
      </c>
      <c r="AA11" s="21">
        <v>2.1027398700506758E-3</v>
      </c>
      <c r="AB11" s="21" t="s">
        <v>64</v>
      </c>
      <c r="AC11" s="21">
        <v>100</v>
      </c>
      <c r="AD11" s="22">
        <v>81.403355088668633</v>
      </c>
      <c r="AE11" s="22">
        <v>91.217951405334375</v>
      </c>
      <c r="AF11" s="23">
        <v>186.7</v>
      </c>
      <c r="AG11" s="23">
        <v>1671</v>
      </c>
      <c r="AH11" s="23" t="s">
        <v>64</v>
      </c>
      <c r="AI11" s="23">
        <v>173.9</v>
      </c>
      <c r="AJ11" s="23">
        <v>368.2</v>
      </c>
      <c r="AK11" s="23">
        <v>8.1999999999999993</v>
      </c>
      <c r="AL11" s="23">
        <v>169.4</v>
      </c>
      <c r="AM11" s="21">
        <v>2.0299999999999998</v>
      </c>
      <c r="AN11" s="24" t="s">
        <v>70</v>
      </c>
      <c r="AO11" s="24" t="s">
        <v>70</v>
      </c>
      <c r="AP11" s="21" t="s">
        <v>64</v>
      </c>
      <c r="AQ11" s="24">
        <v>1.3957939706136097E-3</v>
      </c>
      <c r="AR11" s="24">
        <v>0.97829999999999995</v>
      </c>
      <c r="AS11" s="21" t="s">
        <v>64</v>
      </c>
      <c r="AT11" s="21" t="s">
        <v>64</v>
      </c>
      <c r="AU11" s="21" t="s">
        <v>64</v>
      </c>
      <c r="AV11" s="21" t="s">
        <v>64</v>
      </c>
      <c r="AW11" s="21" t="s">
        <v>64</v>
      </c>
      <c r="AX11" s="21" t="s">
        <v>64</v>
      </c>
      <c r="AY11" s="21" t="s">
        <v>64</v>
      </c>
      <c r="AZ11" s="21" t="s">
        <v>64</v>
      </c>
      <c r="BA11" s="21" t="s">
        <v>64</v>
      </c>
      <c r="BB11" s="21" t="s">
        <v>64</v>
      </c>
      <c r="BC11" s="21" t="s">
        <v>64</v>
      </c>
      <c r="BD11" s="21" t="s">
        <v>64</v>
      </c>
      <c r="BE11" s="21" t="s">
        <v>64</v>
      </c>
      <c r="BF11" s="21" t="s">
        <v>64</v>
      </c>
      <c r="BG11" s="21" t="s">
        <v>64</v>
      </c>
      <c r="BH11" s="21" t="s">
        <v>64</v>
      </c>
      <c r="BI11" s="21" t="s">
        <v>64</v>
      </c>
      <c r="BJ11" s="21" t="s">
        <v>64</v>
      </c>
      <c r="BK11" s="21" t="s">
        <v>64</v>
      </c>
      <c r="BL11" s="21" t="s">
        <v>64</v>
      </c>
      <c r="BM11" s="21" t="s">
        <v>64</v>
      </c>
      <c r="BN11" s="21" t="s">
        <v>64</v>
      </c>
      <c r="BO11" s="21" t="s">
        <v>64</v>
      </c>
      <c r="BP11" s="21" t="s">
        <v>64</v>
      </c>
      <c r="BQ11" s="21" t="s">
        <v>64</v>
      </c>
      <c r="BR11" s="21" t="s">
        <v>64</v>
      </c>
      <c r="BS11" s="21" t="s">
        <v>64</v>
      </c>
      <c r="BT11" s="21" t="s">
        <v>64</v>
      </c>
    </row>
    <row r="12" spans="1:72" s="6" customFormat="1" ht="15" customHeight="1" x14ac:dyDescent="0.35">
      <c r="A12" s="17" t="s">
        <v>71</v>
      </c>
      <c r="B12" s="18" t="s">
        <v>60</v>
      </c>
      <c r="C12" s="18" t="s">
        <v>61</v>
      </c>
      <c r="D12" s="18">
        <v>9</v>
      </c>
      <c r="E12" s="18">
        <v>3</v>
      </c>
      <c r="F12" s="18">
        <v>55</v>
      </c>
      <c r="G12" s="18">
        <v>60</v>
      </c>
      <c r="H12" s="19">
        <v>16.175000000000001</v>
      </c>
      <c r="I12" s="19">
        <v>16.083333333333336</v>
      </c>
      <c r="J12" s="18" t="s">
        <v>66</v>
      </c>
      <c r="K12" s="20" t="str">
        <f t="shared" si="0"/>
        <v/>
      </c>
      <c r="L12" s="20" t="s">
        <v>29</v>
      </c>
      <c r="M12" s="20" t="s">
        <v>63</v>
      </c>
      <c r="N12" s="20" t="s">
        <v>63</v>
      </c>
      <c r="O12" s="20" t="s">
        <v>63</v>
      </c>
      <c r="P12" s="20" t="s">
        <v>29</v>
      </c>
      <c r="Q12" s="20" t="s">
        <v>29</v>
      </c>
      <c r="R12" s="21">
        <v>42.149122905479153</v>
      </c>
      <c r="S12" s="21">
        <v>0.10244660712153646</v>
      </c>
      <c r="T12" s="21">
        <v>4.693500144692222</v>
      </c>
      <c r="U12" s="21">
        <v>14.245352876063246</v>
      </c>
      <c r="V12" s="21">
        <v>0.19752663424455294</v>
      </c>
      <c r="W12" s="21">
        <v>33.109405484166416</v>
      </c>
      <c r="X12" s="21">
        <v>5.4808016043014147</v>
      </c>
      <c r="Y12" s="21">
        <v>0</v>
      </c>
      <c r="Z12" s="21">
        <v>0</v>
      </c>
      <c r="AA12" s="21">
        <v>1.3900564320010623E-2</v>
      </c>
      <c r="AB12" s="21">
        <v>7.9431796114346406E-3</v>
      </c>
      <c r="AC12" s="21">
        <v>99.999999999999986</v>
      </c>
      <c r="AD12" s="22">
        <v>82.156559449105742</v>
      </c>
      <c r="AE12" s="22">
        <v>100</v>
      </c>
      <c r="AF12" s="23">
        <v>58.992999999999995</v>
      </c>
      <c r="AG12" s="23">
        <v>888.94839999999988</v>
      </c>
      <c r="AH12" s="23">
        <v>116</v>
      </c>
      <c r="AI12" s="23">
        <v>830.4135</v>
      </c>
      <c r="AJ12" s="23">
        <v>147.16820000000001</v>
      </c>
      <c r="AK12" s="23">
        <v>53.551900000000003</v>
      </c>
      <c r="AL12" s="23">
        <v>24.020900000000001</v>
      </c>
      <c r="AM12" s="21">
        <v>7.515248876728883</v>
      </c>
      <c r="AN12" s="24">
        <v>2.8706013250184674E-2</v>
      </c>
      <c r="AO12" s="24">
        <v>8.4909960302647622</v>
      </c>
      <c r="AP12" s="21" t="s">
        <v>64</v>
      </c>
      <c r="AQ12" s="24">
        <v>-3.6655133007346651E-3</v>
      </c>
      <c r="AR12" s="24">
        <v>9.5799999999999996E-2</v>
      </c>
      <c r="AS12" s="21" t="s">
        <v>64</v>
      </c>
      <c r="AT12" s="21" t="s">
        <v>64</v>
      </c>
      <c r="AU12" s="21" t="s">
        <v>64</v>
      </c>
      <c r="AV12" s="21" t="s">
        <v>64</v>
      </c>
      <c r="AW12" s="21" t="s">
        <v>64</v>
      </c>
      <c r="AX12" s="21" t="s">
        <v>64</v>
      </c>
      <c r="AY12" s="21" t="s">
        <v>64</v>
      </c>
      <c r="AZ12" s="21" t="s">
        <v>64</v>
      </c>
      <c r="BA12" s="21" t="s">
        <v>64</v>
      </c>
      <c r="BB12" s="21" t="s">
        <v>64</v>
      </c>
      <c r="BC12" s="21" t="s">
        <v>64</v>
      </c>
      <c r="BD12" s="21" t="s">
        <v>64</v>
      </c>
      <c r="BE12" s="21" t="s">
        <v>64</v>
      </c>
      <c r="BF12" s="21" t="s">
        <v>64</v>
      </c>
      <c r="BG12" s="21" t="s">
        <v>64</v>
      </c>
      <c r="BH12" s="21" t="s">
        <v>64</v>
      </c>
      <c r="BI12" s="21" t="s">
        <v>64</v>
      </c>
      <c r="BJ12" s="21" t="s">
        <v>64</v>
      </c>
      <c r="BK12" s="21" t="s">
        <v>64</v>
      </c>
      <c r="BL12" s="21" t="s">
        <v>64</v>
      </c>
      <c r="BM12" s="21" t="s">
        <v>64</v>
      </c>
      <c r="BN12" s="21" t="s">
        <v>64</v>
      </c>
      <c r="BO12" s="21" t="s">
        <v>64</v>
      </c>
      <c r="BP12" s="21" t="s">
        <v>64</v>
      </c>
      <c r="BQ12" s="21" t="s">
        <v>64</v>
      </c>
      <c r="BR12" s="21" t="s">
        <v>64</v>
      </c>
      <c r="BS12" s="21" t="s">
        <v>64</v>
      </c>
      <c r="BT12" s="21" t="s">
        <v>64</v>
      </c>
    </row>
    <row r="13" spans="1:72" s="6" customFormat="1" ht="15" customHeight="1" x14ac:dyDescent="0.35">
      <c r="A13" s="17" t="s">
        <v>72</v>
      </c>
      <c r="B13" s="18" t="s">
        <v>69</v>
      </c>
      <c r="C13" s="18" t="s">
        <v>61</v>
      </c>
      <c r="D13" s="18">
        <v>10</v>
      </c>
      <c r="E13" s="18">
        <v>4</v>
      </c>
      <c r="F13" s="18">
        <v>0</v>
      </c>
      <c r="G13" s="18">
        <v>5</v>
      </c>
      <c r="H13" s="19">
        <v>19.63</v>
      </c>
      <c r="I13" s="19">
        <v>19.630000000000003</v>
      </c>
      <c r="J13" s="18" t="s">
        <v>62</v>
      </c>
      <c r="K13" s="20" t="str">
        <f t="shared" si="0"/>
        <v>Y</v>
      </c>
      <c r="L13" s="20" t="s">
        <v>29</v>
      </c>
      <c r="M13" s="20" t="s">
        <v>63</v>
      </c>
      <c r="N13" s="20" t="s">
        <v>63</v>
      </c>
      <c r="O13" s="20" t="s">
        <v>63</v>
      </c>
      <c r="P13" s="20" t="s">
        <v>29</v>
      </c>
      <c r="Q13" s="20" t="s">
        <v>29</v>
      </c>
      <c r="R13" s="21">
        <v>46.878171558478449</v>
      </c>
      <c r="S13" s="21">
        <v>0.1674582876628912</v>
      </c>
      <c r="T13" s="21">
        <v>14.766776275727681</v>
      </c>
      <c r="U13" s="21">
        <v>7.3986116185604658</v>
      </c>
      <c r="V13" s="21">
        <v>0.12280274428612022</v>
      </c>
      <c r="W13" s="21">
        <v>15.812121950229363</v>
      </c>
      <c r="X13" s="21">
        <v>14.411561726139727</v>
      </c>
      <c r="Y13" s="21">
        <v>0.43640644663662559</v>
      </c>
      <c r="Z13" s="21">
        <v>2.0297974262168633E-3</v>
      </c>
      <c r="AA13" s="21">
        <v>4.0595948524337266E-3</v>
      </c>
      <c r="AB13" s="21" t="s">
        <v>64</v>
      </c>
      <c r="AC13" s="21">
        <v>99.999999999999972</v>
      </c>
      <c r="AD13" s="22">
        <v>80.893247741185419</v>
      </c>
      <c r="AE13" s="22">
        <v>94.80500223421285</v>
      </c>
      <c r="AF13" s="23">
        <v>97.3</v>
      </c>
      <c r="AG13" s="23">
        <v>639.6</v>
      </c>
      <c r="AH13" s="23" t="s">
        <v>64</v>
      </c>
      <c r="AI13" s="23">
        <v>199.5</v>
      </c>
      <c r="AJ13" s="23">
        <v>109.6</v>
      </c>
      <c r="AK13" s="23">
        <v>25.5</v>
      </c>
      <c r="AL13" s="23">
        <v>108.6</v>
      </c>
      <c r="AM13" s="21">
        <v>1.57</v>
      </c>
      <c r="AN13" s="24" t="s">
        <v>70</v>
      </c>
      <c r="AO13" s="24" t="s">
        <v>70</v>
      </c>
      <c r="AP13" s="21" t="s">
        <v>64</v>
      </c>
      <c r="AQ13" s="24">
        <v>2.4777098392460999E-2</v>
      </c>
      <c r="AR13" s="24">
        <v>0.155</v>
      </c>
      <c r="AS13" s="21" t="s">
        <v>64</v>
      </c>
      <c r="AT13" s="21" t="s">
        <v>64</v>
      </c>
      <c r="AU13" s="21" t="s">
        <v>64</v>
      </c>
      <c r="AV13" s="21" t="s">
        <v>64</v>
      </c>
      <c r="AW13" s="21" t="s">
        <v>64</v>
      </c>
      <c r="AX13" s="21" t="s">
        <v>64</v>
      </c>
      <c r="AY13" s="21" t="s">
        <v>64</v>
      </c>
      <c r="AZ13" s="21" t="s">
        <v>64</v>
      </c>
      <c r="BA13" s="21" t="s">
        <v>64</v>
      </c>
      <c r="BB13" s="21" t="s">
        <v>64</v>
      </c>
      <c r="BC13" s="21" t="s">
        <v>64</v>
      </c>
      <c r="BD13" s="21" t="s">
        <v>64</v>
      </c>
      <c r="BE13" s="21" t="s">
        <v>64</v>
      </c>
      <c r="BF13" s="21" t="s">
        <v>64</v>
      </c>
      <c r="BG13" s="21" t="s">
        <v>64</v>
      </c>
      <c r="BH13" s="21" t="s">
        <v>64</v>
      </c>
      <c r="BI13" s="21" t="s">
        <v>64</v>
      </c>
      <c r="BJ13" s="21" t="s">
        <v>64</v>
      </c>
      <c r="BK13" s="21" t="s">
        <v>64</v>
      </c>
      <c r="BL13" s="21" t="s">
        <v>64</v>
      </c>
      <c r="BM13" s="21" t="s">
        <v>64</v>
      </c>
      <c r="BN13" s="21" t="s">
        <v>64</v>
      </c>
      <c r="BO13" s="21" t="s">
        <v>64</v>
      </c>
      <c r="BP13" s="21" t="s">
        <v>64</v>
      </c>
      <c r="BQ13" s="21" t="s">
        <v>64</v>
      </c>
      <c r="BR13" s="21" t="s">
        <v>64</v>
      </c>
      <c r="BS13" s="21" t="s">
        <v>64</v>
      </c>
      <c r="BT13" s="21" t="s">
        <v>64</v>
      </c>
    </row>
    <row r="14" spans="1:72" s="6" customFormat="1" ht="15" customHeight="1" x14ac:dyDescent="0.35">
      <c r="A14" s="17" t="s">
        <v>73</v>
      </c>
      <c r="B14" s="18" t="s">
        <v>60</v>
      </c>
      <c r="C14" s="18" t="s">
        <v>61</v>
      </c>
      <c r="D14" s="18">
        <v>10</v>
      </c>
      <c r="E14" s="18">
        <v>4</v>
      </c>
      <c r="F14" s="18">
        <v>13</v>
      </c>
      <c r="G14" s="18">
        <v>20</v>
      </c>
      <c r="H14" s="19">
        <v>19.759999999999998</v>
      </c>
      <c r="I14" s="19">
        <v>19.760000000000002</v>
      </c>
      <c r="J14" s="18" t="s">
        <v>66</v>
      </c>
      <c r="K14" s="20" t="str">
        <f t="shared" si="0"/>
        <v/>
      </c>
      <c r="L14" s="20" t="s">
        <v>29</v>
      </c>
      <c r="M14" s="20" t="s">
        <v>63</v>
      </c>
      <c r="N14" s="20" t="s">
        <v>63</v>
      </c>
      <c r="O14" s="20" t="s">
        <v>63</v>
      </c>
      <c r="P14" s="20" t="s">
        <v>29</v>
      </c>
      <c r="Q14" s="20" t="s">
        <v>29</v>
      </c>
      <c r="R14" s="21">
        <v>46.285856636096966</v>
      </c>
      <c r="S14" s="21">
        <v>0.16331576384022931</v>
      </c>
      <c r="T14" s="21">
        <v>14.92370676819726</v>
      </c>
      <c r="U14" s="21">
        <v>7.5967023748614455</v>
      </c>
      <c r="V14" s="21">
        <v>0.11901200999349115</v>
      </c>
      <c r="W14" s="21">
        <v>16.185249092270734</v>
      </c>
      <c r="X14" s="21">
        <v>14.165587973441085</v>
      </c>
      <c r="Y14" s="21">
        <v>0.50367714016488763</v>
      </c>
      <c r="Z14" s="21">
        <v>1.2540605312867019E-2</v>
      </c>
      <c r="AA14" s="21">
        <v>3.4495716749687606E-2</v>
      </c>
      <c r="AB14" s="21">
        <v>9.8559190713393141E-3</v>
      </c>
      <c r="AC14" s="21">
        <v>100.00000000000001</v>
      </c>
      <c r="AD14" s="22">
        <v>80.845311687609922</v>
      </c>
      <c r="AE14" s="22">
        <v>93.954800853243981</v>
      </c>
      <c r="AF14" s="23">
        <v>118.8459</v>
      </c>
      <c r="AG14" s="23">
        <v>696.50159999999994</v>
      </c>
      <c r="AH14" s="23">
        <v>28</v>
      </c>
      <c r="AI14" s="23">
        <v>146.6525</v>
      </c>
      <c r="AJ14" s="23">
        <v>111.1866</v>
      </c>
      <c r="AK14" s="23">
        <v>21.718299999999999</v>
      </c>
      <c r="AL14" s="23">
        <v>128.4109</v>
      </c>
      <c r="AM14" s="21">
        <v>0.79144021739139003</v>
      </c>
      <c r="AN14" s="24">
        <v>3.3108410025286937E-2</v>
      </c>
      <c r="AO14" s="24">
        <v>1.4815615556840163</v>
      </c>
      <c r="AP14" s="21" t="s">
        <v>64</v>
      </c>
      <c r="AQ14" s="24" t="s">
        <v>74</v>
      </c>
      <c r="AR14" s="24">
        <v>0.12330000000000001</v>
      </c>
      <c r="AS14" s="21" t="s">
        <v>64</v>
      </c>
      <c r="AT14" s="21" t="s">
        <v>64</v>
      </c>
      <c r="AU14" s="21" t="s">
        <v>64</v>
      </c>
      <c r="AV14" s="21" t="s">
        <v>64</v>
      </c>
      <c r="AW14" s="21" t="s">
        <v>64</v>
      </c>
      <c r="AX14" s="21" t="s">
        <v>64</v>
      </c>
      <c r="AY14" s="21" t="s">
        <v>64</v>
      </c>
      <c r="AZ14" s="21" t="s">
        <v>64</v>
      </c>
      <c r="BA14" s="21" t="s">
        <v>64</v>
      </c>
      <c r="BB14" s="21" t="s">
        <v>64</v>
      </c>
      <c r="BC14" s="21" t="s">
        <v>64</v>
      </c>
      <c r="BD14" s="21" t="s">
        <v>64</v>
      </c>
      <c r="BE14" s="21" t="s">
        <v>64</v>
      </c>
      <c r="BF14" s="21" t="s">
        <v>64</v>
      </c>
      <c r="BG14" s="21" t="s">
        <v>64</v>
      </c>
      <c r="BH14" s="21" t="s">
        <v>64</v>
      </c>
      <c r="BI14" s="21" t="s">
        <v>64</v>
      </c>
      <c r="BJ14" s="21" t="s">
        <v>64</v>
      </c>
      <c r="BK14" s="21" t="s">
        <v>64</v>
      </c>
      <c r="BL14" s="21" t="s">
        <v>64</v>
      </c>
      <c r="BM14" s="21" t="s">
        <v>64</v>
      </c>
      <c r="BN14" s="21" t="s">
        <v>64</v>
      </c>
      <c r="BO14" s="21" t="s">
        <v>64</v>
      </c>
      <c r="BP14" s="21" t="s">
        <v>64</v>
      </c>
      <c r="BQ14" s="21" t="s">
        <v>64</v>
      </c>
      <c r="BR14" s="21" t="s">
        <v>64</v>
      </c>
      <c r="BS14" s="21" t="s">
        <v>64</v>
      </c>
      <c r="BT14" s="21" t="s">
        <v>64</v>
      </c>
    </row>
    <row r="15" spans="1:72" s="6" customFormat="1" ht="15" customHeight="1" x14ac:dyDescent="0.35">
      <c r="A15" s="17" t="s">
        <v>75</v>
      </c>
      <c r="B15" s="18" t="s">
        <v>60</v>
      </c>
      <c r="C15" s="18" t="s">
        <v>61</v>
      </c>
      <c r="D15" s="18">
        <v>11</v>
      </c>
      <c r="E15" s="18">
        <v>4</v>
      </c>
      <c r="F15" s="18">
        <v>10</v>
      </c>
      <c r="G15" s="18">
        <v>16</v>
      </c>
      <c r="H15" s="19">
        <v>22.595000000000002</v>
      </c>
      <c r="I15" s="19">
        <v>22.512057877813508</v>
      </c>
      <c r="J15" s="18" t="s">
        <v>66</v>
      </c>
      <c r="K15" s="20" t="str">
        <f t="shared" si="0"/>
        <v/>
      </c>
      <c r="L15" s="20" t="s">
        <v>29</v>
      </c>
      <c r="M15" s="20" t="s">
        <v>63</v>
      </c>
      <c r="N15" s="20" t="s">
        <v>63</v>
      </c>
      <c r="O15" s="20" t="s">
        <v>63</v>
      </c>
      <c r="P15" s="20" t="s">
        <v>29</v>
      </c>
      <c r="Q15" s="20" t="s">
        <v>29</v>
      </c>
      <c r="R15" s="21">
        <v>47.674470655147168</v>
      </c>
      <c r="S15" s="21">
        <v>0.19186638150205573</v>
      </c>
      <c r="T15" s="21">
        <v>15.797446739169954</v>
      </c>
      <c r="U15" s="21">
        <v>6.1789705104734365</v>
      </c>
      <c r="V15" s="21">
        <v>0.10445523634923772</v>
      </c>
      <c r="W15" s="21">
        <v>12.940807815354479</v>
      </c>
      <c r="X15" s="21">
        <v>16.468518580010262</v>
      </c>
      <c r="Y15" s="21">
        <v>0.55449240043401837</v>
      </c>
      <c r="Z15" s="21">
        <v>2.7011287733169874E-2</v>
      </c>
      <c r="AA15" s="21">
        <v>5.7042902252702948E-2</v>
      </c>
      <c r="AB15" s="21">
        <v>4.9174915735088753E-3</v>
      </c>
      <c r="AC15" s="21">
        <v>99.999999999999986</v>
      </c>
      <c r="AD15" s="22">
        <v>80.578295687572776</v>
      </c>
      <c r="AE15" s="22">
        <v>94.257126361489227</v>
      </c>
      <c r="AF15" s="23">
        <v>107.55290000000001</v>
      </c>
      <c r="AG15" s="23">
        <v>431.0942</v>
      </c>
      <c r="AH15" s="23">
        <v>17</v>
      </c>
      <c r="AI15" s="23">
        <v>103.07000000000001</v>
      </c>
      <c r="AJ15" s="23">
        <v>84.858599999999996</v>
      </c>
      <c r="AK15" s="23">
        <v>14.7547</v>
      </c>
      <c r="AL15" s="23">
        <v>160.77180000000001</v>
      </c>
      <c r="AM15" s="21">
        <v>1.4720509250049576</v>
      </c>
      <c r="AN15" s="24">
        <v>9.3775244371803387E-2</v>
      </c>
      <c r="AO15" s="24">
        <v>2.1291972873841556</v>
      </c>
      <c r="AP15" s="21" t="s">
        <v>64</v>
      </c>
      <c r="AQ15" s="24" t="s">
        <v>74</v>
      </c>
      <c r="AR15" s="24">
        <v>0.29420000000000002</v>
      </c>
      <c r="AS15" s="21" t="s">
        <v>64</v>
      </c>
      <c r="AT15" s="21" t="s">
        <v>64</v>
      </c>
      <c r="AU15" s="21" t="s">
        <v>64</v>
      </c>
      <c r="AV15" s="21" t="s">
        <v>64</v>
      </c>
      <c r="AW15" s="21" t="s">
        <v>64</v>
      </c>
      <c r="AX15" s="21" t="s">
        <v>64</v>
      </c>
      <c r="AY15" s="21" t="s">
        <v>64</v>
      </c>
      <c r="AZ15" s="21" t="s">
        <v>64</v>
      </c>
      <c r="BA15" s="21" t="s">
        <v>64</v>
      </c>
      <c r="BB15" s="21" t="s">
        <v>64</v>
      </c>
      <c r="BC15" s="21" t="s">
        <v>64</v>
      </c>
      <c r="BD15" s="21" t="s">
        <v>64</v>
      </c>
      <c r="BE15" s="21" t="s">
        <v>64</v>
      </c>
      <c r="BF15" s="21" t="s">
        <v>64</v>
      </c>
      <c r="BG15" s="21" t="s">
        <v>64</v>
      </c>
      <c r="BH15" s="21" t="s">
        <v>64</v>
      </c>
      <c r="BI15" s="21" t="s">
        <v>64</v>
      </c>
      <c r="BJ15" s="21" t="s">
        <v>64</v>
      </c>
      <c r="BK15" s="21" t="s">
        <v>64</v>
      </c>
      <c r="BL15" s="21" t="s">
        <v>64</v>
      </c>
      <c r="BM15" s="21" t="s">
        <v>64</v>
      </c>
      <c r="BN15" s="21" t="s">
        <v>64</v>
      </c>
      <c r="BO15" s="21" t="s">
        <v>64</v>
      </c>
      <c r="BP15" s="21" t="s">
        <v>64</v>
      </c>
      <c r="BQ15" s="21" t="s">
        <v>64</v>
      </c>
      <c r="BR15" s="21" t="s">
        <v>64</v>
      </c>
      <c r="BS15" s="21" t="s">
        <v>64</v>
      </c>
      <c r="BT15" s="21" t="s">
        <v>64</v>
      </c>
    </row>
    <row r="16" spans="1:72" s="6" customFormat="1" ht="15" customHeight="1" x14ac:dyDescent="0.35">
      <c r="A16" s="17" t="s">
        <v>76</v>
      </c>
      <c r="B16" s="18" t="s">
        <v>69</v>
      </c>
      <c r="C16" s="18" t="s">
        <v>61</v>
      </c>
      <c r="D16" s="18">
        <v>14</v>
      </c>
      <c r="E16" s="18">
        <v>3</v>
      </c>
      <c r="F16" s="18">
        <v>10</v>
      </c>
      <c r="G16" s="18">
        <v>15</v>
      </c>
      <c r="H16" s="19">
        <v>30.720000000000002</v>
      </c>
      <c r="I16" s="19">
        <v>30.609013867488446</v>
      </c>
      <c r="J16" s="18" t="s">
        <v>62</v>
      </c>
      <c r="K16" s="20" t="str">
        <f t="shared" si="0"/>
        <v>Y</v>
      </c>
      <c r="L16" s="20" t="s">
        <v>29</v>
      </c>
      <c r="M16" s="20" t="s">
        <v>63</v>
      </c>
      <c r="N16" s="20" t="s">
        <v>63</v>
      </c>
      <c r="O16" s="20" t="s">
        <v>63</v>
      </c>
      <c r="P16" s="20" t="s">
        <v>29</v>
      </c>
      <c r="Q16" s="20" t="s">
        <v>29</v>
      </c>
      <c r="R16" s="21">
        <v>46.577383990363998</v>
      </c>
      <c r="S16" s="21">
        <v>0.10003470591837982</v>
      </c>
      <c r="T16" s="21">
        <v>22.375109731947813</v>
      </c>
      <c r="U16" s="21">
        <v>4.9200743114958243</v>
      </c>
      <c r="V16" s="21">
        <v>7.349488598085048E-2</v>
      </c>
      <c r="W16" s="21">
        <v>10.881326174387031</v>
      </c>
      <c r="X16" s="21">
        <v>14.239634158789778</v>
      </c>
      <c r="Y16" s="21">
        <v>0.81660984423167204</v>
      </c>
      <c r="Z16" s="21">
        <v>1.3269909968764669E-2</v>
      </c>
      <c r="AA16" s="21">
        <v>3.0622869158687706E-3</v>
      </c>
      <c r="AB16" s="21" t="s">
        <v>64</v>
      </c>
      <c r="AC16" s="21">
        <v>99.999999999999986</v>
      </c>
      <c r="AD16" s="22">
        <v>81.416873613071118</v>
      </c>
      <c r="AE16" s="22">
        <v>90.598232531836402</v>
      </c>
      <c r="AF16" s="23">
        <v>50.7</v>
      </c>
      <c r="AG16" s="23">
        <v>197</v>
      </c>
      <c r="AH16" s="23" t="s">
        <v>64</v>
      </c>
      <c r="AI16" s="23">
        <v>127.4</v>
      </c>
      <c r="AJ16" s="23">
        <v>30.5</v>
      </c>
      <c r="AK16" s="23">
        <v>15.8</v>
      </c>
      <c r="AL16" s="23">
        <v>167.3</v>
      </c>
      <c r="AM16" s="21">
        <v>2.63</v>
      </c>
      <c r="AN16" s="24" t="s">
        <v>70</v>
      </c>
      <c r="AO16" s="24" t="s">
        <v>70</v>
      </c>
      <c r="AP16" s="21" t="s">
        <v>64</v>
      </c>
      <c r="AQ16" s="24">
        <v>3.7019106892341107E-2</v>
      </c>
      <c r="AR16" s="24">
        <v>0.14330000000000001</v>
      </c>
      <c r="AS16" s="21" t="s">
        <v>64</v>
      </c>
      <c r="AT16" s="21" t="s">
        <v>64</v>
      </c>
      <c r="AU16" s="21" t="s">
        <v>64</v>
      </c>
      <c r="AV16" s="21" t="s">
        <v>64</v>
      </c>
      <c r="AW16" s="21" t="s">
        <v>64</v>
      </c>
      <c r="AX16" s="21" t="s">
        <v>64</v>
      </c>
      <c r="AY16" s="21" t="s">
        <v>64</v>
      </c>
      <c r="AZ16" s="21" t="s">
        <v>64</v>
      </c>
      <c r="BA16" s="21" t="s">
        <v>64</v>
      </c>
      <c r="BB16" s="21" t="s">
        <v>64</v>
      </c>
      <c r="BC16" s="21" t="s">
        <v>64</v>
      </c>
      <c r="BD16" s="21" t="s">
        <v>64</v>
      </c>
      <c r="BE16" s="21" t="s">
        <v>64</v>
      </c>
      <c r="BF16" s="21" t="s">
        <v>64</v>
      </c>
      <c r="BG16" s="21" t="s">
        <v>64</v>
      </c>
      <c r="BH16" s="21" t="s">
        <v>64</v>
      </c>
      <c r="BI16" s="21" t="s">
        <v>64</v>
      </c>
      <c r="BJ16" s="21" t="s">
        <v>64</v>
      </c>
      <c r="BK16" s="21" t="s">
        <v>64</v>
      </c>
      <c r="BL16" s="21" t="s">
        <v>64</v>
      </c>
      <c r="BM16" s="21" t="s">
        <v>64</v>
      </c>
      <c r="BN16" s="21" t="s">
        <v>64</v>
      </c>
      <c r="BO16" s="21" t="s">
        <v>64</v>
      </c>
      <c r="BP16" s="21" t="s">
        <v>64</v>
      </c>
      <c r="BQ16" s="21" t="s">
        <v>64</v>
      </c>
      <c r="BR16" s="21" t="s">
        <v>64</v>
      </c>
      <c r="BS16" s="21" t="s">
        <v>64</v>
      </c>
      <c r="BT16" s="21" t="s">
        <v>64</v>
      </c>
    </row>
    <row r="17" spans="1:72" s="6" customFormat="1" ht="15" customHeight="1" x14ac:dyDescent="0.35">
      <c r="A17" s="17" t="s">
        <v>77</v>
      </c>
      <c r="B17" s="18" t="s">
        <v>60</v>
      </c>
      <c r="C17" s="18" t="s">
        <v>61</v>
      </c>
      <c r="D17" s="18">
        <v>15</v>
      </c>
      <c r="E17" s="18">
        <v>1</v>
      </c>
      <c r="F17" s="18">
        <v>63</v>
      </c>
      <c r="G17" s="18">
        <v>72</v>
      </c>
      <c r="H17" s="19">
        <v>32.880000000000003</v>
      </c>
      <c r="I17" s="19">
        <v>32.85</v>
      </c>
      <c r="J17" s="18" t="s">
        <v>66</v>
      </c>
      <c r="K17" s="20" t="str">
        <f t="shared" si="0"/>
        <v/>
      </c>
      <c r="L17" s="20" t="s">
        <v>29</v>
      </c>
      <c r="M17" s="20" t="s">
        <v>63</v>
      </c>
      <c r="N17" s="20" t="s">
        <v>63</v>
      </c>
      <c r="O17" s="20" t="s">
        <v>63</v>
      </c>
      <c r="P17" s="20" t="s">
        <v>29</v>
      </c>
      <c r="Q17" s="20" t="s">
        <v>29</v>
      </c>
      <c r="R17" s="21">
        <v>48.575970167695871</v>
      </c>
      <c r="S17" s="21">
        <v>0.2557164697237137</v>
      </c>
      <c r="T17" s="21">
        <v>15.306387660100157</v>
      </c>
      <c r="U17" s="21">
        <v>5.471366297789352</v>
      </c>
      <c r="V17" s="21">
        <v>9.3249697437053081E-2</v>
      </c>
      <c r="W17" s="21">
        <v>11.716850636612996</v>
      </c>
      <c r="X17" s="21">
        <v>17.827115218834198</v>
      </c>
      <c r="Y17" s="21">
        <v>0.69779977005948446</v>
      </c>
      <c r="Z17" s="21">
        <v>1.006373544697625E-2</v>
      </c>
      <c r="AA17" s="21">
        <v>3.0649798593614459E-2</v>
      </c>
      <c r="AB17" s="21">
        <v>1.4830547706587642E-2</v>
      </c>
      <c r="AC17" s="21">
        <v>100.00000000000003</v>
      </c>
      <c r="AD17" s="22">
        <v>80.924374983479765</v>
      </c>
      <c r="AE17" s="22">
        <v>93.38541211039454</v>
      </c>
      <c r="AF17" s="23">
        <v>153.85419999999999</v>
      </c>
      <c r="AG17" s="23">
        <v>1052.8453999999999</v>
      </c>
      <c r="AH17" s="23">
        <v>41</v>
      </c>
      <c r="AI17" s="23">
        <v>153.43199999999999</v>
      </c>
      <c r="AJ17" s="23">
        <v>161.20980000000003</v>
      </c>
      <c r="AK17" s="23">
        <v>25.697499999999998</v>
      </c>
      <c r="AL17" s="23">
        <v>126.32310000000001</v>
      </c>
      <c r="AM17" s="21">
        <v>1.1409804983748524</v>
      </c>
      <c r="AN17" s="24">
        <v>3.4392903701618321E-2</v>
      </c>
      <c r="AO17" s="24">
        <v>1.2308061284142977</v>
      </c>
      <c r="AP17" s="21" t="s">
        <v>64</v>
      </c>
      <c r="AQ17" s="24" t="s">
        <v>74</v>
      </c>
      <c r="AR17" s="24">
        <v>0.20250000000000001</v>
      </c>
      <c r="AS17" s="21" t="s">
        <v>64</v>
      </c>
      <c r="AT17" s="21" t="s">
        <v>64</v>
      </c>
      <c r="AU17" s="21" t="s">
        <v>64</v>
      </c>
      <c r="AV17" s="21" t="s">
        <v>64</v>
      </c>
      <c r="AW17" s="21" t="s">
        <v>64</v>
      </c>
      <c r="AX17" s="21" t="s">
        <v>64</v>
      </c>
      <c r="AY17" s="21" t="s">
        <v>64</v>
      </c>
      <c r="AZ17" s="21" t="s">
        <v>64</v>
      </c>
      <c r="BA17" s="21" t="s">
        <v>64</v>
      </c>
      <c r="BB17" s="21" t="s">
        <v>64</v>
      </c>
      <c r="BC17" s="21" t="s">
        <v>64</v>
      </c>
      <c r="BD17" s="21" t="s">
        <v>64</v>
      </c>
      <c r="BE17" s="21" t="s">
        <v>64</v>
      </c>
      <c r="BF17" s="21" t="s">
        <v>64</v>
      </c>
      <c r="BG17" s="21" t="s">
        <v>64</v>
      </c>
      <c r="BH17" s="21" t="s">
        <v>64</v>
      </c>
      <c r="BI17" s="21" t="s">
        <v>64</v>
      </c>
      <c r="BJ17" s="21" t="s">
        <v>64</v>
      </c>
      <c r="BK17" s="21" t="s">
        <v>64</v>
      </c>
      <c r="BL17" s="21" t="s">
        <v>64</v>
      </c>
      <c r="BM17" s="21" t="s">
        <v>64</v>
      </c>
      <c r="BN17" s="21" t="s">
        <v>64</v>
      </c>
      <c r="BO17" s="21" t="s">
        <v>64</v>
      </c>
      <c r="BP17" s="21" t="s">
        <v>64</v>
      </c>
      <c r="BQ17" s="21" t="s">
        <v>64</v>
      </c>
      <c r="BR17" s="21" t="s">
        <v>64</v>
      </c>
      <c r="BS17" s="21" t="s">
        <v>64</v>
      </c>
      <c r="BT17" s="21" t="s">
        <v>64</v>
      </c>
    </row>
    <row r="18" spans="1:72" s="6" customFormat="1" ht="15" customHeight="1" x14ac:dyDescent="0.35">
      <c r="A18" s="17" t="s">
        <v>78</v>
      </c>
      <c r="B18" s="18" t="s">
        <v>60</v>
      </c>
      <c r="C18" s="18" t="s">
        <v>61</v>
      </c>
      <c r="D18" s="18">
        <v>18</v>
      </c>
      <c r="E18" s="18">
        <v>1</v>
      </c>
      <c r="F18" s="18">
        <v>26</v>
      </c>
      <c r="G18" s="18">
        <v>33</v>
      </c>
      <c r="H18" s="19">
        <v>38.51</v>
      </c>
      <c r="I18" s="19">
        <v>38.500803858520904</v>
      </c>
      <c r="J18" s="18" t="s">
        <v>62</v>
      </c>
      <c r="K18" s="20" t="str">
        <f t="shared" si="0"/>
        <v/>
      </c>
      <c r="L18" s="20" t="s">
        <v>29</v>
      </c>
      <c r="M18" s="20" t="s">
        <v>29</v>
      </c>
      <c r="N18" s="20" t="s">
        <v>29</v>
      </c>
      <c r="O18" s="20" t="s">
        <v>63</v>
      </c>
      <c r="P18" s="20" t="s">
        <v>29</v>
      </c>
      <c r="Q18" s="20" t="s">
        <v>29</v>
      </c>
      <c r="R18" s="21">
        <v>45.999466419843593</v>
      </c>
      <c r="S18" s="21">
        <v>7.9586245398995517E-2</v>
      </c>
      <c r="T18" s="21">
        <v>26.967165112828884</v>
      </c>
      <c r="U18" s="21">
        <v>2.2106237962767952</v>
      </c>
      <c r="V18" s="21">
        <v>4.0198500616297247E-2</v>
      </c>
      <c r="W18" s="21">
        <v>4.2696443010990377</v>
      </c>
      <c r="X18" s="21">
        <v>19.194636259665739</v>
      </c>
      <c r="Y18" s="21">
        <v>0.83117231272934122</v>
      </c>
      <c r="Z18" s="21">
        <v>0.15054316331615</v>
      </c>
      <c r="AA18" s="21">
        <v>0.24953718625333515</v>
      </c>
      <c r="AB18" s="21">
        <v>7.4267019718254525E-3</v>
      </c>
      <c r="AC18" s="21">
        <v>99.999999999999972</v>
      </c>
      <c r="AD18" s="22">
        <v>79.279562726970696</v>
      </c>
      <c r="AE18" s="22">
        <v>92.733553435596278</v>
      </c>
      <c r="AF18" s="23">
        <v>40.924199999999999</v>
      </c>
      <c r="AG18" s="23">
        <v>748.31419999999991</v>
      </c>
      <c r="AH18" s="23">
        <v>5</v>
      </c>
      <c r="AI18" s="23">
        <v>113.7235</v>
      </c>
      <c r="AJ18" s="23">
        <v>56.775400000000005</v>
      </c>
      <c r="AK18" s="23">
        <v>3.8119000000000001</v>
      </c>
      <c r="AL18" s="23">
        <v>181.6498</v>
      </c>
      <c r="AM18" s="21">
        <v>3.2666602864707759</v>
      </c>
      <c r="AN18" s="24">
        <v>1.9650013295271888E-2</v>
      </c>
      <c r="AO18" s="24">
        <v>1.8599990789824024</v>
      </c>
      <c r="AP18" s="21" t="s">
        <v>64</v>
      </c>
      <c r="AQ18" s="24">
        <v>-4.2370899204819323E-3</v>
      </c>
      <c r="AR18" s="24">
        <v>0.08</v>
      </c>
      <c r="AS18" s="18">
        <f>VLOOKUP($A18,[2]Table_F_T2!$A$3:$AP$26,5,FALSE)</f>
        <v>1.5862111912939227</v>
      </c>
      <c r="AT18" s="18">
        <f>VLOOKUP($A18,[2]Table_F_T2!$A$3:$AP$26,8,FALSE)</f>
        <v>15.711769911924167</v>
      </c>
      <c r="AU18" s="18">
        <f>VLOOKUP($A18,[2]Table_F_T2!$A$3:$AP$26,17,FALSE)</f>
        <v>8.9905652207415621</v>
      </c>
      <c r="AV18" s="18">
        <f>VLOOKUP($A18,[2]Table_F_T2!$A$3:$AP$26,18,FALSE)</f>
        <v>0.97445568768739432</v>
      </c>
      <c r="AW18" s="18">
        <f>VLOOKUP($A18,[2]Table_F_T2!$A$3:$AP$26,19,FALSE)</f>
        <v>188.67627099778628</v>
      </c>
      <c r="AX18" s="18">
        <f>VLOOKUP($A18,[2]Table_F_T2!$A$3:$AP$26,20,FALSE)</f>
        <v>1.1929623839022823</v>
      </c>
      <c r="AY18" s="18">
        <f>VLOOKUP($A18,[2]Table_F_T2!$A$3:$AP$26,21,FALSE)</f>
        <v>1.0621168108709453</v>
      </c>
      <c r="AZ18" s="18">
        <f>VLOOKUP($A18,[2]Table_F_T2!$A$3:$AP$26,22,FALSE)</f>
        <v>9.1540952720132514E-3</v>
      </c>
      <c r="BA18" s="18">
        <f>VLOOKUP($A18,[2]Table_F_T2!$A$3:$AP$26,23,FALSE)</f>
        <v>5.7754391081972347</v>
      </c>
      <c r="BB18" s="18">
        <f>VLOOKUP($A18,[2]Table_F_T2!$A$3:$AP$26,24,FALSE)</f>
        <v>8.7722698297489868E-2</v>
      </c>
      <c r="BC18" s="18">
        <f>VLOOKUP($A18,[2]Table_F_T2!$A$3:$AP$26,25,FALSE)</f>
        <v>0.26070768111763659</v>
      </c>
      <c r="BD18" s="18">
        <f>VLOOKUP($A18,[2]Table_F_T2!$A$3:$AP$26,26,FALSE)</f>
        <v>4.2546969716592074E-2</v>
      </c>
      <c r="BE18" s="18">
        <f>VLOOKUP($A18,[2]Table_F_T2!$A$3:$AP$26,27,FALSE)</f>
        <v>0.26093222744028766</v>
      </c>
      <c r="BF18" s="18">
        <f>VLOOKUP($A18,[2]Table_F_T2!$A$3:$AP$26,28,FALSE)</f>
        <v>0.12077777434654183</v>
      </c>
      <c r="BG18" s="18">
        <f>VLOOKUP($A18,[2]Table_F_T2!$A$3:$AP$26,29,FALSE)</f>
        <v>0.11912780193100389</v>
      </c>
      <c r="BH18" s="18">
        <f>VLOOKUP($A18,[2]Table_F_T2!$A$3:$AP$26,30,FALSE)</f>
        <v>0.15944152101103443</v>
      </c>
      <c r="BI18" s="18">
        <f>VLOOKUP($A18,[2]Table_F_T2!$A$3:$AP$26,31,FALSE)</f>
        <v>3.1530209524185823E-2</v>
      </c>
      <c r="BJ18" s="18">
        <f>VLOOKUP($A18,[2]Table_F_T2!$A$3:$AP$26,32,FALSE)</f>
        <v>0.21346159228903652</v>
      </c>
      <c r="BK18" s="18">
        <f>VLOOKUP($A18,[2]Table_F_T2!$A$3:$AP$26,33,FALSE)</f>
        <v>4.3935077596819055E-2</v>
      </c>
      <c r="BL18" s="18">
        <f>VLOOKUP($A18,[2]Table_F_T2!$A$3:$AP$26,34,FALSE)</f>
        <v>0.12337996849158003</v>
      </c>
      <c r="BM18" s="18">
        <f>VLOOKUP($A18,[2]Table_F_T2!$A$3:$AP$26,35,FALSE)</f>
        <v>1.7927975236502563E-2</v>
      </c>
      <c r="BN18" s="18">
        <f>VLOOKUP($A18,[2]Table_F_T2!$A$3:$AP$26,36,FALSE)</f>
        <v>0.11093481572324108</v>
      </c>
      <c r="BO18" s="18">
        <f>VLOOKUP($A18,[2]Table_F_T2!$A$3:$AP$26,37,FALSE)</f>
        <v>1.3467859384241294E-2</v>
      </c>
      <c r="BP18" s="18">
        <f>VLOOKUP($A18,[2]Table_F_T2!$A$3:$AP$26,38,FALSE)</f>
        <v>4.3917403437639939E-2</v>
      </c>
      <c r="BQ18" s="18">
        <f>VLOOKUP($A18,[2]Table_F_T2!$A$3:$AP$26,39,FALSE)</f>
        <v>6.298714807191193E-4</v>
      </c>
      <c r="BR18" s="18">
        <f>VLOOKUP($A18,[2]Table_F_T2!$A$3:$AP$26,40,FALSE)</f>
        <v>0.12356377727431786</v>
      </c>
      <c r="BS18" s="18">
        <f>VLOOKUP($A18,[2]Table_F_T2!$A$3:$AP$26,41,FALSE)</f>
        <v>1.3155454691252313E-3</v>
      </c>
      <c r="BT18" s="18">
        <f>VLOOKUP($A18,[2]Table_F_T2!$A$3:$AP$26,42,FALSE)</f>
        <v>2.630005960905664E-3</v>
      </c>
    </row>
    <row r="19" spans="1:72" s="6" customFormat="1" ht="15" customHeight="1" x14ac:dyDescent="0.35">
      <c r="A19" s="17" t="s">
        <v>79</v>
      </c>
      <c r="B19" s="18" t="s">
        <v>69</v>
      </c>
      <c r="C19" s="18" t="s">
        <v>61</v>
      </c>
      <c r="D19" s="18">
        <v>18</v>
      </c>
      <c r="E19" s="18">
        <v>2</v>
      </c>
      <c r="F19" s="18">
        <v>62</v>
      </c>
      <c r="G19" s="18">
        <v>67</v>
      </c>
      <c r="H19" s="19">
        <v>39.504999999999995</v>
      </c>
      <c r="I19" s="19">
        <v>39.460610932475888</v>
      </c>
      <c r="J19" s="18" t="s">
        <v>80</v>
      </c>
      <c r="K19" s="20" t="str">
        <f t="shared" si="0"/>
        <v>Y</v>
      </c>
      <c r="L19" s="20" t="s">
        <v>29</v>
      </c>
      <c r="M19" s="20" t="s">
        <v>63</v>
      </c>
      <c r="N19" s="20" t="s">
        <v>63</v>
      </c>
      <c r="O19" s="20" t="s">
        <v>63</v>
      </c>
      <c r="P19" s="20" t="s">
        <v>29</v>
      </c>
      <c r="Q19" s="20" t="s">
        <v>29</v>
      </c>
      <c r="R19" s="21">
        <v>40.983875017740758</v>
      </c>
      <c r="S19" s="21">
        <v>8.406388855530203E-2</v>
      </c>
      <c r="T19" s="21">
        <v>3.6245728571896456</v>
      </c>
      <c r="U19" s="21">
        <v>15.153334716202497</v>
      </c>
      <c r="V19" s="21">
        <v>0.16812777711060406</v>
      </c>
      <c r="W19" s="21">
        <v>38.189023657980059</v>
      </c>
      <c r="X19" s="21">
        <v>1.7904516523466925</v>
      </c>
      <c r="Y19" s="21" t="s">
        <v>70</v>
      </c>
      <c r="Z19" s="21" t="s">
        <v>70</v>
      </c>
      <c r="AA19" s="21">
        <v>6.5504328744391202E-3</v>
      </c>
      <c r="AB19" s="21" t="s">
        <v>64</v>
      </c>
      <c r="AC19" s="21">
        <v>100</v>
      </c>
      <c r="AD19" s="22">
        <v>83.312401577136214</v>
      </c>
      <c r="AE19" s="22"/>
      <c r="AF19" s="23">
        <v>62.1</v>
      </c>
      <c r="AG19" s="23">
        <v>2078.8000000000002</v>
      </c>
      <c r="AH19" s="23" t="s">
        <v>64</v>
      </c>
      <c r="AI19" s="23">
        <v>1355.1</v>
      </c>
      <c r="AJ19" s="23">
        <v>346.8</v>
      </c>
      <c r="AK19" s="23">
        <v>41.9</v>
      </c>
      <c r="AL19" s="23">
        <v>7.8</v>
      </c>
      <c r="AM19" s="21">
        <v>9.82</v>
      </c>
      <c r="AN19" s="24" t="s">
        <v>70</v>
      </c>
      <c r="AO19" s="24" t="s">
        <v>70</v>
      </c>
      <c r="AP19" s="21" t="s">
        <v>64</v>
      </c>
      <c r="AQ19" s="24">
        <v>2.9001646578811748E-2</v>
      </c>
      <c r="AR19" s="24">
        <v>0.19750000000000001</v>
      </c>
      <c r="AS19" s="21" t="s">
        <v>64</v>
      </c>
      <c r="AT19" s="21" t="s">
        <v>64</v>
      </c>
      <c r="AU19" s="21" t="s">
        <v>64</v>
      </c>
      <c r="AV19" s="21" t="s">
        <v>64</v>
      </c>
      <c r="AW19" s="21" t="s">
        <v>64</v>
      </c>
      <c r="AX19" s="21" t="s">
        <v>64</v>
      </c>
      <c r="AY19" s="21" t="s">
        <v>64</v>
      </c>
      <c r="AZ19" s="21" t="s">
        <v>64</v>
      </c>
      <c r="BA19" s="21" t="s">
        <v>64</v>
      </c>
      <c r="BB19" s="21" t="s">
        <v>64</v>
      </c>
      <c r="BC19" s="21" t="s">
        <v>64</v>
      </c>
      <c r="BD19" s="21" t="s">
        <v>64</v>
      </c>
      <c r="BE19" s="21" t="s">
        <v>64</v>
      </c>
      <c r="BF19" s="21" t="s">
        <v>64</v>
      </c>
      <c r="BG19" s="21" t="s">
        <v>64</v>
      </c>
      <c r="BH19" s="21" t="s">
        <v>64</v>
      </c>
      <c r="BI19" s="21" t="s">
        <v>64</v>
      </c>
      <c r="BJ19" s="21" t="s">
        <v>64</v>
      </c>
      <c r="BK19" s="21" t="s">
        <v>64</v>
      </c>
      <c r="BL19" s="21" t="s">
        <v>64</v>
      </c>
      <c r="BM19" s="21" t="s">
        <v>64</v>
      </c>
      <c r="BN19" s="21" t="s">
        <v>64</v>
      </c>
      <c r="BO19" s="21" t="s">
        <v>64</v>
      </c>
      <c r="BP19" s="21" t="s">
        <v>64</v>
      </c>
      <c r="BQ19" s="21" t="s">
        <v>64</v>
      </c>
      <c r="BR19" s="21" t="s">
        <v>64</v>
      </c>
      <c r="BS19" s="21" t="s">
        <v>64</v>
      </c>
      <c r="BT19" s="21" t="s">
        <v>64</v>
      </c>
    </row>
    <row r="20" spans="1:72" s="6" customFormat="1" ht="15" customHeight="1" x14ac:dyDescent="0.35">
      <c r="A20" s="17" t="s">
        <v>81</v>
      </c>
      <c r="B20" s="18" t="s">
        <v>60</v>
      </c>
      <c r="C20" s="18" t="s">
        <v>61</v>
      </c>
      <c r="D20" s="18">
        <v>20</v>
      </c>
      <c r="E20" s="18">
        <v>4</v>
      </c>
      <c r="F20" s="18">
        <v>68</v>
      </c>
      <c r="G20" s="18">
        <v>74</v>
      </c>
      <c r="H20" s="19">
        <v>47.214999999999996</v>
      </c>
      <c r="I20" s="19">
        <v>47.008139534883725</v>
      </c>
      <c r="J20" s="18" t="s">
        <v>66</v>
      </c>
      <c r="K20" s="20" t="str">
        <f t="shared" si="0"/>
        <v/>
      </c>
      <c r="L20" s="20" t="s">
        <v>29</v>
      </c>
      <c r="M20" s="20" t="s">
        <v>63</v>
      </c>
      <c r="N20" s="20" t="s">
        <v>63</v>
      </c>
      <c r="O20" s="20" t="s">
        <v>63</v>
      </c>
      <c r="P20" s="20" t="s">
        <v>29</v>
      </c>
      <c r="Q20" s="20" t="s">
        <v>29</v>
      </c>
      <c r="R20" s="21">
        <v>47.294149947256344</v>
      </c>
      <c r="S20" s="21">
        <v>0.13517036666010734</v>
      </c>
      <c r="T20" s="21">
        <v>24.577055161290158</v>
      </c>
      <c r="U20" s="21">
        <v>4.6569341403184712</v>
      </c>
      <c r="V20" s="21">
        <v>7.3655592453328395E-2</v>
      </c>
      <c r="W20" s="21">
        <v>7.3893661690754628</v>
      </c>
      <c r="X20" s="21">
        <v>13.622119173319568</v>
      </c>
      <c r="Y20" s="21">
        <v>2.1731269064461287</v>
      </c>
      <c r="Z20" s="21">
        <v>2.0911496552876253E-2</v>
      </c>
      <c r="AA20" s="21">
        <v>4.7595348933156388E-2</v>
      </c>
      <c r="AB20" s="21">
        <v>9.9156976944075811E-3</v>
      </c>
      <c r="AC20" s="21">
        <v>100</v>
      </c>
      <c r="AD20" s="22">
        <v>75.864932853127556</v>
      </c>
      <c r="AE20" s="22">
        <v>77.598874585106927</v>
      </c>
      <c r="AF20" s="23">
        <v>89.484099999999998</v>
      </c>
      <c r="AG20" s="23">
        <v>87.4392</v>
      </c>
      <c r="AH20" s="23">
        <v>30</v>
      </c>
      <c r="AI20" s="23">
        <v>63.361500000000007</v>
      </c>
      <c r="AJ20" s="23">
        <v>7.6298000000000004</v>
      </c>
      <c r="AK20" s="23">
        <v>12.7651</v>
      </c>
      <c r="AL20" s="23">
        <v>401.91270000000003</v>
      </c>
      <c r="AM20" s="21">
        <v>4.3524450310659324</v>
      </c>
      <c r="AN20" s="24">
        <v>0.81850694940166113</v>
      </c>
      <c r="AO20" s="24">
        <v>4.0798786414849344</v>
      </c>
      <c r="AP20" s="21" t="s">
        <v>64</v>
      </c>
      <c r="AQ20" s="24" t="s">
        <v>74</v>
      </c>
      <c r="AR20" s="24">
        <v>1.9049</v>
      </c>
      <c r="AS20" s="21" t="s">
        <v>64</v>
      </c>
      <c r="AT20" s="21" t="s">
        <v>64</v>
      </c>
      <c r="AU20" s="21" t="s">
        <v>64</v>
      </c>
      <c r="AV20" s="21" t="s">
        <v>64</v>
      </c>
      <c r="AW20" s="21" t="s">
        <v>64</v>
      </c>
      <c r="AX20" s="21" t="s">
        <v>64</v>
      </c>
      <c r="AY20" s="21" t="s">
        <v>64</v>
      </c>
      <c r="AZ20" s="21" t="s">
        <v>64</v>
      </c>
      <c r="BA20" s="21" t="s">
        <v>64</v>
      </c>
      <c r="BB20" s="21" t="s">
        <v>64</v>
      </c>
      <c r="BC20" s="21" t="s">
        <v>64</v>
      </c>
      <c r="BD20" s="21" t="s">
        <v>64</v>
      </c>
      <c r="BE20" s="21" t="s">
        <v>64</v>
      </c>
      <c r="BF20" s="21" t="s">
        <v>64</v>
      </c>
      <c r="BG20" s="21" t="s">
        <v>64</v>
      </c>
      <c r="BH20" s="21" t="s">
        <v>64</v>
      </c>
      <c r="BI20" s="21" t="s">
        <v>64</v>
      </c>
      <c r="BJ20" s="21" t="s">
        <v>64</v>
      </c>
      <c r="BK20" s="21" t="s">
        <v>64</v>
      </c>
      <c r="BL20" s="21" t="s">
        <v>64</v>
      </c>
      <c r="BM20" s="21" t="s">
        <v>64</v>
      </c>
      <c r="BN20" s="21" t="s">
        <v>64</v>
      </c>
      <c r="BO20" s="21" t="s">
        <v>64</v>
      </c>
      <c r="BP20" s="21" t="s">
        <v>64</v>
      </c>
      <c r="BQ20" s="21" t="s">
        <v>64</v>
      </c>
      <c r="BR20" s="21" t="s">
        <v>64</v>
      </c>
      <c r="BS20" s="21" t="s">
        <v>64</v>
      </c>
      <c r="BT20" s="21" t="s">
        <v>64</v>
      </c>
    </row>
    <row r="21" spans="1:72" s="6" customFormat="1" ht="15" customHeight="1" x14ac:dyDescent="0.35">
      <c r="A21" s="17" t="s">
        <v>82</v>
      </c>
      <c r="B21" s="18" t="s">
        <v>69</v>
      </c>
      <c r="C21" s="18" t="s">
        <v>61</v>
      </c>
      <c r="D21" s="18">
        <v>21</v>
      </c>
      <c r="E21" s="18">
        <v>3</v>
      </c>
      <c r="F21" s="18">
        <v>53</v>
      </c>
      <c r="G21" s="18">
        <v>58</v>
      </c>
      <c r="H21" s="19">
        <v>49.645000000000003</v>
      </c>
      <c r="I21" s="19">
        <v>49.614901256732502</v>
      </c>
      <c r="J21" s="18" t="s">
        <v>62</v>
      </c>
      <c r="K21" s="20" t="str">
        <f t="shared" si="0"/>
        <v>Y</v>
      </c>
      <c r="L21" s="20" t="s">
        <v>29</v>
      </c>
      <c r="M21" s="20" t="s">
        <v>63</v>
      </c>
      <c r="N21" s="20" t="s">
        <v>63</v>
      </c>
      <c r="O21" s="20" t="s">
        <v>63</v>
      </c>
      <c r="P21" s="20" t="s">
        <v>29</v>
      </c>
      <c r="Q21" s="20" t="s">
        <v>29</v>
      </c>
      <c r="R21" s="21">
        <v>47.20576000657347</v>
      </c>
      <c r="S21" s="21">
        <v>0.16228263883896016</v>
      </c>
      <c r="T21" s="21">
        <v>17.008863918817593</v>
      </c>
      <c r="U21" s="21">
        <v>9.2953030474214522</v>
      </c>
      <c r="V21" s="21">
        <v>0.13044237425663252</v>
      </c>
      <c r="W21" s="21">
        <v>12.869629523115005</v>
      </c>
      <c r="X21" s="21">
        <v>12.253366337650599</v>
      </c>
      <c r="Y21" s="21">
        <v>1.0681895214716364</v>
      </c>
      <c r="Z21" s="21" t="s">
        <v>70</v>
      </c>
      <c r="AA21" s="21">
        <v>6.1626318546440561E-3</v>
      </c>
      <c r="AB21" s="21" t="s">
        <v>64</v>
      </c>
      <c r="AC21" s="21">
        <v>100.00000000000001</v>
      </c>
      <c r="AD21" s="22">
        <v>73.281756471782344</v>
      </c>
      <c r="AE21" s="22">
        <v>86.374500134057115</v>
      </c>
      <c r="AF21" s="23">
        <v>75.5</v>
      </c>
      <c r="AG21" s="23">
        <v>139.19999999999999</v>
      </c>
      <c r="AH21" s="23" t="s">
        <v>64</v>
      </c>
      <c r="AI21" s="23">
        <v>151.4</v>
      </c>
      <c r="AJ21" s="23">
        <v>7.9</v>
      </c>
      <c r="AK21" s="23">
        <v>33.6</v>
      </c>
      <c r="AL21" s="23">
        <v>144</v>
      </c>
      <c r="AM21" s="21">
        <v>1.98</v>
      </c>
      <c r="AN21" s="24" t="s">
        <v>70</v>
      </c>
      <c r="AO21" s="24" t="s">
        <v>70</v>
      </c>
      <c r="AP21" s="21" t="s">
        <v>64</v>
      </c>
      <c r="AQ21" s="24">
        <v>1.7219942028296284E-2</v>
      </c>
      <c r="AR21" s="24">
        <v>6.6699999999999995E-2</v>
      </c>
      <c r="AS21" s="21" t="s">
        <v>64</v>
      </c>
      <c r="AT21" s="21" t="s">
        <v>64</v>
      </c>
      <c r="AU21" s="21" t="s">
        <v>64</v>
      </c>
      <c r="AV21" s="21" t="s">
        <v>64</v>
      </c>
      <c r="AW21" s="21" t="s">
        <v>64</v>
      </c>
      <c r="AX21" s="21" t="s">
        <v>64</v>
      </c>
      <c r="AY21" s="21" t="s">
        <v>64</v>
      </c>
      <c r="AZ21" s="21" t="s">
        <v>64</v>
      </c>
      <c r="BA21" s="21" t="s">
        <v>64</v>
      </c>
      <c r="BB21" s="21" t="s">
        <v>64</v>
      </c>
      <c r="BC21" s="21" t="s">
        <v>64</v>
      </c>
      <c r="BD21" s="21" t="s">
        <v>64</v>
      </c>
      <c r="BE21" s="21" t="s">
        <v>64</v>
      </c>
      <c r="BF21" s="21" t="s">
        <v>64</v>
      </c>
      <c r="BG21" s="21" t="s">
        <v>64</v>
      </c>
      <c r="BH21" s="21" t="s">
        <v>64</v>
      </c>
      <c r="BI21" s="21" t="s">
        <v>64</v>
      </c>
      <c r="BJ21" s="21" t="s">
        <v>64</v>
      </c>
      <c r="BK21" s="21" t="s">
        <v>64</v>
      </c>
      <c r="BL21" s="21" t="s">
        <v>64</v>
      </c>
      <c r="BM21" s="21" t="s">
        <v>64</v>
      </c>
      <c r="BN21" s="21" t="s">
        <v>64</v>
      </c>
      <c r="BO21" s="21" t="s">
        <v>64</v>
      </c>
      <c r="BP21" s="21" t="s">
        <v>64</v>
      </c>
      <c r="BQ21" s="21" t="s">
        <v>64</v>
      </c>
      <c r="BR21" s="21" t="s">
        <v>64</v>
      </c>
      <c r="BS21" s="21" t="s">
        <v>64</v>
      </c>
      <c r="BT21" s="21" t="s">
        <v>64</v>
      </c>
    </row>
    <row r="22" spans="1:72" s="6" customFormat="1" ht="15" customHeight="1" x14ac:dyDescent="0.35">
      <c r="A22" s="17" t="s">
        <v>83</v>
      </c>
      <c r="B22" s="18" t="s">
        <v>69</v>
      </c>
      <c r="C22" s="18" t="s">
        <v>61</v>
      </c>
      <c r="D22" s="18">
        <v>24</v>
      </c>
      <c r="E22" s="18">
        <v>1</v>
      </c>
      <c r="F22" s="18">
        <v>0</v>
      </c>
      <c r="G22" s="18">
        <v>5</v>
      </c>
      <c r="H22" s="19">
        <v>53.25</v>
      </c>
      <c r="I22" s="19">
        <v>53.25</v>
      </c>
      <c r="J22" s="18" t="s">
        <v>62</v>
      </c>
      <c r="K22" s="20" t="str">
        <f t="shared" si="0"/>
        <v>Y</v>
      </c>
      <c r="L22" s="20" t="s">
        <v>29</v>
      </c>
      <c r="M22" s="20" t="s">
        <v>63</v>
      </c>
      <c r="N22" s="20" t="s">
        <v>63</v>
      </c>
      <c r="O22" s="20" t="s">
        <v>63</v>
      </c>
      <c r="P22" s="20" t="s">
        <v>29</v>
      </c>
      <c r="Q22" s="20" t="s">
        <v>29</v>
      </c>
      <c r="R22" s="21">
        <v>47.695314073894998</v>
      </c>
      <c r="S22" s="21">
        <v>0.24779402876828238</v>
      </c>
      <c r="T22" s="21">
        <v>13.60852572625811</v>
      </c>
      <c r="U22" s="21">
        <v>7.333091583061365</v>
      </c>
      <c r="V22" s="21">
        <v>0.12288972158427011</v>
      </c>
      <c r="W22" s="21">
        <v>14.343849470163988</v>
      </c>
      <c r="X22" s="21">
        <v>16.036101373947378</v>
      </c>
      <c r="Y22" s="21">
        <v>0.60437567992263996</v>
      </c>
      <c r="Z22" s="21">
        <v>4.0291711994842666E-3</v>
      </c>
      <c r="AA22" s="21">
        <v>4.0291711994842666E-3</v>
      </c>
      <c r="AB22" s="21" t="s">
        <v>64</v>
      </c>
      <c r="AC22" s="21">
        <v>100.00000000000001</v>
      </c>
      <c r="AD22" s="22">
        <v>79.486893313659863</v>
      </c>
      <c r="AE22" s="22">
        <v>93.6154579146759</v>
      </c>
      <c r="AF22" s="23">
        <v>146.6</v>
      </c>
      <c r="AG22" s="23">
        <v>329.8</v>
      </c>
      <c r="AH22" s="23" t="s">
        <v>64</v>
      </c>
      <c r="AI22" s="23">
        <v>151.1</v>
      </c>
      <c r="AJ22" s="23">
        <v>141.69999999999999</v>
      </c>
      <c r="AK22" s="23">
        <v>24.3</v>
      </c>
      <c r="AL22" s="23">
        <v>98.9</v>
      </c>
      <c r="AM22" s="21">
        <v>0.65</v>
      </c>
      <c r="AN22" s="24" t="s">
        <v>70</v>
      </c>
      <c r="AO22" s="24" t="s">
        <v>70</v>
      </c>
      <c r="AP22" s="21" t="s">
        <v>64</v>
      </c>
      <c r="AQ22" s="24">
        <v>-1.2903980724809742E-4</v>
      </c>
      <c r="AR22" s="24">
        <v>5.1700000000000003E-2</v>
      </c>
      <c r="AS22" s="21" t="s">
        <v>64</v>
      </c>
      <c r="AT22" s="21" t="s">
        <v>64</v>
      </c>
      <c r="AU22" s="21" t="s">
        <v>64</v>
      </c>
      <c r="AV22" s="21" t="s">
        <v>64</v>
      </c>
      <c r="AW22" s="21" t="s">
        <v>64</v>
      </c>
      <c r="AX22" s="21" t="s">
        <v>64</v>
      </c>
      <c r="AY22" s="21" t="s">
        <v>64</v>
      </c>
      <c r="AZ22" s="21" t="s">
        <v>64</v>
      </c>
      <c r="BA22" s="21" t="s">
        <v>64</v>
      </c>
      <c r="BB22" s="21" t="s">
        <v>64</v>
      </c>
      <c r="BC22" s="21" t="s">
        <v>64</v>
      </c>
      <c r="BD22" s="21" t="s">
        <v>64</v>
      </c>
      <c r="BE22" s="21" t="s">
        <v>64</v>
      </c>
      <c r="BF22" s="21" t="s">
        <v>64</v>
      </c>
      <c r="BG22" s="21" t="s">
        <v>64</v>
      </c>
      <c r="BH22" s="21" t="s">
        <v>64</v>
      </c>
      <c r="BI22" s="21" t="s">
        <v>64</v>
      </c>
      <c r="BJ22" s="21" t="s">
        <v>64</v>
      </c>
      <c r="BK22" s="21" t="s">
        <v>64</v>
      </c>
      <c r="BL22" s="21" t="s">
        <v>64</v>
      </c>
      <c r="BM22" s="21" t="s">
        <v>64</v>
      </c>
      <c r="BN22" s="21" t="s">
        <v>64</v>
      </c>
      <c r="BO22" s="21" t="s">
        <v>64</v>
      </c>
      <c r="BP22" s="21" t="s">
        <v>64</v>
      </c>
      <c r="BQ22" s="21" t="s">
        <v>64</v>
      </c>
      <c r="BR22" s="21" t="s">
        <v>64</v>
      </c>
      <c r="BS22" s="21" t="s">
        <v>64</v>
      </c>
      <c r="BT22" s="21" t="s">
        <v>64</v>
      </c>
    </row>
    <row r="23" spans="1:72" s="6" customFormat="1" ht="15" customHeight="1" x14ac:dyDescent="0.35">
      <c r="A23" s="17" t="s">
        <v>84</v>
      </c>
      <c r="B23" s="18" t="s">
        <v>60</v>
      </c>
      <c r="C23" s="18" t="s">
        <v>61</v>
      </c>
      <c r="D23" s="18">
        <v>24</v>
      </c>
      <c r="E23" s="18">
        <v>4</v>
      </c>
      <c r="F23" s="18">
        <v>52</v>
      </c>
      <c r="G23" s="18">
        <v>59</v>
      </c>
      <c r="H23" s="19">
        <v>56.13</v>
      </c>
      <c r="I23" s="19">
        <v>56.001592356687901</v>
      </c>
      <c r="J23" s="18" t="s">
        <v>62</v>
      </c>
      <c r="K23" s="20" t="str">
        <f t="shared" si="0"/>
        <v/>
      </c>
      <c r="L23" s="20" t="s">
        <v>29</v>
      </c>
      <c r="M23" s="20" t="s">
        <v>63</v>
      </c>
      <c r="N23" s="20" t="s">
        <v>29</v>
      </c>
      <c r="O23" s="20" t="s">
        <v>63</v>
      </c>
      <c r="P23" s="20" t="s">
        <v>29</v>
      </c>
      <c r="Q23" s="20" t="s">
        <v>29</v>
      </c>
      <c r="R23" s="21">
        <v>48.351431479718272</v>
      </c>
      <c r="S23" s="21">
        <v>0.19141002363852583</v>
      </c>
      <c r="T23" s="21">
        <v>20.577131584576723</v>
      </c>
      <c r="U23" s="21">
        <v>5.3097784222291713</v>
      </c>
      <c r="V23" s="21">
        <v>8.3488831059469748E-2</v>
      </c>
      <c r="W23" s="21">
        <v>8.3881892772913318</v>
      </c>
      <c r="X23" s="21">
        <v>15.964331502236336</v>
      </c>
      <c r="Y23" s="21">
        <v>1.0893204220991475</v>
      </c>
      <c r="Z23" s="21">
        <v>6.2839160371983751E-3</v>
      </c>
      <c r="AA23" s="21">
        <v>2.4765731483223755E-2</v>
      </c>
      <c r="AB23" s="21">
        <v>1.3868809630605307E-2</v>
      </c>
      <c r="AC23" s="21">
        <v>100.00000000000001</v>
      </c>
      <c r="AD23" s="22">
        <v>75.784092183132273</v>
      </c>
      <c r="AE23" s="22">
        <v>89.009549099588327</v>
      </c>
      <c r="AF23" s="23">
        <v>109.8115</v>
      </c>
      <c r="AG23" s="23">
        <v>154.05539999999999</v>
      </c>
      <c r="AH23" s="23">
        <v>4</v>
      </c>
      <c r="AI23" s="23">
        <v>93.385000000000005</v>
      </c>
      <c r="AJ23" s="23">
        <v>122.5954</v>
      </c>
      <c r="AK23" s="23">
        <v>13.759900000000002</v>
      </c>
      <c r="AL23" s="23">
        <v>171.21080000000001</v>
      </c>
      <c r="AM23" s="21" t="s">
        <v>70</v>
      </c>
      <c r="AN23" s="24">
        <v>1.4908344026081233E-2</v>
      </c>
      <c r="AO23" s="24">
        <v>0.65746510693787041</v>
      </c>
      <c r="AP23" s="21" t="s">
        <v>64</v>
      </c>
      <c r="AQ23" s="24" t="s">
        <v>74</v>
      </c>
      <c r="AR23" s="24">
        <v>0.1133</v>
      </c>
      <c r="AS23" s="21" t="s">
        <v>64</v>
      </c>
      <c r="AT23" s="21" t="s">
        <v>64</v>
      </c>
      <c r="AU23" s="21" t="s">
        <v>64</v>
      </c>
      <c r="AV23" s="21" t="s">
        <v>64</v>
      </c>
      <c r="AW23" s="21" t="s">
        <v>64</v>
      </c>
      <c r="AX23" s="21" t="s">
        <v>64</v>
      </c>
      <c r="AY23" s="21" t="s">
        <v>64</v>
      </c>
      <c r="AZ23" s="21" t="s">
        <v>64</v>
      </c>
      <c r="BA23" s="21" t="s">
        <v>64</v>
      </c>
      <c r="BB23" s="21" t="s">
        <v>64</v>
      </c>
      <c r="BC23" s="21" t="s">
        <v>64</v>
      </c>
      <c r="BD23" s="21" t="s">
        <v>64</v>
      </c>
      <c r="BE23" s="21" t="s">
        <v>64</v>
      </c>
      <c r="BF23" s="21" t="s">
        <v>64</v>
      </c>
      <c r="BG23" s="21" t="s">
        <v>64</v>
      </c>
      <c r="BH23" s="21" t="s">
        <v>64</v>
      </c>
      <c r="BI23" s="21" t="s">
        <v>64</v>
      </c>
      <c r="BJ23" s="21" t="s">
        <v>64</v>
      </c>
      <c r="BK23" s="21" t="s">
        <v>64</v>
      </c>
      <c r="BL23" s="21" t="s">
        <v>64</v>
      </c>
      <c r="BM23" s="21" t="s">
        <v>64</v>
      </c>
      <c r="BN23" s="21" t="s">
        <v>64</v>
      </c>
      <c r="BO23" s="21" t="s">
        <v>64</v>
      </c>
      <c r="BP23" s="21" t="s">
        <v>64</v>
      </c>
      <c r="BQ23" s="21" t="s">
        <v>64</v>
      </c>
      <c r="BR23" s="21" t="s">
        <v>64</v>
      </c>
      <c r="BS23" s="21" t="s">
        <v>64</v>
      </c>
      <c r="BT23" s="21" t="s">
        <v>64</v>
      </c>
    </row>
    <row r="24" spans="1:72" s="6" customFormat="1" ht="15" customHeight="1" x14ac:dyDescent="0.35">
      <c r="A24" s="17" t="s">
        <v>85</v>
      </c>
      <c r="B24" s="18" t="s">
        <v>60</v>
      </c>
      <c r="C24" s="18" t="s">
        <v>61</v>
      </c>
      <c r="D24" s="18">
        <v>25</v>
      </c>
      <c r="E24" s="18">
        <v>4</v>
      </c>
      <c r="F24" s="18">
        <v>50</v>
      </c>
      <c r="G24" s="18">
        <v>59</v>
      </c>
      <c r="H24" s="19">
        <v>59.125</v>
      </c>
      <c r="I24" s="19">
        <v>59.001196172248804</v>
      </c>
      <c r="J24" s="18" t="s">
        <v>66</v>
      </c>
      <c r="K24" s="20" t="str">
        <f t="shared" si="0"/>
        <v/>
      </c>
      <c r="L24" s="20" t="s">
        <v>29</v>
      </c>
      <c r="M24" s="20" t="s">
        <v>29</v>
      </c>
      <c r="N24" s="20" t="s">
        <v>63</v>
      </c>
      <c r="O24" s="20" t="s">
        <v>63</v>
      </c>
      <c r="P24" s="20" t="s">
        <v>29</v>
      </c>
      <c r="Q24" s="20" t="s">
        <v>29</v>
      </c>
      <c r="R24" s="21">
        <v>49.02368546272114</v>
      </c>
      <c r="S24" s="21">
        <v>0.44558049812488537</v>
      </c>
      <c r="T24" s="21">
        <v>17.031289026519598</v>
      </c>
      <c r="U24" s="21">
        <v>6.6495587574712394</v>
      </c>
      <c r="V24" s="21">
        <v>9.7656687938986061E-2</v>
      </c>
      <c r="W24" s="21">
        <v>11.679318519931075</v>
      </c>
      <c r="X24" s="21">
        <v>13.694991263201935</v>
      </c>
      <c r="Y24" s="21">
        <v>1.3127762135839842</v>
      </c>
      <c r="Z24" s="21">
        <v>1.5757737135580853E-2</v>
      </c>
      <c r="AA24" s="21">
        <v>3.9508666697253975E-2</v>
      </c>
      <c r="AB24" s="21">
        <v>9.8771666743134937E-3</v>
      </c>
      <c r="AC24" s="21">
        <v>100</v>
      </c>
      <c r="AD24" s="22">
        <v>77.675812742028384</v>
      </c>
      <c r="AE24" s="22">
        <v>85.217968669875432</v>
      </c>
      <c r="AF24" s="23">
        <v>215.9657</v>
      </c>
      <c r="AG24" s="23">
        <v>676.41099999999994</v>
      </c>
      <c r="AH24" s="23">
        <v>45</v>
      </c>
      <c r="AI24" s="23">
        <v>163.11699999999999</v>
      </c>
      <c r="AJ24" s="23">
        <v>84.858599999999996</v>
      </c>
      <c r="AK24" s="23">
        <v>18.733899999999998</v>
      </c>
      <c r="AL24" s="23">
        <v>205.65950000000001</v>
      </c>
      <c r="AM24" s="21">
        <v>3.0170846964740226</v>
      </c>
      <c r="AN24" s="24">
        <v>0.29885924101267697</v>
      </c>
      <c r="AO24" s="24">
        <v>3.4801057135975326</v>
      </c>
      <c r="AP24" s="21" t="s">
        <v>64</v>
      </c>
      <c r="AQ24" s="24">
        <v>-1.8349032288108719E-3</v>
      </c>
      <c r="AR24" s="24">
        <v>0.69499999999999995</v>
      </c>
      <c r="AS24" s="18">
        <f>VLOOKUP($A24,[2]Table_F_T2!$A$3:$AP$26,5,FALSE)</f>
        <v>0.6279758914708129</v>
      </c>
      <c r="AT24" s="18">
        <f>VLOOKUP($A24,[2]Table_F_T2!$A$3:$AP$26,8,FALSE)</f>
        <v>40.791649080642408</v>
      </c>
      <c r="AU24" s="18">
        <f>VLOOKUP($A24,[2]Table_F_T2!$A$3:$AP$26,17,FALSE)</f>
        <v>7.1857258426948141</v>
      </c>
      <c r="AV24" s="18">
        <f>VLOOKUP($A24,[2]Table_F_T2!$A$3:$AP$26,18,FALSE)</f>
        <v>0.12998708739977002</v>
      </c>
      <c r="AW24" s="18">
        <f>VLOOKUP($A24,[2]Table_F_T2!$A$3:$AP$26,19,FALSE)</f>
        <v>221.16846268536082</v>
      </c>
      <c r="AX24" s="18">
        <f>VLOOKUP($A24,[2]Table_F_T2!$A$3:$AP$26,20,FALSE)</f>
        <v>8.6902518542296594</v>
      </c>
      <c r="AY24" s="18">
        <f>VLOOKUP($A24,[2]Table_F_T2!$A$3:$AP$26,21,FALSE)</f>
        <v>6.1313383588922825</v>
      </c>
      <c r="AZ24" s="18">
        <f>VLOOKUP($A24,[2]Table_F_T2!$A$3:$AP$26,22,FALSE)</f>
        <v>6.8025059703195806E-2</v>
      </c>
      <c r="BA24" s="18">
        <f>VLOOKUP($A24,[2]Table_F_T2!$A$3:$AP$26,23,FALSE)</f>
        <v>2.3970218896538622</v>
      </c>
      <c r="BB24" s="18">
        <f>VLOOKUP($A24,[2]Table_F_T2!$A$3:$AP$26,24,FALSE)</f>
        <v>0.32168346181204266</v>
      </c>
      <c r="BC24" s="18">
        <f>VLOOKUP($A24,[2]Table_F_T2!$A$3:$AP$26,25,FALSE)</f>
        <v>1.1408990564806341</v>
      </c>
      <c r="BD24" s="18">
        <f>VLOOKUP($A24,[2]Table_F_T2!$A$3:$AP$26,26,FALSE)</f>
        <v>0.23888647096094831</v>
      </c>
      <c r="BE24" s="18">
        <f>VLOOKUP($A24,[2]Table_F_T2!$A$3:$AP$26,27,FALSE)</f>
        <v>1.5418124266023419</v>
      </c>
      <c r="BF24" s="18">
        <f>VLOOKUP($A24,[2]Table_F_T2!$A$3:$AP$26,28,FALSE)</f>
        <v>0.70064276166575279</v>
      </c>
      <c r="BG24" s="18">
        <f>VLOOKUP($A24,[2]Table_F_T2!$A$3:$AP$26,29,FALSE)</f>
        <v>0.38613049533081673</v>
      </c>
      <c r="BH24" s="18">
        <f>VLOOKUP($A24,[2]Table_F_T2!$A$3:$AP$26,30,FALSE)</f>
        <v>1.1476993411346783</v>
      </c>
      <c r="BI24" s="18">
        <f>VLOOKUP($A24,[2]Table_F_T2!$A$3:$AP$26,31,FALSE)</f>
        <v>0.21390877859511306</v>
      </c>
      <c r="BJ24" s="18">
        <f>VLOOKUP($A24,[2]Table_F_T2!$A$3:$AP$26,32,FALSE)</f>
        <v>1.4940798991900888</v>
      </c>
      <c r="BK24" s="18">
        <f>VLOOKUP($A24,[2]Table_F_T2!$A$3:$AP$26,33,FALSE)</f>
        <v>0.3253316662270449</v>
      </c>
      <c r="BL24" s="18">
        <f>VLOOKUP($A24,[2]Table_F_T2!$A$3:$AP$26,34,FALSE)</f>
        <v>0.90578024417844905</v>
      </c>
      <c r="BM24" s="18">
        <f>VLOOKUP($A24,[2]Table_F_T2!$A$3:$AP$26,35,FALSE)</f>
        <v>0.13656650085701749</v>
      </c>
      <c r="BN24" s="18">
        <f>VLOOKUP($A24,[2]Table_F_T2!$A$3:$AP$26,36,FALSE)</f>
        <v>0.82194504078552078</v>
      </c>
      <c r="BO24" s="18">
        <f>VLOOKUP($A24,[2]Table_F_T2!$A$3:$AP$26,37,FALSE)</f>
        <v>0.12101072346452167</v>
      </c>
      <c r="BP24" s="18">
        <f>VLOOKUP($A24,[2]Table_F_T2!$A$3:$AP$26,38,FALSE)</f>
        <v>0.28171626469533639</v>
      </c>
      <c r="BQ24" s="18">
        <f>VLOOKUP($A24,[2]Table_F_T2!$A$3:$AP$26,39,FALSE)</f>
        <v>5.0667533600749883E-3</v>
      </c>
      <c r="BR24" s="18">
        <f>VLOOKUP($A24,[2]Table_F_T2!$A$3:$AP$26,40,FALSE)</f>
        <v>6.3007192213264687E-2</v>
      </c>
      <c r="BS24" s="18">
        <f>VLOOKUP($A24,[2]Table_F_T2!$A$3:$AP$26,41,FALSE)</f>
        <v>8.6431011660771679E-3</v>
      </c>
      <c r="BT24" s="18">
        <f>VLOOKUP($A24,[2]Table_F_T2!$A$3:$AP$26,42,FALSE)</f>
        <v>2.9050809689417749E-3</v>
      </c>
    </row>
    <row r="25" spans="1:72" s="6" customFormat="1" ht="15" customHeight="1" x14ac:dyDescent="0.35">
      <c r="A25" s="17" t="s">
        <v>86</v>
      </c>
      <c r="B25" s="18" t="s">
        <v>69</v>
      </c>
      <c r="C25" s="18" t="s">
        <v>61</v>
      </c>
      <c r="D25" s="18">
        <v>26</v>
      </c>
      <c r="E25" s="18">
        <v>1</v>
      </c>
      <c r="F25" s="18">
        <v>90</v>
      </c>
      <c r="G25" s="18">
        <v>96</v>
      </c>
      <c r="H25" s="19">
        <v>60.15</v>
      </c>
      <c r="I25" s="19">
        <v>60.119565217391305</v>
      </c>
      <c r="J25" s="18" t="s">
        <v>66</v>
      </c>
      <c r="K25" s="20" t="str">
        <f t="shared" si="0"/>
        <v>Y</v>
      </c>
      <c r="L25" s="20" t="s">
        <v>29</v>
      </c>
      <c r="M25" s="20" t="s">
        <v>63</v>
      </c>
      <c r="N25" s="20" t="s">
        <v>63</v>
      </c>
      <c r="O25" s="20" t="s">
        <v>63</v>
      </c>
      <c r="P25" s="20" t="s">
        <v>29</v>
      </c>
      <c r="Q25" s="20" t="s">
        <v>29</v>
      </c>
      <c r="R25" s="21">
        <v>48.957921720011754</v>
      </c>
      <c r="S25" s="21">
        <v>0.2462080914313505</v>
      </c>
      <c r="T25" s="21">
        <v>16.849549631701063</v>
      </c>
      <c r="U25" s="21">
        <v>5.09640617242672</v>
      </c>
      <c r="V25" s="21">
        <v>9.1188182011611288E-2</v>
      </c>
      <c r="W25" s="21">
        <v>10.527169012229349</v>
      </c>
      <c r="X25" s="21">
        <v>17.639847209135031</v>
      </c>
      <c r="Y25" s="21">
        <v>0.58765717296371711</v>
      </c>
      <c r="Z25" s="21" t="s">
        <v>70</v>
      </c>
      <c r="AA25" s="21">
        <v>4.0528080894049467E-3</v>
      </c>
      <c r="AB25" s="21" t="s">
        <v>64</v>
      </c>
      <c r="AC25" s="21">
        <v>100</v>
      </c>
      <c r="AD25" s="22">
        <v>80.361257091856444</v>
      </c>
      <c r="AE25" s="22">
        <v>94.314339160224463</v>
      </c>
      <c r="AF25" s="23">
        <v>152.80000000000001</v>
      </c>
      <c r="AG25" s="23">
        <v>630.70000000000005</v>
      </c>
      <c r="AH25" s="23" t="s">
        <v>64</v>
      </c>
      <c r="AI25" s="23">
        <v>107.5</v>
      </c>
      <c r="AJ25" s="23">
        <v>75.900000000000006</v>
      </c>
      <c r="AK25" s="23">
        <v>14.5</v>
      </c>
      <c r="AL25" s="23">
        <v>127.5</v>
      </c>
      <c r="AM25" s="21">
        <v>0.96</v>
      </c>
      <c r="AN25" s="24" t="s">
        <v>70</v>
      </c>
      <c r="AO25" s="24" t="s">
        <v>70</v>
      </c>
      <c r="AP25" s="21" t="s">
        <v>64</v>
      </c>
      <c r="AQ25" s="24">
        <v>2.8145489075250864E-4</v>
      </c>
      <c r="AR25" s="24">
        <v>9.9199999999999997E-2</v>
      </c>
      <c r="AS25" s="21" t="s">
        <v>64</v>
      </c>
      <c r="AT25" s="21" t="s">
        <v>64</v>
      </c>
      <c r="AU25" s="21" t="s">
        <v>64</v>
      </c>
      <c r="AV25" s="21" t="s">
        <v>64</v>
      </c>
      <c r="AW25" s="21" t="s">
        <v>64</v>
      </c>
      <c r="AX25" s="21" t="s">
        <v>64</v>
      </c>
      <c r="AY25" s="21" t="s">
        <v>64</v>
      </c>
      <c r="AZ25" s="21" t="s">
        <v>64</v>
      </c>
      <c r="BA25" s="21" t="s">
        <v>64</v>
      </c>
      <c r="BB25" s="21" t="s">
        <v>64</v>
      </c>
      <c r="BC25" s="21" t="s">
        <v>64</v>
      </c>
      <c r="BD25" s="21" t="s">
        <v>64</v>
      </c>
      <c r="BE25" s="21" t="s">
        <v>64</v>
      </c>
      <c r="BF25" s="21" t="s">
        <v>64</v>
      </c>
      <c r="BG25" s="21" t="s">
        <v>64</v>
      </c>
      <c r="BH25" s="21" t="s">
        <v>64</v>
      </c>
      <c r="BI25" s="21" t="s">
        <v>64</v>
      </c>
      <c r="BJ25" s="21" t="s">
        <v>64</v>
      </c>
      <c r="BK25" s="21" t="s">
        <v>64</v>
      </c>
      <c r="BL25" s="21" t="s">
        <v>64</v>
      </c>
      <c r="BM25" s="21" t="s">
        <v>64</v>
      </c>
      <c r="BN25" s="21" t="s">
        <v>64</v>
      </c>
      <c r="BO25" s="21" t="s">
        <v>64</v>
      </c>
      <c r="BP25" s="21" t="s">
        <v>64</v>
      </c>
      <c r="BQ25" s="21" t="s">
        <v>64</v>
      </c>
      <c r="BR25" s="21" t="s">
        <v>64</v>
      </c>
      <c r="BS25" s="21" t="s">
        <v>64</v>
      </c>
      <c r="BT25" s="21" t="s">
        <v>64</v>
      </c>
    </row>
    <row r="26" spans="1:72" s="6" customFormat="1" ht="15" customHeight="1" x14ac:dyDescent="0.35">
      <c r="A26" s="17" t="s">
        <v>87</v>
      </c>
      <c r="B26" s="18" t="s">
        <v>69</v>
      </c>
      <c r="C26" s="18" t="s">
        <v>61</v>
      </c>
      <c r="D26" s="18">
        <v>29</v>
      </c>
      <c r="E26" s="18">
        <v>1</v>
      </c>
      <c r="F26" s="18">
        <v>84</v>
      </c>
      <c r="G26" s="18">
        <v>89</v>
      </c>
      <c r="H26" s="19">
        <v>69.09</v>
      </c>
      <c r="I26" s="19">
        <v>69.07352941176471</v>
      </c>
      <c r="J26" s="18" t="s">
        <v>62</v>
      </c>
      <c r="K26" s="20" t="str">
        <f t="shared" si="0"/>
        <v>Y</v>
      </c>
      <c r="L26" s="20" t="s">
        <v>29</v>
      </c>
      <c r="M26" s="20" t="s">
        <v>63</v>
      </c>
      <c r="N26" s="20" t="s">
        <v>63</v>
      </c>
      <c r="O26" s="20" t="s">
        <v>63</v>
      </c>
      <c r="P26" s="20" t="s">
        <v>29</v>
      </c>
      <c r="Q26" s="20" t="s">
        <v>29</v>
      </c>
      <c r="R26" s="21">
        <v>49.44044073550787</v>
      </c>
      <c r="S26" s="21">
        <v>0.23886726095485916</v>
      </c>
      <c r="T26" s="21">
        <v>16.029517894715443</v>
      </c>
      <c r="U26" s="21">
        <v>4.7773452190971835</v>
      </c>
      <c r="V26" s="21">
        <v>9.3513991522753373E-2</v>
      </c>
      <c r="W26" s="21">
        <v>10.530488610605707</v>
      </c>
      <c r="X26" s="21">
        <v>18.347038554192373</v>
      </c>
      <c r="Y26" s="21">
        <v>0.53872190768542705</v>
      </c>
      <c r="Z26" s="21" t="s">
        <v>70</v>
      </c>
      <c r="AA26" s="21">
        <v>4.0658257183805819E-3</v>
      </c>
      <c r="AB26" s="21" t="s">
        <v>64</v>
      </c>
      <c r="AC26" s="21">
        <v>100.00000000000001</v>
      </c>
      <c r="AD26" s="22">
        <v>81.366366452303907</v>
      </c>
      <c r="AE26" s="22">
        <v>94.954676443683113</v>
      </c>
      <c r="AF26" s="23">
        <v>139</v>
      </c>
      <c r="AG26" s="23">
        <v>509.7</v>
      </c>
      <c r="AH26" s="23" t="s">
        <v>64</v>
      </c>
      <c r="AI26" s="23">
        <v>152.19999999999999</v>
      </c>
      <c r="AJ26" s="23">
        <v>187.6</v>
      </c>
      <c r="AK26" s="23">
        <v>12.8</v>
      </c>
      <c r="AL26" s="23">
        <v>112.8</v>
      </c>
      <c r="AM26" s="21">
        <v>1.24</v>
      </c>
      <c r="AN26" s="24" t="s">
        <v>70</v>
      </c>
      <c r="AO26" s="24" t="s">
        <v>70</v>
      </c>
      <c r="AP26" s="21" t="s">
        <v>64</v>
      </c>
      <c r="AQ26" s="24">
        <v>-9.150102371367104E-4</v>
      </c>
      <c r="AR26" s="24">
        <v>9.2499999999999999E-2</v>
      </c>
      <c r="AS26" s="21" t="s">
        <v>64</v>
      </c>
      <c r="AT26" s="21" t="s">
        <v>64</v>
      </c>
      <c r="AU26" s="21" t="s">
        <v>64</v>
      </c>
      <c r="AV26" s="21" t="s">
        <v>64</v>
      </c>
      <c r="AW26" s="21" t="s">
        <v>64</v>
      </c>
      <c r="AX26" s="21" t="s">
        <v>64</v>
      </c>
      <c r="AY26" s="21" t="s">
        <v>64</v>
      </c>
      <c r="AZ26" s="21" t="s">
        <v>64</v>
      </c>
      <c r="BA26" s="21" t="s">
        <v>64</v>
      </c>
      <c r="BB26" s="21" t="s">
        <v>64</v>
      </c>
      <c r="BC26" s="21" t="s">
        <v>64</v>
      </c>
      <c r="BD26" s="21" t="s">
        <v>64</v>
      </c>
      <c r="BE26" s="21" t="s">
        <v>64</v>
      </c>
      <c r="BF26" s="21" t="s">
        <v>64</v>
      </c>
      <c r="BG26" s="21" t="s">
        <v>64</v>
      </c>
      <c r="BH26" s="21" t="s">
        <v>64</v>
      </c>
      <c r="BI26" s="21" t="s">
        <v>64</v>
      </c>
      <c r="BJ26" s="21" t="s">
        <v>64</v>
      </c>
      <c r="BK26" s="21" t="s">
        <v>64</v>
      </c>
      <c r="BL26" s="21" t="s">
        <v>64</v>
      </c>
      <c r="BM26" s="21" t="s">
        <v>64</v>
      </c>
      <c r="BN26" s="21" t="s">
        <v>64</v>
      </c>
      <c r="BO26" s="21" t="s">
        <v>64</v>
      </c>
      <c r="BP26" s="21" t="s">
        <v>64</v>
      </c>
      <c r="BQ26" s="21" t="s">
        <v>64</v>
      </c>
      <c r="BR26" s="21" t="s">
        <v>64</v>
      </c>
      <c r="BS26" s="21" t="s">
        <v>64</v>
      </c>
      <c r="BT26" s="21" t="s">
        <v>64</v>
      </c>
    </row>
    <row r="27" spans="1:72" s="6" customFormat="1" ht="15" customHeight="1" x14ac:dyDescent="0.35">
      <c r="A27" s="25" t="s">
        <v>88</v>
      </c>
      <c r="B27" s="18" t="s">
        <v>60</v>
      </c>
      <c r="C27" s="18" t="s">
        <v>61</v>
      </c>
      <c r="D27" s="18">
        <v>30</v>
      </c>
      <c r="E27" s="18">
        <v>2</v>
      </c>
      <c r="F27" s="18">
        <v>12</v>
      </c>
      <c r="G27" s="18">
        <v>18</v>
      </c>
      <c r="H27" s="19">
        <v>71.89</v>
      </c>
      <c r="I27" s="19">
        <v>71.786312849162016</v>
      </c>
      <c r="J27" s="18" t="s">
        <v>62</v>
      </c>
      <c r="K27" s="20" t="str">
        <f t="shared" si="0"/>
        <v/>
      </c>
      <c r="L27" s="20" t="s">
        <v>29</v>
      </c>
      <c r="M27" s="20" t="s">
        <v>63</v>
      </c>
      <c r="N27" s="20" t="s">
        <v>63</v>
      </c>
      <c r="O27" s="20" t="s">
        <v>63</v>
      </c>
      <c r="P27" s="20" t="s">
        <v>29</v>
      </c>
      <c r="Q27" s="20" t="s">
        <v>29</v>
      </c>
      <c r="R27" s="21">
        <v>48.123222573007212</v>
      </c>
      <c r="S27" s="21">
        <v>0.47319787670573293</v>
      </c>
      <c r="T27" s="21">
        <v>8.9806340775826659</v>
      </c>
      <c r="U27" s="21">
        <v>10.184207446695927</v>
      </c>
      <c r="V27" s="21">
        <v>0.1694239908524314</v>
      </c>
      <c r="W27" s="21">
        <v>15.22292126630461</v>
      </c>
      <c r="X27" s="21">
        <v>16.362477057967041</v>
      </c>
      <c r="Y27" s="21">
        <v>0.4558042959935954</v>
      </c>
      <c r="Z27" s="21">
        <v>2.4572135541230545E-3</v>
      </c>
      <c r="AA27" s="21">
        <v>1.8747300976781907E-2</v>
      </c>
      <c r="AB27" s="21">
        <v>6.9069003598670187E-3</v>
      </c>
      <c r="AC27" s="21">
        <v>100</v>
      </c>
      <c r="AD27" s="22">
        <v>74.754624894406163</v>
      </c>
      <c r="AE27" s="22">
        <v>95.20106180388575</v>
      </c>
      <c r="AF27" s="23">
        <v>250.97399999999999</v>
      </c>
      <c r="AG27" s="23">
        <v>1861.7563999999998</v>
      </c>
      <c r="AH27" s="23">
        <v>63</v>
      </c>
      <c r="AI27" s="23">
        <v>273.52600000000001</v>
      </c>
      <c r="AJ27" s="23">
        <v>169.10820000000001</v>
      </c>
      <c r="AK27" s="23">
        <v>48.577900000000007</v>
      </c>
      <c r="AL27" s="23">
        <v>65.776899999999998</v>
      </c>
      <c r="AM27" s="21">
        <v>0.86125307590385314</v>
      </c>
      <c r="AN27" s="24">
        <v>1.6964053476908887E-2</v>
      </c>
      <c r="AO27" s="24">
        <v>0.94722528331681566</v>
      </c>
      <c r="AP27" s="21" t="s">
        <v>64</v>
      </c>
      <c r="AQ27" s="24" t="s">
        <v>74</v>
      </c>
      <c r="AR27" s="24">
        <v>9.6699999999999994E-2</v>
      </c>
      <c r="AS27" s="21" t="s">
        <v>64</v>
      </c>
      <c r="AT27" s="21" t="s">
        <v>64</v>
      </c>
      <c r="AU27" s="21" t="s">
        <v>64</v>
      </c>
      <c r="AV27" s="21" t="s">
        <v>64</v>
      </c>
      <c r="AW27" s="21" t="s">
        <v>64</v>
      </c>
      <c r="AX27" s="21" t="s">
        <v>64</v>
      </c>
      <c r="AY27" s="21" t="s">
        <v>64</v>
      </c>
      <c r="AZ27" s="21" t="s">
        <v>64</v>
      </c>
      <c r="BA27" s="21" t="s">
        <v>64</v>
      </c>
      <c r="BB27" s="21" t="s">
        <v>64</v>
      </c>
      <c r="BC27" s="21" t="s">
        <v>64</v>
      </c>
      <c r="BD27" s="21" t="s">
        <v>64</v>
      </c>
      <c r="BE27" s="21" t="s">
        <v>64</v>
      </c>
      <c r="BF27" s="21" t="s">
        <v>64</v>
      </c>
      <c r="BG27" s="21" t="s">
        <v>64</v>
      </c>
      <c r="BH27" s="21" t="s">
        <v>64</v>
      </c>
      <c r="BI27" s="21" t="s">
        <v>64</v>
      </c>
      <c r="BJ27" s="21" t="s">
        <v>64</v>
      </c>
      <c r="BK27" s="21" t="s">
        <v>64</v>
      </c>
      <c r="BL27" s="21" t="s">
        <v>64</v>
      </c>
      <c r="BM27" s="21" t="s">
        <v>64</v>
      </c>
      <c r="BN27" s="21" t="s">
        <v>64</v>
      </c>
      <c r="BO27" s="21" t="s">
        <v>64</v>
      </c>
      <c r="BP27" s="21" t="s">
        <v>64</v>
      </c>
      <c r="BQ27" s="21" t="s">
        <v>64</v>
      </c>
      <c r="BR27" s="21" t="s">
        <v>64</v>
      </c>
      <c r="BS27" s="21" t="s">
        <v>64</v>
      </c>
      <c r="BT27" s="21" t="s">
        <v>64</v>
      </c>
    </row>
    <row r="28" spans="1:72" s="6" customFormat="1" ht="15" customHeight="1" x14ac:dyDescent="0.35">
      <c r="A28" s="17" t="s">
        <v>89</v>
      </c>
      <c r="B28" s="18" t="s">
        <v>60</v>
      </c>
      <c r="C28" s="18" t="s">
        <v>61</v>
      </c>
      <c r="D28" s="18">
        <v>32</v>
      </c>
      <c r="E28" s="18">
        <v>2</v>
      </c>
      <c r="F28" s="18">
        <v>4</v>
      </c>
      <c r="G28" s="18">
        <v>11</v>
      </c>
      <c r="H28" s="19">
        <v>75.25500000000001</v>
      </c>
      <c r="I28" s="19">
        <v>75.228896103896105</v>
      </c>
      <c r="J28" s="18" t="s">
        <v>62</v>
      </c>
      <c r="K28" s="20" t="str">
        <f t="shared" si="0"/>
        <v/>
      </c>
      <c r="L28" s="20" t="s">
        <v>29</v>
      </c>
      <c r="M28" s="20" t="s">
        <v>63</v>
      </c>
      <c r="N28" s="20" t="s">
        <v>29</v>
      </c>
      <c r="O28" s="20" t="s">
        <v>63</v>
      </c>
      <c r="P28" s="20" t="s">
        <v>29</v>
      </c>
      <c r="Q28" s="20" t="s">
        <v>29</v>
      </c>
      <c r="R28" s="21">
        <v>43.944068212349471</v>
      </c>
      <c r="S28" s="21">
        <v>8.9603696044673137E-2</v>
      </c>
      <c r="T28" s="21">
        <v>16.165041102597311</v>
      </c>
      <c r="U28" s="21">
        <v>10.721278729661712</v>
      </c>
      <c r="V28" s="21">
        <v>0.14470649390636864</v>
      </c>
      <c r="W28" s="21">
        <v>19.006182599437338</v>
      </c>
      <c r="X28" s="21">
        <v>9.2758389037277045</v>
      </c>
      <c r="Y28" s="21">
        <v>0.62196155029957101</v>
      </c>
      <c r="Z28" s="21">
        <v>6.4035139611961917E-3</v>
      </c>
      <c r="AA28" s="21">
        <v>2.4915198014613928E-2</v>
      </c>
      <c r="AB28" s="21">
        <v>0</v>
      </c>
      <c r="AC28" s="21">
        <v>99.999999999999957</v>
      </c>
      <c r="AD28" s="22">
        <v>77.836056292119437</v>
      </c>
      <c r="AE28" s="22">
        <v>89.179454567665388</v>
      </c>
      <c r="AF28" s="23">
        <v>40.924199999999999</v>
      </c>
      <c r="AG28" s="23">
        <v>691.2145999999999</v>
      </c>
      <c r="AH28" s="23">
        <v>74</v>
      </c>
      <c r="AI28" s="23">
        <v>513.71400000000006</v>
      </c>
      <c r="AJ28" s="23">
        <v>41.856200000000001</v>
      </c>
      <c r="AK28" s="23">
        <v>43.603900000000003</v>
      </c>
      <c r="AL28" s="23">
        <v>128.4109</v>
      </c>
      <c r="AM28" s="21">
        <v>3.8460270902679867</v>
      </c>
      <c r="AN28" s="24">
        <v>3.4616708672766186E-2</v>
      </c>
      <c r="AO28" s="24">
        <v>2.8593174071074401</v>
      </c>
      <c r="AP28" s="21" t="s">
        <v>64</v>
      </c>
      <c r="AQ28" s="24" t="s">
        <v>74</v>
      </c>
      <c r="AR28" s="24">
        <v>0.1308</v>
      </c>
      <c r="AS28" s="21" t="s">
        <v>64</v>
      </c>
      <c r="AT28" s="21" t="s">
        <v>64</v>
      </c>
      <c r="AU28" s="21" t="s">
        <v>64</v>
      </c>
      <c r="AV28" s="21" t="s">
        <v>64</v>
      </c>
      <c r="AW28" s="21" t="s">
        <v>64</v>
      </c>
      <c r="AX28" s="21" t="s">
        <v>64</v>
      </c>
      <c r="AY28" s="21" t="s">
        <v>64</v>
      </c>
      <c r="AZ28" s="21" t="s">
        <v>64</v>
      </c>
      <c r="BA28" s="21" t="s">
        <v>64</v>
      </c>
      <c r="BB28" s="21" t="s">
        <v>64</v>
      </c>
      <c r="BC28" s="21" t="s">
        <v>64</v>
      </c>
      <c r="BD28" s="21" t="s">
        <v>64</v>
      </c>
      <c r="BE28" s="21" t="s">
        <v>64</v>
      </c>
      <c r="BF28" s="21" t="s">
        <v>64</v>
      </c>
      <c r="BG28" s="21" t="s">
        <v>64</v>
      </c>
      <c r="BH28" s="21" t="s">
        <v>64</v>
      </c>
      <c r="BI28" s="21" t="s">
        <v>64</v>
      </c>
      <c r="BJ28" s="21" t="s">
        <v>64</v>
      </c>
      <c r="BK28" s="21" t="s">
        <v>64</v>
      </c>
      <c r="BL28" s="21" t="s">
        <v>64</v>
      </c>
      <c r="BM28" s="21" t="s">
        <v>64</v>
      </c>
      <c r="BN28" s="21" t="s">
        <v>64</v>
      </c>
      <c r="BO28" s="21" t="s">
        <v>64</v>
      </c>
      <c r="BP28" s="21" t="s">
        <v>64</v>
      </c>
      <c r="BQ28" s="21" t="s">
        <v>64</v>
      </c>
      <c r="BR28" s="21" t="s">
        <v>64</v>
      </c>
      <c r="BS28" s="21" t="s">
        <v>64</v>
      </c>
      <c r="BT28" s="21" t="s">
        <v>64</v>
      </c>
    </row>
    <row r="29" spans="1:72" s="6" customFormat="1" ht="15" customHeight="1" x14ac:dyDescent="0.35">
      <c r="A29" s="17" t="s">
        <v>90</v>
      </c>
      <c r="B29" s="18" t="s">
        <v>69</v>
      </c>
      <c r="C29" s="18" t="s">
        <v>61</v>
      </c>
      <c r="D29" s="18">
        <v>33</v>
      </c>
      <c r="E29" s="18">
        <v>4</v>
      </c>
      <c r="F29" s="18">
        <v>0</v>
      </c>
      <c r="G29" s="18">
        <v>5</v>
      </c>
      <c r="H29" s="19">
        <v>79.69</v>
      </c>
      <c r="I29" s="19">
        <v>79.626623376623371</v>
      </c>
      <c r="J29" s="18" t="s">
        <v>80</v>
      </c>
      <c r="K29" s="20" t="str">
        <f t="shared" si="0"/>
        <v>Y</v>
      </c>
      <c r="L29" s="20" t="s">
        <v>29</v>
      </c>
      <c r="M29" s="20" t="s">
        <v>63</v>
      </c>
      <c r="N29" s="20" t="s">
        <v>63</v>
      </c>
      <c r="O29" s="20" t="s">
        <v>63</v>
      </c>
      <c r="P29" s="20" t="s">
        <v>29</v>
      </c>
      <c r="Q29" s="20" t="s">
        <v>29</v>
      </c>
      <c r="R29" s="21">
        <v>47.187008905185969</v>
      </c>
      <c r="S29" s="21">
        <v>0.1602933473022525</v>
      </c>
      <c r="T29" s="21">
        <v>23.729701414353066</v>
      </c>
      <c r="U29" s="21">
        <v>3.9392352016762708</v>
      </c>
      <c r="V29" s="21">
        <v>7.1241487689890012E-2</v>
      </c>
      <c r="W29" s="21">
        <v>7.145102147721321</v>
      </c>
      <c r="X29" s="21">
        <v>16.511262441068624</v>
      </c>
      <c r="Y29" s="21">
        <v>1.2467260345730751</v>
      </c>
      <c r="Z29" s="21">
        <v>7.3336825563122066E-3</v>
      </c>
      <c r="AA29" s="21">
        <v>2.0953378732320592E-3</v>
      </c>
      <c r="AB29" s="21" t="s">
        <v>64</v>
      </c>
      <c r="AC29" s="21">
        <v>99.999999999999986</v>
      </c>
      <c r="AD29" s="22">
        <v>78.2287099317398</v>
      </c>
      <c r="AE29" s="22">
        <v>87.978922717699191</v>
      </c>
      <c r="AF29" s="23">
        <v>93.8</v>
      </c>
      <c r="AG29" s="23">
        <v>265.8</v>
      </c>
      <c r="AH29" s="23" t="s">
        <v>64</v>
      </c>
      <c r="AI29" s="23">
        <v>98.5</v>
      </c>
      <c r="AJ29" s="23">
        <v>15.2</v>
      </c>
      <c r="AK29" s="23">
        <v>7.5</v>
      </c>
      <c r="AL29" s="23">
        <v>288.60000000000002</v>
      </c>
      <c r="AM29" s="21">
        <v>4.13</v>
      </c>
      <c r="AN29" s="24" t="s">
        <v>70</v>
      </c>
      <c r="AO29" s="24" t="s">
        <v>70</v>
      </c>
      <c r="AP29" s="21" t="s">
        <v>64</v>
      </c>
      <c r="AQ29" s="24">
        <v>-3.2820315859742391E-3</v>
      </c>
      <c r="AR29" s="24">
        <v>0.48749999999999999</v>
      </c>
      <c r="AS29" s="21" t="s">
        <v>64</v>
      </c>
      <c r="AT29" s="21" t="s">
        <v>64</v>
      </c>
      <c r="AU29" s="21" t="s">
        <v>64</v>
      </c>
      <c r="AV29" s="21" t="s">
        <v>64</v>
      </c>
      <c r="AW29" s="21" t="s">
        <v>64</v>
      </c>
      <c r="AX29" s="21" t="s">
        <v>64</v>
      </c>
      <c r="AY29" s="21" t="s">
        <v>64</v>
      </c>
      <c r="AZ29" s="21" t="s">
        <v>64</v>
      </c>
      <c r="BA29" s="21" t="s">
        <v>64</v>
      </c>
      <c r="BB29" s="21" t="s">
        <v>64</v>
      </c>
      <c r="BC29" s="21" t="s">
        <v>64</v>
      </c>
      <c r="BD29" s="21" t="s">
        <v>64</v>
      </c>
      <c r="BE29" s="21" t="s">
        <v>64</v>
      </c>
      <c r="BF29" s="21" t="s">
        <v>64</v>
      </c>
      <c r="BG29" s="21" t="s">
        <v>64</v>
      </c>
      <c r="BH29" s="21" t="s">
        <v>64</v>
      </c>
      <c r="BI29" s="21" t="s">
        <v>64</v>
      </c>
      <c r="BJ29" s="21" t="s">
        <v>64</v>
      </c>
      <c r="BK29" s="21" t="s">
        <v>64</v>
      </c>
      <c r="BL29" s="21" t="s">
        <v>64</v>
      </c>
      <c r="BM29" s="21" t="s">
        <v>64</v>
      </c>
      <c r="BN29" s="21" t="s">
        <v>64</v>
      </c>
      <c r="BO29" s="21" t="s">
        <v>64</v>
      </c>
      <c r="BP29" s="21" t="s">
        <v>64</v>
      </c>
      <c r="BQ29" s="21" t="s">
        <v>64</v>
      </c>
      <c r="BR29" s="21" t="s">
        <v>64</v>
      </c>
      <c r="BS29" s="21" t="s">
        <v>64</v>
      </c>
      <c r="BT29" s="21" t="s">
        <v>64</v>
      </c>
    </row>
    <row r="30" spans="1:72" s="6" customFormat="1" ht="15" customHeight="1" x14ac:dyDescent="0.35">
      <c r="A30" s="17" t="s">
        <v>91</v>
      </c>
      <c r="B30" s="18" t="s">
        <v>60</v>
      </c>
      <c r="C30" s="18" t="s">
        <v>61</v>
      </c>
      <c r="D30" s="18">
        <v>36</v>
      </c>
      <c r="E30" s="18">
        <v>3</v>
      </c>
      <c r="F30" s="18">
        <v>0</v>
      </c>
      <c r="G30" s="18">
        <v>6</v>
      </c>
      <c r="H30" s="19">
        <v>87.795000000000002</v>
      </c>
      <c r="I30" s="19">
        <v>87.75</v>
      </c>
      <c r="J30" s="18" t="s">
        <v>62</v>
      </c>
      <c r="K30" s="20" t="str">
        <f t="shared" si="0"/>
        <v/>
      </c>
      <c r="L30" s="20" t="s">
        <v>29</v>
      </c>
      <c r="M30" s="20" t="s">
        <v>63</v>
      </c>
      <c r="N30" s="20" t="s">
        <v>29</v>
      </c>
      <c r="O30" s="20" t="s">
        <v>63</v>
      </c>
      <c r="P30" s="20" t="s">
        <v>29</v>
      </c>
      <c r="Q30" s="20" t="s">
        <v>29</v>
      </c>
      <c r="R30" s="21">
        <v>48.255092541975664</v>
      </c>
      <c r="S30" s="21">
        <v>0.22454639073468352</v>
      </c>
      <c r="T30" s="21">
        <v>20.167421606039518</v>
      </c>
      <c r="U30" s="21">
        <v>5.5002710646658723</v>
      </c>
      <c r="V30" s="21">
        <v>9.4408125314197483E-2</v>
      </c>
      <c r="W30" s="21">
        <v>8.2819296710647006</v>
      </c>
      <c r="X30" s="21">
        <v>16.409842200287184</v>
      </c>
      <c r="Y30" s="21">
        <v>1.0267475876395189</v>
      </c>
      <c r="Z30" s="21">
        <v>5.0294578626289017E-3</v>
      </c>
      <c r="AA30" s="21">
        <v>2.2810318616248739E-2</v>
      </c>
      <c r="AB30" s="21">
        <v>1.1901035799781952E-2</v>
      </c>
      <c r="AC30" s="21">
        <v>100</v>
      </c>
      <c r="AD30" s="22">
        <v>74.892416135670388</v>
      </c>
      <c r="AE30" s="22">
        <v>89.829290353779228</v>
      </c>
      <c r="AF30" s="23">
        <v>119.9752</v>
      </c>
      <c r="AG30" s="23">
        <v>380.33899999999994</v>
      </c>
      <c r="AH30" s="23">
        <v>10</v>
      </c>
      <c r="AI30" s="23">
        <v>89.51100000000001</v>
      </c>
      <c r="AJ30" s="23">
        <v>44.489000000000004</v>
      </c>
      <c r="AK30" s="23">
        <v>25.697499999999998</v>
      </c>
      <c r="AL30" s="23">
        <v>178.5181</v>
      </c>
      <c r="AM30" s="21">
        <v>0.18766756032163573</v>
      </c>
      <c r="AN30" s="24">
        <v>0</v>
      </c>
      <c r="AO30" s="24">
        <v>0.48343794932137607</v>
      </c>
      <c r="AP30" s="21" t="s">
        <v>64</v>
      </c>
      <c r="AQ30" s="24" t="s">
        <v>74</v>
      </c>
      <c r="AR30" s="24">
        <v>5.33E-2</v>
      </c>
      <c r="AS30" s="21" t="s">
        <v>64</v>
      </c>
      <c r="AT30" s="21" t="s">
        <v>64</v>
      </c>
      <c r="AU30" s="21" t="s">
        <v>64</v>
      </c>
      <c r="AV30" s="21" t="s">
        <v>64</v>
      </c>
      <c r="AW30" s="21" t="s">
        <v>64</v>
      </c>
      <c r="AX30" s="21" t="s">
        <v>64</v>
      </c>
      <c r="AY30" s="21" t="s">
        <v>64</v>
      </c>
      <c r="AZ30" s="21" t="s">
        <v>64</v>
      </c>
      <c r="BA30" s="21" t="s">
        <v>64</v>
      </c>
      <c r="BB30" s="21" t="s">
        <v>64</v>
      </c>
      <c r="BC30" s="21" t="s">
        <v>64</v>
      </c>
      <c r="BD30" s="21" t="s">
        <v>64</v>
      </c>
      <c r="BE30" s="21" t="s">
        <v>64</v>
      </c>
      <c r="BF30" s="21" t="s">
        <v>64</v>
      </c>
      <c r="BG30" s="21" t="s">
        <v>64</v>
      </c>
      <c r="BH30" s="21" t="s">
        <v>64</v>
      </c>
      <c r="BI30" s="21" t="s">
        <v>64</v>
      </c>
      <c r="BJ30" s="21" t="s">
        <v>64</v>
      </c>
      <c r="BK30" s="21" t="s">
        <v>64</v>
      </c>
      <c r="BL30" s="21" t="s">
        <v>64</v>
      </c>
      <c r="BM30" s="21" t="s">
        <v>64</v>
      </c>
      <c r="BN30" s="21" t="s">
        <v>64</v>
      </c>
      <c r="BO30" s="21" t="s">
        <v>64</v>
      </c>
      <c r="BP30" s="21" t="s">
        <v>64</v>
      </c>
      <c r="BQ30" s="21" t="s">
        <v>64</v>
      </c>
      <c r="BR30" s="21" t="s">
        <v>64</v>
      </c>
      <c r="BS30" s="21" t="s">
        <v>64</v>
      </c>
      <c r="BT30" s="21" t="s">
        <v>64</v>
      </c>
    </row>
    <row r="31" spans="1:72" s="6" customFormat="1" ht="15" customHeight="1" x14ac:dyDescent="0.35">
      <c r="A31" s="17" t="s">
        <v>92</v>
      </c>
      <c r="B31" s="18" t="s">
        <v>69</v>
      </c>
      <c r="C31" s="18" t="s">
        <v>61</v>
      </c>
      <c r="D31" s="18">
        <v>37</v>
      </c>
      <c r="E31" s="18">
        <v>1</v>
      </c>
      <c r="F31" s="18">
        <v>65</v>
      </c>
      <c r="G31" s="18">
        <v>70</v>
      </c>
      <c r="H31" s="19">
        <v>89.9</v>
      </c>
      <c r="I31" s="19">
        <v>89.893564356435647</v>
      </c>
      <c r="J31" s="18" t="s">
        <v>62</v>
      </c>
      <c r="K31" s="20" t="str">
        <f t="shared" si="0"/>
        <v>Y</v>
      </c>
      <c r="L31" s="20" t="s">
        <v>29</v>
      </c>
      <c r="M31" s="20" t="s">
        <v>63</v>
      </c>
      <c r="N31" s="20" t="s">
        <v>63</v>
      </c>
      <c r="O31" s="20" t="s">
        <v>63</v>
      </c>
      <c r="P31" s="20" t="s">
        <v>29</v>
      </c>
      <c r="Q31" s="20" t="s">
        <v>29</v>
      </c>
      <c r="R31" s="21">
        <v>49.032648125755756</v>
      </c>
      <c r="S31" s="21">
        <v>0.27509068923821045</v>
      </c>
      <c r="T31" s="21">
        <v>18.35953244659412</v>
      </c>
      <c r="U31" s="21">
        <v>5.0685207577589688</v>
      </c>
      <c r="V31" s="21">
        <v>9.5727529222087882E-2</v>
      </c>
      <c r="W31" s="21">
        <v>8.6054010479645306</v>
      </c>
      <c r="X31" s="21">
        <v>17.644095122934306</v>
      </c>
      <c r="Y31" s="21">
        <v>0.91696896412736817</v>
      </c>
      <c r="Z31" s="21" t="s">
        <v>70</v>
      </c>
      <c r="AA31" s="21">
        <v>2.0153164046755345E-3</v>
      </c>
      <c r="AB31" s="21" t="s">
        <v>64</v>
      </c>
      <c r="AC31" s="21">
        <v>100.00000000000003</v>
      </c>
      <c r="AD31" s="22">
        <v>77.081963420240186</v>
      </c>
      <c r="AE31" s="22">
        <v>91.404035420001648</v>
      </c>
      <c r="AF31" s="23">
        <v>153.5</v>
      </c>
      <c r="AG31" s="23">
        <v>588.9</v>
      </c>
      <c r="AH31" s="23" t="s">
        <v>64</v>
      </c>
      <c r="AI31" s="23">
        <v>87.1</v>
      </c>
      <c r="AJ31" s="23">
        <v>72.400000000000006</v>
      </c>
      <c r="AK31" s="23">
        <v>13.7</v>
      </c>
      <c r="AL31" s="23">
        <v>150.6</v>
      </c>
      <c r="AM31" s="21">
        <v>0.75</v>
      </c>
      <c r="AN31" s="24" t="s">
        <v>70</v>
      </c>
      <c r="AO31" s="24" t="s">
        <v>70</v>
      </c>
      <c r="AP31" s="21" t="s">
        <v>64</v>
      </c>
      <c r="AQ31" s="24">
        <v>1.1741452837110523E-2</v>
      </c>
      <c r="AR31" s="24">
        <v>6.5799999999999997E-2</v>
      </c>
      <c r="AS31" s="21" t="s">
        <v>64</v>
      </c>
      <c r="AT31" s="21" t="s">
        <v>64</v>
      </c>
      <c r="AU31" s="21" t="s">
        <v>64</v>
      </c>
      <c r="AV31" s="21" t="s">
        <v>64</v>
      </c>
      <c r="AW31" s="21" t="s">
        <v>64</v>
      </c>
      <c r="AX31" s="21" t="s">
        <v>64</v>
      </c>
      <c r="AY31" s="21" t="s">
        <v>64</v>
      </c>
      <c r="AZ31" s="21" t="s">
        <v>64</v>
      </c>
      <c r="BA31" s="21" t="s">
        <v>64</v>
      </c>
      <c r="BB31" s="21" t="s">
        <v>64</v>
      </c>
      <c r="BC31" s="21" t="s">
        <v>64</v>
      </c>
      <c r="BD31" s="21" t="s">
        <v>64</v>
      </c>
      <c r="BE31" s="21" t="s">
        <v>64</v>
      </c>
      <c r="BF31" s="21" t="s">
        <v>64</v>
      </c>
      <c r="BG31" s="21" t="s">
        <v>64</v>
      </c>
      <c r="BH31" s="21" t="s">
        <v>64</v>
      </c>
      <c r="BI31" s="21" t="s">
        <v>64</v>
      </c>
      <c r="BJ31" s="21" t="s">
        <v>64</v>
      </c>
      <c r="BK31" s="21" t="s">
        <v>64</v>
      </c>
      <c r="BL31" s="21" t="s">
        <v>64</v>
      </c>
      <c r="BM31" s="21" t="s">
        <v>64</v>
      </c>
      <c r="BN31" s="21" t="s">
        <v>64</v>
      </c>
      <c r="BO31" s="21" t="s">
        <v>64</v>
      </c>
      <c r="BP31" s="21" t="s">
        <v>64</v>
      </c>
      <c r="BQ31" s="21" t="s">
        <v>64</v>
      </c>
      <c r="BR31" s="21" t="s">
        <v>64</v>
      </c>
      <c r="BS31" s="21" t="s">
        <v>64</v>
      </c>
      <c r="BT31" s="21" t="s">
        <v>64</v>
      </c>
    </row>
    <row r="32" spans="1:72" s="6" customFormat="1" ht="15" customHeight="1" x14ac:dyDescent="0.35">
      <c r="A32" s="17" t="s">
        <v>93</v>
      </c>
      <c r="B32" s="18" t="s">
        <v>60</v>
      </c>
      <c r="C32" s="18" t="s">
        <v>61</v>
      </c>
      <c r="D32" s="18">
        <v>39</v>
      </c>
      <c r="E32" s="18">
        <v>2</v>
      </c>
      <c r="F32" s="18">
        <v>32</v>
      </c>
      <c r="G32" s="18">
        <v>38</v>
      </c>
      <c r="H32" s="19">
        <v>96.47</v>
      </c>
      <c r="I32" s="19">
        <v>96.415605095541395</v>
      </c>
      <c r="J32" s="18" t="s">
        <v>62</v>
      </c>
      <c r="K32" s="20" t="str">
        <f t="shared" si="0"/>
        <v/>
      </c>
      <c r="L32" s="20" t="s">
        <v>29</v>
      </c>
      <c r="M32" s="20" t="s">
        <v>63</v>
      </c>
      <c r="N32" s="20" t="s">
        <v>29</v>
      </c>
      <c r="O32" s="20" t="s">
        <v>63</v>
      </c>
      <c r="P32" s="20" t="s">
        <v>29</v>
      </c>
      <c r="Q32" s="20" t="s">
        <v>29</v>
      </c>
      <c r="R32" s="21">
        <v>47.594716532121957</v>
      </c>
      <c r="S32" s="21">
        <v>0.23016002827222054</v>
      </c>
      <c r="T32" s="21">
        <v>17.72687304263788</v>
      </c>
      <c r="U32" s="21">
        <v>6.9669729917013594</v>
      </c>
      <c r="V32" s="21">
        <v>0.1084423702438374</v>
      </c>
      <c r="W32" s="21">
        <v>11.157810321229954</v>
      </c>
      <c r="X32" s="21">
        <v>15.44455969032634</v>
      </c>
      <c r="Y32" s="21">
        <v>0.72605142241515364</v>
      </c>
      <c r="Z32" s="21">
        <v>6.8826654583792838E-3</v>
      </c>
      <c r="AA32" s="21">
        <v>2.5679061195153677E-2</v>
      </c>
      <c r="AB32" s="21">
        <v>1.1851874397763236E-2</v>
      </c>
      <c r="AC32" s="21">
        <v>100</v>
      </c>
      <c r="AD32" s="22">
        <v>76.034337275023645</v>
      </c>
      <c r="AE32" s="22">
        <v>92.160128875376444</v>
      </c>
      <c r="AF32" s="23">
        <v>129.00960000000001</v>
      </c>
      <c r="AG32" s="23">
        <v>588.64679999999987</v>
      </c>
      <c r="AH32" s="23">
        <v>37</v>
      </c>
      <c r="AI32" s="23">
        <v>180.54999999999998</v>
      </c>
      <c r="AJ32" s="23">
        <v>131.37140000000002</v>
      </c>
      <c r="AK32" s="23">
        <v>29.6767</v>
      </c>
      <c r="AL32" s="23">
        <v>144.0694</v>
      </c>
      <c r="AM32" s="21">
        <v>1.6323587255802148</v>
      </c>
      <c r="AN32" s="24">
        <v>3.5596267016563404E-2</v>
      </c>
      <c r="AO32" s="24">
        <v>2.3452492183240619</v>
      </c>
      <c r="AP32" s="21" t="s">
        <v>64</v>
      </c>
      <c r="AQ32" s="24">
        <v>-2.1850152665149631E-3</v>
      </c>
      <c r="AR32" s="24">
        <v>9.9199999999999997E-2</v>
      </c>
      <c r="AS32" s="21" t="s">
        <v>64</v>
      </c>
      <c r="AT32" s="21" t="s">
        <v>64</v>
      </c>
      <c r="AU32" s="21" t="s">
        <v>64</v>
      </c>
      <c r="AV32" s="21" t="s">
        <v>64</v>
      </c>
      <c r="AW32" s="21" t="s">
        <v>64</v>
      </c>
      <c r="AX32" s="21" t="s">
        <v>64</v>
      </c>
      <c r="AY32" s="21" t="s">
        <v>64</v>
      </c>
      <c r="AZ32" s="21" t="s">
        <v>64</v>
      </c>
      <c r="BA32" s="21" t="s">
        <v>64</v>
      </c>
      <c r="BB32" s="21" t="s">
        <v>64</v>
      </c>
      <c r="BC32" s="21" t="s">
        <v>64</v>
      </c>
      <c r="BD32" s="21" t="s">
        <v>64</v>
      </c>
      <c r="BE32" s="21" t="s">
        <v>64</v>
      </c>
      <c r="BF32" s="21" t="s">
        <v>64</v>
      </c>
      <c r="BG32" s="21" t="s">
        <v>64</v>
      </c>
      <c r="BH32" s="21" t="s">
        <v>64</v>
      </c>
      <c r="BI32" s="21" t="s">
        <v>64</v>
      </c>
      <c r="BJ32" s="21" t="s">
        <v>64</v>
      </c>
      <c r="BK32" s="21" t="s">
        <v>64</v>
      </c>
      <c r="BL32" s="21" t="s">
        <v>64</v>
      </c>
      <c r="BM32" s="21" t="s">
        <v>64</v>
      </c>
      <c r="BN32" s="21" t="s">
        <v>64</v>
      </c>
      <c r="BO32" s="21" t="s">
        <v>64</v>
      </c>
      <c r="BP32" s="21" t="s">
        <v>64</v>
      </c>
      <c r="BQ32" s="21" t="s">
        <v>64</v>
      </c>
      <c r="BR32" s="21" t="s">
        <v>64</v>
      </c>
      <c r="BS32" s="21" t="s">
        <v>64</v>
      </c>
      <c r="BT32" s="21" t="s">
        <v>64</v>
      </c>
    </row>
    <row r="33" spans="1:72" s="6" customFormat="1" ht="15" customHeight="1" x14ac:dyDescent="0.35">
      <c r="A33" s="17" t="s">
        <v>94</v>
      </c>
      <c r="B33" s="18" t="s">
        <v>69</v>
      </c>
      <c r="C33" s="18" t="s">
        <v>61</v>
      </c>
      <c r="D33" s="18">
        <v>40</v>
      </c>
      <c r="E33" s="18">
        <v>3</v>
      </c>
      <c r="F33" s="18">
        <v>74</v>
      </c>
      <c r="G33" s="18">
        <v>79</v>
      </c>
      <c r="H33" s="19">
        <v>100.64</v>
      </c>
      <c r="I33" s="19">
        <v>100.53708133971293</v>
      </c>
      <c r="J33" s="18" t="s">
        <v>62</v>
      </c>
      <c r="K33" s="20" t="str">
        <f t="shared" si="0"/>
        <v>Y</v>
      </c>
      <c r="L33" s="20" t="s">
        <v>29</v>
      </c>
      <c r="M33" s="20" t="s">
        <v>63</v>
      </c>
      <c r="N33" s="20" t="s">
        <v>63</v>
      </c>
      <c r="O33" s="20" t="s">
        <v>63</v>
      </c>
      <c r="P33" s="20" t="s">
        <v>29</v>
      </c>
      <c r="Q33" s="20" t="s">
        <v>29</v>
      </c>
      <c r="R33" s="21">
        <v>47.729209789358336</v>
      </c>
      <c r="S33" s="21">
        <v>0.18872519176914648</v>
      </c>
      <c r="T33" s="21">
        <v>19.988635902431106</v>
      </c>
      <c r="U33" s="21">
        <v>5.9864442550428185</v>
      </c>
      <c r="V33" s="21">
        <v>9.4362595884573242E-2</v>
      </c>
      <c r="W33" s="21">
        <v>9.4362595884573253</v>
      </c>
      <c r="X33" s="21">
        <v>15.57490157879784</v>
      </c>
      <c r="Y33" s="21">
        <v>0.98421202159178545</v>
      </c>
      <c r="Z33" s="21">
        <v>1.1161167255164575E-2</v>
      </c>
      <c r="AA33" s="21">
        <v>6.0879094119079512E-3</v>
      </c>
      <c r="AB33" s="21" t="s">
        <v>64</v>
      </c>
      <c r="AC33" s="21">
        <v>100</v>
      </c>
      <c r="AD33" s="22">
        <v>75.743465233997171</v>
      </c>
      <c r="AE33" s="22">
        <v>89.738387366598275</v>
      </c>
      <c r="AF33" s="23">
        <v>99.7</v>
      </c>
      <c r="AG33" s="23">
        <v>279.5</v>
      </c>
      <c r="AH33" s="23" t="s">
        <v>64</v>
      </c>
      <c r="AI33" s="23">
        <v>171.5</v>
      </c>
      <c r="AJ33" s="23">
        <v>279.39999999999998</v>
      </c>
      <c r="AK33" s="23">
        <v>16.5</v>
      </c>
      <c r="AL33" s="23">
        <v>159</v>
      </c>
      <c r="AM33" s="21">
        <v>1.4</v>
      </c>
      <c r="AN33" s="24" t="s">
        <v>70</v>
      </c>
      <c r="AO33" s="24" t="s">
        <v>70</v>
      </c>
      <c r="AP33" s="21" t="s">
        <v>64</v>
      </c>
      <c r="AQ33" s="24">
        <v>1.4440708868247575E-2</v>
      </c>
      <c r="AR33" s="24">
        <v>0.31419999999999998</v>
      </c>
      <c r="AS33" s="21" t="s">
        <v>64</v>
      </c>
      <c r="AT33" s="21" t="s">
        <v>64</v>
      </c>
      <c r="AU33" s="21" t="s">
        <v>64</v>
      </c>
      <c r="AV33" s="21" t="s">
        <v>64</v>
      </c>
      <c r="AW33" s="21" t="s">
        <v>64</v>
      </c>
      <c r="AX33" s="21" t="s">
        <v>64</v>
      </c>
      <c r="AY33" s="21" t="s">
        <v>64</v>
      </c>
      <c r="AZ33" s="21" t="s">
        <v>64</v>
      </c>
      <c r="BA33" s="21" t="s">
        <v>64</v>
      </c>
      <c r="BB33" s="21" t="s">
        <v>64</v>
      </c>
      <c r="BC33" s="21" t="s">
        <v>64</v>
      </c>
      <c r="BD33" s="21" t="s">
        <v>64</v>
      </c>
      <c r="BE33" s="21" t="s">
        <v>64</v>
      </c>
      <c r="BF33" s="21" t="s">
        <v>64</v>
      </c>
      <c r="BG33" s="21" t="s">
        <v>64</v>
      </c>
      <c r="BH33" s="21" t="s">
        <v>64</v>
      </c>
      <c r="BI33" s="21" t="s">
        <v>64</v>
      </c>
      <c r="BJ33" s="21" t="s">
        <v>64</v>
      </c>
      <c r="BK33" s="21" t="s">
        <v>64</v>
      </c>
      <c r="BL33" s="21" t="s">
        <v>64</v>
      </c>
      <c r="BM33" s="21" t="s">
        <v>64</v>
      </c>
      <c r="BN33" s="21" t="s">
        <v>64</v>
      </c>
      <c r="BO33" s="21" t="s">
        <v>64</v>
      </c>
      <c r="BP33" s="21" t="s">
        <v>64</v>
      </c>
      <c r="BQ33" s="21" t="s">
        <v>64</v>
      </c>
      <c r="BR33" s="21" t="s">
        <v>64</v>
      </c>
      <c r="BS33" s="21" t="s">
        <v>64</v>
      </c>
      <c r="BT33" s="21" t="s">
        <v>64</v>
      </c>
    </row>
    <row r="34" spans="1:72" s="6" customFormat="1" ht="15" customHeight="1" x14ac:dyDescent="0.35">
      <c r="A34" s="17" t="s">
        <v>95</v>
      </c>
      <c r="B34" s="18" t="s">
        <v>60</v>
      </c>
      <c r="C34" s="18" t="s">
        <v>61</v>
      </c>
      <c r="D34" s="18">
        <v>41</v>
      </c>
      <c r="E34" s="18">
        <v>2</v>
      </c>
      <c r="F34" s="18">
        <v>0</v>
      </c>
      <c r="G34" s="18">
        <v>6</v>
      </c>
      <c r="H34" s="19">
        <v>102.155</v>
      </c>
      <c r="I34" s="19">
        <v>102.13149350649351</v>
      </c>
      <c r="J34" s="18" t="s">
        <v>62</v>
      </c>
      <c r="K34" s="20" t="str">
        <f t="shared" si="0"/>
        <v/>
      </c>
      <c r="L34" s="20" t="s">
        <v>29</v>
      </c>
      <c r="M34" s="20" t="s">
        <v>29</v>
      </c>
      <c r="N34" s="20" t="s">
        <v>29</v>
      </c>
      <c r="O34" s="20" t="s">
        <v>63</v>
      </c>
      <c r="P34" s="20" t="s">
        <v>29</v>
      </c>
      <c r="Q34" s="20" t="s">
        <v>29</v>
      </c>
      <c r="R34" s="21">
        <v>47.881778043234398</v>
      </c>
      <c r="S34" s="21">
        <v>0.25566494339550305</v>
      </c>
      <c r="T34" s="21">
        <v>17.511559976628266</v>
      </c>
      <c r="U34" s="21">
        <v>6.6846674078805073</v>
      </c>
      <c r="V34" s="21">
        <v>0.1103302368434083</v>
      </c>
      <c r="W34" s="21">
        <v>10.495865764748608</v>
      </c>
      <c r="X34" s="21">
        <v>16.169897281096475</v>
      </c>
      <c r="Y34" s="21">
        <v>0.85531178486948778</v>
      </c>
      <c r="Z34" s="21">
        <v>6.2581533894727551E-3</v>
      </c>
      <c r="AA34" s="21">
        <v>2.4712420615418122E-2</v>
      </c>
      <c r="AB34" s="21">
        <v>3.9539872984669005E-3</v>
      </c>
      <c r="AC34" s="21">
        <v>100.00000000000001</v>
      </c>
      <c r="AD34" s="22">
        <v>75.671793684325351</v>
      </c>
      <c r="AE34" s="22">
        <v>91.264402581736377</v>
      </c>
      <c r="AF34" s="23">
        <v>147.07839999999999</v>
      </c>
      <c r="AG34" s="23">
        <v>413.11839999999995</v>
      </c>
      <c r="AH34" s="23">
        <v>31</v>
      </c>
      <c r="AI34" s="23">
        <v>122.44000000000001</v>
      </c>
      <c r="AJ34" s="23">
        <v>112.9418</v>
      </c>
      <c r="AK34" s="23">
        <v>20.723499999999998</v>
      </c>
      <c r="AL34" s="23">
        <v>144.0694</v>
      </c>
      <c r="AM34" s="21">
        <v>0.23362948338261497</v>
      </c>
      <c r="AN34" s="24">
        <v>3.2565893702061921E-2</v>
      </c>
      <c r="AO34" s="24">
        <v>0.73918832715033178</v>
      </c>
      <c r="AP34" s="21" t="s">
        <v>64</v>
      </c>
      <c r="AQ34" s="24">
        <v>1.8793086085722686E-4</v>
      </c>
      <c r="AR34" s="24">
        <v>7.2499999999999995E-2</v>
      </c>
      <c r="AS34" s="18">
        <f>VLOOKUP($A34,[2]Table_F_T2!$A$3:$AP$26,5,FALSE)</f>
        <v>0.6856274558075327</v>
      </c>
      <c r="AT34" s="18">
        <f>VLOOKUP($A34,[2]Table_F_T2!$A$3:$AP$26,8,FALSE)</f>
        <v>43.926945731169404</v>
      </c>
      <c r="AU34" s="18">
        <f>VLOOKUP($A34,[2]Table_F_T2!$A$3:$AP$26,17,FALSE)</f>
        <v>9.852170876099736</v>
      </c>
      <c r="AV34" s="18">
        <f>VLOOKUP($A34,[2]Table_F_T2!$A$3:$AP$26,18,FALSE)</f>
        <v>5.5499007752490885E-2</v>
      </c>
      <c r="AW34" s="18">
        <f>VLOOKUP($A34,[2]Table_F_T2!$A$3:$AP$26,19,FALSE)</f>
        <v>137.84286064304496</v>
      </c>
      <c r="AX34" s="18">
        <f>VLOOKUP($A34,[2]Table_F_T2!$A$3:$AP$26,20,FALSE)</f>
        <v>6.1247959088770054</v>
      </c>
      <c r="AY34" s="18">
        <f>VLOOKUP($A34,[2]Table_F_T2!$A$3:$AP$26,21,FALSE)</f>
        <v>2.6792080297706362</v>
      </c>
      <c r="AZ34" s="18">
        <f>VLOOKUP($A34,[2]Table_F_T2!$A$3:$AP$26,22,FALSE)</f>
        <v>6.8004023066793621E-3</v>
      </c>
      <c r="BA34" s="18">
        <f>VLOOKUP($A34,[2]Table_F_T2!$A$3:$AP$26,23,FALSE)</f>
        <v>2.9124484672567292</v>
      </c>
      <c r="BB34" s="18">
        <f>VLOOKUP($A34,[2]Table_F_T2!$A$3:$AP$26,24,FALSE)</f>
        <v>0.15436016287278528</v>
      </c>
      <c r="BC34" s="18">
        <f>VLOOKUP($A34,[2]Table_F_T2!$A$3:$AP$26,25,FALSE)</f>
        <v>0.66701115916975418</v>
      </c>
      <c r="BD34" s="18">
        <f>VLOOKUP($A34,[2]Table_F_T2!$A$3:$AP$26,26,FALSE)</f>
        <v>0.14302968108902472</v>
      </c>
      <c r="BE34" s="18">
        <f>VLOOKUP($A34,[2]Table_F_T2!$A$3:$AP$26,27,FALSE)</f>
        <v>0.99508237025994684</v>
      </c>
      <c r="BF34" s="18">
        <f>VLOOKUP($A34,[2]Table_F_T2!$A$3:$AP$26,28,FALSE)</f>
        <v>0.51128538450996919</v>
      </c>
      <c r="BG34" s="18">
        <f>VLOOKUP($A34,[2]Table_F_T2!$A$3:$AP$26,29,FALSE)</f>
        <v>0.31784424700578906</v>
      </c>
      <c r="BH34" s="18">
        <f>VLOOKUP($A34,[2]Table_F_T2!$A$3:$AP$26,30,FALSE)</f>
        <v>0.82391094061727566</v>
      </c>
      <c r="BI34" s="18">
        <f>VLOOKUP($A34,[2]Table_F_T2!$A$3:$AP$26,31,FALSE)</f>
        <v>0.14549884790826681</v>
      </c>
      <c r="BJ34" s="18">
        <f>VLOOKUP($A34,[2]Table_F_T2!$A$3:$AP$26,32,FALSE)</f>
        <v>1.048953053955084</v>
      </c>
      <c r="BK34" s="18">
        <f>VLOOKUP($A34,[2]Table_F_T2!$A$3:$AP$26,33,FALSE)</f>
        <v>0.22469442317071656</v>
      </c>
      <c r="BL34" s="18">
        <f>VLOOKUP($A34,[2]Table_F_T2!$A$3:$AP$26,34,FALSE)</f>
        <v>0.6334901950249251</v>
      </c>
      <c r="BM34" s="18">
        <f>VLOOKUP($A34,[2]Table_F_T2!$A$3:$AP$26,35,FALSE)</f>
        <v>9.2601637319716545E-2</v>
      </c>
      <c r="BN34" s="18">
        <f>VLOOKUP($A34,[2]Table_F_T2!$A$3:$AP$26,36,FALSE)</f>
        <v>0.52976165056646629</v>
      </c>
      <c r="BO34" s="18">
        <f>VLOOKUP($A34,[2]Table_F_T2!$A$3:$AP$26,37,FALSE)</f>
        <v>7.755735106549333E-2</v>
      </c>
      <c r="BP34" s="18">
        <f>VLOOKUP($A34,[2]Table_F_T2!$A$3:$AP$26,38,FALSE)</f>
        <v>0.15826399017439452</v>
      </c>
      <c r="BQ34" s="18">
        <f>VLOOKUP($A34,[2]Table_F_T2!$A$3:$AP$26,39,FALSE)</f>
        <v>2.0723218230291078E-3</v>
      </c>
      <c r="BR34" s="18">
        <f>VLOOKUP($A34,[2]Table_F_T2!$A$3:$AP$26,40,FALSE)</f>
        <v>0.12702832777929612</v>
      </c>
      <c r="BS34" s="18">
        <f>VLOOKUP($A34,[2]Table_F_T2!$A$3:$AP$26,41,FALSE)</f>
        <v>8.8985797565601049E-4</v>
      </c>
      <c r="BT34" s="18">
        <f>VLOOKUP($A34,[2]Table_F_T2!$A$3:$AP$26,42,FALSE)</f>
        <v>9.8261898780379296E-4</v>
      </c>
    </row>
    <row r="35" spans="1:72" s="6" customFormat="1" ht="15" customHeight="1" x14ac:dyDescent="0.35">
      <c r="A35" s="17" t="s">
        <v>96</v>
      </c>
      <c r="B35" s="18" t="s">
        <v>69</v>
      </c>
      <c r="C35" s="18" t="s">
        <v>61</v>
      </c>
      <c r="D35" s="18">
        <v>44</v>
      </c>
      <c r="E35" s="18">
        <v>1</v>
      </c>
      <c r="F35" s="18">
        <v>9</v>
      </c>
      <c r="G35" s="18">
        <v>14</v>
      </c>
      <c r="H35" s="19">
        <v>109.84</v>
      </c>
      <c r="I35" s="19">
        <v>109.84</v>
      </c>
      <c r="J35" s="18" t="s">
        <v>62</v>
      </c>
      <c r="K35" s="20" t="str">
        <f t="shared" si="0"/>
        <v>Y</v>
      </c>
      <c r="L35" s="20" t="s">
        <v>29</v>
      </c>
      <c r="M35" s="20" t="s">
        <v>63</v>
      </c>
      <c r="N35" s="20" t="s">
        <v>63</v>
      </c>
      <c r="O35" s="20" t="s">
        <v>63</v>
      </c>
      <c r="P35" s="20" t="s">
        <v>29</v>
      </c>
      <c r="Q35" s="20" t="s">
        <v>29</v>
      </c>
      <c r="R35" s="21">
        <v>48.803875543125407</v>
      </c>
      <c r="S35" s="21">
        <v>0.2846726264795485</v>
      </c>
      <c r="T35" s="21">
        <v>16.680817060380562</v>
      </c>
      <c r="U35" s="21">
        <v>5.9531538730459967</v>
      </c>
      <c r="V35" s="21">
        <v>0.10687709134495331</v>
      </c>
      <c r="W35" s="21">
        <v>9.8286969984517807</v>
      </c>
      <c r="X35" s="21">
        <v>17.49987514358488</v>
      </c>
      <c r="Y35" s="21">
        <v>0.83903510962393246</v>
      </c>
      <c r="Z35" s="21" t="s">
        <v>70</v>
      </c>
      <c r="AA35" s="21">
        <v>2.9965539629426166E-3</v>
      </c>
      <c r="AB35" s="21" t="s">
        <v>64</v>
      </c>
      <c r="AC35" s="21">
        <v>100</v>
      </c>
      <c r="AD35" s="22">
        <v>76.584370664866711</v>
      </c>
      <c r="AE35" s="22">
        <v>92.016642663216601</v>
      </c>
      <c r="AF35" s="23">
        <v>155.30000000000001</v>
      </c>
      <c r="AG35" s="23">
        <v>306.89999999999998</v>
      </c>
      <c r="AH35" s="23" t="s">
        <v>64</v>
      </c>
      <c r="AI35" s="23">
        <v>117.3</v>
      </c>
      <c r="AJ35" s="23">
        <v>168.1</v>
      </c>
      <c r="AK35" s="23">
        <v>16.399999999999999</v>
      </c>
      <c r="AL35" s="23">
        <v>133.5</v>
      </c>
      <c r="AM35" s="21">
        <v>0.5</v>
      </c>
      <c r="AN35" s="24" t="s">
        <v>70</v>
      </c>
      <c r="AO35" s="24" t="s">
        <v>70</v>
      </c>
      <c r="AP35" s="21" t="s">
        <v>64</v>
      </c>
      <c r="AQ35" s="24">
        <v>8.0979758705051405E-3</v>
      </c>
      <c r="AR35" s="24">
        <v>5.0799999999999998E-2</v>
      </c>
      <c r="AS35" s="21" t="s">
        <v>64</v>
      </c>
      <c r="AT35" s="21" t="s">
        <v>64</v>
      </c>
      <c r="AU35" s="21" t="s">
        <v>64</v>
      </c>
      <c r="AV35" s="21" t="s">
        <v>64</v>
      </c>
      <c r="AW35" s="21" t="s">
        <v>64</v>
      </c>
      <c r="AX35" s="21" t="s">
        <v>64</v>
      </c>
      <c r="AY35" s="21" t="s">
        <v>64</v>
      </c>
      <c r="AZ35" s="21" t="s">
        <v>64</v>
      </c>
      <c r="BA35" s="21" t="s">
        <v>64</v>
      </c>
      <c r="BB35" s="21" t="s">
        <v>64</v>
      </c>
      <c r="BC35" s="21" t="s">
        <v>64</v>
      </c>
      <c r="BD35" s="21" t="s">
        <v>64</v>
      </c>
      <c r="BE35" s="21" t="s">
        <v>64</v>
      </c>
      <c r="BF35" s="21" t="s">
        <v>64</v>
      </c>
      <c r="BG35" s="21" t="s">
        <v>64</v>
      </c>
      <c r="BH35" s="21" t="s">
        <v>64</v>
      </c>
      <c r="BI35" s="21" t="s">
        <v>64</v>
      </c>
      <c r="BJ35" s="21" t="s">
        <v>64</v>
      </c>
      <c r="BK35" s="21" t="s">
        <v>64</v>
      </c>
      <c r="BL35" s="21" t="s">
        <v>64</v>
      </c>
      <c r="BM35" s="21" t="s">
        <v>64</v>
      </c>
      <c r="BN35" s="21" t="s">
        <v>64</v>
      </c>
      <c r="BO35" s="21" t="s">
        <v>64</v>
      </c>
      <c r="BP35" s="21" t="s">
        <v>64</v>
      </c>
      <c r="BQ35" s="21" t="s">
        <v>64</v>
      </c>
      <c r="BR35" s="21" t="s">
        <v>64</v>
      </c>
      <c r="BS35" s="21" t="s">
        <v>64</v>
      </c>
      <c r="BT35" s="21" t="s">
        <v>64</v>
      </c>
    </row>
    <row r="36" spans="1:72" s="6" customFormat="1" ht="15" customHeight="1" x14ac:dyDescent="0.35">
      <c r="A36" s="17" t="s">
        <v>97</v>
      </c>
      <c r="B36" s="18" t="s">
        <v>60</v>
      </c>
      <c r="C36" s="18" t="s">
        <v>61</v>
      </c>
      <c r="D36" s="18">
        <v>46</v>
      </c>
      <c r="E36" s="18">
        <v>4</v>
      </c>
      <c r="F36" s="18">
        <v>2</v>
      </c>
      <c r="G36" s="18">
        <v>8</v>
      </c>
      <c r="H36" s="19">
        <v>115.47999999999999</v>
      </c>
      <c r="I36" s="19">
        <v>115.37380952380953</v>
      </c>
      <c r="J36" s="18" t="s">
        <v>62</v>
      </c>
      <c r="K36" s="20" t="str">
        <f t="shared" si="0"/>
        <v/>
      </c>
      <c r="L36" s="20" t="s">
        <v>29</v>
      </c>
      <c r="M36" s="20" t="s">
        <v>63</v>
      </c>
      <c r="N36" s="20" t="s">
        <v>29</v>
      </c>
      <c r="O36" s="20" t="s">
        <v>63</v>
      </c>
      <c r="P36" s="20" t="s">
        <v>29</v>
      </c>
      <c r="Q36" s="20" t="s">
        <v>29</v>
      </c>
      <c r="R36" s="21">
        <v>41.677268278539877</v>
      </c>
      <c r="S36" s="21">
        <v>9.0010313090750069E-2</v>
      </c>
      <c r="T36" s="21">
        <v>5.8718269640598919</v>
      </c>
      <c r="U36" s="21">
        <v>17.508931132130844</v>
      </c>
      <c r="V36" s="21">
        <v>0.2454444484882447</v>
      </c>
      <c r="W36" s="21">
        <v>28.648820018467038</v>
      </c>
      <c r="X36" s="21">
        <v>5.8867469376781036</v>
      </c>
      <c r="Y36" s="21">
        <v>5.7943211859230341E-2</v>
      </c>
      <c r="Z36" s="21">
        <v>0</v>
      </c>
      <c r="AA36" s="21">
        <v>8.0053511914087265E-3</v>
      </c>
      <c r="AB36" s="21">
        <v>5.0033444946304545E-3</v>
      </c>
      <c r="AC36" s="21">
        <v>100</v>
      </c>
      <c r="AD36" s="22">
        <v>76.422877215263114</v>
      </c>
      <c r="AE36" s="22">
        <v>98.250016984405349</v>
      </c>
      <c r="AF36" s="23">
        <v>60.122299999999996</v>
      </c>
      <c r="AG36" s="23">
        <v>209.04019999999997</v>
      </c>
      <c r="AH36" s="23">
        <v>117</v>
      </c>
      <c r="AI36" s="23">
        <v>439.13950000000006</v>
      </c>
      <c r="AJ36" s="23">
        <v>50.632200000000005</v>
      </c>
      <c r="AK36" s="23">
        <v>84.39070000000001</v>
      </c>
      <c r="AL36" s="23">
        <v>39.679400000000001</v>
      </c>
      <c r="AM36" s="21">
        <v>5.7937214226532197</v>
      </c>
      <c r="AN36" s="24">
        <v>6.8555238972493965E-2</v>
      </c>
      <c r="AO36" s="24">
        <v>6.7219373720415954</v>
      </c>
      <c r="AP36" s="21" t="s">
        <v>64</v>
      </c>
      <c r="AQ36" s="24">
        <v>1.3101950805204619E-3</v>
      </c>
      <c r="AR36" s="24">
        <v>0.14499999999999999</v>
      </c>
      <c r="AS36" s="21" t="s">
        <v>64</v>
      </c>
      <c r="AT36" s="21" t="s">
        <v>64</v>
      </c>
      <c r="AU36" s="21" t="s">
        <v>64</v>
      </c>
      <c r="AV36" s="21" t="s">
        <v>64</v>
      </c>
      <c r="AW36" s="21" t="s">
        <v>64</v>
      </c>
      <c r="AX36" s="21" t="s">
        <v>64</v>
      </c>
      <c r="AY36" s="21" t="s">
        <v>64</v>
      </c>
      <c r="AZ36" s="21" t="s">
        <v>64</v>
      </c>
      <c r="BA36" s="21" t="s">
        <v>64</v>
      </c>
      <c r="BB36" s="21" t="s">
        <v>64</v>
      </c>
      <c r="BC36" s="21" t="s">
        <v>64</v>
      </c>
      <c r="BD36" s="21" t="s">
        <v>64</v>
      </c>
      <c r="BE36" s="21" t="s">
        <v>64</v>
      </c>
      <c r="BF36" s="21" t="s">
        <v>64</v>
      </c>
      <c r="BG36" s="21" t="s">
        <v>64</v>
      </c>
      <c r="BH36" s="21" t="s">
        <v>64</v>
      </c>
      <c r="BI36" s="21" t="s">
        <v>64</v>
      </c>
      <c r="BJ36" s="21" t="s">
        <v>64</v>
      </c>
      <c r="BK36" s="21" t="s">
        <v>64</v>
      </c>
      <c r="BL36" s="21" t="s">
        <v>64</v>
      </c>
      <c r="BM36" s="21" t="s">
        <v>64</v>
      </c>
      <c r="BN36" s="21" t="s">
        <v>64</v>
      </c>
      <c r="BO36" s="21" t="s">
        <v>64</v>
      </c>
      <c r="BP36" s="21" t="s">
        <v>64</v>
      </c>
      <c r="BQ36" s="21" t="s">
        <v>64</v>
      </c>
      <c r="BR36" s="21" t="s">
        <v>64</v>
      </c>
      <c r="BS36" s="21" t="s">
        <v>64</v>
      </c>
      <c r="BT36" s="21" t="s">
        <v>64</v>
      </c>
    </row>
    <row r="37" spans="1:72" s="6" customFormat="1" ht="15" customHeight="1" x14ac:dyDescent="0.35">
      <c r="A37" s="17" t="s">
        <v>98</v>
      </c>
      <c r="B37" s="18" t="s">
        <v>69</v>
      </c>
      <c r="C37" s="18" t="s">
        <v>61</v>
      </c>
      <c r="D37" s="18">
        <v>49</v>
      </c>
      <c r="E37" s="18">
        <v>1</v>
      </c>
      <c r="F37" s="18">
        <v>0</v>
      </c>
      <c r="G37" s="18">
        <v>6</v>
      </c>
      <c r="H37" s="19">
        <v>121</v>
      </c>
      <c r="I37" s="19">
        <v>121</v>
      </c>
      <c r="J37" s="18" t="s">
        <v>62</v>
      </c>
      <c r="K37" s="20" t="str">
        <f t="shared" si="0"/>
        <v>Y</v>
      </c>
      <c r="L37" s="20" t="s">
        <v>29</v>
      </c>
      <c r="M37" s="20" t="s">
        <v>63</v>
      </c>
      <c r="N37" s="20" t="s">
        <v>63</v>
      </c>
      <c r="O37" s="20" t="s">
        <v>63</v>
      </c>
      <c r="P37" s="20" t="s">
        <v>29</v>
      </c>
      <c r="Q37" s="20" t="s">
        <v>29</v>
      </c>
      <c r="R37" s="21">
        <v>46.769488136768864</v>
      </c>
      <c r="S37" s="21">
        <v>9.4865046820490836E-2</v>
      </c>
      <c r="T37" s="21">
        <v>20.696901075137195</v>
      </c>
      <c r="U37" s="21">
        <v>3.8966072995083323</v>
      </c>
      <c r="V37" s="21">
        <v>6.1203256013219881E-2</v>
      </c>
      <c r="W37" s="21">
        <v>11.322602362445679</v>
      </c>
      <c r="X37" s="21">
        <v>16.6166840075892</v>
      </c>
      <c r="Y37" s="21">
        <v>0.52022767611236909</v>
      </c>
      <c r="Z37" s="21">
        <v>1.734092253707897E-2</v>
      </c>
      <c r="AA37" s="21">
        <v>4.0802170675479929E-3</v>
      </c>
      <c r="AB37" s="21" t="s">
        <v>64</v>
      </c>
      <c r="AC37" s="21">
        <v>99.999999999999972</v>
      </c>
      <c r="AD37" s="22">
        <v>85.199047956820877</v>
      </c>
      <c r="AE37" s="22">
        <v>94.638445896315631</v>
      </c>
      <c r="AF37" s="23">
        <v>85.2</v>
      </c>
      <c r="AG37" s="23">
        <v>594.9</v>
      </c>
      <c r="AH37" s="23" t="s">
        <v>64</v>
      </c>
      <c r="AI37" s="23">
        <v>202.4</v>
      </c>
      <c r="AJ37" s="23">
        <v>75.5</v>
      </c>
      <c r="AK37" s="23">
        <v>9.8000000000000007</v>
      </c>
      <c r="AL37" s="23">
        <v>130.1</v>
      </c>
      <c r="AM37" s="21">
        <v>2.89</v>
      </c>
      <c r="AN37" s="24" t="s">
        <v>70</v>
      </c>
      <c r="AO37" s="24" t="s">
        <v>70</v>
      </c>
      <c r="AP37" s="21" t="s">
        <v>64</v>
      </c>
      <c r="AQ37" s="24">
        <v>1.9219136990723789E-2</v>
      </c>
      <c r="AR37" s="24">
        <v>0.16</v>
      </c>
      <c r="AS37" s="21" t="s">
        <v>64</v>
      </c>
      <c r="AT37" s="21" t="s">
        <v>64</v>
      </c>
      <c r="AU37" s="21" t="s">
        <v>64</v>
      </c>
      <c r="AV37" s="21" t="s">
        <v>64</v>
      </c>
      <c r="AW37" s="21" t="s">
        <v>64</v>
      </c>
      <c r="AX37" s="21" t="s">
        <v>64</v>
      </c>
      <c r="AY37" s="21" t="s">
        <v>64</v>
      </c>
      <c r="AZ37" s="21" t="s">
        <v>64</v>
      </c>
      <c r="BA37" s="21" t="s">
        <v>64</v>
      </c>
      <c r="BB37" s="21" t="s">
        <v>64</v>
      </c>
      <c r="BC37" s="21" t="s">
        <v>64</v>
      </c>
      <c r="BD37" s="21" t="s">
        <v>64</v>
      </c>
      <c r="BE37" s="21" t="s">
        <v>64</v>
      </c>
      <c r="BF37" s="21" t="s">
        <v>64</v>
      </c>
      <c r="BG37" s="21" t="s">
        <v>64</v>
      </c>
      <c r="BH37" s="21" t="s">
        <v>64</v>
      </c>
      <c r="BI37" s="21" t="s">
        <v>64</v>
      </c>
      <c r="BJ37" s="21" t="s">
        <v>64</v>
      </c>
      <c r="BK37" s="21" t="s">
        <v>64</v>
      </c>
      <c r="BL37" s="21" t="s">
        <v>64</v>
      </c>
      <c r="BM37" s="21" t="s">
        <v>64</v>
      </c>
      <c r="BN37" s="21" t="s">
        <v>64</v>
      </c>
      <c r="BO37" s="21" t="s">
        <v>64</v>
      </c>
      <c r="BP37" s="21" t="s">
        <v>64</v>
      </c>
      <c r="BQ37" s="21" t="s">
        <v>64</v>
      </c>
      <c r="BR37" s="21" t="s">
        <v>64</v>
      </c>
      <c r="BS37" s="21" t="s">
        <v>64</v>
      </c>
      <c r="BT37" s="21" t="s">
        <v>64</v>
      </c>
    </row>
    <row r="38" spans="1:72" s="6" customFormat="1" ht="15" customHeight="1" x14ac:dyDescent="0.35">
      <c r="A38" s="17" t="s">
        <v>99</v>
      </c>
      <c r="B38" s="18" t="s">
        <v>60</v>
      </c>
      <c r="C38" s="18" t="s">
        <v>61</v>
      </c>
      <c r="D38" s="18">
        <v>50</v>
      </c>
      <c r="E38" s="18">
        <v>1</v>
      </c>
      <c r="F38" s="18">
        <v>31</v>
      </c>
      <c r="G38" s="18">
        <v>38</v>
      </c>
      <c r="H38" s="19">
        <v>122.56</v>
      </c>
      <c r="I38" s="19">
        <v>122.56</v>
      </c>
      <c r="J38" s="18" t="s">
        <v>62</v>
      </c>
      <c r="K38" s="20" t="str">
        <f t="shared" si="0"/>
        <v/>
      </c>
      <c r="L38" s="20" t="s">
        <v>29</v>
      </c>
      <c r="M38" s="20" t="s">
        <v>63</v>
      </c>
      <c r="N38" s="20" t="s">
        <v>29</v>
      </c>
      <c r="O38" s="20" t="s">
        <v>63</v>
      </c>
      <c r="P38" s="20" t="s">
        <v>29</v>
      </c>
      <c r="Q38" s="20" t="s">
        <v>29</v>
      </c>
      <c r="R38" s="21">
        <v>47.304622948847467</v>
      </c>
      <c r="S38" s="21">
        <v>0.13444200919349988</v>
      </c>
      <c r="T38" s="21">
        <v>16.367774014001281</v>
      </c>
      <c r="U38" s="21">
        <v>4.0786675183501906</v>
      </c>
      <c r="V38" s="21">
        <v>8.0963945759132461E-2</v>
      </c>
      <c r="W38" s="21">
        <v>12.795303467845336</v>
      </c>
      <c r="X38" s="21">
        <v>18.850877879050827</v>
      </c>
      <c r="Y38" s="21">
        <v>0.34238330816455703</v>
      </c>
      <c r="Z38" s="21">
        <v>8.2230096535652625E-3</v>
      </c>
      <c r="AA38" s="21">
        <v>2.7804680425836545E-2</v>
      </c>
      <c r="AB38" s="21">
        <v>8.937218708304601E-3</v>
      </c>
      <c r="AC38" s="21">
        <v>99.999999999999986</v>
      </c>
      <c r="AD38" s="22">
        <v>86.139343611990029</v>
      </c>
      <c r="AE38" s="22">
        <v>96.817922417331189</v>
      </c>
      <c r="AF38" s="23">
        <v>87.225499999999997</v>
      </c>
      <c r="AG38" s="23">
        <v>2075.3512000000001</v>
      </c>
      <c r="AH38" s="23">
        <v>18</v>
      </c>
      <c r="AI38" s="23">
        <v>221.227</v>
      </c>
      <c r="AJ38" s="23">
        <v>10.262600000000001</v>
      </c>
      <c r="AK38" s="23">
        <v>14.7547</v>
      </c>
      <c r="AL38" s="23">
        <v>117.97190000000001</v>
      </c>
      <c r="AM38" s="21">
        <v>3.9739884393064284</v>
      </c>
      <c r="AN38" s="24">
        <v>5.5377025406789494E-2</v>
      </c>
      <c r="AO38" s="24">
        <v>4.1348248825907445</v>
      </c>
      <c r="AP38" s="21" t="s">
        <v>64</v>
      </c>
      <c r="AQ38" s="24">
        <v>-1.7864220463780448E-3</v>
      </c>
      <c r="AR38" s="24">
        <v>0.14080000000000001</v>
      </c>
      <c r="AS38" s="21" t="s">
        <v>64</v>
      </c>
      <c r="AT38" s="21" t="s">
        <v>64</v>
      </c>
      <c r="AU38" s="21" t="s">
        <v>64</v>
      </c>
      <c r="AV38" s="21" t="s">
        <v>64</v>
      </c>
      <c r="AW38" s="21" t="s">
        <v>64</v>
      </c>
      <c r="AX38" s="21" t="s">
        <v>64</v>
      </c>
      <c r="AY38" s="21" t="s">
        <v>64</v>
      </c>
      <c r="AZ38" s="21" t="s">
        <v>64</v>
      </c>
      <c r="BA38" s="21" t="s">
        <v>64</v>
      </c>
      <c r="BB38" s="21" t="s">
        <v>64</v>
      </c>
      <c r="BC38" s="21" t="s">
        <v>64</v>
      </c>
      <c r="BD38" s="21" t="s">
        <v>64</v>
      </c>
      <c r="BE38" s="21" t="s">
        <v>64</v>
      </c>
      <c r="BF38" s="21" t="s">
        <v>64</v>
      </c>
      <c r="BG38" s="21" t="s">
        <v>64</v>
      </c>
      <c r="BH38" s="21" t="s">
        <v>64</v>
      </c>
      <c r="BI38" s="21" t="s">
        <v>64</v>
      </c>
      <c r="BJ38" s="21" t="s">
        <v>64</v>
      </c>
      <c r="BK38" s="21" t="s">
        <v>64</v>
      </c>
      <c r="BL38" s="21" t="s">
        <v>64</v>
      </c>
      <c r="BM38" s="21" t="s">
        <v>64</v>
      </c>
      <c r="BN38" s="21" t="s">
        <v>64</v>
      </c>
      <c r="BO38" s="21" t="s">
        <v>64</v>
      </c>
      <c r="BP38" s="21" t="s">
        <v>64</v>
      </c>
      <c r="BQ38" s="21" t="s">
        <v>64</v>
      </c>
      <c r="BR38" s="21" t="s">
        <v>64</v>
      </c>
      <c r="BS38" s="21" t="s">
        <v>64</v>
      </c>
      <c r="BT38" s="21" t="s">
        <v>64</v>
      </c>
    </row>
    <row r="39" spans="1:72" s="6" customFormat="1" ht="15" customHeight="1" x14ac:dyDescent="0.35">
      <c r="A39" s="17" t="s">
        <v>100</v>
      </c>
      <c r="B39" s="18" t="s">
        <v>60</v>
      </c>
      <c r="C39" s="18" t="s">
        <v>61</v>
      </c>
      <c r="D39" s="18">
        <v>51</v>
      </c>
      <c r="E39" s="18">
        <v>1</v>
      </c>
      <c r="F39" s="18">
        <v>31</v>
      </c>
      <c r="G39" s="18">
        <v>39</v>
      </c>
      <c r="H39" s="19">
        <v>125.56</v>
      </c>
      <c r="I39" s="19">
        <v>125.53012048192771</v>
      </c>
      <c r="J39" s="18" t="s">
        <v>101</v>
      </c>
      <c r="K39" s="20" t="str">
        <f t="shared" si="0"/>
        <v/>
      </c>
      <c r="L39" s="20" t="s">
        <v>29</v>
      </c>
      <c r="M39" s="20" t="s">
        <v>29</v>
      </c>
      <c r="N39" s="20" t="s">
        <v>63</v>
      </c>
      <c r="O39" s="20" t="s">
        <v>29</v>
      </c>
      <c r="P39" s="20" t="s">
        <v>29</v>
      </c>
      <c r="Q39" s="20" t="s">
        <v>29</v>
      </c>
      <c r="R39" s="21">
        <v>42.137753483552771</v>
      </c>
      <c r="S39" s="21">
        <v>2.3813108617271421E-2</v>
      </c>
      <c r="T39" s="21">
        <v>0.16439365906473807</v>
      </c>
      <c r="U39" s="21">
        <v>14.824197858008448</v>
      </c>
      <c r="V39" s="21">
        <v>0.10031394499276743</v>
      </c>
      <c r="W39" s="21">
        <v>42.735410441061163</v>
      </c>
      <c r="X39" s="21">
        <v>0</v>
      </c>
      <c r="Y39" s="21">
        <v>0</v>
      </c>
      <c r="Z39" s="21">
        <v>0</v>
      </c>
      <c r="AA39" s="21">
        <v>1.2100718316720098E-2</v>
      </c>
      <c r="AB39" s="21">
        <v>2.0167863861200166E-3</v>
      </c>
      <c r="AC39" s="21">
        <v>99.999999999999986</v>
      </c>
      <c r="AD39" s="22">
        <v>85.098798795091042</v>
      </c>
      <c r="AE39" s="22"/>
      <c r="AF39" s="23">
        <v>10.433100000000001</v>
      </c>
      <c r="AG39" s="23">
        <v>130.79259999999999</v>
      </c>
      <c r="AH39" s="23">
        <v>116</v>
      </c>
      <c r="AI39" s="23">
        <v>1266.2385000000002</v>
      </c>
      <c r="AJ39" s="23">
        <v>108.5538</v>
      </c>
      <c r="AK39" s="23">
        <v>27.687100000000001</v>
      </c>
      <c r="AL39" s="23">
        <v>1.1200000000000543E-2</v>
      </c>
      <c r="AM39" s="21">
        <v>11.491254473094505</v>
      </c>
      <c r="AN39" s="24">
        <v>2.9268075964288993E-2</v>
      </c>
      <c r="AO39" s="24">
        <v>12.302752321886244</v>
      </c>
      <c r="AP39" s="21" t="s">
        <v>64</v>
      </c>
      <c r="AQ39" s="24">
        <v>2.8788566900122929E-4</v>
      </c>
      <c r="AR39" s="24">
        <v>6.4199999999999993E-2</v>
      </c>
      <c r="AS39" s="18">
        <f>VLOOKUP($A39,[2]Table_F_T2!$A$3:$AP$26,5,FALSE)</f>
        <v>4.6668538298557188E-2</v>
      </c>
      <c r="AT39" s="18">
        <f>VLOOKUP($A39,[2]Table_F_T2!$A$3:$AP$26,8,FALSE)</f>
        <v>7.6818360679459019</v>
      </c>
      <c r="AU39" s="18">
        <f>VLOOKUP($A39,[2]Table_F_T2!$A$3:$AP$26,17,FALSE)</f>
        <v>1.0152102452030569</v>
      </c>
      <c r="AV39" s="18">
        <f>VLOOKUP($A39,[2]Table_F_T2!$A$3:$AP$26,18,FALSE)</f>
        <v>6.6562934086888612E-3</v>
      </c>
      <c r="AW39" s="18">
        <f>VLOOKUP($A39,[2]Table_F_T2!$A$3:$AP$26,19,FALSE)</f>
        <v>0.51427531942264559</v>
      </c>
      <c r="AX39" s="18">
        <f>VLOOKUP($A39,[2]Table_F_T2!$A$3:$AP$26,20,FALSE)</f>
        <v>0.10491310029522215</v>
      </c>
      <c r="AY39" s="18">
        <f>VLOOKUP($A39,[2]Table_F_T2!$A$3:$AP$26,21,FALSE)</f>
        <v>9.3605244220608827E-2</v>
      </c>
      <c r="AZ39" s="18">
        <f>VLOOKUP($A39,[2]Table_F_T2!$A$3:$AP$26,22,FALSE)</f>
        <v>1.3778488740062485E-3</v>
      </c>
      <c r="BA39" s="18">
        <f>VLOOKUP($A39,[2]Table_F_T2!$A$3:$AP$26,23,FALSE)</f>
        <v>4.9225545730670471E-2</v>
      </c>
      <c r="BB39" s="18">
        <f>VLOOKUP($A39,[2]Table_F_T2!$A$3:$AP$26,24,FALSE)</f>
        <v>2.3686458375697986E-3</v>
      </c>
      <c r="BC39" s="18">
        <f>VLOOKUP($A39,[2]Table_F_T2!$A$3:$AP$26,25,FALSE)</f>
        <v>8.2593980579887365E-3</v>
      </c>
      <c r="BD39" s="18">
        <f>VLOOKUP($A39,[2]Table_F_T2!$A$3:$AP$26,26,FALSE)</f>
        <v>1.3745390679883753E-3</v>
      </c>
      <c r="BE39" s="18">
        <f>VLOOKUP($A39,[2]Table_F_T2!$A$3:$AP$26,27,FALSE)</f>
        <v>8.4792387923478194E-3</v>
      </c>
      <c r="BF39" s="18">
        <f>VLOOKUP($A39,[2]Table_F_T2!$A$3:$AP$26,28,FALSE)</f>
        <v>3.628751760238802E-3</v>
      </c>
      <c r="BG39" s="18">
        <f>VLOOKUP($A39,[2]Table_F_T2!$A$3:$AP$26,29,FALSE)</f>
        <v>7.2040869960418065E-3</v>
      </c>
      <c r="BH39" s="18">
        <f>VLOOKUP($A39,[2]Table_F_T2!$A$3:$AP$26,30,FALSE)</f>
        <v>8.0157236988742473E-3</v>
      </c>
      <c r="BI39" s="18">
        <f>VLOOKUP($A39,[2]Table_F_T2!$A$3:$AP$26,31,FALSE)</f>
        <v>1.3114142302672784E-3</v>
      </c>
      <c r="BJ39" s="18">
        <f>VLOOKUP($A39,[2]Table_F_T2!$A$3:$AP$26,32,FALSE)</f>
        <v>1.1064583677408403E-2</v>
      </c>
      <c r="BK39" s="18">
        <f>VLOOKUP($A39,[2]Table_F_T2!$A$3:$AP$26,33,FALSE)</f>
        <v>3.2930071804738725E-3</v>
      </c>
      <c r="BL39" s="18">
        <f>VLOOKUP($A39,[2]Table_F_T2!$A$3:$AP$26,34,FALSE)</f>
        <v>1.4183445242568994E-2</v>
      </c>
      <c r="BM39" s="18">
        <f>VLOOKUP($A39,[2]Table_F_T2!$A$3:$AP$26,35,FALSE)</f>
        <v>2.4475664678993854E-3</v>
      </c>
      <c r="BN39" s="18">
        <f>VLOOKUP($A39,[2]Table_F_T2!$A$3:$AP$26,36,FALSE)</f>
        <v>2.3759412964951116E-2</v>
      </c>
      <c r="BO39" s="18">
        <f>VLOOKUP($A39,[2]Table_F_T2!$A$3:$AP$26,37,FALSE)</f>
        <v>4.5448216659745386E-3</v>
      </c>
      <c r="BP39" s="18">
        <f>VLOOKUP($A39,[2]Table_F_T2!$A$3:$AP$26,38,FALSE)</f>
        <v>2.4907777228112748E-3</v>
      </c>
      <c r="BQ39" s="18">
        <f>VLOOKUP($A39,[2]Table_F_T2!$A$3:$AP$26,39,FALSE)</f>
        <v>7.655725906218346E-4</v>
      </c>
      <c r="BR39" s="18">
        <f>VLOOKUP($A39,[2]Table_F_T2!$A$3:$AP$26,40,FALSE)</f>
        <v>2.9976829886177902E-2</v>
      </c>
      <c r="BS39" s="18">
        <f>VLOOKUP($A39,[2]Table_F_T2!$A$3:$AP$26,41,FALSE)</f>
        <v>3.8536308883419169E-4</v>
      </c>
      <c r="BT39" s="18">
        <f>VLOOKUP($A39,[2]Table_F_T2!$A$3:$AP$26,42,FALSE)</f>
        <v>4.7983095467071617E-4</v>
      </c>
    </row>
    <row r="40" spans="1:72" s="6" customFormat="1" ht="15" customHeight="1" x14ac:dyDescent="0.35">
      <c r="A40" s="17" t="s">
        <v>102</v>
      </c>
      <c r="B40" s="18" t="s">
        <v>69</v>
      </c>
      <c r="C40" s="18" t="s">
        <v>61</v>
      </c>
      <c r="D40" s="18">
        <v>52</v>
      </c>
      <c r="E40" s="18">
        <v>2</v>
      </c>
      <c r="F40" s="18">
        <v>0</v>
      </c>
      <c r="G40" s="18">
        <v>5</v>
      </c>
      <c r="H40" s="19">
        <v>129.13999999999999</v>
      </c>
      <c r="I40" s="19">
        <v>129.10852090032154</v>
      </c>
      <c r="J40" s="18" t="s">
        <v>62</v>
      </c>
      <c r="K40" s="20" t="str">
        <f t="shared" si="0"/>
        <v>Y</v>
      </c>
      <c r="L40" s="20" t="s">
        <v>29</v>
      </c>
      <c r="M40" s="20" t="s">
        <v>63</v>
      </c>
      <c r="N40" s="20" t="s">
        <v>63</v>
      </c>
      <c r="O40" s="20" t="s">
        <v>63</v>
      </c>
      <c r="P40" s="20" t="s">
        <v>29</v>
      </c>
      <c r="Q40" s="20" t="s">
        <v>29</v>
      </c>
      <c r="R40" s="21">
        <v>47.915364270257271</v>
      </c>
      <c r="S40" s="21">
        <v>0.13945660014426545</v>
      </c>
      <c r="T40" s="21">
        <v>19.004568405866799</v>
      </c>
      <c r="U40" s="21">
        <v>4.3760519355614331</v>
      </c>
      <c r="V40" s="21">
        <v>7.7903342149555188E-2</v>
      </c>
      <c r="W40" s="21">
        <v>11.233469584034623</v>
      </c>
      <c r="X40" s="21">
        <v>16.68670353450349</v>
      </c>
      <c r="Y40" s="21">
        <v>0.54820870401538824</v>
      </c>
      <c r="Z40" s="21">
        <v>1.6350084154844916E-2</v>
      </c>
      <c r="AA40" s="21">
        <v>1.9235393123346956E-3</v>
      </c>
      <c r="AB40" s="21" t="s">
        <v>64</v>
      </c>
      <c r="AC40" s="21">
        <v>100.00000000000001</v>
      </c>
      <c r="AD40" s="22">
        <v>83.566967250981534</v>
      </c>
      <c r="AE40" s="22">
        <v>94.388628118305675</v>
      </c>
      <c r="AF40" s="23">
        <v>64.7</v>
      </c>
      <c r="AG40" s="23">
        <v>924.2</v>
      </c>
      <c r="AH40" s="23" t="s">
        <v>64</v>
      </c>
      <c r="AI40" s="23">
        <v>258.3</v>
      </c>
      <c r="AJ40" s="23">
        <v>8.8000000000000007</v>
      </c>
      <c r="AK40" s="23">
        <v>8.4</v>
      </c>
      <c r="AL40" s="23">
        <v>145.6</v>
      </c>
      <c r="AM40" s="21">
        <v>2.57</v>
      </c>
      <c r="AN40" s="24" t="s">
        <v>70</v>
      </c>
      <c r="AO40" s="24" t="s">
        <v>70</v>
      </c>
      <c r="AP40" s="21" t="s">
        <v>64</v>
      </c>
      <c r="AQ40" s="24">
        <v>1.9912948141978276E-2</v>
      </c>
      <c r="AR40" s="24">
        <v>8.9200000000000002E-2</v>
      </c>
      <c r="AS40" s="21" t="s">
        <v>64</v>
      </c>
      <c r="AT40" s="21" t="s">
        <v>64</v>
      </c>
      <c r="AU40" s="21" t="s">
        <v>64</v>
      </c>
      <c r="AV40" s="21" t="s">
        <v>64</v>
      </c>
      <c r="AW40" s="21" t="s">
        <v>64</v>
      </c>
      <c r="AX40" s="21" t="s">
        <v>64</v>
      </c>
      <c r="AY40" s="21" t="s">
        <v>64</v>
      </c>
      <c r="AZ40" s="21" t="s">
        <v>64</v>
      </c>
      <c r="BA40" s="21" t="s">
        <v>64</v>
      </c>
      <c r="BB40" s="21" t="s">
        <v>64</v>
      </c>
      <c r="BC40" s="21" t="s">
        <v>64</v>
      </c>
      <c r="BD40" s="21" t="s">
        <v>64</v>
      </c>
      <c r="BE40" s="21" t="s">
        <v>64</v>
      </c>
      <c r="BF40" s="21" t="s">
        <v>64</v>
      </c>
      <c r="BG40" s="21" t="s">
        <v>64</v>
      </c>
      <c r="BH40" s="21" t="s">
        <v>64</v>
      </c>
      <c r="BI40" s="21" t="s">
        <v>64</v>
      </c>
      <c r="BJ40" s="21" t="s">
        <v>64</v>
      </c>
      <c r="BK40" s="21" t="s">
        <v>64</v>
      </c>
      <c r="BL40" s="21" t="s">
        <v>64</v>
      </c>
      <c r="BM40" s="21" t="s">
        <v>64</v>
      </c>
      <c r="BN40" s="21" t="s">
        <v>64</v>
      </c>
      <c r="BO40" s="21" t="s">
        <v>64</v>
      </c>
      <c r="BP40" s="21" t="s">
        <v>64</v>
      </c>
      <c r="BQ40" s="21" t="s">
        <v>64</v>
      </c>
      <c r="BR40" s="21" t="s">
        <v>64</v>
      </c>
      <c r="BS40" s="21" t="s">
        <v>64</v>
      </c>
      <c r="BT40" s="21" t="s">
        <v>64</v>
      </c>
    </row>
    <row r="41" spans="1:72" s="6" customFormat="1" ht="15" customHeight="1" x14ac:dyDescent="0.35">
      <c r="A41" s="17" t="s">
        <v>103</v>
      </c>
      <c r="B41" s="18" t="s">
        <v>60</v>
      </c>
      <c r="C41" s="18" t="s">
        <v>61</v>
      </c>
      <c r="D41" s="18">
        <v>54</v>
      </c>
      <c r="E41" s="18">
        <v>3</v>
      </c>
      <c r="F41" s="18">
        <v>47</v>
      </c>
      <c r="G41" s="18">
        <v>55</v>
      </c>
      <c r="H41" s="19">
        <v>136.065</v>
      </c>
      <c r="I41" s="19">
        <v>135.96766561514195</v>
      </c>
      <c r="J41" s="18" t="s">
        <v>66</v>
      </c>
      <c r="K41" s="20" t="str">
        <f t="shared" si="0"/>
        <v/>
      </c>
      <c r="L41" s="20" t="s">
        <v>29</v>
      </c>
      <c r="M41" s="20" t="s">
        <v>63</v>
      </c>
      <c r="N41" s="20" t="s">
        <v>29</v>
      </c>
      <c r="O41" s="20" t="s">
        <v>63</v>
      </c>
      <c r="P41" s="20" t="s">
        <v>29</v>
      </c>
      <c r="Q41" s="20" t="s">
        <v>29</v>
      </c>
      <c r="R41" s="21">
        <v>44.266042648828446</v>
      </c>
      <c r="S41" s="21">
        <v>0.19534564387100484</v>
      </c>
      <c r="T41" s="21">
        <v>8.2928100899540524</v>
      </c>
      <c r="U41" s="21">
        <v>12.896266721176817</v>
      </c>
      <c r="V41" s="21">
        <v>0.19274144241676222</v>
      </c>
      <c r="W41" s="21">
        <v>24.385020941222511</v>
      </c>
      <c r="X41" s="21">
        <v>9.5951732135662731</v>
      </c>
      <c r="Y41" s="21">
        <v>0.15056556780968644</v>
      </c>
      <c r="Z41" s="21">
        <v>1.2486627067992866E-3</v>
      </c>
      <c r="AA41" s="21">
        <v>1.6853846544397224E-2</v>
      </c>
      <c r="AB41" s="21">
        <v>7.9312219032457529E-3</v>
      </c>
      <c r="AC41" s="21">
        <v>100</v>
      </c>
      <c r="AD41" s="22">
        <v>78.928737579127286</v>
      </c>
      <c r="AE41" s="22">
        <v>97.238870636824842</v>
      </c>
      <c r="AF41" s="23">
        <v>94.001300000000001</v>
      </c>
      <c r="AG41" s="23">
        <v>941.81839999999988</v>
      </c>
      <c r="AH41" s="23">
        <v>96</v>
      </c>
      <c r="AI41" s="23">
        <v>821.697</v>
      </c>
      <c r="AJ41" s="23">
        <v>59.408200000000008</v>
      </c>
      <c r="AK41" s="23">
        <v>70.46350000000001</v>
      </c>
      <c r="AL41" s="23">
        <v>58.4696</v>
      </c>
      <c r="AM41" s="21">
        <v>4.2677903808376776</v>
      </c>
      <c r="AN41" s="24">
        <v>9.516506134971052E-2</v>
      </c>
      <c r="AO41" s="24">
        <v>5.0889274746512285</v>
      </c>
      <c r="AP41" s="21" t="s">
        <v>64</v>
      </c>
      <c r="AQ41" s="24">
        <v>3.1725863316906314E-3</v>
      </c>
      <c r="AR41" s="24">
        <v>0.19</v>
      </c>
      <c r="AS41" s="21" t="s">
        <v>64</v>
      </c>
      <c r="AT41" s="21" t="s">
        <v>64</v>
      </c>
      <c r="AU41" s="21" t="s">
        <v>64</v>
      </c>
      <c r="AV41" s="21" t="s">
        <v>64</v>
      </c>
      <c r="AW41" s="21" t="s">
        <v>64</v>
      </c>
      <c r="AX41" s="21" t="s">
        <v>64</v>
      </c>
      <c r="AY41" s="21" t="s">
        <v>64</v>
      </c>
      <c r="AZ41" s="21" t="s">
        <v>64</v>
      </c>
      <c r="BA41" s="21" t="s">
        <v>64</v>
      </c>
      <c r="BB41" s="21" t="s">
        <v>64</v>
      </c>
      <c r="BC41" s="21" t="s">
        <v>64</v>
      </c>
      <c r="BD41" s="21" t="s">
        <v>64</v>
      </c>
      <c r="BE41" s="21" t="s">
        <v>64</v>
      </c>
      <c r="BF41" s="21" t="s">
        <v>64</v>
      </c>
      <c r="BG41" s="21" t="s">
        <v>64</v>
      </c>
      <c r="BH41" s="21" t="s">
        <v>64</v>
      </c>
      <c r="BI41" s="21" t="s">
        <v>64</v>
      </c>
      <c r="BJ41" s="21" t="s">
        <v>64</v>
      </c>
      <c r="BK41" s="21" t="s">
        <v>64</v>
      </c>
      <c r="BL41" s="21" t="s">
        <v>64</v>
      </c>
      <c r="BM41" s="21" t="s">
        <v>64</v>
      </c>
      <c r="BN41" s="21" t="s">
        <v>64</v>
      </c>
      <c r="BO41" s="21" t="s">
        <v>64</v>
      </c>
      <c r="BP41" s="21" t="s">
        <v>64</v>
      </c>
      <c r="BQ41" s="21" t="s">
        <v>64</v>
      </c>
      <c r="BR41" s="21" t="s">
        <v>64</v>
      </c>
      <c r="BS41" s="21" t="s">
        <v>64</v>
      </c>
      <c r="BT41" s="21" t="s">
        <v>64</v>
      </c>
    </row>
    <row r="42" spans="1:72" s="6" customFormat="1" ht="15" customHeight="1" x14ac:dyDescent="0.35">
      <c r="A42" s="17" t="s">
        <v>104</v>
      </c>
      <c r="B42" s="18" t="s">
        <v>60</v>
      </c>
      <c r="C42" s="18" t="s">
        <v>61</v>
      </c>
      <c r="D42" s="18">
        <v>55</v>
      </c>
      <c r="E42" s="18">
        <v>1</v>
      </c>
      <c r="F42" s="18">
        <v>26</v>
      </c>
      <c r="G42" s="18">
        <v>32</v>
      </c>
      <c r="H42" s="19">
        <v>137.51</v>
      </c>
      <c r="I42" s="19">
        <v>137.4854527938343</v>
      </c>
      <c r="J42" s="18" t="s">
        <v>105</v>
      </c>
      <c r="K42" s="20" t="str">
        <f t="shared" si="0"/>
        <v/>
      </c>
      <c r="L42" s="20" t="s">
        <v>29</v>
      </c>
      <c r="M42" s="20" t="s">
        <v>63</v>
      </c>
      <c r="N42" s="20" t="s">
        <v>29</v>
      </c>
      <c r="O42" s="20" t="s">
        <v>63</v>
      </c>
      <c r="P42" s="20" t="s">
        <v>29</v>
      </c>
      <c r="Q42" s="20" t="s">
        <v>29</v>
      </c>
      <c r="R42" s="21">
        <v>42.850719225109813</v>
      </c>
      <c r="S42" s="21">
        <v>0.13688840052262488</v>
      </c>
      <c r="T42" s="21">
        <v>6.5460365428360685</v>
      </c>
      <c r="U42" s="21">
        <v>14.305768228202174</v>
      </c>
      <c r="V42" s="21">
        <v>0.22730858210796101</v>
      </c>
      <c r="W42" s="21">
        <v>27.799143952283526</v>
      </c>
      <c r="X42" s="21">
        <v>8.0952273944131328</v>
      </c>
      <c r="Y42" s="21">
        <v>1.7975383843845835E-2</v>
      </c>
      <c r="Z42" s="21">
        <v>0</v>
      </c>
      <c r="AA42" s="21">
        <v>1.2958084707205754E-2</v>
      </c>
      <c r="AB42" s="21">
        <v>7.9742059736650807E-3</v>
      </c>
      <c r="AC42" s="21">
        <v>100.00000000000003</v>
      </c>
      <c r="AD42" s="22">
        <v>79.379369782082705</v>
      </c>
      <c r="AE42" s="22">
        <v>99.599795866523763</v>
      </c>
      <c r="AF42" s="23">
        <v>69.156700000000001</v>
      </c>
      <c r="AG42" s="23">
        <v>1157.5279999999998</v>
      </c>
      <c r="AH42" s="23">
        <v>108</v>
      </c>
      <c r="AI42" s="23">
        <v>1048.326</v>
      </c>
      <c r="AJ42" s="23">
        <v>79.593000000000004</v>
      </c>
      <c r="AK42" s="23">
        <v>80.411500000000004</v>
      </c>
      <c r="AL42" s="23">
        <v>54.294000000000004</v>
      </c>
      <c r="AM42" s="21">
        <v>4.5933193763084255</v>
      </c>
      <c r="AN42" s="24">
        <v>5.0849508383546321E-2</v>
      </c>
      <c r="AO42" s="24">
        <v>5.5388364191821635</v>
      </c>
      <c r="AP42" s="21" t="s">
        <v>64</v>
      </c>
      <c r="AQ42" s="24">
        <v>7.7792145231145304E-4</v>
      </c>
      <c r="AR42" s="24">
        <v>0.10920000000000001</v>
      </c>
      <c r="AS42" s="21" t="s">
        <v>64</v>
      </c>
      <c r="AT42" s="21" t="s">
        <v>64</v>
      </c>
      <c r="AU42" s="21" t="s">
        <v>64</v>
      </c>
      <c r="AV42" s="21" t="s">
        <v>64</v>
      </c>
      <c r="AW42" s="21" t="s">
        <v>64</v>
      </c>
      <c r="AX42" s="21" t="s">
        <v>64</v>
      </c>
      <c r="AY42" s="21" t="s">
        <v>64</v>
      </c>
      <c r="AZ42" s="21" t="s">
        <v>64</v>
      </c>
      <c r="BA42" s="21" t="s">
        <v>64</v>
      </c>
      <c r="BB42" s="21" t="s">
        <v>64</v>
      </c>
      <c r="BC42" s="21" t="s">
        <v>64</v>
      </c>
      <c r="BD42" s="21" t="s">
        <v>64</v>
      </c>
      <c r="BE42" s="21" t="s">
        <v>64</v>
      </c>
      <c r="BF42" s="21" t="s">
        <v>64</v>
      </c>
      <c r="BG42" s="21" t="s">
        <v>64</v>
      </c>
      <c r="BH42" s="21" t="s">
        <v>64</v>
      </c>
      <c r="BI42" s="21" t="s">
        <v>64</v>
      </c>
      <c r="BJ42" s="21" t="s">
        <v>64</v>
      </c>
      <c r="BK42" s="21" t="s">
        <v>64</v>
      </c>
      <c r="BL42" s="21" t="s">
        <v>64</v>
      </c>
      <c r="BM42" s="21" t="s">
        <v>64</v>
      </c>
      <c r="BN42" s="21" t="s">
        <v>64</v>
      </c>
      <c r="BO42" s="21" t="s">
        <v>64</v>
      </c>
      <c r="BP42" s="21" t="s">
        <v>64</v>
      </c>
      <c r="BQ42" s="21" t="s">
        <v>64</v>
      </c>
      <c r="BR42" s="21" t="s">
        <v>64</v>
      </c>
      <c r="BS42" s="21" t="s">
        <v>64</v>
      </c>
      <c r="BT42" s="21" t="s">
        <v>64</v>
      </c>
    </row>
    <row r="43" spans="1:72" s="6" customFormat="1" ht="15" customHeight="1" x14ac:dyDescent="0.35">
      <c r="A43" s="17" t="s">
        <v>106</v>
      </c>
      <c r="B43" s="18" t="s">
        <v>69</v>
      </c>
      <c r="C43" s="18" t="s">
        <v>61</v>
      </c>
      <c r="D43" s="18">
        <v>56</v>
      </c>
      <c r="E43" s="18">
        <v>1</v>
      </c>
      <c r="F43" s="18">
        <v>0</v>
      </c>
      <c r="G43" s="18">
        <v>5</v>
      </c>
      <c r="H43" s="19">
        <v>139.6</v>
      </c>
      <c r="I43" s="19">
        <v>139.6</v>
      </c>
      <c r="J43" s="18" t="s">
        <v>66</v>
      </c>
      <c r="K43" s="20" t="str">
        <f t="shared" si="0"/>
        <v>Y</v>
      </c>
      <c r="L43" s="20" t="s">
        <v>29</v>
      </c>
      <c r="M43" s="20" t="s">
        <v>63</v>
      </c>
      <c r="N43" s="20" t="s">
        <v>63</v>
      </c>
      <c r="O43" s="20" t="s">
        <v>63</v>
      </c>
      <c r="P43" s="20" t="s">
        <v>29</v>
      </c>
      <c r="Q43" s="20" t="s">
        <v>29</v>
      </c>
      <c r="R43" s="21">
        <v>42.591259422376559</v>
      </c>
      <c r="S43" s="21">
        <v>0.16303887524349964</v>
      </c>
      <c r="T43" s="21">
        <v>7.3790971457609897</v>
      </c>
      <c r="U43" s="21">
        <v>15.022867790293896</v>
      </c>
      <c r="V43" s="21">
        <v>0.3271364444820869</v>
      </c>
      <c r="W43" s="21">
        <v>26.160328618616077</v>
      </c>
      <c r="X43" s="21">
        <v>8.3213348013890069</v>
      </c>
      <c r="Y43" s="21">
        <v>2.11738799017532E-2</v>
      </c>
      <c r="Z43" s="21" t="s">
        <v>70</v>
      </c>
      <c r="AA43" s="21">
        <v>1.3763021936139581E-2</v>
      </c>
      <c r="AB43" s="21" t="s">
        <v>64</v>
      </c>
      <c r="AC43" s="21">
        <v>100.00000000000001</v>
      </c>
      <c r="AD43" s="22">
        <v>77.526354006998417</v>
      </c>
      <c r="AE43" s="22">
        <v>99.541661503001905</v>
      </c>
      <c r="AF43" s="23">
        <v>70</v>
      </c>
      <c r="AG43" s="23">
        <v>1317.9</v>
      </c>
      <c r="AH43" s="23" t="s">
        <v>64</v>
      </c>
      <c r="AI43" s="23">
        <v>1102.4000000000001</v>
      </c>
      <c r="AJ43" s="23">
        <v>86</v>
      </c>
      <c r="AK43" s="23">
        <v>77.400000000000006</v>
      </c>
      <c r="AL43" s="23">
        <v>53</v>
      </c>
      <c r="AM43" s="21">
        <v>5.39</v>
      </c>
      <c r="AN43" s="24" t="s">
        <v>70</v>
      </c>
      <c r="AO43" s="24" t="s">
        <v>70</v>
      </c>
      <c r="AP43" s="21" t="s">
        <v>64</v>
      </c>
      <c r="AQ43" s="24">
        <v>1.1358543935268164E-2</v>
      </c>
      <c r="AR43" s="24">
        <v>0.1467</v>
      </c>
      <c r="AS43" s="21" t="s">
        <v>64</v>
      </c>
      <c r="AT43" s="21" t="s">
        <v>64</v>
      </c>
      <c r="AU43" s="21" t="s">
        <v>64</v>
      </c>
      <c r="AV43" s="21" t="s">
        <v>64</v>
      </c>
      <c r="AW43" s="21" t="s">
        <v>64</v>
      </c>
      <c r="AX43" s="21" t="s">
        <v>64</v>
      </c>
      <c r="AY43" s="21" t="s">
        <v>64</v>
      </c>
      <c r="AZ43" s="21" t="s">
        <v>64</v>
      </c>
      <c r="BA43" s="21" t="s">
        <v>64</v>
      </c>
      <c r="BB43" s="21" t="s">
        <v>64</v>
      </c>
      <c r="BC43" s="21" t="s">
        <v>64</v>
      </c>
      <c r="BD43" s="21" t="s">
        <v>64</v>
      </c>
      <c r="BE43" s="21" t="s">
        <v>64</v>
      </c>
      <c r="BF43" s="21" t="s">
        <v>64</v>
      </c>
      <c r="BG43" s="21" t="s">
        <v>64</v>
      </c>
      <c r="BH43" s="21" t="s">
        <v>64</v>
      </c>
      <c r="BI43" s="21" t="s">
        <v>64</v>
      </c>
      <c r="BJ43" s="21" t="s">
        <v>64</v>
      </c>
      <c r="BK43" s="21" t="s">
        <v>64</v>
      </c>
      <c r="BL43" s="21" t="s">
        <v>64</v>
      </c>
      <c r="BM43" s="21" t="s">
        <v>64</v>
      </c>
      <c r="BN43" s="21" t="s">
        <v>64</v>
      </c>
      <c r="BO43" s="21" t="s">
        <v>64</v>
      </c>
      <c r="BP43" s="21" t="s">
        <v>64</v>
      </c>
      <c r="BQ43" s="21" t="s">
        <v>64</v>
      </c>
      <c r="BR43" s="21" t="s">
        <v>64</v>
      </c>
      <c r="BS43" s="21" t="s">
        <v>64</v>
      </c>
      <c r="BT43" s="21" t="s">
        <v>64</v>
      </c>
    </row>
    <row r="44" spans="1:72" s="6" customFormat="1" ht="15" customHeight="1" x14ac:dyDescent="0.35">
      <c r="A44" s="17" t="s">
        <v>107</v>
      </c>
      <c r="B44" s="18" t="s">
        <v>60</v>
      </c>
      <c r="C44" s="18" t="s">
        <v>61</v>
      </c>
      <c r="D44" s="18">
        <v>58</v>
      </c>
      <c r="E44" s="18">
        <v>2</v>
      </c>
      <c r="F44" s="18">
        <v>1</v>
      </c>
      <c r="G44" s="18">
        <v>6</v>
      </c>
      <c r="H44" s="19">
        <v>143.91499999999999</v>
      </c>
      <c r="I44" s="19">
        <v>143.88132911392407</v>
      </c>
      <c r="J44" s="18" t="s">
        <v>101</v>
      </c>
      <c r="K44" s="20" t="str">
        <f t="shared" si="0"/>
        <v/>
      </c>
      <c r="L44" s="20" t="s">
        <v>29</v>
      </c>
      <c r="M44" s="20" t="s">
        <v>29</v>
      </c>
      <c r="N44" s="20" t="s">
        <v>63</v>
      </c>
      <c r="O44" s="20" t="s">
        <v>63</v>
      </c>
      <c r="P44" s="20" t="s">
        <v>29</v>
      </c>
      <c r="Q44" s="20" t="s">
        <v>29</v>
      </c>
      <c r="R44" s="21">
        <v>42.179224986618621</v>
      </c>
      <c r="S44" s="21">
        <v>2.4699875555761256E-2</v>
      </c>
      <c r="T44" s="21">
        <v>0.94625627480092223</v>
      </c>
      <c r="U44" s="21">
        <v>15.332129343495323</v>
      </c>
      <c r="V44" s="21">
        <v>0.11566807129199304</v>
      </c>
      <c r="W44" s="21">
        <v>41.263631502768412</v>
      </c>
      <c r="X44" s="21">
        <v>0.1202826853963595</v>
      </c>
      <c r="Y44" s="21">
        <v>0</v>
      </c>
      <c r="Z44" s="21">
        <v>0</v>
      </c>
      <c r="AA44" s="21">
        <v>1.4083424500914401E-2</v>
      </c>
      <c r="AB44" s="21">
        <v>4.0238355716898282E-3</v>
      </c>
      <c r="AC44" s="21">
        <v>100</v>
      </c>
      <c r="AD44" s="22">
        <v>84.205985989973371</v>
      </c>
      <c r="AE44" s="22">
        <v>100</v>
      </c>
      <c r="AF44" s="23">
        <v>10.433100000000001</v>
      </c>
      <c r="AG44" s="23">
        <v>159.3424</v>
      </c>
      <c r="AH44" s="23">
        <v>118</v>
      </c>
      <c r="AI44" s="23">
        <v>1141.3020000000001</v>
      </c>
      <c r="AJ44" s="23">
        <v>126.9834</v>
      </c>
      <c r="AK44" s="23">
        <v>27.687100000000001</v>
      </c>
      <c r="AL44" s="23">
        <v>4.1868000000000007</v>
      </c>
      <c r="AM44" s="21">
        <v>11.043579464632087</v>
      </c>
      <c r="AN44" s="24">
        <v>8.0556139769094134E-2</v>
      </c>
      <c r="AO44" s="24">
        <v>11.519714308826888</v>
      </c>
      <c r="AP44" s="21" t="s">
        <v>64</v>
      </c>
      <c r="AQ44" s="24">
        <v>-9.1450169813925633E-4</v>
      </c>
      <c r="AR44" s="24">
        <v>0.1908</v>
      </c>
      <c r="AS44" s="18">
        <f>VLOOKUP($A44,[2]Table_F_T2!$A$3:$AP$26,5,FALSE)</f>
        <v>0.13378610882547406</v>
      </c>
      <c r="AT44" s="18">
        <f>VLOOKUP($A44,[2]Table_F_T2!$A$3:$AP$26,8,FALSE)</f>
        <v>12.74182288481285</v>
      </c>
      <c r="AU44" s="18">
        <f>VLOOKUP($A44,[2]Table_F_T2!$A$3:$AP$26,17,FALSE)</f>
        <v>1.5468261609498037</v>
      </c>
      <c r="AV44" s="18">
        <f>VLOOKUP($A44,[2]Table_F_T2!$A$3:$AP$26,18,FALSE)</f>
        <v>0.13761199984860317</v>
      </c>
      <c r="AW44" s="18">
        <f>VLOOKUP($A44,[2]Table_F_T2!$A$3:$AP$26,19,FALSE)</f>
        <v>3.1871946963151196</v>
      </c>
      <c r="AX44" s="18">
        <f>VLOOKUP($A44,[2]Table_F_T2!$A$3:$AP$26,20,FALSE)</f>
        <v>0.16154488724712995</v>
      </c>
      <c r="AY44" s="18">
        <f>VLOOKUP($A44,[2]Table_F_T2!$A$3:$AP$26,21,FALSE)</f>
        <v>5.6169266202333812E-2</v>
      </c>
      <c r="AZ44" s="18">
        <f>VLOOKUP($A44,[2]Table_F_T2!$A$3:$AP$26,22,FALSE)</f>
        <v>3.6846153064966068E-3</v>
      </c>
      <c r="BA44" s="18">
        <f>VLOOKUP($A44,[2]Table_F_T2!$A$3:$AP$26,23,FALSE)</f>
        <v>0.25977445179592468</v>
      </c>
      <c r="BB44" s="18">
        <f>VLOOKUP($A44,[2]Table_F_T2!$A$3:$AP$26,24,FALSE)</f>
        <v>1.184369710944453E-2</v>
      </c>
      <c r="BC44" s="18" t="str">
        <f>VLOOKUP($A44,[2]Table_F_T2!$A$3:$AP$26,25,FALSE)</f>
        <v>n.d.</v>
      </c>
      <c r="BD44" s="18">
        <f>VLOOKUP($A44,[2]Table_F_T2!$A$3:$AP$26,26,FALSE)</f>
        <v>3.2306376666597116E-3</v>
      </c>
      <c r="BE44" s="18">
        <f>VLOOKUP($A44,[2]Table_F_T2!$A$3:$AP$26,27,FALSE)</f>
        <v>1.6178836362658443E-2</v>
      </c>
      <c r="BF44" s="18">
        <f>VLOOKUP($A44,[2]Table_F_T2!$A$3:$AP$26,28,FALSE)</f>
        <v>5.6058101788954021E-3</v>
      </c>
      <c r="BG44" s="18">
        <f>VLOOKUP($A44,[2]Table_F_T2!$A$3:$AP$26,29,FALSE)</f>
        <v>1.1625517035943818E-2</v>
      </c>
      <c r="BH44" s="18">
        <f>VLOOKUP($A44,[2]Table_F_T2!$A$3:$AP$26,30,FALSE)</f>
        <v>1.0411178977943403E-2</v>
      </c>
      <c r="BI44" s="18">
        <f>VLOOKUP($A44,[2]Table_F_T2!$A$3:$AP$26,31,FALSE)</f>
        <v>2.1088467180088812E-3</v>
      </c>
      <c r="BJ44" s="18">
        <f>VLOOKUP($A44,[2]Table_F_T2!$A$3:$AP$26,32,FALSE)</f>
        <v>1.9425701925947669E-2</v>
      </c>
      <c r="BK44" s="18">
        <f>VLOOKUP($A44,[2]Table_F_T2!$A$3:$AP$26,33,FALSE)</f>
        <v>5.9664727901429862E-3</v>
      </c>
      <c r="BL44" s="18">
        <f>VLOOKUP($A44,[2]Table_F_T2!$A$3:$AP$26,34,FALSE)</f>
        <v>2.1362550113471147E-2</v>
      </c>
      <c r="BM44" s="18">
        <f>VLOOKUP($A44,[2]Table_F_T2!$A$3:$AP$26,35,FALSE)</f>
        <v>4.6027287355640233E-3</v>
      </c>
      <c r="BN44" s="18">
        <f>VLOOKUP($A44,[2]Table_F_T2!$A$3:$AP$26,36,FALSE)</f>
        <v>4.2261332203316272E-2</v>
      </c>
      <c r="BO44" s="18">
        <f>VLOOKUP($A44,[2]Table_F_T2!$A$3:$AP$26,37,FALSE)</f>
        <v>7.7552854142959359E-3</v>
      </c>
      <c r="BP44" s="18">
        <f>VLOOKUP($A44,[2]Table_F_T2!$A$3:$AP$26,38,FALSE)</f>
        <v>2.4832701907396425E-3</v>
      </c>
      <c r="BQ44" s="18">
        <f>VLOOKUP($A44,[2]Table_F_T2!$A$3:$AP$26,39,FALSE)</f>
        <v>4.8177394598090657E-4</v>
      </c>
      <c r="BR44" s="18">
        <f>VLOOKUP($A44,[2]Table_F_T2!$A$3:$AP$26,40,FALSE)</f>
        <v>3.9188193363008321E-2</v>
      </c>
      <c r="BS44" s="18">
        <f>VLOOKUP($A44,[2]Table_F_T2!$A$3:$AP$26,41,FALSE)</f>
        <v>2.9560792651347649E-4</v>
      </c>
      <c r="BT44" s="18">
        <f>VLOOKUP($A44,[2]Table_F_T2!$A$3:$AP$26,42,FALSE)</f>
        <v>1.7978912848923595E-3</v>
      </c>
    </row>
    <row r="45" spans="1:72" s="6" customFormat="1" ht="15" customHeight="1" x14ac:dyDescent="0.35">
      <c r="A45" s="17" t="s">
        <v>108</v>
      </c>
      <c r="B45" s="18" t="s">
        <v>60</v>
      </c>
      <c r="C45" s="18" t="s">
        <v>61</v>
      </c>
      <c r="D45" s="18">
        <v>60</v>
      </c>
      <c r="E45" s="18">
        <v>1</v>
      </c>
      <c r="F45" s="18">
        <v>27</v>
      </c>
      <c r="G45" s="18">
        <v>34</v>
      </c>
      <c r="H45" s="19">
        <v>149.52000000000001</v>
      </c>
      <c r="I45" s="19">
        <v>149.50919999999999</v>
      </c>
      <c r="J45" s="18" t="s">
        <v>62</v>
      </c>
      <c r="K45" s="20" t="str">
        <f t="shared" si="0"/>
        <v/>
      </c>
      <c r="L45" s="20" t="s">
        <v>29</v>
      </c>
      <c r="M45" s="20" t="s">
        <v>63</v>
      </c>
      <c r="N45" s="20" t="s">
        <v>63</v>
      </c>
      <c r="O45" s="20" t="s">
        <v>63</v>
      </c>
      <c r="P45" s="20" t="s">
        <v>29</v>
      </c>
      <c r="Q45" s="20" t="s">
        <v>29</v>
      </c>
      <c r="R45" s="21">
        <v>46.900778049711647</v>
      </c>
      <c r="S45" s="21">
        <v>0.17320819779682847</v>
      </c>
      <c r="T45" s="21">
        <v>19.782989569485014</v>
      </c>
      <c r="U45" s="21">
        <v>5.1959452685876011</v>
      </c>
      <c r="V45" s="21">
        <v>8.6957165005298362E-2</v>
      </c>
      <c r="W45" s="21">
        <v>9.4631199188138417</v>
      </c>
      <c r="X45" s="21">
        <v>17.711530935214228</v>
      </c>
      <c r="Y45" s="21">
        <v>0.66022036279792196</v>
      </c>
      <c r="Z45" s="21">
        <v>5.3351651509496163E-4</v>
      </c>
      <c r="AA45" s="21">
        <v>1.581889028641862E-2</v>
      </c>
      <c r="AB45" s="21">
        <v>8.8981257861104734E-3</v>
      </c>
      <c r="AC45" s="21">
        <v>100</v>
      </c>
      <c r="AD45" s="22">
        <v>78.298169831470432</v>
      </c>
      <c r="AE45" s="22">
        <v>93.680864011155975</v>
      </c>
      <c r="AF45" s="23">
        <v>98.518500000000003</v>
      </c>
      <c r="AG45" s="23">
        <v>489.25119999999993</v>
      </c>
      <c r="AH45" s="23">
        <v>25</v>
      </c>
      <c r="AI45" s="23">
        <v>162.14849999999998</v>
      </c>
      <c r="AJ45" s="23">
        <v>115.5746</v>
      </c>
      <c r="AK45" s="23">
        <v>21.718299999999999</v>
      </c>
      <c r="AL45" s="23">
        <v>198.35220000000001</v>
      </c>
      <c r="AM45" s="21">
        <v>2.8336592317634879</v>
      </c>
      <c r="AN45" s="24">
        <v>5.2219426419043098E-2</v>
      </c>
      <c r="AO45" s="24">
        <v>2.931742781536641</v>
      </c>
      <c r="AP45" s="21" t="s">
        <v>64</v>
      </c>
      <c r="AQ45" s="24">
        <v>1.3518014660439132E-3</v>
      </c>
      <c r="AR45" s="24">
        <v>0.1075</v>
      </c>
      <c r="AS45" s="21" t="s">
        <v>64</v>
      </c>
      <c r="AT45" s="21" t="s">
        <v>64</v>
      </c>
      <c r="AU45" s="21" t="s">
        <v>64</v>
      </c>
      <c r="AV45" s="21" t="s">
        <v>64</v>
      </c>
      <c r="AW45" s="21" t="s">
        <v>64</v>
      </c>
      <c r="AX45" s="21" t="s">
        <v>64</v>
      </c>
      <c r="AY45" s="21" t="s">
        <v>64</v>
      </c>
      <c r="AZ45" s="21" t="s">
        <v>64</v>
      </c>
      <c r="BA45" s="21" t="s">
        <v>64</v>
      </c>
      <c r="BB45" s="21" t="s">
        <v>64</v>
      </c>
      <c r="BC45" s="21" t="s">
        <v>64</v>
      </c>
      <c r="BD45" s="21" t="s">
        <v>64</v>
      </c>
      <c r="BE45" s="21" t="s">
        <v>64</v>
      </c>
      <c r="BF45" s="21" t="s">
        <v>64</v>
      </c>
      <c r="BG45" s="21" t="s">
        <v>64</v>
      </c>
      <c r="BH45" s="21" t="s">
        <v>64</v>
      </c>
      <c r="BI45" s="21" t="s">
        <v>64</v>
      </c>
      <c r="BJ45" s="21" t="s">
        <v>64</v>
      </c>
      <c r="BK45" s="21" t="s">
        <v>64</v>
      </c>
      <c r="BL45" s="21" t="s">
        <v>64</v>
      </c>
      <c r="BM45" s="21" t="s">
        <v>64</v>
      </c>
      <c r="BN45" s="21" t="s">
        <v>64</v>
      </c>
      <c r="BO45" s="21" t="s">
        <v>64</v>
      </c>
      <c r="BP45" s="21" t="s">
        <v>64</v>
      </c>
      <c r="BQ45" s="21" t="s">
        <v>64</v>
      </c>
      <c r="BR45" s="21" t="s">
        <v>64</v>
      </c>
      <c r="BS45" s="21" t="s">
        <v>64</v>
      </c>
      <c r="BT45" s="21" t="s">
        <v>64</v>
      </c>
    </row>
    <row r="46" spans="1:72" s="6" customFormat="1" ht="15" customHeight="1" x14ac:dyDescent="0.35">
      <c r="A46" s="17" t="s">
        <v>109</v>
      </c>
      <c r="B46" s="18" t="s">
        <v>60</v>
      </c>
      <c r="C46" s="18" t="s">
        <v>61</v>
      </c>
      <c r="D46" s="18">
        <v>60</v>
      </c>
      <c r="E46" s="18">
        <v>1</v>
      </c>
      <c r="F46" s="18">
        <v>60</v>
      </c>
      <c r="G46" s="18">
        <v>66</v>
      </c>
      <c r="H46" s="19">
        <v>149.85</v>
      </c>
      <c r="I46" s="19">
        <v>149.82599999999999</v>
      </c>
      <c r="J46" s="18" t="s">
        <v>62</v>
      </c>
      <c r="K46" s="20" t="str">
        <f t="shared" si="0"/>
        <v/>
      </c>
      <c r="L46" s="20" t="s">
        <v>29</v>
      </c>
      <c r="M46" s="20" t="s">
        <v>63</v>
      </c>
      <c r="N46" s="20" t="s">
        <v>29</v>
      </c>
      <c r="O46" s="20" t="s">
        <v>63</v>
      </c>
      <c r="P46" s="20" t="s">
        <v>29</v>
      </c>
      <c r="Q46" s="20" t="s">
        <v>29</v>
      </c>
      <c r="R46" s="21">
        <v>43.757046417617737</v>
      </c>
      <c r="S46" s="21">
        <v>0.18170069489955706</v>
      </c>
      <c r="T46" s="21">
        <v>6.992968721832896</v>
      </c>
      <c r="U46" s="21">
        <v>13.579090997874358</v>
      </c>
      <c r="V46" s="21">
        <v>0.19679955010258837</v>
      </c>
      <c r="W46" s="21">
        <v>25.410532688851159</v>
      </c>
      <c r="X46" s="21">
        <v>9.8254359187227909</v>
      </c>
      <c r="Y46" s="21">
        <v>6.4622072904258207E-3</v>
      </c>
      <c r="Z46" s="21">
        <v>1.0210013914141558E-2</v>
      </c>
      <c r="AA46" s="21">
        <v>3.0808411393115489E-2</v>
      </c>
      <c r="AB46" s="21">
        <v>8.9443775012270788E-3</v>
      </c>
      <c r="AC46" s="21">
        <v>99.999999999999986</v>
      </c>
      <c r="AD46" s="22">
        <v>78.755275257404804</v>
      </c>
      <c r="AE46" s="22">
        <v>99.881126106177504</v>
      </c>
      <c r="AF46" s="23">
        <v>89.484099999999998</v>
      </c>
      <c r="AG46" s="23">
        <v>282.00079999999997</v>
      </c>
      <c r="AH46" s="23">
        <v>19</v>
      </c>
      <c r="AI46" s="23">
        <v>105.97550000000001</v>
      </c>
      <c r="AJ46" s="23">
        <v>13.773000000000001</v>
      </c>
      <c r="AK46" s="23">
        <v>4.8067000000000002</v>
      </c>
      <c r="AL46" s="23">
        <v>312.13730000000004</v>
      </c>
      <c r="AM46" s="21">
        <v>5.0193938597067751</v>
      </c>
      <c r="AN46" s="24">
        <v>8.0869848360455049E-2</v>
      </c>
      <c r="AO46" s="24">
        <v>6.0312691422804567</v>
      </c>
      <c r="AP46" s="21" t="s">
        <v>64</v>
      </c>
      <c r="AQ46" s="24">
        <v>-8.2888389517086353E-4</v>
      </c>
      <c r="AR46" s="24">
        <v>0.1908</v>
      </c>
      <c r="AS46" s="21" t="s">
        <v>64</v>
      </c>
      <c r="AT46" s="21" t="s">
        <v>64</v>
      </c>
      <c r="AU46" s="21" t="s">
        <v>64</v>
      </c>
      <c r="AV46" s="21" t="s">
        <v>64</v>
      </c>
      <c r="AW46" s="21" t="s">
        <v>64</v>
      </c>
      <c r="AX46" s="21" t="s">
        <v>64</v>
      </c>
      <c r="AY46" s="21" t="s">
        <v>64</v>
      </c>
      <c r="AZ46" s="21" t="s">
        <v>64</v>
      </c>
      <c r="BA46" s="21" t="s">
        <v>64</v>
      </c>
      <c r="BB46" s="21" t="s">
        <v>64</v>
      </c>
      <c r="BC46" s="21" t="s">
        <v>64</v>
      </c>
      <c r="BD46" s="21" t="s">
        <v>64</v>
      </c>
      <c r="BE46" s="21" t="s">
        <v>64</v>
      </c>
      <c r="BF46" s="21" t="s">
        <v>64</v>
      </c>
      <c r="BG46" s="21" t="s">
        <v>64</v>
      </c>
      <c r="BH46" s="21" t="s">
        <v>64</v>
      </c>
      <c r="BI46" s="21" t="s">
        <v>64</v>
      </c>
      <c r="BJ46" s="21" t="s">
        <v>64</v>
      </c>
      <c r="BK46" s="21" t="s">
        <v>64</v>
      </c>
      <c r="BL46" s="21" t="s">
        <v>64</v>
      </c>
      <c r="BM46" s="21" t="s">
        <v>64</v>
      </c>
      <c r="BN46" s="21" t="s">
        <v>64</v>
      </c>
      <c r="BO46" s="21" t="s">
        <v>64</v>
      </c>
      <c r="BP46" s="21" t="s">
        <v>64</v>
      </c>
      <c r="BQ46" s="21" t="s">
        <v>64</v>
      </c>
      <c r="BR46" s="21" t="s">
        <v>64</v>
      </c>
      <c r="BS46" s="21" t="s">
        <v>64</v>
      </c>
      <c r="BT46" s="21" t="s">
        <v>64</v>
      </c>
    </row>
    <row r="47" spans="1:72" s="6" customFormat="1" ht="15" customHeight="1" x14ac:dyDescent="0.35">
      <c r="A47" s="17" t="s">
        <v>110</v>
      </c>
      <c r="B47" s="18" t="s">
        <v>69</v>
      </c>
      <c r="C47" s="18" t="s">
        <v>61</v>
      </c>
      <c r="D47" s="18">
        <v>60</v>
      </c>
      <c r="E47" s="18">
        <v>2</v>
      </c>
      <c r="F47" s="18">
        <v>0</v>
      </c>
      <c r="G47" s="18">
        <v>5</v>
      </c>
      <c r="H47" s="19">
        <v>150.15</v>
      </c>
      <c r="I47" s="19">
        <v>150.114</v>
      </c>
      <c r="J47" s="18" t="s">
        <v>62</v>
      </c>
      <c r="K47" s="20" t="str">
        <f t="shared" si="0"/>
        <v>Y</v>
      </c>
      <c r="L47" s="20" t="s">
        <v>29</v>
      </c>
      <c r="M47" s="20" t="s">
        <v>63</v>
      </c>
      <c r="N47" s="20" t="s">
        <v>63</v>
      </c>
      <c r="O47" s="20" t="s">
        <v>63</v>
      </c>
      <c r="P47" s="20" t="s">
        <v>29</v>
      </c>
      <c r="Q47" s="20" t="s">
        <v>29</v>
      </c>
      <c r="R47" s="21">
        <v>45.104130709929805</v>
      </c>
      <c r="S47" s="21">
        <v>0.22384703088879823</v>
      </c>
      <c r="T47" s="21">
        <v>11.621217351282933</v>
      </c>
      <c r="U47" s="21">
        <v>10.282319222602272</v>
      </c>
      <c r="V47" s="21">
        <v>0.25627346994278299</v>
      </c>
      <c r="W47" s="21">
        <v>18.284327569795295</v>
      </c>
      <c r="X47" s="21">
        <v>13.901528226692186</v>
      </c>
      <c r="Y47" s="21">
        <v>0.31380424890953013</v>
      </c>
      <c r="Z47" s="21" t="s">
        <v>70</v>
      </c>
      <c r="AA47" s="21">
        <v>1.2552169956381209E-2</v>
      </c>
      <c r="AB47" s="21" t="s">
        <v>64</v>
      </c>
      <c r="AC47" s="21">
        <v>99.999999999999972</v>
      </c>
      <c r="AD47" s="22">
        <v>77.889223713478046</v>
      </c>
      <c r="AE47" s="22">
        <v>96.07551219975862</v>
      </c>
      <c r="AF47" s="23">
        <v>121.6</v>
      </c>
      <c r="AG47" s="23">
        <v>1280.5</v>
      </c>
      <c r="AH47" s="23" t="s">
        <v>64</v>
      </c>
      <c r="AI47" s="23">
        <v>515.29999999999995</v>
      </c>
      <c r="AJ47" s="23">
        <v>266.60000000000002</v>
      </c>
      <c r="AK47" s="23">
        <v>43.7</v>
      </c>
      <c r="AL47" s="23">
        <v>92.7</v>
      </c>
      <c r="AM47" s="21">
        <v>2.92</v>
      </c>
      <c r="AN47" s="24" t="s">
        <v>70</v>
      </c>
      <c r="AO47" s="24" t="s">
        <v>70</v>
      </c>
      <c r="AP47" s="21" t="s">
        <v>64</v>
      </c>
      <c r="AQ47" s="24">
        <v>3.2652296961421516E-2</v>
      </c>
      <c r="AR47" s="24">
        <v>0.13750000000000001</v>
      </c>
      <c r="AS47" s="21" t="s">
        <v>64</v>
      </c>
      <c r="AT47" s="21" t="s">
        <v>64</v>
      </c>
      <c r="AU47" s="21" t="s">
        <v>64</v>
      </c>
      <c r="AV47" s="21" t="s">
        <v>64</v>
      </c>
      <c r="AW47" s="21" t="s">
        <v>64</v>
      </c>
      <c r="AX47" s="21" t="s">
        <v>64</v>
      </c>
      <c r="AY47" s="21" t="s">
        <v>64</v>
      </c>
      <c r="AZ47" s="21" t="s">
        <v>64</v>
      </c>
      <c r="BA47" s="21" t="s">
        <v>64</v>
      </c>
      <c r="BB47" s="21" t="s">
        <v>64</v>
      </c>
      <c r="BC47" s="21" t="s">
        <v>64</v>
      </c>
      <c r="BD47" s="21" t="s">
        <v>64</v>
      </c>
      <c r="BE47" s="21" t="s">
        <v>64</v>
      </c>
      <c r="BF47" s="21" t="s">
        <v>64</v>
      </c>
      <c r="BG47" s="21" t="s">
        <v>64</v>
      </c>
      <c r="BH47" s="21" t="s">
        <v>64</v>
      </c>
      <c r="BI47" s="21" t="s">
        <v>64</v>
      </c>
      <c r="BJ47" s="21" t="s">
        <v>64</v>
      </c>
      <c r="BK47" s="21" t="s">
        <v>64</v>
      </c>
      <c r="BL47" s="21" t="s">
        <v>64</v>
      </c>
      <c r="BM47" s="21" t="s">
        <v>64</v>
      </c>
      <c r="BN47" s="21" t="s">
        <v>64</v>
      </c>
      <c r="BO47" s="21" t="s">
        <v>64</v>
      </c>
      <c r="BP47" s="21" t="s">
        <v>64</v>
      </c>
      <c r="BQ47" s="21" t="s">
        <v>64</v>
      </c>
      <c r="BR47" s="21" t="s">
        <v>64</v>
      </c>
      <c r="BS47" s="21" t="s">
        <v>64</v>
      </c>
      <c r="BT47" s="21" t="s">
        <v>64</v>
      </c>
    </row>
    <row r="48" spans="1:72" s="6" customFormat="1" ht="15" customHeight="1" x14ac:dyDescent="0.35">
      <c r="A48" s="17" t="s">
        <v>111</v>
      </c>
      <c r="B48" s="18" t="s">
        <v>60</v>
      </c>
      <c r="C48" s="18" t="s">
        <v>61</v>
      </c>
      <c r="D48" s="18">
        <v>62</v>
      </c>
      <c r="E48" s="18">
        <v>2</v>
      </c>
      <c r="F48" s="18">
        <v>24</v>
      </c>
      <c r="G48" s="18">
        <v>30</v>
      </c>
      <c r="H48" s="19">
        <v>156.095</v>
      </c>
      <c r="I48" s="19">
        <v>156.095</v>
      </c>
      <c r="J48" s="18" t="s">
        <v>66</v>
      </c>
      <c r="K48" s="20" t="str">
        <f t="shared" si="0"/>
        <v/>
      </c>
      <c r="L48" s="20" t="s">
        <v>29</v>
      </c>
      <c r="M48" s="20" t="s">
        <v>29</v>
      </c>
      <c r="N48" s="20" t="s">
        <v>29</v>
      </c>
      <c r="O48" s="20" t="s">
        <v>63</v>
      </c>
      <c r="P48" s="20" t="s">
        <v>29</v>
      </c>
      <c r="Q48" s="20" t="s">
        <v>29</v>
      </c>
      <c r="R48" s="21">
        <v>46.567267643796804</v>
      </c>
      <c r="S48" s="21">
        <v>0.19537932119523932</v>
      </c>
      <c r="T48" s="21">
        <v>16.008309098911347</v>
      </c>
      <c r="U48" s="21">
        <v>6.4493310625068219</v>
      </c>
      <c r="V48" s="21">
        <v>0.10794360362530468</v>
      </c>
      <c r="W48" s="21">
        <v>13.445437298132543</v>
      </c>
      <c r="X48" s="21">
        <v>16.907786673216403</v>
      </c>
      <c r="Y48" s="21">
        <v>0.29871192963448728</v>
      </c>
      <c r="Z48" s="21">
        <v>0</v>
      </c>
      <c r="AA48" s="21">
        <v>9.9166844905203989E-3</v>
      </c>
      <c r="AB48" s="21">
        <v>9.9166844905203989E-3</v>
      </c>
      <c r="AC48" s="21">
        <v>100</v>
      </c>
      <c r="AD48" s="22">
        <v>80.506666634063407</v>
      </c>
      <c r="AE48" s="22">
        <v>96.902061270419011</v>
      </c>
      <c r="AF48" s="23">
        <v>99.647800000000004</v>
      </c>
      <c r="AG48" s="23">
        <v>713.41999999999985</v>
      </c>
      <c r="AH48" s="23">
        <v>42</v>
      </c>
      <c r="AI48" s="23">
        <v>203.79399999999998</v>
      </c>
      <c r="AJ48" s="23">
        <v>207.72260000000003</v>
      </c>
      <c r="AK48" s="23">
        <v>20.723499999999998</v>
      </c>
      <c r="AL48" s="23">
        <v>131.54259999999999</v>
      </c>
      <c r="AM48" s="21">
        <v>1.5181017128147394</v>
      </c>
      <c r="AN48" s="24">
        <v>4.3227126421284727E-2</v>
      </c>
      <c r="AO48" s="24">
        <v>1.8079650763810937</v>
      </c>
      <c r="AP48" s="21" t="s">
        <v>64</v>
      </c>
      <c r="AQ48" s="24">
        <v>1.7976099308334853E-3</v>
      </c>
      <c r="AR48" s="24">
        <v>8.3299999999999999E-2</v>
      </c>
      <c r="AS48" s="18">
        <f>VLOOKUP($A48,[2]Table_F_T2!$A$3:$AP$26,5,FALSE)</f>
        <v>1.5075052306115315</v>
      </c>
      <c r="AT48" s="18">
        <f>VLOOKUP($A48,[2]Table_F_T2!$A$3:$AP$26,8,FALSE)</f>
        <v>44.603818446242094</v>
      </c>
      <c r="AU48" s="18">
        <f>VLOOKUP($A48,[2]Table_F_T2!$A$3:$AP$26,17,FALSE)</f>
        <v>8.6977123298795203</v>
      </c>
      <c r="AV48" s="18">
        <f>VLOOKUP($A48,[2]Table_F_T2!$A$3:$AP$26,18,FALSE)</f>
        <v>7.4866693526622494E-2</v>
      </c>
      <c r="AW48" s="18">
        <f>VLOOKUP($A48,[2]Table_F_T2!$A$3:$AP$26,19,FALSE)</f>
        <v>140.94940680281428</v>
      </c>
      <c r="AX48" s="18">
        <f>VLOOKUP($A48,[2]Table_F_T2!$A$3:$AP$26,20,FALSE)</f>
        <v>3.8481400168844373</v>
      </c>
      <c r="AY48" s="18">
        <f>VLOOKUP($A48,[2]Table_F_T2!$A$3:$AP$26,21,FALSE)</f>
        <v>2.0305945687737377</v>
      </c>
      <c r="AZ48" s="18">
        <f>VLOOKUP($A48,[2]Table_F_T2!$A$3:$AP$26,22,FALSE)</f>
        <v>3.9344523758236211E-3</v>
      </c>
      <c r="BA48" s="18">
        <f>VLOOKUP($A48,[2]Table_F_T2!$A$3:$AP$26,23,FALSE)</f>
        <v>1.5285187170054042</v>
      </c>
      <c r="BB48" s="18">
        <f>VLOOKUP($A48,[2]Table_F_T2!$A$3:$AP$26,24,FALSE)</f>
        <v>8.572946842741587E-2</v>
      </c>
      <c r="BC48" s="18">
        <f>VLOOKUP($A48,[2]Table_F_T2!$A$3:$AP$26,25,FALSE)</f>
        <v>0.41883704595152077</v>
      </c>
      <c r="BD48" s="18">
        <f>VLOOKUP($A48,[2]Table_F_T2!$A$3:$AP$26,26,FALSE)</f>
        <v>9.8361293624123214E-2</v>
      </c>
      <c r="BE48" s="18">
        <f>VLOOKUP($A48,[2]Table_F_T2!$A$3:$AP$26,27,FALSE)</f>
        <v>0.68074625996819138</v>
      </c>
      <c r="BF48" s="18">
        <f>VLOOKUP($A48,[2]Table_F_T2!$A$3:$AP$26,28,FALSE)</f>
        <v>0.34285223461699138</v>
      </c>
      <c r="BG48" s="18">
        <f>VLOOKUP($A48,[2]Table_F_T2!$A$3:$AP$26,29,FALSE)</f>
        <v>0.22602941312931427</v>
      </c>
      <c r="BH48" s="18">
        <f>VLOOKUP($A48,[2]Table_F_T2!$A$3:$AP$26,30,FALSE)</f>
        <v>0.53723531328778595</v>
      </c>
      <c r="BI48" s="18">
        <f>VLOOKUP($A48,[2]Table_F_T2!$A$3:$AP$26,31,FALSE)</f>
        <v>0.10435643148460783</v>
      </c>
      <c r="BJ48" s="18">
        <f>VLOOKUP($A48,[2]Table_F_T2!$A$3:$AP$26,32,FALSE)</f>
        <v>0.70089237043064279</v>
      </c>
      <c r="BK48" s="18">
        <f>VLOOKUP($A48,[2]Table_F_T2!$A$3:$AP$26,33,FALSE)</f>
        <v>0.14785181337503581</v>
      </c>
      <c r="BL48" s="18">
        <f>VLOOKUP($A48,[2]Table_F_T2!$A$3:$AP$26,34,FALSE)</f>
        <v>0.3927284745627419</v>
      </c>
      <c r="BM48" s="18">
        <f>VLOOKUP($A48,[2]Table_F_T2!$A$3:$AP$26,35,FALSE)</f>
        <v>5.722071547084967E-2</v>
      </c>
      <c r="BN48" s="18">
        <f>VLOOKUP($A48,[2]Table_F_T2!$A$3:$AP$26,36,FALSE)</f>
        <v>0.3188472450793014</v>
      </c>
      <c r="BO48" s="18">
        <f>VLOOKUP($A48,[2]Table_F_T2!$A$3:$AP$26,37,FALSE)</f>
        <v>4.4388815960774035E-2</v>
      </c>
      <c r="BP48" s="18">
        <f>VLOOKUP($A48,[2]Table_F_T2!$A$3:$AP$26,38,FALSE)</f>
        <v>0.12158552207914118</v>
      </c>
      <c r="BQ48" s="18">
        <f>VLOOKUP($A48,[2]Table_F_T2!$A$3:$AP$26,39,FALSE)</f>
        <v>1.5679431340624127E-3</v>
      </c>
      <c r="BR48" s="18">
        <f>VLOOKUP($A48,[2]Table_F_T2!$A$3:$AP$26,40,FALSE)</f>
        <v>0.17510727218841893</v>
      </c>
      <c r="BS48" s="18">
        <f>VLOOKUP($A48,[2]Table_F_T2!$A$3:$AP$26,41,FALSE)</f>
        <v>7.4336588420765095E-4</v>
      </c>
      <c r="BT48" s="18">
        <f>VLOOKUP($A48,[2]Table_F_T2!$A$3:$AP$26,42,FALSE)</f>
        <v>1.2206467268471959E-3</v>
      </c>
    </row>
    <row r="49" spans="1:72" s="6" customFormat="1" ht="15" customHeight="1" x14ac:dyDescent="0.35">
      <c r="A49" s="17" t="s">
        <v>112</v>
      </c>
      <c r="B49" s="18" t="s">
        <v>69</v>
      </c>
      <c r="C49" s="18" t="s">
        <v>61</v>
      </c>
      <c r="D49" s="18">
        <v>63</v>
      </c>
      <c r="E49" s="18">
        <v>1</v>
      </c>
      <c r="F49" s="18">
        <v>0</v>
      </c>
      <c r="G49" s="18">
        <v>5</v>
      </c>
      <c r="H49" s="19">
        <v>158.25</v>
      </c>
      <c r="I49" s="19">
        <v>158.25</v>
      </c>
      <c r="J49" s="18" t="s">
        <v>62</v>
      </c>
      <c r="K49" s="20" t="str">
        <f t="shared" si="0"/>
        <v>Y</v>
      </c>
      <c r="L49" s="20" t="s">
        <v>29</v>
      </c>
      <c r="M49" s="20" t="s">
        <v>63</v>
      </c>
      <c r="N49" s="20" t="s">
        <v>63</v>
      </c>
      <c r="O49" s="20" t="s">
        <v>63</v>
      </c>
      <c r="P49" s="20" t="s">
        <v>29</v>
      </c>
      <c r="Q49" s="20" t="s">
        <v>29</v>
      </c>
      <c r="R49" s="21">
        <v>46.916805359512921</v>
      </c>
      <c r="S49" s="21">
        <v>0.24648703309667772</v>
      </c>
      <c r="T49" s="21">
        <v>16.790612425474539</v>
      </c>
      <c r="U49" s="21">
        <v>6.1621758274169425</v>
      </c>
      <c r="V49" s="21">
        <v>0.1042829755409021</v>
      </c>
      <c r="W49" s="21">
        <v>11.228853729959759</v>
      </c>
      <c r="X49" s="21">
        <v>18.202119367139279</v>
      </c>
      <c r="Y49" s="21">
        <v>0.32654265068363286</v>
      </c>
      <c r="Z49" s="21">
        <v>1.5800450839530619E-2</v>
      </c>
      <c r="AA49" s="21">
        <v>6.3201803358122486E-3</v>
      </c>
      <c r="AB49" s="21" t="s">
        <v>64</v>
      </c>
      <c r="AC49" s="21">
        <v>100</v>
      </c>
      <c r="AD49" s="22">
        <v>78.307228552974919</v>
      </c>
      <c r="AE49" s="22">
        <v>96.855747926830418</v>
      </c>
      <c r="AF49" s="23">
        <v>137.6</v>
      </c>
      <c r="AG49" s="23">
        <v>232.5</v>
      </c>
      <c r="AH49" s="23" t="s">
        <v>64</v>
      </c>
      <c r="AI49" s="23">
        <v>103</v>
      </c>
      <c r="AJ49" s="23">
        <v>62.5</v>
      </c>
      <c r="AK49" s="23">
        <v>20.2</v>
      </c>
      <c r="AL49" s="23">
        <v>114.6</v>
      </c>
      <c r="AM49" s="21">
        <v>3.25</v>
      </c>
      <c r="AN49" s="24" t="s">
        <v>70</v>
      </c>
      <c r="AO49" s="24" t="s">
        <v>70</v>
      </c>
      <c r="AP49" s="21" t="s">
        <v>64</v>
      </c>
      <c r="AQ49" s="24">
        <v>6.0344668613253934E-3</v>
      </c>
      <c r="AR49" s="24">
        <v>7.5800000000000006E-2</v>
      </c>
      <c r="AS49" s="21" t="s">
        <v>64</v>
      </c>
      <c r="AT49" s="21" t="s">
        <v>64</v>
      </c>
      <c r="AU49" s="21" t="s">
        <v>64</v>
      </c>
      <c r="AV49" s="21" t="s">
        <v>64</v>
      </c>
      <c r="AW49" s="21" t="s">
        <v>64</v>
      </c>
      <c r="AX49" s="21" t="s">
        <v>64</v>
      </c>
      <c r="AY49" s="21" t="s">
        <v>64</v>
      </c>
      <c r="AZ49" s="21" t="s">
        <v>64</v>
      </c>
      <c r="BA49" s="21" t="s">
        <v>64</v>
      </c>
      <c r="BB49" s="21" t="s">
        <v>64</v>
      </c>
      <c r="BC49" s="21" t="s">
        <v>64</v>
      </c>
      <c r="BD49" s="21" t="s">
        <v>64</v>
      </c>
      <c r="BE49" s="21" t="s">
        <v>64</v>
      </c>
      <c r="BF49" s="21" t="s">
        <v>64</v>
      </c>
      <c r="BG49" s="21" t="s">
        <v>64</v>
      </c>
      <c r="BH49" s="21" t="s">
        <v>64</v>
      </c>
      <c r="BI49" s="21" t="s">
        <v>64</v>
      </c>
      <c r="BJ49" s="21" t="s">
        <v>64</v>
      </c>
      <c r="BK49" s="21" t="s">
        <v>64</v>
      </c>
      <c r="BL49" s="21" t="s">
        <v>64</v>
      </c>
      <c r="BM49" s="21" t="s">
        <v>64</v>
      </c>
      <c r="BN49" s="21" t="s">
        <v>64</v>
      </c>
      <c r="BO49" s="21" t="s">
        <v>64</v>
      </c>
      <c r="BP49" s="21" t="s">
        <v>64</v>
      </c>
      <c r="BQ49" s="21" t="s">
        <v>64</v>
      </c>
      <c r="BR49" s="21" t="s">
        <v>64</v>
      </c>
      <c r="BS49" s="21" t="s">
        <v>64</v>
      </c>
      <c r="BT49" s="21" t="s">
        <v>64</v>
      </c>
    </row>
    <row r="50" spans="1:72" s="6" customFormat="1" ht="15" customHeight="1" x14ac:dyDescent="0.35">
      <c r="A50" s="17" t="s">
        <v>113</v>
      </c>
      <c r="B50" s="18" t="s">
        <v>60</v>
      </c>
      <c r="C50" s="18" t="s">
        <v>61</v>
      </c>
      <c r="D50" s="18">
        <v>68</v>
      </c>
      <c r="E50" s="18">
        <v>1</v>
      </c>
      <c r="F50" s="18">
        <v>19</v>
      </c>
      <c r="G50" s="18">
        <v>26</v>
      </c>
      <c r="H50" s="19">
        <v>166.24</v>
      </c>
      <c r="I50" s="19">
        <v>166.2309523809524</v>
      </c>
      <c r="J50" s="18" t="s">
        <v>101</v>
      </c>
      <c r="K50" s="20" t="str">
        <f t="shared" si="0"/>
        <v/>
      </c>
      <c r="L50" s="20" t="s">
        <v>29</v>
      </c>
      <c r="M50" s="20" t="s">
        <v>63</v>
      </c>
      <c r="N50" s="20" t="s">
        <v>63</v>
      </c>
      <c r="O50" s="20" t="s">
        <v>63</v>
      </c>
      <c r="P50" s="20" t="s">
        <v>29</v>
      </c>
      <c r="Q50" s="20" t="s">
        <v>29</v>
      </c>
      <c r="R50" s="21">
        <v>40.685286611917725</v>
      </c>
      <c r="S50" s="21">
        <v>2.9216315774768138E-2</v>
      </c>
      <c r="T50" s="21">
        <v>0.42562391913944747</v>
      </c>
      <c r="U50" s="21">
        <v>9.3806365378967538</v>
      </c>
      <c r="V50" s="21">
        <v>0.13237302783423344</v>
      </c>
      <c r="W50" s="21">
        <v>49.229747803778146</v>
      </c>
      <c r="X50" s="21">
        <v>9.1825506598054982E-2</v>
      </c>
      <c r="Y50" s="21">
        <v>0</v>
      </c>
      <c r="Z50" s="21">
        <v>1.3015204642397795E-3</v>
      </c>
      <c r="AA50" s="21">
        <v>1.6992035922602945E-2</v>
      </c>
      <c r="AB50" s="21">
        <v>6.9967206740129779E-3</v>
      </c>
      <c r="AC50" s="21">
        <v>99.999999999999972</v>
      </c>
      <c r="AD50" s="22">
        <v>91.225258589764181</v>
      </c>
      <c r="AE50" s="22">
        <v>100</v>
      </c>
      <c r="AF50" s="23">
        <v>22.855399999999999</v>
      </c>
      <c r="AG50" s="23">
        <v>3182.4490000000001</v>
      </c>
      <c r="AH50" s="23">
        <v>105</v>
      </c>
      <c r="AI50" s="23">
        <v>2115.6129999999998</v>
      </c>
      <c r="AJ50" s="23" t="s">
        <v>74</v>
      </c>
      <c r="AK50" s="23">
        <v>27.687100000000001</v>
      </c>
      <c r="AL50" s="23">
        <v>4.1868000000000007</v>
      </c>
      <c r="AM50" s="21">
        <v>14.345837751855775</v>
      </c>
      <c r="AN50" s="24">
        <v>0.30794704189911709</v>
      </c>
      <c r="AO50" s="24">
        <v>15.003650348610128</v>
      </c>
      <c r="AP50" s="21" t="s">
        <v>64</v>
      </c>
      <c r="AQ50" s="24">
        <v>1.6845352547212963E-2</v>
      </c>
      <c r="AR50" s="24">
        <v>0.56000000000000005</v>
      </c>
      <c r="AS50" s="21" t="s">
        <v>64</v>
      </c>
      <c r="AT50" s="21" t="s">
        <v>64</v>
      </c>
      <c r="AU50" s="21" t="s">
        <v>64</v>
      </c>
      <c r="AV50" s="21" t="s">
        <v>64</v>
      </c>
      <c r="AW50" s="21" t="s">
        <v>64</v>
      </c>
      <c r="AX50" s="21" t="s">
        <v>64</v>
      </c>
      <c r="AY50" s="21" t="s">
        <v>64</v>
      </c>
      <c r="AZ50" s="21" t="s">
        <v>64</v>
      </c>
      <c r="BA50" s="21" t="s">
        <v>64</v>
      </c>
      <c r="BB50" s="21" t="s">
        <v>64</v>
      </c>
      <c r="BC50" s="21" t="s">
        <v>64</v>
      </c>
      <c r="BD50" s="21" t="s">
        <v>64</v>
      </c>
      <c r="BE50" s="21" t="s">
        <v>64</v>
      </c>
      <c r="BF50" s="21" t="s">
        <v>64</v>
      </c>
      <c r="BG50" s="21" t="s">
        <v>64</v>
      </c>
      <c r="BH50" s="21" t="s">
        <v>64</v>
      </c>
      <c r="BI50" s="21" t="s">
        <v>64</v>
      </c>
      <c r="BJ50" s="21" t="s">
        <v>64</v>
      </c>
      <c r="BK50" s="21" t="s">
        <v>64</v>
      </c>
      <c r="BL50" s="21" t="s">
        <v>64</v>
      </c>
      <c r="BM50" s="21" t="s">
        <v>64</v>
      </c>
      <c r="BN50" s="21" t="s">
        <v>64</v>
      </c>
      <c r="BO50" s="21" t="s">
        <v>64</v>
      </c>
      <c r="BP50" s="21" t="s">
        <v>64</v>
      </c>
      <c r="BQ50" s="21" t="s">
        <v>64</v>
      </c>
      <c r="BR50" s="21" t="s">
        <v>64</v>
      </c>
      <c r="BS50" s="21" t="s">
        <v>64</v>
      </c>
      <c r="BT50" s="21" t="s">
        <v>64</v>
      </c>
    </row>
    <row r="51" spans="1:72" s="6" customFormat="1" ht="15" customHeight="1" x14ac:dyDescent="0.35">
      <c r="A51" s="17" t="s">
        <v>114</v>
      </c>
      <c r="B51" s="18" t="s">
        <v>69</v>
      </c>
      <c r="C51" s="18" t="s">
        <v>61</v>
      </c>
      <c r="D51" s="18">
        <v>70</v>
      </c>
      <c r="E51" s="18">
        <v>2</v>
      </c>
      <c r="F51" s="18">
        <v>23</v>
      </c>
      <c r="G51" s="18">
        <v>28</v>
      </c>
      <c r="H51" s="19">
        <v>169.85999999999999</v>
      </c>
      <c r="I51" s="19">
        <v>169.67709677419359</v>
      </c>
      <c r="J51" s="18" t="s">
        <v>101</v>
      </c>
      <c r="K51" s="20" t="str">
        <f t="shared" si="0"/>
        <v>Y</v>
      </c>
      <c r="L51" s="20" t="s">
        <v>29</v>
      </c>
      <c r="M51" s="20" t="s">
        <v>63</v>
      </c>
      <c r="N51" s="20" t="s">
        <v>63</v>
      </c>
      <c r="O51" s="20" t="s">
        <v>63</v>
      </c>
      <c r="P51" s="20" t="s">
        <v>29</v>
      </c>
      <c r="Q51" s="20" t="s">
        <v>29</v>
      </c>
      <c r="R51" s="21">
        <v>40.3399032219993</v>
      </c>
      <c r="S51" s="21">
        <v>2.7145048979110121E-2</v>
      </c>
      <c r="T51" s="21">
        <v>0.34226366104095368</v>
      </c>
      <c r="U51" s="21">
        <v>10.834415201227429</v>
      </c>
      <c r="V51" s="21">
        <v>0.14162634249970496</v>
      </c>
      <c r="W51" s="21">
        <v>48.22376962114955</v>
      </c>
      <c r="X51" s="21">
        <v>8.2615366458161241E-2</v>
      </c>
      <c r="Y51" s="21" t="s">
        <v>70</v>
      </c>
      <c r="Z51" s="21" t="s">
        <v>70</v>
      </c>
      <c r="AA51" s="21">
        <v>8.2615366458161227E-3</v>
      </c>
      <c r="AB51" s="21" t="s">
        <v>64</v>
      </c>
      <c r="AC51" s="21">
        <v>100.00000000000003</v>
      </c>
      <c r="AD51" s="22">
        <v>89.814016613330381</v>
      </c>
      <c r="AE51" s="22"/>
      <c r="AF51" s="23">
        <v>9.4</v>
      </c>
      <c r="AG51" s="23">
        <v>1723.5</v>
      </c>
      <c r="AH51" s="23" t="s">
        <v>64</v>
      </c>
      <c r="AI51" s="23">
        <v>1954.5</v>
      </c>
      <c r="AJ51" s="23">
        <v>1.2</v>
      </c>
      <c r="AK51" s="23">
        <v>24.4</v>
      </c>
      <c r="AL51" s="23">
        <v>1.8</v>
      </c>
      <c r="AM51" s="21">
        <v>14.17</v>
      </c>
      <c r="AN51" s="24" t="s">
        <v>70</v>
      </c>
      <c r="AO51" s="24" t="s">
        <v>70</v>
      </c>
      <c r="AP51" s="21" t="s">
        <v>64</v>
      </c>
      <c r="AQ51" s="24">
        <v>1.2018518891067323E-2</v>
      </c>
      <c r="AR51" s="24">
        <v>0.52159999999999995</v>
      </c>
      <c r="AS51" s="21" t="s">
        <v>64</v>
      </c>
      <c r="AT51" s="21" t="s">
        <v>64</v>
      </c>
      <c r="AU51" s="21" t="s">
        <v>64</v>
      </c>
      <c r="AV51" s="21" t="s">
        <v>64</v>
      </c>
      <c r="AW51" s="21" t="s">
        <v>64</v>
      </c>
      <c r="AX51" s="21" t="s">
        <v>64</v>
      </c>
      <c r="AY51" s="21" t="s">
        <v>64</v>
      </c>
      <c r="AZ51" s="21" t="s">
        <v>64</v>
      </c>
      <c r="BA51" s="21" t="s">
        <v>64</v>
      </c>
      <c r="BB51" s="21" t="s">
        <v>64</v>
      </c>
      <c r="BC51" s="21" t="s">
        <v>64</v>
      </c>
      <c r="BD51" s="21" t="s">
        <v>64</v>
      </c>
      <c r="BE51" s="21" t="s">
        <v>64</v>
      </c>
      <c r="BF51" s="21" t="s">
        <v>64</v>
      </c>
      <c r="BG51" s="21" t="s">
        <v>64</v>
      </c>
      <c r="BH51" s="21" t="s">
        <v>64</v>
      </c>
      <c r="BI51" s="21" t="s">
        <v>64</v>
      </c>
      <c r="BJ51" s="21" t="s">
        <v>64</v>
      </c>
      <c r="BK51" s="21" t="s">
        <v>64</v>
      </c>
      <c r="BL51" s="21" t="s">
        <v>64</v>
      </c>
      <c r="BM51" s="21" t="s">
        <v>64</v>
      </c>
      <c r="BN51" s="21" t="s">
        <v>64</v>
      </c>
      <c r="BO51" s="21" t="s">
        <v>64</v>
      </c>
      <c r="BP51" s="21" t="s">
        <v>64</v>
      </c>
      <c r="BQ51" s="21" t="s">
        <v>64</v>
      </c>
      <c r="BR51" s="21" t="s">
        <v>64</v>
      </c>
      <c r="BS51" s="21" t="s">
        <v>64</v>
      </c>
      <c r="BT51" s="21" t="s">
        <v>64</v>
      </c>
    </row>
    <row r="52" spans="1:72" s="6" customFormat="1" ht="15" customHeight="1" x14ac:dyDescent="0.35">
      <c r="A52" s="17" t="s">
        <v>115</v>
      </c>
      <c r="B52" s="18" t="s">
        <v>60</v>
      </c>
      <c r="C52" s="18" t="s">
        <v>61</v>
      </c>
      <c r="D52" s="18">
        <v>75</v>
      </c>
      <c r="E52" s="18">
        <v>3</v>
      </c>
      <c r="F52" s="18">
        <v>66</v>
      </c>
      <c r="G52" s="18">
        <v>73</v>
      </c>
      <c r="H52" s="19">
        <v>178.6</v>
      </c>
      <c r="I52" s="19">
        <v>178.51324237560192</v>
      </c>
      <c r="J52" s="18" t="s">
        <v>101</v>
      </c>
      <c r="K52" s="20" t="str">
        <f t="shared" si="0"/>
        <v/>
      </c>
      <c r="L52" s="20" t="s">
        <v>29</v>
      </c>
      <c r="M52" s="20" t="s">
        <v>29</v>
      </c>
      <c r="N52" s="20" t="s">
        <v>63</v>
      </c>
      <c r="O52" s="20" t="s">
        <v>63</v>
      </c>
      <c r="P52" s="20" t="s">
        <v>29</v>
      </c>
      <c r="Q52" s="20" t="s">
        <v>29</v>
      </c>
      <c r="R52" s="21">
        <v>40.419532182972233</v>
      </c>
      <c r="S52" s="21">
        <v>2.4566791289593697E-2</v>
      </c>
      <c r="T52" s="21">
        <v>0.41470094372869915</v>
      </c>
      <c r="U52" s="21">
        <v>10.404194014844899</v>
      </c>
      <c r="V52" s="21">
        <v>0.14646597765106825</v>
      </c>
      <c r="W52" s="21">
        <v>48.463219067498514</v>
      </c>
      <c r="X52" s="21">
        <v>0.10822890108083362</v>
      </c>
      <c r="Y52" s="21">
        <v>0</v>
      </c>
      <c r="Z52" s="21">
        <v>4.0554327826491469E-5</v>
      </c>
      <c r="AA52" s="21">
        <v>1.5040710478673657E-2</v>
      </c>
      <c r="AB52" s="21">
        <v>4.0108561276463086E-3</v>
      </c>
      <c r="AC52" s="21">
        <v>99.999999999999986</v>
      </c>
      <c r="AD52" s="22">
        <v>90.222545862052641</v>
      </c>
      <c r="AE52" s="22">
        <v>100</v>
      </c>
      <c r="AF52" s="23">
        <v>12.691700000000001</v>
      </c>
      <c r="AG52" s="23">
        <v>3086.2255999999998</v>
      </c>
      <c r="AH52" s="23">
        <v>93</v>
      </c>
      <c r="AI52" s="23">
        <v>2187.2819999999997</v>
      </c>
      <c r="AJ52" s="23">
        <v>1.4866000000000001</v>
      </c>
      <c r="AK52" s="23">
        <v>42.609100000000005</v>
      </c>
      <c r="AL52" s="23">
        <v>1.1200000000000543E-2</v>
      </c>
      <c r="AM52" s="21">
        <v>14.359542266518924</v>
      </c>
      <c r="AN52" s="24">
        <v>0.25239271093970789</v>
      </c>
      <c r="AO52" s="24">
        <v>14.941169497279585</v>
      </c>
      <c r="AP52" s="21" t="s">
        <v>64</v>
      </c>
      <c r="AQ52" s="24">
        <v>1.4883384105451862E-2</v>
      </c>
      <c r="AR52" s="24">
        <v>0.45</v>
      </c>
      <c r="AS52" s="18">
        <f>VLOOKUP($A52,[2]Table_F_T2!$A$3:$AP$26,5,FALSE)</f>
        <v>0.20351691768944158</v>
      </c>
      <c r="AT52" s="18">
        <f>VLOOKUP($A52,[2]Table_F_T2!$A$3:$AP$26,8,FALSE)</f>
        <v>8.9467768409085888</v>
      </c>
      <c r="AU52" s="18">
        <f>VLOOKUP($A52,[2]Table_F_T2!$A$3:$AP$26,17,FALSE)</f>
        <v>1.1758514195572203</v>
      </c>
      <c r="AV52" s="18">
        <f>VLOOKUP($A52,[2]Table_F_T2!$A$3:$AP$26,18,FALSE)</f>
        <v>5.1547298651645115E-3</v>
      </c>
      <c r="AW52" s="18">
        <f>VLOOKUP($A52,[2]Table_F_T2!$A$3:$AP$26,19,FALSE)</f>
        <v>1.0651496492186714</v>
      </c>
      <c r="AX52" s="18">
        <f>VLOOKUP($A52,[2]Table_F_T2!$A$3:$AP$26,20,FALSE)</f>
        <v>8.5254030286424531E-2</v>
      </c>
      <c r="AY52" s="18">
        <f>VLOOKUP($A52,[2]Table_F_T2!$A$3:$AP$26,21,FALSE)</f>
        <v>5.0109891626265148E-2</v>
      </c>
      <c r="AZ52" s="18">
        <f>VLOOKUP($A52,[2]Table_F_T2!$A$3:$AP$26,22,FALSE)</f>
        <v>7.293580610483982E-3</v>
      </c>
      <c r="BA52" s="18">
        <f>VLOOKUP($A52,[2]Table_F_T2!$A$3:$AP$26,23,FALSE)</f>
        <v>3.9155368232871954E-2</v>
      </c>
      <c r="BB52" s="18">
        <f>VLOOKUP($A52,[2]Table_F_T2!$A$3:$AP$26,24,FALSE)</f>
        <v>1.2651532310925695E-2</v>
      </c>
      <c r="BC52" s="18">
        <f>VLOOKUP($A52,[2]Table_F_T2!$A$3:$AP$26,25,FALSE)</f>
        <v>2.1382522028516138E-2</v>
      </c>
      <c r="BD52" s="18">
        <f>VLOOKUP($A52,[2]Table_F_T2!$A$3:$AP$26,26,FALSE)</f>
        <v>1.7295709157100761E-3</v>
      </c>
      <c r="BE52" s="18">
        <f>VLOOKUP($A52,[2]Table_F_T2!$A$3:$AP$26,27,FALSE)</f>
        <v>7.0318419619741449E-3</v>
      </c>
      <c r="BF52" s="18">
        <f>VLOOKUP($A52,[2]Table_F_T2!$A$3:$AP$26,28,FALSE)</f>
        <v>2.2550928397042959E-3</v>
      </c>
      <c r="BG52" s="18">
        <f>VLOOKUP($A52,[2]Table_F_T2!$A$3:$AP$26,29,FALSE)</f>
        <v>1.807596174202055E-3</v>
      </c>
      <c r="BH52" s="18">
        <f>VLOOKUP($A52,[2]Table_F_T2!$A$3:$AP$26,30,FALSE)</f>
        <v>3.9200004174599224E-3</v>
      </c>
      <c r="BI52" s="18">
        <f>VLOOKUP($A52,[2]Table_F_T2!$A$3:$AP$26,31,FALSE)</f>
        <v>1.0928040400232241E-3</v>
      </c>
      <c r="BJ52" s="18">
        <f>VLOOKUP($A52,[2]Table_F_T2!$A$3:$AP$26,32,FALSE)</f>
        <v>8.9672564237467632E-3</v>
      </c>
      <c r="BK52" s="18">
        <f>VLOOKUP($A52,[2]Table_F_T2!$A$3:$AP$26,33,FALSE)</f>
        <v>2.7477263356336587E-3</v>
      </c>
      <c r="BL52" s="18">
        <f>VLOOKUP($A52,[2]Table_F_T2!$A$3:$AP$26,34,FALSE)</f>
        <v>1.1829076494036365E-2</v>
      </c>
      <c r="BM52" s="18">
        <f>VLOOKUP($A52,[2]Table_F_T2!$A$3:$AP$26,35,FALSE)</f>
        <v>2.9433463971586344E-3</v>
      </c>
      <c r="BN52" s="18">
        <f>VLOOKUP($A52,[2]Table_F_T2!$A$3:$AP$26,36,FALSE)</f>
        <v>2.5642263293329009E-2</v>
      </c>
      <c r="BO52" s="18">
        <f>VLOOKUP($A52,[2]Table_F_T2!$A$3:$AP$26,37,FALSE)</f>
        <v>5.4385261236911692E-3</v>
      </c>
      <c r="BP52" s="18">
        <f>VLOOKUP($A52,[2]Table_F_T2!$A$3:$AP$26,38,FALSE)</f>
        <v>2.8325237280396563E-3</v>
      </c>
      <c r="BQ52" s="18">
        <f>VLOOKUP($A52,[2]Table_F_T2!$A$3:$AP$26,39,FALSE)</f>
        <v>2.3055947771258902E-4</v>
      </c>
      <c r="BR52" s="18">
        <f>VLOOKUP($A52,[2]Table_F_T2!$A$3:$AP$26,40,FALSE)</f>
        <v>1.62916358746911E-2</v>
      </c>
      <c r="BS52" s="18">
        <f>VLOOKUP($A52,[2]Table_F_T2!$A$3:$AP$26,41,FALSE)</f>
        <v>5.2945595459016296E-4</v>
      </c>
      <c r="BT52" s="18">
        <f>VLOOKUP($A52,[2]Table_F_T2!$A$3:$AP$26,42,FALSE)</f>
        <v>1.5767813739689103E-3</v>
      </c>
    </row>
    <row r="53" spans="1:72" s="6" customFormat="1" ht="15" customHeight="1" x14ac:dyDescent="0.35">
      <c r="A53" s="17" t="s">
        <v>116</v>
      </c>
      <c r="B53" s="18" t="s">
        <v>69</v>
      </c>
      <c r="C53" s="18" t="s">
        <v>61</v>
      </c>
      <c r="D53" s="18">
        <v>76</v>
      </c>
      <c r="E53" s="18">
        <v>1</v>
      </c>
      <c r="F53" s="18">
        <v>28</v>
      </c>
      <c r="G53" s="18">
        <v>35</v>
      </c>
      <c r="H53" s="19">
        <v>179.53</v>
      </c>
      <c r="I53" s="19">
        <v>179.51209048361935</v>
      </c>
      <c r="J53" s="18" t="s">
        <v>101</v>
      </c>
      <c r="K53" s="20" t="str">
        <f t="shared" si="0"/>
        <v>Y</v>
      </c>
      <c r="L53" s="20" t="s">
        <v>29</v>
      </c>
      <c r="M53" s="20" t="s">
        <v>63</v>
      </c>
      <c r="N53" s="20" t="s">
        <v>63</v>
      </c>
      <c r="O53" s="20" t="s">
        <v>63</v>
      </c>
      <c r="P53" s="20" t="s">
        <v>29</v>
      </c>
      <c r="Q53" s="20" t="s">
        <v>29</v>
      </c>
      <c r="R53" s="21">
        <v>40.236353404614519</v>
      </c>
      <c r="S53" s="21">
        <v>2.9309697992871885E-2</v>
      </c>
      <c r="T53" s="21">
        <v>0.49240292628024751</v>
      </c>
      <c r="U53" s="21">
        <v>11.196304633277059</v>
      </c>
      <c r="V53" s="21">
        <v>0.15475520540236351</v>
      </c>
      <c r="W53" s="21">
        <v>47.70446445319827</v>
      </c>
      <c r="X53" s="21">
        <v>0.17585818795723129</v>
      </c>
      <c r="Y53" s="21" t="s">
        <v>70</v>
      </c>
      <c r="Z53" s="21" t="s">
        <v>70</v>
      </c>
      <c r="AA53" s="21">
        <v>1.0551491277433876E-2</v>
      </c>
      <c r="AB53" s="21" t="s">
        <v>64</v>
      </c>
      <c r="AC53" s="21">
        <v>100.00000000000001</v>
      </c>
      <c r="AD53" s="22">
        <v>89.407376008641563</v>
      </c>
      <c r="AE53" s="22"/>
      <c r="AF53" s="23">
        <v>11.6</v>
      </c>
      <c r="AG53" s="23">
        <v>2264.5</v>
      </c>
      <c r="AH53" s="23" t="s">
        <v>64</v>
      </c>
      <c r="AI53" s="23">
        <v>2031.1</v>
      </c>
      <c r="AJ53" s="23" t="s">
        <v>70</v>
      </c>
      <c r="AK53" s="23">
        <v>40.799999999999997</v>
      </c>
      <c r="AL53" s="23">
        <v>1.7</v>
      </c>
      <c r="AM53" s="21">
        <v>13.98</v>
      </c>
      <c r="AN53" s="24" t="s">
        <v>70</v>
      </c>
      <c r="AO53" s="24" t="s">
        <v>70</v>
      </c>
      <c r="AP53" s="21" t="s">
        <v>64</v>
      </c>
      <c r="AQ53" s="24">
        <v>8.4807460760450704E-3</v>
      </c>
      <c r="AR53" s="24">
        <v>0.67749999999999999</v>
      </c>
      <c r="AS53" s="21" t="s">
        <v>64</v>
      </c>
      <c r="AT53" s="21" t="s">
        <v>64</v>
      </c>
      <c r="AU53" s="21" t="s">
        <v>64</v>
      </c>
      <c r="AV53" s="21" t="s">
        <v>64</v>
      </c>
      <c r="AW53" s="21" t="s">
        <v>64</v>
      </c>
      <c r="AX53" s="21" t="s">
        <v>64</v>
      </c>
      <c r="AY53" s="21" t="s">
        <v>64</v>
      </c>
      <c r="AZ53" s="21" t="s">
        <v>64</v>
      </c>
      <c r="BA53" s="21" t="s">
        <v>64</v>
      </c>
      <c r="BB53" s="21" t="s">
        <v>64</v>
      </c>
      <c r="BC53" s="21" t="s">
        <v>64</v>
      </c>
      <c r="BD53" s="21" t="s">
        <v>64</v>
      </c>
      <c r="BE53" s="21" t="s">
        <v>64</v>
      </c>
      <c r="BF53" s="21" t="s">
        <v>64</v>
      </c>
      <c r="BG53" s="21" t="s">
        <v>64</v>
      </c>
      <c r="BH53" s="21" t="s">
        <v>64</v>
      </c>
      <c r="BI53" s="21" t="s">
        <v>64</v>
      </c>
      <c r="BJ53" s="21" t="s">
        <v>64</v>
      </c>
      <c r="BK53" s="21" t="s">
        <v>64</v>
      </c>
      <c r="BL53" s="21" t="s">
        <v>64</v>
      </c>
      <c r="BM53" s="21" t="s">
        <v>64</v>
      </c>
      <c r="BN53" s="21" t="s">
        <v>64</v>
      </c>
      <c r="BO53" s="21" t="s">
        <v>64</v>
      </c>
      <c r="BP53" s="21" t="s">
        <v>64</v>
      </c>
      <c r="BQ53" s="21" t="s">
        <v>64</v>
      </c>
      <c r="BR53" s="21" t="s">
        <v>64</v>
      </c>
      <c r="BS53" s="21" t="s">
        <v>64</v>
      </c>
      <c r="BT53" s="21" t="s">
        <v>64</v>
      </c>
    </row>
    <row r="54" spans="1:72" s="6" customFormat="1" ht="15" customHeight="1" x14ac:dyDescent="0.35">
      <c r="A54" s="17" t="s">
        <v>117</v>
      </c>
      <c r="B54" s="18" t="s">
        <v>60</v>
      </c>
      <c r="C54" s="18" t="s">
        <v>61</v>
      </c>
      <c r="D54" s="18">
        <v>79</v>
      </c>
      <c r="E54" s="18">
        <v>2</v>
      </c>
      <c r="F54" s="18">
        <v>11</v>
      </c>
      <c r="G54" s="18">
        <v>18</v>
      </c>
      <c r="H54" s="19">
        <v>186.09</v>
      </c>
      <c r="I54" s="19">
        <v>186.03873239436618</v>
      </c>
      <c r="J54" s="18" t="s">
        <v>101</v>
      </c>
      <c r="K54" s="20" t="str">
        <f t="shared" si="0"/>
        <v/>
      </c>
      <c r="L54" s="20" t="s">
        <v>29</v>
      </c>
      <c r="M54" s="20" t="s">
        <v>63</v>
      </c>
      <c r="N54" s="20" t="s">
        <v>63</v>
      </c>
      <c r="O54" s="20" t="s">
        <v>63</v>
      </c>
      <c r="P54" s="20" t="s">
        <v>29</v>
      </c>
      <c r="Q54" s="20" t="s">
        <v>29</v>
      </c>
      <c r="R54" s="21">
        <v>40.204102084372771</v>
      </c>
      <c r="S54" s="21">
        <v>2.8003004386028447E-2</v>
      </c>
      <c r="T54" s="21">
        <v>0.33560202461214883</v>
      </c>
      <c r="U54" s="21">
        <v>9.5274220671076719</v>
      </c>
      <c r="V54" s="21">
        <v>0.13414447193676945</v>
      </c>
      <c r="W54" s="21">
        <v>49.665773207312029</v>
      </c>
      <c r="X54" s="21">
        <v>8.3632295671963466E-2</v>
      </c>
      <c r="Y54" s="21">
        <v>0</v>
      </c>
      <c r="Z54" s="21">
        <v>2.4787752204527358E-3</v>
      </c>
      <c r="AA54" s="21">
        <v>1.8842069380166169E-2</v>
      </c>
      <c r="AB54" s="21">
        <v>0</v>
      </c>
      <c r="AC54" s="21">
        <v>100</v>
      </c>
      <c r="AD54" s="22">
        <v>91.171409032830411</v>
      </c>
      <c r="AE54" s="22">
        <v>100</v>
      </c>
      <c r="AF54" s="23">
        <v>17.2089</v>
      </c>
      <c r="AG54" s="23">
        <v>2587.1327999999999</v>
      </c>
      <c r="AH54" s="23">
        <v>106</v>
      </c>
      <c r="AI54" s="23">
        <v>1975.1805000000002</v>
      </c>
      <c r="AJ54" s="23">
        <v>4.1194000000000006</v>
      </c>
      <c r="AK54" s="23">
        <v>36.640300000000003</v>
      </c>
      <c r="AL54" s="23">
        <v>2.0990000000000011</v>
      </c>
      <c r="AM54" s="21">
        <v>14.606891937102775</v>
      </c>
      <c r="AN54" s="24">
        <v>0.24132261397637311</v>
      </c>
      <c r="AO54" s="24">
        <v>15.201013422142324</v>
      </c>
      <c r="AP54" s="21" t="s">
        <v>64</v>
      </c>
      <c r="AQ54" s="24">
        <v>1.4262117213983898E-2</v>
      </c>
      <c r="AR54" s="24">
        <v>0.43</v>
      </c>
      <c r="AS54" s="21" t="s">
        <v>64</v>
      </c>
      <c r="AT54" s="21" t="s">
        <v>64</v>
      </c>
      <c r="AU54" s="21" t="s">
        <v>64</v>
      </c>
      <c r="AV54" s="21" t="s">
        <v>64</v>
      </c>
      <c r="AW54" s="21" t="s">
        <v>64</v>
      </c>
      <c r="AX54" s="21" t="s">
        <v>64</v>
      </c>
      <c r="AY54" s="21" t="s">
        <v>64</v>
      </c>
      <c r="AZ54" s="21" t="s">
        <v>64</v>
      </c>
      <c r="BA54" s="21" t="s">
        <v>64</v>
      </c>
      <c r="BB54" s="21" t="s">
        <v>64</v>
      </c>
      <c r="BC54" s="21" t="s">
        <v>64</v>
      </c>
      <c r="BD54" s="21" t="s">
        <v>64</v>
      </c>
      <c r="BE54" s="21" t="s">
        <v>64</v>
      </c>
      <c r="BF54" s="21" t="s">
        <v>64</v>
      </c>
      <c r="BG54" s="21" t="s">
        <v>64</v>
      </c>
      <c r="BH54" s="21" t="s">
        <v>64</v>
      </c>
      <c r="BI54" s="21" t="s">
        <v>64</v>
      </c>
      <c r="BJ54" s="21" t="s">
        <v>64</v>
      </c>
      <c r="BK54" s="21" t="s">
        <v>64</v>
      </c>
      <c r="BL54" s="21" t="s">
        <v>64</v>
      </c>
      <c r="BM54" s="21" t="s">
        <v>64</v>
      </c>
      <c r="BN54" s="21" t="s">
        <v>64</v>
      </c>
      <c r="BO54" s="21" t="s">
        <v>64</v>
      </c>
      <c r="BP54" s="21" t="s">
        <v>64</v>
      </c>
      <c r="BQ54" s="21" t="s">
        <v>64</v>
      </c>
      <c r="BR54" s="21" t="s">
        <v>64</v>
      </c>
      <c r="BS54" s="21" t="s">
        <v>64</v>
      </c>
      <c r="BT54" s="21" t="s">
        <v>64</v>
      </c>
    </row>
    <row r="55" spans="1:72" s="6" customFormat="1" ht="15" customHeight="1" x14ac:dyDescent="0.35">
      <c r="A55" s="17" t="s">
        <v>118</v>
      </c>
      <c r="B55" s="18" t="s">
        <v>69</v>
      </c>
      <c r="C55" s="18" t="s">
        <v>61</v>
      </c>
      <c r="D55" s="18">
        <v>80</v>
      </c>
      <c r="E55" s="18">
        <v>1</v>
      </c>
      <c r="F55" s="18">
        <v>7</v>
      </c>
      <c r="G55" s="18">
        <v>12</v>
      </c>
      <c r="H55" s="19">
        <v>188.32</v>
      </c>
      <c r="I55" s="19">
        <v>188.3086046511628</v>
      </c>
      <c r="J55" s="18" t="s">
        <v>101</v>
      </c>
      <c r="K55" s="20" t="str">
        <f t="shared" si="0"/>
        <v>Y</v>
      </c>
      <c r="L55" s="20" t="s">
        <v>29</v>
      </c>
      <c r="M55" s="20" t="s">
        <v>63</v>
      </c>
      <c r="N55" s="20" t="s">
        <v>63</v>
      </c>
      <c r="O55" s="20" t="s">
        <v>63</v>
      </c>
      <c r="P55" s="20" t="s">
        <v>29</v>
      </c>
      <c r="Q55" s="20" t="s">
        <v>29</v>
      </c>
      <c r="R55" s="21">
        <v>40.721212691836925</v>
      </c>
      <c r="S55" s="21">
        <v>3.2953582525185945E-2</v>
      </c>
      <c r="T55" s="21">
        <v>0.44722719141323791</v>
      </c>
      <c r="U55" s="21">
        <v>9.6859994350814418</v>
      </c>
      <c r="V55" s="21">
        <v>0.13181433010074378</v>
      </c>
      <c r="W55" s="21">
        <v>48.888993503436581</v>
      </c>
      <c r="X55" s="21">
        <v>8.2383956312964884E-2</v>
      </c>
      <c r="Y55" s="21" t="s">
        <v>70</v>
      </c>
      <c r="Z55" s="21" t="s">
        <v>70</v>
      </c>
      <c r="AA55" s="21">
        <v>9.4153092929102709E-3</v>
      </c>
      <c r="AB55" s="21" t="s">
        <v>64</v>
      </c>
      <c r="AC55" s="21">
        <v>99.999999999999986</v>
      </c>
      <c r="AD55" s="22">
        <v>90.908179948010016</v>
      </c>
      <c r="AE55" s="22"/>
      <c r="AF55" s="23">
        <v>10.199999999999999</v>
      </c>
      <c r="AG55" s="23">
        <v>2571</v>
      </c>
      <c r="AH55" s="23" t="s">
        <v>64</v>
      </c>
      <c r="AI55" s="23">
        <v>1966.6</v>
      </c>
      <c r="AJ55" s="23">
        <v>2.2999999999999998</v>
      </c>
      <c r="AK55" s="23">
        <v>30.3</v>
      </c>
      <c r="AL55" s="23">
        <v>1.7</v>
      </c>
      <c r="AM55" s="21">
        <v>14.18</v>
      </c>
      <c r="AN55" s="24" t="s">
        <v>70</v>
      </c>
      <c r="AO55" s="24" t="s">
        <v>70</v>
      </c>
      <c r="AP55" s="21" t="s">
        <v>64</v>
      </c>
      <c r="AQ55" s="24">
        <v>1.3936359788283663E-2</v>
      </c>
      <c r="AR55" s="24">
        <v>0.45329999999999998</v>
      </c>
      <c r="AS55" s="21" t="s">
        <v>64</v>
      </c>
      <c r="AT55" s="21" t="s">
        <v>64</v>
      </c>
      <c r="AU55" s="21" t="s">
        <v>64</v>
      </c>
      <c r="AV55" s="21" t="s">
        <v>64</v>
      </c>
      <c r="AW55" s="21" t="s">
        <v>64</v>
      </c>
      <c r="AX55" s="21" t="s">
        <v>64</v>
      </c>
      <c r="AY55" s="21" t="s">
        <v>64</v>
      </c>
      <c r="AZ55" s="21" t="s">
        <v>64</v>
      </c>
      <c r="BA55" s="21" t="s">
        <v>64</v>
      </c>
      <c r="BB55" s="21" t="s">
        <v>64</v>
      </c>
      <c r="BC55" s="21" t="s">
        <v>64</v>
      </c>
      <c r="BD55" s="21" t="s">
        <v>64</v>
      </c>
      <c r="BE55" s="21" t="s">
        <v>64</v>
      </c>
      <c r="BF55" s="21" t="s">
        <v>64</v>
      </c>
      <c r="BG55" s="21" t="s">
        <v>64</v>
      </c>
      <c r="BH55" s="21" t="s">
        <v>64</v>
      </c>
      <c r="BI55" s="21" t="s">
        <v>64</v>
      </c>
      <c r="BJ55" s="21" t="s">
        <v>64</v>
      </c>
      <c r="BK55" s="21" t="s">
        <v>64</v>
      </c>
      <c r="BL55" s="21" t="s">
        <v>64</v>
      </c>
      <c r="BM55" s="21" t="s">
        <v>64</v>
      </c>
      <c r="BN55" s="21" t="s">
        <v>64</v>
      </c>
      <c r="BO55" s="21" t="s">
        <v>64</v>
      </c>
      <c r="BP55" s="21" t="s">
        <v>64</v>
      </c>
      <c r="BQ55" s="21" t="s">
        <v>64</v>
      </c>
      <c r="BR55" s="21" t="s">
        <v>64</v>
      </c>
      <c r="BS55" s="21" t="s">
        <v>64</v>
      </c>
      <c r="BT55" s="21" t="s">
        <v>64</v>
      </c>
    </row>
    <row r="56" spans="1:72" s="6" customFormat="1" ht="15" customHeight="1" x14ac:dyDescent="0.35">
      <c r="A56" s="17" t="s">
        <v>119</v>
      </c>
      <c r="B56" s="18" t="s">
        <v>69</v>
      </c>
      <c r="C56" s="18" t="s">
        <v>61</v>
      </c>
      <c r="D56" s="18">
        <v>88</v>
      </c>
      <c r="E56" s="18">
        <v>1</v>
      </c>
      <c r="F56" s="18">
        <v>0</v>
      </c>
      <c r="G56" s="18">
        <v>5</v>
      </c>
      <c r="H56" s="19">
        <v>199.65</v>
      </c>
      <c r="I56" s="19">
        <v>199.65</v>
      </c>
      <c r="J56" s="18" t="s">
        <v>101</v>
      </c>
      <c r="K56" s="20" t="str">
        <f t="shared" si="0"/>
        <v>Y</v>
      </c>
      <c r="L56" s="20" t="s">
        <v>29</v>
      </c>
      <c r="M56" s="20" t="s">
        <v>63</v>
      </c>
      <c r="N56" s="20" t="s">
        <v>63</v>
      </c>
      <c r="O56" s="20" t="s">
        <v>63</v>
      </c>
      <c r="P56" s="20" t="s">
        <v>29</v>
      </c>
      <c r="Q56" s="20" t="s">
        <v>29</v>
      </c>
      <c r="R56" s="21">
        <v>40.155686348965261</v>
      </c>
      <c r="S56" s="21">
        <v>3.2039111448642486E-2</v>
      </c>
      <c r="T56" s="21">
        <v>0.51025251566356555</v>
      </c>
      <c r="U56" s="21">
        <v>10.335580026580597</v>
      </c>
      <c r="V56" s="21">
        <v>0.14120941712549837</v>
      </c>
      <c r="W56" s="21">
        <v>48.7350484146573</v>
      </c>
      <c r="X56" s="21">
        <v>8.306436301499906E-2</v>
      </c>
      <c r="Y56" s="21" t="s">
        <v>70</v>
      </c>
      <c r="Z56" s="21" t="s">
        <v>70</v>
      </c>
      <c r="AA56" s="21">
        <v>7.1198025441427757E-3</v>
      </c>
      <c r="AB56" s="21" t="s">
        <v>64</v>
      </c>
      <c r="AC56" s="21">
        <v>100</v>
      </c>
      <c r="AD56" s="22">
        <v>90.329728195174596</v>
      </c>
      <c r="AE56" s="22"/>
      <c r="AF56" s="23">
        <v>10</v>
      </c>
      <c r="AG56" s="23">
        <v>2286.4</v>
      </c>
      <c r="AH56" s="23" t="s">
        <v>64</v>
      </c>
      <c r="AI56" s="23">
        <v>2495.5</v>
      </c>
      <c r="AJ56" s="23" t="s">
        <v>70</v>
      </c>
      <c r="AK56" s="23">
        <v>33.299999999999997</v>
      </c>
      <c r="AL56" s="23">
        <v>1.5</v>
      </c>
      <c r="AM56" s="21">
        <v>14.31</v>
      </c>
      <c r="AN56" s="24" t="s">
        <v>70</v>
      </c>
      <c r="AO56" s="24" t="s">
        <v>70</v>
      </c>
      <c r="AP56" s="21" t="s">
        <v>64</v>
      </c>
      <c r="AQ56" s="24">
        <v>1.4550852525736624E-2</v>
      </c>
      <c r="AR56" s="24">
        <v>0.52</v>
      </c>
      <c r="AS56" s="21" t="s">
        <v>64</v>
      </c>
      <c r="AT56" s="21" t="s">
        <v>64</v>
      </c>
      <c r="AU56" s="21" t="s">
        <v>64</v>
      </c>
      <c r="AV56" s="21" t="s">
        <v>64</v>
      </c>
      <c r="AW56" s="21" t="s">
        <v>64</v>
      </c>
      <c r="AX56" s="21" t="s">
        <v>64</v>
      </c>
      <c r="AY56" s="21" t="s">
        <v>64</v>
      </c>
      <c r="AZ56" s="21" t="s">
        <v>64</v>
      </c>
      <c r="BA56" s="21" t="s">
        <v>64</v>
      </c>
      <c r="BB56" s="21" t="s">
        <v>64</v>
      </c>
      <c r="BC56" s="21" t="s">
        <v>64</v>
      </c>
      <c r="BD56" s="21" t="s">
        <v>64</v>
      </c>
      <c r="BE56" s="21" t="s">
        <v>64</v>
      </c>
      <c r="BF56" s="21" t="s">
        <v>64</v>
      </c>
      <c r="BG56" s="21" t="s">
        <v>64</v>
      </c>
      <c r="BH56" s="21" t="s">
        <v>64</v>
      </c>
      <c r="BI56" s="21" t="s">
        <v>64</v>
      </c>
      <c r="BJ56" s="21" t="s">
        <v>64</v>
      </c>
      <c r="BK56" s="21" t="s">
        <v>64</v>
      </c>
      <c r="BL56" s="21" t="s">
        <v>64</v>
      </c>
      <c r="BM56" s="21" t="s">
        <v>64</v>
      </c>
      <c r="BN56" s="21" t="s">
        <v>64</v>
      </c>
      <c r="BO56" s="21" t="s">
        <v>64</v>
      </c>
      <c r="BP56" s="21" t="s">
        <v>64</v>
      </c>
      <c r="BQ56" s="21" t="s">
        <v>64</v>
      </c>
      <c r="BR56" s="21" t="s">
        <v>64</v>
      </c>
      <c r="BS56" s="21" t="s">
        <v>64</v>
      </c>
      <c r="BT56" s="21" t="s">
        <v>64</v>
      </c>
    </row>
    <row r="57" spans="1:72" s="6" customFormat="1" ht="15" customHeight="1" x14ac:dyDescent="0.35">
      <c r="A57" s="17" t="s">
        <v>120</v>
      </c>
      <c r="B57" s="18" t="s">
        <v>69</v>
      </c>
      <c r="C57" s="18" t="s">
        <v>61</v>
      </c>
      <c r="D57" s="18">
        <v>92</v>
      </c>
      <c r="E57" s="18">
        <v>2</v>
      </c>
      <c r="F57" s="18">
        <v>0</v>
      </c>
      <c r="G57" s="18">
        <v>5</v>
      </c>
      <c r="H57" s="19">
        <v>210.16</v>
      </c>
      <c r="I57" s="19">
        <v>210.10446009389671</v>
      </c>
      <c r="J57" s="18" t="s">
        <v>105</v>
      </c>
      <c r="K57" s="20" t="str">
        <f t="shared" si="0"/>
        <v>Y</v>
      </c>
      <c r="L57" s="20" t="s">
        <v>29</v>
      </c>
      <c r="M57" s="20" t="s">
        <v>63</v>
      </c>
      <c r="N57" s="20" t="s">
        <v>63</v>
      </c>
      <c r="O57" s="20" t="s">
        <v>63</v>
      </c>
      <c r="P57" s="20" t="s">
        <v>29</v>
      </c>
      <c r="Q57" s="20" t="s">
        <v>29</v>
      </c>
      <c r="R57" s="21">
        <v>40.796270329222551</v>
      </c>
      <c r="S57" s="21">
        <v>2.3969606538908665E-2</v>
      </c>
      <c r="T57" s="21">
        <v>0.251680868658541</v>
      </c>
      <c r="U57" s="21">
        <v>9.2882225338271098</v>
      </c>
      <c r="V57" s="21">
        <v>0.12464195400232506</v>
      </c>
      <c r="W57" s="21">
        <v>49.449298289768578</v>
      </c>
      <c r="X57" s="21">
        <v>5.9924016347271673E-2</v>
      </c>
      <c r="Y57" s="21" t="s">
        <v>70</v>
      </c>
      <c r="Z57" s="21" t="s">
        <v>70</v>
      </c>
      <c r="AA57" s="21">
        <v>5.9924016347271663E-3</v>
      </c>
      <c r="AB57" s="21" t="s">
        <v>64</v>
      </c>
      <c r="AC57" s="21">
        <v>100.00000000000001</v>
      </c>
      <c r="AD57" s="22">
        <v>91.339451399066434</v>
      </c>
      <c r="AE57" s="22"/>
      <c r="AF57" s="23">
        <v>7.6</v>
      </c>
      <c r="AG57" s="23">
        <v>1825.8</v>
      </c>
      <c r="AH57" s="23" t="s">
        <v>64</v>
      </c>
      <c r="AI57" s="23">
        <v>2628</v>
      </c>
      <c r="AJ57" s="23" t="s">
        <v>70</v>
      </c>
      <c r="AK57" s="23">
        <v>36.200000000000003</v>
      </c>
      <c r="AL57" s="23">
        <v>1.5</v>
      </c>
      <c r="AM57" s="21">
        <v>14.58</v>
      </c>
      <c r="AN57" s="24" t="s">
        <v>70</v>
      </c>
      <c r="AO57" s="24" t="s">
        <v>70</v>
      </c>
      <c r="AP57" s="21" t="s">
        <v>64</v>
      </c>
      <c r="AQ57" s="24">
        <v>9.3415677579406914E-3</v>
      </c>
      <c r="AR57" s="24">
        <v>0.54830000000000001</v>
      </c>
      <c r="AS57" s="21" t="s">
        <v>64</v>
      </c>
      <c r="AT57" s="21" t="s">
        <v>64</v>
      </c>
      <c r="AU57" s="21" t="s">
        <v>64</v>
      </c>
      <c r="AV57" s="21" t="s">
        <v>64</v>
      </c>
      <c r="AW57" s="21" t="s">
        <v>64</v>
      </c>
      <c r="AX57" s="21" t="s">
        <v>64</v>
      </c>
      <c r="AY57" s="21" t="s">
        <v>64</v>
      </c>
      <c r="AZ57" s="21" t="s">
        <v>64</v>
      </c>
      <c r="BA57" s="21" t="s">
        <v>64</v>
      </c>
      <c r="BB57" s="21" t="s">
        <v>64</v>
      </c>
      <c r="BC57" s="21" t="s">
        <v>64</v>
      </c>
      <c r="BD57" s="21" t="s">
        <v>64</v>
      </c>
      <c r="BE57" s="21" t="s">
        <v>64</v>
      </c>
      <c r="BF57" s="21" t="s">
        <v>64</v>
      </c>
      <c r="BG57" s="21" t="s">
        <v>64</v>
      </c>
      <c r="BH57" s="21" t="s">
        <v>64</v>
      </c>
      <c r="BI57" s="21" t="s">
        <v>64</v>
      </c>
      <c r="BJ57" s="21" t="s">
        <v>64</v>
      </c>
      <c r="BK57" s="21" t="s">
        <v>64</v>
      </c>
      <c r="BL57" s="21" t="s">
        <v>64</v>
      </c>
      <c r="BM57" s="21" t="s">
        <v>64</v>
      </c>
      <c r="BN57" s="21" t="s">
        <v>64</v>
      </c>
      <c r="BO57" s="21" t="s">
        <v>64</v>
      </c>
      <c r="BP57" s="21" t="s">
        <v>64</v>
      </c>
      <c r="BQ57" s="21" t="s">
        <v>64</v>
      </c>
      <c r="BR57" s="21" t="s">
        <v>64</v>
      </c>
      <c r="BS57" s="21" t="s">
        <v>64</v>
      </c>
      <c r="BT57" s="21" t="s">
        <v>64</v>
      </c>
    </row>
    <row r="58" spans="1:72" s="6" customFormat="1" ht="15" customHeight="1" x14ac:dyDescent="0.35">
      <c r="A58" s="17" t="s">
        <v>121</v>
      </c>
      <c r="B58" s="18" t="s">
        <v>60</v>
      </c>
      <c r="C58" s="18" t="s">
        <v>61</v>
      </c>
      <c r="D58" s="18">
        <v>94</v>
      </c>
      <c r="E58" s="18">
        <v>2</v>
      </c>
      <c r="F58" s="18">
        <v>62</v>
      </c>
      <c r="G58" s="18">
        <v>69</v>
      </c>
      <c r="H58" s="19">
        <v>216.78</v>
      </c>
      <c r="I58" s="19">
        <v>216.74268292682927</v>
      </c>
      <c r="J58" s="18" t="s">
        <v>101</v>
      </c>
      <c r="K58" s="20" t="str">
        <f t="shared" si="0"/>
        <v/>
      </c>
      <c r="L58" s="20" t="s">
        <v>29</v>
      </c>
      <c r="M58" s="20" t="s">
        <v>63</v>
      </c>
      <c r="N58" s="20" t="s">
        <v>63</v>
      </c>
      <c r="O58" s="20" t="s">
        <v>63</v>
      </c>
      <c r="P58" s="20" t="s">
        <v>29</v>
      </c>
      <c r="Q58" s="20" t="s">
        <v>29</v>
      </c>
      <c r="R58" s="21">
        <v>39.973381662157344</v>
      </c>
      <c r="S58" s="21">
        <v>2.9928154453521032E-2</v>
      </c>
      <c r="T58" s="21">
        <v>0.34305125189261798</v>
      </c>
      <c r="U58" s="21">
        <v>10.406415089091794</v>
      </c>
      <c r="V58" s="21">
        <v>0.13880493280865139</v>
      </c>
      <c r="W58" s="21">
        <v>49.014594751861061</v>
      </c>
      <c r="X58" s="21">
        <v>7.3966755486796085E-2</v>
      </c>
      <c r="Y58" s="21">
        <v>0</v>
      </c>
      <c r="Z58" s="21">
        <v>0</v>
      </c>
      <c r="AA58" s="21">
        <v>1.3900181573752553E-2</v>
      </c>
      <c r="AB58" s="21">
        <v>5.9572206744653786E-3</v>
      </c>
      <c r="AC58" s="21">
        <v>99.999999999999986</v>
      </c>
      <c r="AD58" s="22">
        <v>90.320023638617158</v>
      </c>
      <c r="AE58" s="22">
        <v>100</v>
      </c>
      <c r="AF58" s="23">
        <v>13.821000000000002</v>
      </c>
      <c r="AG58" s="23">
        <v>2983.6578</v>
      </c>
      <c r="AH58" s="23">
        <v>91</v>
      </c>
      <c r="AI58" s="23">
        <v>1961.6215000000002</v>
      </c>
      <c r="AJ58" s="23">
        <v>3.2418</v>
      </c>
      <c r="AK58" s="23">
        <v>36.640300000000003</v>
      </c>
      <c r="AL58" s="23">
        <v>3.1429000000000009</v>
      </c>
      <c r="AM58" s="21">
        <v>14.208071929412563</v>
      </c>
      <c r="AN58" s="24">
        <v>0.23881069473218425</v>
      </c>
      <c r="AO58" s="24">
        <v>14.794220362169181</v>
      </c>
      <c r="AP58" s="21" t="s">
        <v>64</v>
      </c>
      <c r="AQ58" s="24">
        <v>8.4765605768880176E-3</v>
      </c>
      <c r="AR58" s="24">
        <v>0.47249999999999998</v>
      </c>
      <c r="AS58" s="21" t="s">
        <v>64</v>
      </c>
      <c r="AT58" s="21" t="s">
        <v>64</v>
      </c>
      <c r="AU58" s="21" t="s">
        <v>64</v>
      </c>
      <c r="AV58" s="21" t="s">
        <v>64</v>
      </c>
      <c r="AW58" s="21" t="s">
        <v>64</v>
      </c>
      <c r="AX58" s="21" t="s">
        <v>64</v>
      </c>
      <c r="AY58" s="21" t="s">
        <v>64</v>
      </c>
      <c r="AZ58" s="21" t="s">
        <v>64</v>
      </c>
      <c r="BA58" s="21" t="s">
        <v>64</v>
      </c>
      <c r="BB58" s="21" t="s">
        <v>64</v>
      </c>
      <c r="BC58" s="21" t="s">
        <v>64</v>
      </c>
      <c r="BD58" s="21" t="s">
        <v>64</v>
      </c>
      <c r="BE58" s="21" t="s">
        <v>64</v>
      </c>
      <c r="BF58" s="21" t="s">
        <v>64</v>
      </c>
      <c r="BG58" s="21" t="s">
        <v>64</v>
      </c>
      <c r="BH58" s="21" t="s">
        <v>64</v>
      </c>
      <c r="BI58" s="21" t="s">
        <v>64</v>
      </c>
      <c r="BJ58" s="21" t="s">
        <v>64</v>
      </c>
      <c r="BK58" s="21" t="s">
        <v>64</v>
      </c>
      <c r="BL58" s="21" t="s">
        <v>64</v>
      </c>
      <c r="BM58" s="21" t="s">
        <v>64</v>
      </c>
      <c r="BN58" s="21" t="s">
        <v>64</v>
      </c>
      <c r="BO58" s="21" t="s">
        <v>64</v>
      </c>
      <c r="BP58" s="21" t="s">
        <v>64</v>
      </c>
      <c r="BQ58" s="21" t="s">
        <v>64</v>
      </c>
      <c r="BR58" s="21" t="s">
        <v>64</v>
      </c>
      <c r="BS58" s="21" t="s">
        <v>64</v>
      </c>
      <c r="BT58" s="21" t="s">
        <v>64</v>
      </c>
    </row>
    <row r="59" spans="1:72" s="6" customFormat="1" ht="15" customHeight="1" x14ac:dyDescent="0.35">
      <c r="A59" s="17" t="s">
        <v>122</v>
      </c>
      <c r="B59" s="18" t="s">
        <v>69</v>
      </c>
      <c r="C59" s="18" t="s">
        <v>61</v>
      </c>
      <c r="D59" s="18">
        <v>95</v>
      </c>
      <c r="E59" s="18">
        <v>1</v>
      </c>
      <c r="F59" s="18">
        <v>63</v>
      </c>
      <c r="G59" s="18">
        <v>68</v>
      </c>
      <c r="H59" s="19">
        <v>218.88</v>
      </c>
      <c r="I59" s="19">
        <v>218.85869565217391</v>
      </c>
      <c r="J59" s="18" t="s">
        <v>101</v>
      </c>
      <c r="K59" s="20" t="str">
        <f t="shared" si="0"/>
        <v>Y</v>
      </c>
      <c r="L59" s="20" t="s">
        <v>29</v>
      </c>
      <c r="M59" s="20" t="s">
        <v>63</v>
      </c>
      <c r="N59" s="20" t="s">
        <v>63</v>
      </c>
      <c r="O59" s="20" t="s">
        <v>63</v>
      </c>
      <c r="P59" s="20" t="s">
        <v>29</v>
      </c>
      <c r="Q59" s="20" t="s">
        <v>29</v>
      </c>
      <c r="R59" s="21">
        <v>40.191989561732562</v>
      </c>
      <c r="S59" s="21">
        <v>2.7959644912509608E-2</v>
      </c>
      <c r="T59" s="21">
        <v>0.29124630117197509</v>
      </c>
      <c r="U59" s="21">
        <v>10.473216990144223</v>
      </c>
      <c r="V59" s="21">
        <v>0.14911810620005125</v>
      </c>
      <c r="W59" s="21">
        <v>48.789580372329269</v>
      </c>
      <c r="X59" s="21">
        <v>6.9899112281274017E-2</v>
      </c>
      <c r="Y59" s="21" t="s">
        <v>70</v>
      </c>
      <c r="Z59" s="21" t="s">
        <v>70</v>
      </c>
      <c r="AA59" s="21">
        <v>6.9899112281274021E-3</v>
      </c>
      <c r="AB59" s="21" t="s">
        <v>64</v>
      </c>
      <c r="AC59" s="21">
        <v>100</v>
      </c>
      <c r="AD59" s="22">
        <v>90.223422615109257</v>
      </c>
      <c r="AE59" s="22"/>
      <c r="AF59" s="23">
        <v>7.9</v>
      </c>
      <c r="AG59" s="23">
        <v>1244.3</v>
      </c>
      <c r="AH59" s="23" t="s">
        <v>64</v>
      </c>
      <c r="AI59" s="23">
        <v>1917.9</v>
      </c>
      <c r="AJ59" s="23" t="s">
        <v>70</v>
      </c>
      <c r="AK59" s="23">
        <v>41.6</v>
      </c>
      <c r="AL59" s="23">
        <v>1.4</v>
      </c>
      <c r="AM59" s="21">
        <v>14.44</v>
      </c>
      <c r="AN59" s="24" t="s">
        <v>70</v>
      </c>
      <c r="AO59" s="24" t="s">
        <v>70</v>
      </c>
      <c r="AP59" s="21" t="s">
        <v>64</v>
      </c>
      <c r="AQ59" s="24">
        <v>2.1057796222930247E-3</v>
      </c>
      <c r="AR59" s="24">
        <v>0.57750000000000001</v>
      </c>
      <c r="AS59" s="21" t="s">
        <v>64</v>
      </c>
      <c r="AT59" s="21" t="s">
        <v>64</v>
      </c>
      <c r="AU59" s="21" t="s">
        <v>64</v>
      </c>
      <c r="AV59" s="21" t="s">
        <v>64</v>
      </c>
      <c r="AW59" s="21" t="s">
        <v>64</v>
      </c>
      <c r="AX59" s="21" t="s">
        <v>64</v>
      </c>
      <c r="AY59" s="21" t="s">
        <v>64</v>
      </c>
      <c r="AZ59" s="21" t="s">
        <v>64</v>
      </c>
      <c r="BA59" s="21" t="s">
        <v>64</v>
      </c>
      <c r="BB59" s="21" t="s">
        <v>64</v>
      </c>
      <c r="BC59" s="21" t="s">
        <v>64</v>
      </c>
      <c r="BD59" s="21" t="s">
        <v>64</v>
      </c>
      <c r="BE59" s="21" t="s">
        <v>64</v>
      </c>
      <c r="BF59" s="21" t="s">
        <v>64</v>
      </c>
      <c r="BG59" s="21" t="s">
        <v>64</v>
      </c>
      <c r="BH59" s="21" t="s">
        <v>64</v>
      </c>
      <c r="BI59" s="21" t="s">
        <v>64</v>
      </c>
      <c r="BJ59" s="21" t="s">
        <v>64</v>
      </c>
      <c r="BK59" s="21" t="s">
        <v>64</v>
      </c>
      <c r="BL59" s="21" t="s">
        <v>64</v>
      </c>
      <c r="BM59" s="21" t="s">
        <v>64</v>
      </c>
      <c r="BN59" s="21" t="s">
        <v>64</v>
      </c>
      <c r="BO59" s="21" t="s">
        <v>64</v>
      </c>
      <c r="BP59" s="21" t="s">
        <v>64</v>
      </c>
      <c r="BQ59" s="21" t="s">
        <v>64</v>
      </c>
      <c r="BR59" s="21" t="s">
        <v>64</v>
      </c>
      <c r="BS59" s="21" t="s">
        <v>64</v>
      </c>
      <c r="BT59" s="21" t="s">
        <v>64</v>
      </c>
    </row>
    <row r="60" spans="1:72" s="6" customFormat="1" ht="15" customHeight="1" x14ac:dyDescent="0.35">
      <c r="A60" s="17" t="s">
        <v>123</v>
      </c>
      <c r="B60" s="18" t="s">
        <v>60</v>
      </c>
      <c r="C60" s="18" t="s">
        <v>61</v>
      </c>
      <c r="D60" s="18">
        <v>96</v>
      </c>
      <c r="E60" s="18">
        <v>1</v>
      </c>
      <c r="F60" s="18">
        <v>40</v>
      </c>
      <c r="G60" s="18">
        <v>46</v>
      </c>
      <c r="H60" s="19">
        <v>221.65</v>
      </c>
      <c r="I60" s="19">
        <v>221.60767511177346</v>
      </c>
      <c r="J60" s="18" t="s">
        <v>101</v>
      </c>
      <c r="K60" s="20" t="str">
        <f t="shared" si="0"/>
        <v/>
      </c>
      <c r="L60" s="20" t="s">
        <v>29</v>
      </c>
      <c r="M60" s="20" t="s">
        <v>63</v>
      </c>
      <c r="N60" s="20" t="s">
        <v>63</v>
      </c>
      <c r="O60" s="20" t="s">
        <v>63</v>
      </c>
      <c r="P60" s="20" t="s">
        <v>29</v>
      </c>
      <c r="Q60" s="20" t="s">
        <v>29</v>
      </c>
      <c r="R60" s="21">
        <v>40.028258565240712</v>
      </c>
      <c r="S60" s="21">
        <v>2.9695498361672443E-2</v>
      </c>
      <c r="T60" s="21">
        <v>0.39595116866573254</v>
      </c>
      <c r="U60" s="21">
        <v>11.23095725453897</v>
      </c>
      <c r="V60" s="21">
        <v>0.14778423445418529</v>
      </c>
      <c r="W60" s="21">
        <v>48.083861280444822</v>
      </c>
      <c r="X60" s="21">
        <v>6.2326815988903404E-2</v>
      </c>
      <c r="Y60" s="21">
        <v>0</v>
      </c>
      <c r="Z60" s="21">
        <v>2.4308933404349085E-3</v>
      </c>
      <c r="AA60" s="21">
        <v>1.8734288964578422E-2</v>
      </c>
      <c r="AB60" s="21">
        <v>0</v>
      </c>
      <c r="AC60" s="21">
        <v>100</v>
      </c>
      <c r="AD60" s="22">
        <v>89.453045003688601</v>
      </c>
      <c r="AE60" s="22">
        <v>100</v>
      </c>
      <c r="AF60" s="23">
        <v>16.079599999999999</v>
      </c>
      <c r="AG60" s="23">
        <v>3115.8327999999997</v>
      </c>
      <c r="AH60" s="23">
        <v>101</v>
      </c>
      <c r="AI60" s="23">
        <v>2007.1410000000001</v>
      </c>
      <c r="AJ60" s="23" t="s">
        <v>74</v>
      </c>
      <c r="AK60" s="23">
        <v>43.603900000000003</v>
      </c>
      <c r="AL60" s="23">
        <v>3.1429000000000009</v>
      </c>
      <c r="AM60" s="21">
        <v>13.908572558584103</v>
      </c>
      <c r="AN60" s="24">
        <v>0.24240842879623931</v>
      </c>
      <c r="AO60" s="24">
        <v>14.443626511964508</v>
      </c>
      <c r="AP60" s="21" t="s">
        <v>64</v>
      </c>
      <c r="AQ60" s="24">
        <v>1.0584593667574832E-3</v>
      </c>
      <c r="AR60" s="24">
        <v>0.54249999999999998</v>
      </c>
      <c r="AS60" s="21" t="s">
        <v>64</v>
      </c>
      <c r="AT60" s="21" t="s">
        <v>64</v>
      </c>
      <c r="AU60" s="21" t="s">
        <v>64</v>
      </c>
      <c r="AV60" s="21" t="s">
        <v>64</v>
      </c>
      <c r="AW60" s="21" t="s">
        <v>64</v>
      </c>
      <c r="AX60" s="21" t="s">
        <v>64</v>
      </c>
      <c r="AY60" s="21" t="s">
        <v>64</v>
      </c>
      <c r="AZ60" s="21" t="s">
        <v>64</v>
      </c>
      <c r="BA60" s="21" t="s">
        <v>64</v>
      </c>
      <c r="BB60" s="21" t="s">
        <v>64</v>
      </c>
      <c r="BC60" s="21" t="s">
        <v>64</v>
      </c>
      <c r="BD60" s="21" t="s">
        <v>64</v>
      </c>
      <c r="BE60" s="21" t="s">
        <v>64</v>
      </c>
      <c r="BF60" s="21" t="s">
        <v>64</v>
      </c>
      <c r="BG60" s="21" t="s">
        <v>64</v>
      </c>
      <c r="BH60" s="21" t="s">
        <v>64</v>
      </c>
      <c r="BI60" s="21" t="s">
        <v>64</v>
      </c>
      <c r="BJ60" s="21" t="s">
        <v>64</v>
      </c>
      <c r="BK60" s="21" t="s">
        <v>64</v>
      </c>
      <c r="BL60" s="21" t="s">
        <v>64</v>
      </c>
      <c r="BM60" s="21" t="s">
        <v>64</v>
      </c>
      <c r="BN60" s="21" t="s">
        <v>64</v>
      </c>
      <c r="BO60" s="21" t="s">
        <v>64</v>
      </c>
      <c r="BP60" s="21" t="s">
        <v>64</v>
      </c>
      <c r="BQ60" s="21" t="s">
        <v>64</v>
      </c>
      <c r="BR60" s="21" t="s">
        <v>64</v>
      </c>
      <c r="BS60" s="21" t="s">
        <v>64</v>
      </c>
      <c r="BT60" s="21" t="s">
        <v>64</v>
      </c>
    </row>
    <row r="61" spans="1:72" s="6" customFormat="1" ht="15" customHeight="1" x14ac:dyDescent="0.35">
      <c r="A61" s="17" t="s">
        <v>124</v>
      </c>
      <c r="B61" s="18" t="s">
        <v>69</v>
      </c>
      <c r="C61" s="18" t="s">
        <v>61</v>
      </c>
      <c r="D61" s="18">
        <v>98</v>
      </c>
      <c r="E61" s="18">
        <v>4</v>
      </c>
      <c r="F61" s="18">
        <v>20</v>
      </c>
      <c r="G61" s="18">
        <v>25</v>
      </c>
      <c r="H61" s="19">
        <v>229.67499999999998</v>
      </c>
      <c r="I61" s="19">
        <v>229.5234375</v>
      </c>
      <c r="J61" s="18" t="s">
        <v>101</v>
      </c>
      <c r="K61" s="20" t="str">
        <f t="shared" si="0"/>
        <v>Y</v>
      </c>
      <c r="L61" s="20" t="s">
        <v>29</v>
      </c>
      <c r="M61" s="20" t="s">
        <v>63</v>
      </c>
      <c r="N61" s="20" t="s">
        <v>63</v>
      </c>
      <c r="O61" s="20" t="s">
        <v>63</v>
      </c>
      <c r="P61" s="20" t="s">
        <v>29</v>
      </c>
      <c r="Q61" s="20" t="s">
        <v>29</v>
      </c>
      <c r="R61" s="21">
        <v>40.517414344557352</v>
      </c>
      <c r="S61" s="21">
        <v>3.1866303154764006E-2</v>
      </c>
      <c r="T61" s="21">
        <v>0.3894770385582268</v>
      </c>
      <c r="U61" s="21">
        <v>10.067391330005073</v>
      </c>
      <c r="V61" s="21">
        <v>0.14870941472223204</v>
      </c>
      <c r="W61" s="21">
        <v>48.755443826788934</v>
      </c>
      <c r="X61" s="21">
        <v>8.2616341512351157E-2</v>
      </c>
      <c r="Y61" s="21" t="s">
        <v>70</v>
      </c>
      <c r="Z61" s="21" t="s">
        <v>70</v>
      </c>
      <c r="AA61" s="21">
        <v>7.0814007010586702E-3</v>
      </c>
      <c r="AB61" s="21" t="s">
        <v>64</v>
      </c>
      <c r="AC61" s="21">
        <v>99.999999999999986</v>
      </c>
      <c r="AD61" s="22">
        <v>90.560535773795735</v>
      </c>
      <c r="AE61" s="22"/>
      <c r="AF61" s="23">
        <v>9.6</v>
      </c>
      <c r="AG61" s="23">
        <v>1962.8</v>
      </c>
      <c r="AH61" s="23" t="s">
        <v>64</v>
      </c>
      <c r="AI61" s="23">
        <v>2221.9</v>
      </c>
      <c r="AJ61" s="23" t="s">
        <v>70</v>
      </c>
      <c r="AK61" s="23">
        <v>41.3</v>
      </c>
      <c r="AL61" s="23">
        <v>1.6</v>
      </c>
      <c r="AM61" s="21">
        <v>14.5</v>
      </c>
      <c r="AN61" s="24" t="s">
        <v>70</v>
      </c>
      <c r="AO61" s="24" t="s">
        <v>70</v>
      </c>
      <c r="AP61" s="21" t="s">
        <v>64</v>
      </c>
      <c r="AQ61" s="24">
        <v>9.0843117068111351E-3</v>
      </c>
      <c r="AR61" s="24">
        <v>0.6341</v>
      </c>
      <c r="AS61" s="21" t="s">
        <v>64</v>
      </c>
      <c r="AT61" s="21" t="s">
        <v>64</v>
      </c>
      <c r="AU61" s="21" t="s">
        <v>64</v>
      </c>
      <c r="AV61" s="21" t="s">
        <v>64</v>
      </c>
      <c r="AW61" s="21" t="s">
        <v>64</v>
      </c>
      <c r="AX61" s="21" t="s">
        <v>64</v>
      </c>
      <c r="AY61" s="21" t="s">
        <v>64</v>
      </c>
      <c r="AZ61" s="21" t="s">
        <v>64</v>
      </c>
      <c r="BA61" s="21" t="s">
        <v>64</v>
      </c>
      <c r="BB61" s="21" t="s">
        <v>64</v>
      </c>
      <c r="BC61" s="21" t="s">
        <v>64</v>
      </c>
      <c r="BD61" s="21" t="s">
        <v>64</v>
      </c>
      <c r="BE61" s="21" t="s">
        <v>64</v>
      </c>
      <c r="BF61" s="21" t="s">
        <v>64</v>
      </c>
      <c r="BG61" s="21" t="s">
        <v>64</v>
      </c>
      <c r="BH61" s="21" t="s">
        <v>64</v>
      </c>
      <c r="BI61" s="21" t="s">
        <v>64</v>
      </c>
      <c r="BJ61" s="21" t="s">
        <v>64</v>
      </c>
      <c r="BK61" s="21" t="s">
        <v>64</v>
      </c>
      <c r="BL61" s="21" t="s">
        <v>64</v>
      </c>
      <c r="BM61" s="21" t="s">
        <v>64</v>
      </c>
      <c r="BN61" s="21" t="s">
        <v>64</v>
      </c>
      <c r="BO61" s="21" t="s">
        <v>64</v>
      </c>
      <c r="BP61" s="21" t="s">
        <v>64</v>
      </c>
      <c r="BQ61" s="21" t="s">
        <v>64</v>
      </c>
      <c r="BR61" s="21" t="s">
        <v>64</v>
      </c>
      <c r="BS61" s="21" t="s">
        <v>64</v>
      </c>
      <c r="BT61" s="21" t="s">
        <v>64</v>
      </c>
    </row>
    <row r="62" spans="1:72" s="6" customFormat="1" ht="15" customHeight="1" x14ac:dyDescent="0.35">
      <c r="A62" s="17" t="s">
        <v>125</v>
      </c>
      <c r="B62" s="18" t="s">
        <v>60</v>
      </c>
      <c r="C62" s="18" t="s">
        <v>61</v>
      </c>
      <c r="D62" s="18">
        <v>100</v>
      </c>
      <c r="E62" s="18">
        <v>3</v>
      </c>
      <c r="F62" s="18">
        <v>31</v>
      </c>
      <c r="G62" s="18">
        <v>37</v>
      </c>
      <c r="H62" s="19">
        <v>235.11500000000001</v>
      </c>
      <c r="I62" s="19">
        <v>235.07544861337684</v>
      </c>
      <c r="J62" s="18" t="s">
        <v>101</v>
      </c>
      <c r="K62" s="20" t="str">
        <f t="shared" si="0"/>
        <v/>
      </c>
      <c r="L62" s="20" t="s">
        <v>29</v>
      </c>
      <c r="M62" s="20" t="s">
        <v>63</v>
      </c>
      <c r="N62" s="20" t="s">
        <v>63</v>
      </c>
      <c r="O62" s="20" t="s">
        <v>63</v>
      </c>
      <c r="P62" s="20" t="s">
        <v>29</v>
      </c>
      <c r="Q62" s="20" t="s">
        <v>29</v>
      </c>
      <c r="R62" s="21">
        <v>40.170019971808273</v>
      </c>
      <c r="S62" s="21">
        <v>2.3583762838782395E-2</v>
      </c>
      <c r="T62" s="21">
        <v>0.23166501959409211</v>
      </c>
      <c r="U62" s="21">
        <v>11.055292935145195</v>
      </c>
      <c r="V62" s="21">
        <v>0.14806363804911574</v>
      </c>
      <c r="W62" s="21">
        <v>48.296067919514691</v>
      </c>
      <c r="X62" s="21">
        <v>5.9287309508564291E-2</v>
      </c>
      <c r="Y62" s="21">
        <v>0</v>
      </c>
      <c r="Z62" s="21">
        <v>0</v>
      </c>
      <c r="AA62" s="21">
        <v>1.1013367434626584E-2</v>
      </c>
      <c r="AB62" s="21">
        <v>5.0060761066484478E-3</v>
      </c>
      <c r="AC62" s="21">
        <v>99.999999999999986</v>
      </c>
      <c r="AD62" s="22">
        <v>89.64181533275476</v>
      </c>
      <c r="AE62" s="22">
        <v>100</v>
      </c>
      <c r="AF62" s="23">
        <v>9.3038000000000007</v>
      </c>
      <c r="AG62" s="23">
        <v>1215.6849999999999</v>
      </c>
      <c r="AH62" s="23">
        <v>107</v>
      </c>
      <c r="AI62" s="23">
        <v>2063.3139999999999</v>
      </c>
      <c r="AJ62" s="23">
        <v>1.4866000000000001</v>
      </c>
      <c r="AK62" s="23">
        <v>33.655900000000003</v>
      </c>
      <c r="AL62" s="23">
        <v>2.0990000000000011</v>
      </c>
      <c r="AM62" s="21">
        <v>14.031188136005273</v>
      </c>
      <c r="AN62" s="24">
        <v>0.20302543005498505</v>
      </c>
      <c r="AO62" s="24">
        <v>14.473369013327504</v>
      </c>
      <c r="AP62" s="21" t="s">
        <v>64</v>
      </c>
      <c r="AQ62" s="24">
        <v>3.0099943282152486E-3</v>
      </c>
      <c r="AR62" s="24">
        <v>0.43659999999999999</v>
      </c>
      <c r="AS62" s="21" t="s">
        <v>64</v>
      </c>
      <c r="AT62" s="21" t="s">
        <v>64</v>
      </c>
      <c r="AU62" s="21" t="s">
        <v>64</v>
      </c>
      <c r="AV62" s="21" t="s">
        <v>64</v>
      </c>
      <c r="AW62" s="21" t="s">
        <v>64</v>
      </c>
      <c r="AX62" s="21" t="s">
        <v>64</v>
      </c>
      <c r="AY62" s="21" t="s">
        <v>64</v>
      </c>
      <c r="AZ62" s="21" t="s">
        <v>64</v>
      </c>
      <c r="BA62" s="21" t="s">
        <v>64</v>
      </c>
      <c r="BB62" s="21" t="s">
        <v>64</v>
      </c>
      <c r="BC62" s="21" t="s">
        <v>64</v>
      </c>
      <c r="BD62" s="21" t="s">
        <v>64</v>
      </c>
      <c r="BE62" s="21" t="s">
        <v>64</v>
      </c>
      <c r="BF62" s="21" t="s">
        <v>64</v>
      </c>
      <c r="BG62" s="21" t="s">
        <v>64</v>
      </c>
      <c r="BH62" s="21" t="s">
        <v>64</v>
      </c>
      <c r="BI62" s="21" t="s">
        <v>64</v>
      </c>
      <c r="BJ62" s="21" t="s">
        <v>64</v>
      </c>
      <c r="BK62" s="21" t="s">
        <v>64</v>
      </c>
      <c r="BL62" s="21" t="s">
        <v>64</v>
      </c>
      <c r="BM62" s="21" t="s">
        <v>64</v>
      </c>
      <c r="BN62" s="21" t="s">
        <v>64</v>
      </c>
      <c r="BO62" s="21" t="s">
        <v>64</v>
      </c>
      <c r="BP62" s="21" t="s">
        <v>64</v>
      </c>
      <c r="BQ62" s="21" t="s">
        <v>64</v>
      </c>
      <c r="BR62" s="21" t="s">
        <v>64</v>
      </c>
      <c r="BS62" s="21" t="s">
        <v>64</v>
      </c>
      <c r="BT62" s="21" t="s">
        <v>64</v>
      </c>
    </row>
    <row r="63" spans="1:72" s="6" customFormat="1" ht="15" customHeight="1" x14ac:dyDescent="0.35">
      <c r="A63" s="17" t="s">
        <v>126</v>
      </c>
      <c r="B63" s="18" t="s">
        <v>69</v>
      </c>
      <c r="C63" s="18" t="s">
        <v>61</v>
      </c>
      <c r="D63" s="18">
        <v>102</v>
      </c>
      <c r="E63" s="18">
        <v>1</v>
      </c>
      <c r="F63" s="18">
        <v>64</v>
      </c>
      <c r="G63" s="18">
        <v>69</v>
      </c>
      <c r="H63" s="19">
        <v>239.89</v>
      </c>
      <c r="I63" s="19">
        <v>239.77387448840383</v>
      </c>
      <c r="J63" s="18" t="s">
        <v>101</v>
      </c>
      <c r="K63" s="20" t="str">
        <f t="shared" si="0"/>
        <v>Y</v>
      </c>
      <c r="L63" s="20" t="s">
        <v>29</v>
      </c>
      <c r="M63" s="20" t="s">
        <v>63</v>
      </c>
      <c r="N63" s="20" t="s">
        <v>63</v>
      </c>
      <c r="O63" s="20" t="s">
        <v>63</v>
      </c>
      <c r="P63" s="20" t="s">
        <v>29</v>
      </c>
      <c r="Q63" s="20" t="s">
        <v>29</v>
      </c>
      <c r="R63" s="21">
        <v>40.258332154810731</v>
      </c>
      <c r="S63" s="21">
        <v>2.7106019893461557E-2</v>
      </c>
      <c r="T63" s="21">
        <v>0.32998632913779291</v>
      </c>
      <c r="U63" s="21">
        <v>10.724555696978269</v>
      </c>
      <c r="V63" s="21">
        <v>0.14495828029981617</v>
      </c>
      <c r="W63" s="21">
        <v>48.460849479093007</v>
      </c>
      <c r="X63" s="21">
        <v>4.7140904162541838E-2</v>
      </c>
      <c r="Y63" s="21" t="s">
        <v>70</v>
      </c>
      <c r="Z63" s="21" t="s">
        <v>70</v>
      </c>
      <c r="AA63" s="21">
        <v>7.0711356243812768E-3</v>
      </c>
      <c r="AB63" s="21" t="s">
        <v>64</v>
      </c>
      <c r="AC63" s="21">
        <v>100.00000000000001</v>
      </c>
      <c r="AD63" s="22">
        <v>89.951292187437929</v>
      </c>
      <c r="AE63" s="22"/>
      <c r="AF63" s="23">
        <v>8.1999999999999993</v>
      </c>
      <c r="AG63" s="23">
        <v>1337.5</v>
      </c>
      <c r="AH63" s="23" t="s">
        <v>64</v>
      </c>
      <c r="AI63" s="23">
        <v>2156.3000000000002</v>
      </c>
      <c r="AJ63" s="23">
        <v>1.3</v>
      </c>
      <c r="AK63" s="23">
        <v>41.7</v>
      </c>
      <c r="AL63" s="23">
        <v>1.4</v>
      </c>
      <c r="AM63" s="21">
        <v>14.36</v>
      </c>
      <c r="AN63" s="24" t="s">
        <v>70</v>
      </c>
      <c r="AO63" s="24" t="s">
        <v>70</v>
      </c>
      <c r="AP63" s="21" t="s">
        <v>64</v>
      </c>
      <c r="AQ63" s="24">
        <v>6.4497840927154326E-3</v>
      </c>
      <c r="AR63" s="24">
        <v>0.61580000000000001</v>
      </c>
      <c r="AS63" s="21" t="s">
        <v>64</v>
      </c>
      <c r="AT63" s="21" t="s">
        <v>64</v>
      </c>
      <c r="AU63" s="21" t="s">
        <v>64</v>
      </c>
      <c r="AV63" s="21" t="s">
        <v>64</v>
      </c>
      <c r="AW63" s="21" t="s">
        <v>64</v>
      </c>
      <c r="AX63" s="21" t="s">
        <v>64</v>
      </c>
      <c r="AY63" s="21" t="s">
        <v>64</v>
      </c>
      <c r="AZ63" s="21" t="s">
        <v>64</v>
      </c>
      <c r="BA63" s="21" t="s">
        <v>64</v>
      </c>
      <c r="BB63" s="21" t="s">
        <v>64</v>
      </c>
      <c r="BC63" s="21" t="s">
        <v>64</v>
      </c>
      <c r="BD63" s="21" t="s">
        <v>64</v>
      </c>
      <c r="BE63" s="21" t="s">
        <v>64</v>
      </c>
      <c r="BF63" s="21" t="s">
        <v>64</v>
      </c>
      <c r="BG63" s="21" t="s">
        <v>64</v>
      </c>
      <c r="BH63" s="21" t="s">
        <v>64</v>
      </c>
      <c r="BI63" s="21" t="s">
        <v>64</v>
      </c>
      <c r="BJ63" s="21" t="s">
        <v>64</v>
      </c>
      <c r="BK63" s="21" t="s">
        <v>64</v>
      </c>
      <c r="BL63" s="21" t="s">
        <v>64</v>
      </c>
      <c r="BM63" s="21" t="s">
        <v>64</v>
      </c>
      <c r="BN63" s="21" t="s">
        <v>64</v>
      </c>
      <c r="BO63" s="21" t="s">
        <v>64</v>
      </c>
      <c r="BP63" s="21" t="s">
        <v>64</v>
      </c>
      <c r="BQ63" s="21" t="s">
        <v>64</v>
      </c>
      <c r="BR63" s="21" t="s">
        <v>64</v>
      </c>
      <c r="BS63" s="21" t="s">
        <v>64</v>
      </c>
      <c r="BT63" s="21" t="s">
        <v>64</v>
      </c>
    </row>
    <row r="64" spans="1:72" s="6" customFormat="1" ht="15" customHeight="1" x14ac:dyDescent="0.35">
      <c r="A64" s="17" t="s">
        <v>127</v>
      </c>
      <c r="B64" s="18" t="s">
        <v>60</v>
      </c>
      <c r="C64" s="18" t="s">
        <v>61</v>
      </c>
      <c r="D64" s="18">
        <v>103</v>
      </c>
      <c r="E64" s="18">
        <v>3</v>
      </c>
      <c r="F64" s="18">
        <v>50</v>
      </c>
      <c r="G64" s="18">
        <v>56</v>
      </c>
      <c r="H64" s="19">
        <v>244.54499999999999</v>
      </c>
      <c r="I64" s="19">
        <v>244.11965376782078</v>
      </c>
      <c r="J64" s="18" t="s">
        <v>101</v>
      </c>
      <c r="K64" s="20" t="str">
        <f t="shared" si="0"/>
        <v/>
      </c>
      <c r="L64" s="20" t="s">
        <v>29</v>
      </c>
      <c r="M64" s="20" t="s">
        <v>63</v>
      </c>
      <c r="N64" s="20" t="s">
        <v>63</v>
      </c>
      <c r="O64" s="20" t="s">
        <v>29</v>
      </c>
      <c r="P64" s="20" t="s">
        <v>29</v>
      </c>
      <c r="Q64" s="20" t="s">
        <v>29</v>
      </c>
      <c r="R64" s="21">
        <v>40.219211310701532</v>
      </c>
      <c r="S64" s="21">
        <v>2.9326717415628208E-2</v>
      </c>
      <c r="T64" s="21">
        <v>0.67081062368460698</v>
      </c>
      <c r="U64" s="21">
        <v>11.055445564127529</v>
      </c>
      <c r="V64" s="21">
        <v>0.14552901396134987</v>
      </c>
      <c r="W64" s="21">
        <v>47.812201211135225</v>
      </c>
      <c r="X64" s="21">
        <v>5.4440877016426296E-2</v>
      </c>
      <c r="Y64" s="21">
        <v>0</v>
      </c>
      <c r="Z64" s="21">
        <v>0</v>
      </c>
      <c r="AA64" s="21">
        <v>1.2032014114789677E-2</v>
      </c>
      <c r="AB64" s="21">
        <v>1.0026678428991399E-3</v>
      </c>
      <c r="AC64" s="21">
        <v>100</v>
      </c>
      <c r="AD64" s="22">
        <v>89.547816231065852</v>
      </c>
      <c r="AE64" s="22">
        <v>100</v>
      </c>
      <c r="AF64" s="23">
        <v>20.596800000000002</v>
      </c>
      <c r="AG64" s="23">
        <v>3418.2491999999997</v>
      </c>
      <c r="AH64" s="23">
        <v>109</v>
      </c>
      <c r="AI64" s="23">
        <v>2036.1960000000001</v>
      </c>
      <c r="AJ64" s="23">
        <v>6.7522000000000002</v>
      </c>
      <c r="AK64" s="23">
        <v>40.619500000000002</v>
      </c>
      <c r="AL64" s="23">
        <v>2.0990000000000011</v>
      </c>
      <c r="AM64" s="21">
        <v>13.859881031064097</v>
      </c>
      <c r="AN64" s="24">
        <v>0.2430753075530416</v>
      </c>
      <c r="AO64" s="24">
        <v>14.173956467470324</v>
      </c>
      <c r="AP64" s="21" t="s">
        <v>64</v>
      </c>
      <c r="AQ64" s="24">
        <v>9.140464882628152E-3</v>
      </c>
      <c r="AR64" s="24">
        <v>0.47660000000000002</v>
      </c>
      <c r="AS64" s="21" t="s">
        <v>64</v>
      </c>
      <c r="AT64" s="21" t="s">
        <v>64</v>
      </c>
      <c r="AU64" s="21" t="s">
        <v>64</v>
      </c>
      <c r="AV64" s="21" t="s">
        <v>64</v>
      </c>
      <c r="AW64" s="21" t="s">
        <v>64</v>
      </c>
      <c r="AX64" s="21" t="s">
        <v>64</v>
      </c>
      <c r="AY64" s="21" t="s">
        <v>64</v>
      </c>
      <c r="AZ64" s="21" t="s">
        <v>64</v>
      </c>
      <c r="BA64" s="21" t="s">
        <v>64</v>
      </c>
      <c r="BB64" s="21" t="s">
        <v>64</v>
      </c>
      <c r="BC64" s="21" t="s">
        <v>64</v>
      </c>
      <c r="BD64" s="21" t="s">
        <v>64</v>
      </c>
      <c r="BE64" s="21" t="s">
        <v>64</v>
      </c>
      <c r="BF64" s="21" t="s">
        <v>64</v>
      </c>
      <c r="BG64" s="21" t="s">
        <v>64</v>
      </c>
      <c r="BH64" s="21" t="s">
        <v>64</v>
      </c>
      <c r="BI64" s="21" t="s">
        <v>64</v>
      </c>
      <c r="BJ64" s="21" t="s">
        <v>64</v>
      </c>
      <c r="BK64" s="21" t="s">
        <v>64</v>
      </c>
      <c r="BL64" s="21" t="s">
        <v>64</v>
      </c>
      <c r="BM64" s="21" t="s">
        <v>64</v>
      </c>
      <c r="BN64" s="21" t="s">
        <v>64</v>
      </c>
      <c r="BO64" s="21" t="s">
        <v>64</v>
      </c>
      <c r="BP64" s="21" t="s">
        <v>64</v>
      </c>
      <c r="BQ64" s="21" t="s">
        <v>64</v>
      </c>
      <c r="BR64" s="21" t="s">
        <v>64</v>
      </c>
      <c r="BS64" s="21" t="s">
        <v>64</v>
      </c>
      <c r="BT64" s="21" t="s">
        <v>64</v>
      </c>
    </row>
    <row r="65" spans="1:72" s="6" customFormat="1" ht="15" customHeight="1" x14ac:dyDescent="0.35">
      <c r="A65" s="17" t="s">
        <v>128</v>
      </c>
      <c r="B65" s="18" t="s">
        <v>69</v>
      </c>
      <c r="C65" s="18" t="s">
        <v>61</v>
      </c>
      <c r="D65" s="18">
        <v>107</v>
      </c>
      <c r="E65" s="18">
        <v>3</v>
      </c>
      <c r="F65" s="18">
        <v>80</v>
      </c>
      <c r="G65" s="18">
        <v>85</v>
      </c>
      <c r="H65" s="19">
        <v>250.595</v>
      </c>
      <c r="I65" s="19">
        <v>250.20010395010397</v>
      </c>
      <c r="J65" s="18" t="s">
        <v>66</v>
      </c>
      <c r="K65" s="20" t="str">
        <f t="shared" si="0"/>
        <v>Y</v>
      </c>
      <c r="L65" s="20" t="s">
        <v>29</v>
      </c>
      <c r="M65" s="20" t="s">
        <v>63</v>
      </c>
      <c r="N65" s="20" t="s">
        <v>63</v>
      </c>
      <c r="O65" s="20" t="s">
        <v>63</v>
      </c>
      <c r="P65" s="20" t="s">
        <v>29</v>
      </c>
      <c r="Q65" s="20" t="s">
        <v>29</v>
      </c>
      <c r="R65" s="21">
        <v>54.044068596763097</v>
      </c>
      <c r="S65" s="21">
        <v>4.6182739970648298E-2</v>
      </c>
      <c r="T65" s="21">
        <v>0.6773468529028418</v>
      </c>
      <c r="U65" s="21">
        <v>1.6215273145249851</v>
      </c>
      <c r="V65" s="21">
        <v>4.3103890639271752E-2</v>
      </c>
      <c r="W65" s="21">
        <v>19.078603023430041</v>
      </c>
      <c r="X65" s="21">
        <v>24.487115015548184</v>
      </c>
      <c r="Y65" s="21" t="s">
        <v>70</v>
      </c>
      <c r="Z65" s="21" t="s">
        <v>70</v>
      </c>
      <c r="AA65" s="21">
        <v>2.0525662209177021E-3</v>
      </c>
      <c r="AB65" s="21" t="s">
        <v>64</v>
      </c>
      <c r="AC65" s="21">
        <v>99.999999999999972</v>
      </c>
      <c r="AD65" s="22">
        <v>95.886153164059351</v>
      </c>
      <c r="AE65" s="22"/>
      <c r="AF65" s="23">
        <v>48.2</v>
      </c>
      <c r="AG65" s="23">
        <v>154.80000000000001</v>
      </c>
      <c r="AH65" s="23" t="s">
        <v>64</v>
      </c>
      <c r="AI65" s="23">
        <v>246.9</v>
      </c>
      <c r="AJ65" s="23">
        <v>2.8</v>
      </c>
      <c r="AK65" s="23"/>
      <c r="AL65" s="23">
        <v>3.5</v>
      </c>
      <c r="AM65" s="21">
        <v>0.98</v>
      </c>
      <c r="AN65" s="24" t="s">
        <v>70</v>
      </c>
      <c r="AO65" s="24" t="s">
        <v>70</v>
      </c>
      <c r="AP65" s="21" t="s">
        <v>64</v>
      </c>
      <c r="AQ65" s="24">
        <v>-2.2461377276902159E-3</v>
      </c>
      <c r="AR65" s="24">
        <v>0.13420000000000001</v>
      </c>
      <c r="AS65" s="21" t="s">
        <v>64</v>
      </c>
      <c r="AT65" s="21" t="s">
        <v>64</v>
      </c>
      <c r="AU65" s="21" t="s">
        <v>64</v>
      </c>
      <c r="AV65" s="21" t="s">
        <v>64</v>
      </c>
      <c r="AW65" s="21" t="s">
        <v>64</v>
      </c>
      <c r="AX65" s="21" t="s">
        <v>64</v>
      </c>
      <c r="AY65" s="21" t="s">
        <v>64</v>
      </c>
      <c r="AZ65" s="21" t="s">
        <v>64</v>
      </c>
      <c r="BA65" s="21" t="s">
        <v>64</v>
      </c>
      <c r="BB65" s="21" t="s">
        <v>64</v>
      </c>
      <c r="BC65" s="21" t="s">
        <v>64</v>
      </c>
      <c r="BD65" s="21" t="s">
        <v>64</v>
      </c>
      <c r="BE65" s="21" t="s">
        <v>64</v>
      </c>
      <c r="BF65" s="21" t="s">
        <v>64</v>
      </c>
      <c r="BG65" s="21" t="s">
        <v>64</v>
      </c>
      <c r="BH65" s="21" t="s">
        <v>64</v>
      </c>
      <c r="BI65" s="21" t="s">
        <v>64</v>
      </c>
      <c r="BJ65" s="21" t="s">
        <v>64</v>
      </c>
      <c r="BK65" s="21" t="s">
        <v>64</v>
      </c>
      <c r="BL65" s="21" t="s">
        <v>64</v>
      </c>
      <c r="BM65" s="21" t="s">
        <v>64</v>
      </c>
      <c r="BN65" s="21" t="s">
        <v>64</v>
      </c>
      <c r="BO65" s="21" t="s">
        <v>64</v>
      </c>
      <c r="BP65" s="21" t="s">
        <v>64</v>
      </c>
      <c r="BQ65" s="21" t="s">
        <v>64</v>
      </c>
      <c r="BR65" s="21" t="s">
        <v>64</v>
      </c>
      <c r="BS65" s="21" t="s">
        <v>64</v>
      </c>
      <c r="BT65" s="21" t="s">
        <v>64</v>
      </c>
    </row>
    <row r="66" spans="1:72" s="6" customFormat="1" ht="15" customHeight="1" x14ac:dyDescent="0.35">
      <c r="A66" s="17" t="s">
        <v>129</v>
      </c>
      <c r="B66" s="18" t="s">
        <v>60</v>
      </c>
      <c r="C66" s="18" t="s">
        <v>61</v>
      </c>
      <c r="D66" s="18">
        <v>110</v>
      </c>
      <c r="E66" s="18">
        <v>1</v>
      </c>
      <c r="F66" s="18">
        <v>36</v>
      </c>
      <c r="G66" s="18">
        <v>43</v>
      </c>
      <c r="H66" s="19">
        <v>253.01000000000002</v>
      </c>
      <c r="I66" s="19">
        <v>252.95884718498661</v>
      </c>
      <c r="J66" s="18" t="s">
        <v>130</v>
      </c>
      <c r="K66" s="20" t="str">
        <f t="shared" si="0"/>
        <v/>
      </c>
      <c r="L66" s="20" t="s">
        <v>29</v>
      </c>
      <c r="M66" s="20" t="s">
        <v>63</v>
      </c>
      <c r="N66" s="20" t="s">
        <v>63</v>
      </c>
      <c r="O66" s="20" t="s">
        <v>63</v>
      </c>
      <c r="P66" s="20" t="s">
        <v>29</v>
      </c>
      <c r="Q66" s="20" t="s">
        <v>29</v>
      </c>
      <c r="R66" s="21">
        <v>42.689077999583823</v>
      </c>
      <c r="S66" s="21">
        <v>6.5986236901755146E-2</v>
      </c>
      <c r="T66" s="21">
        <v>0.7721232657354018</v>
      </c>
      <c r="U66" s="21">
        <v>13.314997641479264</v>
      </c>
      <c r="V66" s="21">
        <v>0.1591550808119101</v>
      </c>
      <c r="W66" s="21">
        <v>42.970326883373659</v>
      </c>
      <c r="X66" s="21">
        <v>1.1393644676245016E-2</v>
      </c>
      <c r="Y66" s="21">
        <v>0</v>
      </c>
      <c r="Z66" s="21">
        <v>0</v>
      </c>
      <c r="AA66" s="21">
        <v>1.3949968478305196E-2</v>
      </c>
      <c r="AB66" s="21">
        <v>2.9892789596368276E-3</v>
      </c>
      <c r="AC66" s="21">
        <v>100</v>
      </c>
      <c r="AD66" s="22">
        <v>86.473915776019609</v>
      </c>
      <c r="AE66" s="22">
        <v>100</v>
      </c>
      <c r="AF66" s="23">
        <v>45.441400000000002</v>
      </c>
      <c r="AG66" s="23">
        <v>2193.7800000000002</v>
      </c>
      <c r="AH66" s="23">
        <v>96</v>
      </c>
      <c r="AI66" s="23">
        <v>1300.1360000000002</v>
      </c>
      <c r="AJ66" s="23">
        <v>16.405799999999999</v>
      </c>
      <c r="AK66" s="23">
        <v>45.593500000000006</v>
      </c>
      <c r="AL66" s="23"/>
      <c r="AM66" s="21">
        <v>11.717403790924767</v>
      </c>
      <c r="AN66" s="24">
        <v>0.13926219118084038</v>
      </c>
      <c r="AO66" s="24">
        <v>13.384735940057375</v>
      </c>
      <c r="AP66" s="21" t="s">
        <v>64</v>
      </c>
      <c r="AQ66" s="24">
        <v>1.4076388528045103E-3</v>
      </c>
      <c r="AR66" s="24">
        <v>0.30499999999999999</v>
      </c>
      <c r="AS66" s="21" t="s">
        <v>64</v>
      </c>
      <c r="AT66" s="21" t="s">
        <v>64</v>
      </c>
      <c r="AU66" s="21" t="s">
        <v>64</v>
      </c>
      <c r="AV66" s="21" t="s">
        <v>64</v>
      </c>
      <c r="AW66" s="21" t="s">
        <v>64</v>
      </c>
      <c r="AX66" s="21" t="s">
        <v>64</v>
      </c>
      <c r="AY66" s="21" t="s">
        <v>64</v>
      </c>
      <c r="AZ66" s="21" t="s">
        <v>64</v>
      </c>
      <c r="BA66" s="21" t="s">
        <v>64</v>
      </c>
      <c r="BB66" s="21" t="s">
        <v>64</v>
      </c>
      <c r="BC66" s="21" t="s">
        <v>64</v>
      </c>
      <c r="BD66" s="21" t="s">
        <v>64</v>
      </c>
      <c r="BE66" s="21" t="s">
        <v>64</v>
      </c>
      <c r="BF66" s="21" t="s">
        <v>64</v>
      </c>
      <c r="BG66" s="21" t="s">
        <v>64</v>
      </c>
      <c r="BH66" s="21" t="s">
        <v>64</v>
      </c>
      <c r="BI66" s="21" t="s">
        <v>64</v>
      </c>
      <c r="BJ66" s="21" t="s">
        <v>64</v>
      </c>
      <c r="BK66" s="21" t="s">
        <v>64</v>
      </c>
      <c r="BL66" s="21" t="s">
        <v>64</v>
      </c>
      <c r="BM66" s="21" t="s">
        <v>64</v>
      </c>
      <c r="BN66" s="21" t="s">
        <v>64</v>
      </c>
      <c r="BO66" s="21" t="s">
        <v>64</v>
      </c>
      <c r="BP66" s="21" t="s">
        <v>64</v>
      </c>
      <c r="BQ66" s="21" t="s">
        <v>64</v>
      </c>
      <c r="BR66" s="21" t="s">
        <v>64</v>
      </c>
      <c r="BS66" s="21" t="s">
        <v>64</v>
      </c>
      <c r="BT66" s="21" t="s">
        <v>64</v>
      </c>
    </row>
    <row r="67" spans="1:72" s="6" customFormat="1" ht="15" customHeight="1" x14ac:dyDescent="0.35">
      <c r="A67" s="17" t="s">
        <v>131</v>
      </c>
      <c r="B67" s="18" t="s">
        <v>60</v>
      </c>
      <c r="C67" s="18" t="s">
        <v>61</v>
      </c>
      <c r="D67" s="18">
        <v>113</v>
      </c>
      <c r="E67" s="18">
        <v>2</v>
      </c>
      <c r="F67" s="18">
        <v>59</v>
      </c>
      <c r="G67" s="18">
        <v>66</v>
      </c>
      <c r="H67" s="19">
        <v>258.815</v>
      </c>
      <c r="I67" s="19">
        <v>258.76696284329563</v>
      </c>
      <c r="J67" s="18" t="s">
        <v>62</v>
      </c>
      <c r="K67" s="20" t="str">
        <f t="shared" si="0"/>
        <v/>
      </c>
      <c r="L67" s="20" t="s">
        <v>29</v>
      </c>
      <c r="M67" s="20" t="s">
        <v>63</v>
      </c>
      <c r="N67" s="20" t="s">
        <v>29</v>
      </c>
      <c r="O67" s="20" t="s">
        <v>63</v>
      </c>
      <c r="P67" s="20" t="s">
        <v>29</v>
      </c>
      <c r="Q67" s="20" t="s">
        <v>29</v>
      </c>
      <c r="R67" s="21">
        <v>47.012315000827329</v>
      </c>
      <c r="S67" s="21">
        <v>0.125191723604336</v>
      </c>
      <c r="T67" s="21">
        <v>19.454604738491692</v>
      </c>
      <c r="U67" s="21">
        <v>4.0014206167843387</v>
      </c>
      <c r="V67" s="21">
        <v>7.1132579080994629E-2</v>
      </c>
      <c r="W67" s="21">
        <v>11.821948597554092</v>
      </c>
      <c r="X67" s="21">
        <v>16.922134136798004</v>
      </c>
      <c r="Y67" s="21">
        <v>0.54476154542811395</v>
      </c>
      <c r="Z67" s="21">
        <v>9.247647868038715E-3</v>
      </c>
      <c r="AA67" s="21">
        <v>2.94026949182257E-2</v>
      </c>
      <c r="AB67" s="21">
        <v>7.8407186448601878E-3</v>
      </c>
      <c r="AC67" s="21">
        <v>100.00000000000004</v>
      </c>
      <c r="AD67" s="22">
        <v>85.407328621139214</v>
      </c>
      <c r="AE67" s="22">
        <v>94.495277675698858</v>
      </c>
      <c r="AF67" s="23">
        <v>57.863699999999994</v>
      </c>
      <c r="AG67" s="23">
        <v>910.0963999999999</v>
      </c>
      <c r="AH67" s="23">
        <v>32</v>
      </c>
      <c r="AI67" s="23">
        <v>425.58050000000003</v>
      </c>
      <c r="AJ67" s="23">
        <v>117.32980000000001</v>
      </c>
      <c r="AK67" s="23">
        <v>13.759900000000002</v>
      </c>
      <c r="AL67" s="23">
        <v>138.84990000000002</v>
      </c>
      <c r="AM67" s="21">
        <v>0</v>
      </c>
      <c r="AN67" s="24">
        <v>2.6349649994286864E-2</v>
      </c>
      <c r="AO67" s="24">
        <v>1.5994042440620426</v>
      </c>
      <c r="AP67" s="21" t="s">
        <v>64</v>
      </c>
      <c r="AQ67" s="24">
        <v>-8.0861537227886436E-4</v>
      </c>
      <c r="AR67" s="24">
        <v>6.6699999999999995E-2</v>
      </c>
      <c r="AS67" s="21" t="s">
        <v>64</v>
      </c>
      <c r="AT67" s="21" t="s">
        <v>64</v>
      </c>
      <c r="AU67" s="21" t="s">
        <v>64</v>
      </c>
      <c r="AV67" s="21" t="s">
        <v>64</v>
      </c>
      <c r="AW67" s="21" t="s">
        <v>64</v>
      </c>
      <c r="AX67" s="21" t="s">
        <v>64</v>
      </c>
      <c r="AY67" s="21" t="s">
        <v>64</v>
      </c>
      <c r="AZ67" s="21" t="s">
        <v>64</v>
      </c>
      <c r="BA67" s="21" t="s">
        <v>64</v>
      </c>
      <c r="BB67" s="21" t="s">
        <v>64</v>
      </c>
      <c r="BC67" s="21" t="s">
        <v>64</v>
      </c>
      <c r="BD67" s="21" t="s">
        <v>64</v>
      </c>
      <c r="BE67" s="21" t="s">
        <v>64</v>
      </c>
      <c r="BF67" s="21" t="s">
        <v>64</v>
      </c>
      <c r="BG67" s="21" t="s">
        <v>64</v>
      </c>
      <c r="BH67" s="21" t="s">
        <v>64</v>
      </c>
      <c r="BI67" s="21" t="s">
        <v>64</v>
      </c>
      <c r="BJ67" s="21" t="s">
        <v>64</v>
      </c>
      <c r="BK67" s="21" t="s">
        <v>64</v>
      </c>
      <c r="BL67" s="21" t="s">
        <v>64</v>
      </c>
      <c r="BM67" s="21" t="s">
        <v>64</v>
      </c>
      <c r="BN67" s="21" t="s">
        <v>64</v>
      </c>
      <c r="BO67" s="21" t="s">
        <v>64</v>
      </c>
      <c r="BP67" s="21" t="s">
        <v>64</v>
      </c>
      <c r="BQ67" s="21" t="s">
        <v>64</v>
      </c>
      <c r="BR67" s="21" t="s">
        <v>64</v>
      </c>
      <c r="BS67" s="21" t="s">
        <v>64</v>
      </c>
      <c r="BT67" s="21" t="s">
        <v>64</v>
      </c>
    </row>
    <row r="68" spans="1:72" s="6" customFormat="1" ht="15" customHeight="1" x14ac:dyDescent="0.35">
      <c r="A68" s="17" t="s">
        <v>132</v>
      </c>
      <c r="B68" s="18" t="s">
        <v>69</v>
      </c>
      <c r="C68" s="18" t="s">
        <v>61</v>
      </c>
      <c r="D68" s="18">
        <v>113</v>
      </c>
      <c r="E68" s="18">
        <v>4</v>
      </c>
      <c r="F68" s="18">
        <v>0</v>
      </c>
      <c r="G68" s="18">
        <v>5</v>
      </c>
      <c r="H68" s="19">
        <v>259.815</v>
      </c>
      <c r="I68" s="19">
        <v>259.73626817447496</v>
      </c>
      <c r="J68" s="18" t="s">
        <v>66</v>
      </c>
      <c r="K68" s="20" t="str">
        <f t="shared" si="0"/>
        <v>Y</v>
      </c>
      <c r="L68" s="20" t="s">
        <v>29</v>
      </c>
      <c r="M68" s="20" t="s">
        <v>63</v>
      </c>
      <c r="N68" s="20" t="s">
        <v>63</v>
      </c>
      <c r="O68" s="20" t="s">
        <v>63</v>
      </c>
      <c r="P68" s="20" t="s">
        <v>29</v>
      </c>
      <c r="Q68" s="20" t="s">
        <v>29</v>
      </c>
      <c r="R68" s="21">
        <v>46.470570015589985</v>
      </c>
      <c r="S68" s="21">
        <v>9.6017840734278354E-2</v>
      </c>
      <c r="T68" s="21">
        <v>19.647521604014162</v>
      </c>
      <c r="U68" s="21">
        <v>3.9542831184116789</v>
      </c>
      <c r="V68" s="21">
        <v>6.4011893822852231E-2</v>
      </c>
      <c r="W68" s="21">
        <v>12.864325758592564</v>
      </c>
      <c r="X68" s="21">
        <v>16.529522904901039</v>
      </c>
      <c r="Y68" s="21">
        <v>0.37168196413269039</v>
      </c>
      <c r="Z68" s="21" t="s">
        <v>70</v>
      </c>
      <c r="AA68" s="21">
        <v>2.0648998007371687E-3</v>
      </c>
      <c r="AB68" s="21" t="s">
        <v>64</v>
      </c>
      <c r="AC68" s="21">
        <v>99.999999999999986</v>
      </c>
      <c r="AD68" s="22">
        <v>86.567679831749572</v>
      </c>
      <c r="AE68" s="22">
        <v>96.090115871352978</v>
      </c>
      <c r="AF68" s="23">
        <v>60.7</v>
      </c>
      <c r="AG68" s="23">
        <v>927.6</v>
      </c>
      <c r="AH68" s="23" t="s">
        <v>64</v>
      </c>
      <c r="AI68" s="23">
        <v>417.1</v>
      </c>
      <c r="AJ68" s="23">
        <v>120.7</v>
      </c>
      <c r="AK68" s="23">
        <v>10.199999999999999</v>
      </c>
      <c r="AL68" s="23">
        <v>130.1</v>
      </c>
      <c r="AM68" s="21">
        <v>2.41</v>
      </c>
      <c r="AN68" s="24" t="s">
        <v>70</v>
      </c>
      <c r="AO68" s="24" t="s">
        <v>70</v>
      </c>
      <c r="AP68" s="21" t="s">
        <v>64</v>
      </c>
      <c r="AQ68" s="24">
        <v>1.0560515430922159E-4</v>
      </c>
      <c r="AR68" s="24">
        <v>0.12</v>
      </c>
      <c r="AS68" s="21" t="s">
        <v>64</v>
      </c>
      <c r="AT68" s="21" t="s">
        <v>64</v>
      </c>
      <c r="AU68" s="21" t="s">
        <v>64</v>
      </c>
      <c r="AV68" s="21" t="s">
        <v>64</v>
      </c>
      <c r="AW68" s="21" t="s">
        <v>64</v>
      </c>
      <c r="AX68" s="21" t="s">
        <v>64</v>
      </c>
      <c r="AY68" s="21" t="s">
        <v>64</v>
      </c>
      <c r="AZ68" s="21" t="s">
        <v>64</v>
      </c>
      <c r="BA68" s="21" t="s">
        <v>64</v>
      </c>
      <c r="BB68" s="21" t="s">
        <v>64</v>
      </c>
      <c r="BC68" s="21" t="s">
        <v>64</v>
      </c>
      <c r="BD68" s="21" t="s">
        <v>64</v>
      </c>
      <c r="BE68" s="21" t="s">
        <v>64</v>
      </c>
      <c r="BF68" s="21" t="s">
        <v>64</v>
      </c>
      <c r="BG68" s="21" t="s">
        <v>64</v>
      </c>
      <c r="BH68" s="21" t="s">
        <v>64</v>
      </c>
      <c r="BI68" s="21" t="s">
        <v>64</v>
      </c>
      <c r="BJ68" s="21" t="s">
        <v>64</v>
      </c>
      <c r="BK68" s="21" t="s">
        <v>64</v>
      </c>
      <c r="BL68" s="21" t="s">
        <v>64</v>
      </c>
      <c r="BM68" s="21" t="s">
        <v>64</v>
      </c>
      <c r="BN68" s="21" t="s">
        <v>64</v>
      </c>
      <c r="BO68" s="21" t="s">
        <v>64</v>
      </c>
      <c r="BP68" s="21" t="s">
        <v>64</v>
      </c>
      <c r="BQ68" s="21" t="s">
        <v>64</v>
      </c>
      <c r="BR68" s="21" t="s">
        <v>64</v>
      </c>
      <c r="BS68" s="21" t="s">
        <v>64</v>
      </c>
      <c r="BT68" s="21" t="s">
        <v>64</v>
      </c>
    </row>
    <row r="69" spans="1:72" s="6" customFormat="1" ht="15" customHeight="1" x14ac:dyDescent="0.35">
      <c r="A69" s="17" t="s">
        <v>133</v>
      </c>
      <c r="B69" s="18" t="s">
        <v>60</v>
      </c>
      <c r="C69" s="18" t="s">
        <v>61</v>
      </c>
      <c r="D69" s="18">
        <v>115</v>
      </c>
      <c r="E69" s="18">
        <v>2</v>
      </c>
      <c r="F69" s="18">
        <v>27</v>
      </c>
      <c r="G69" s="18">
        <v>34</v>
      </c>
      <c r="H69" s="19">
        <v>262.69</v>
      </c>
      <c r="I69" s="19">
        <v>262.5858778625954</v>
      </c>
      <c r="J69" s="18" t="s">
        <v>101</v>
      </c>
      <c r="K69" s="20" t="str">
        <f t="shared" si="0"/>
        <v/>
      </c>
      <c r="L69" s="20" t="s">
        <v>29</v>
      </c>
      <c r="M69" s="20" t="s">
        <v>63</v>
      </c>
      <c r="N69" s="20" t="s">
        <v>63</v>
      </c>
      <c r="O69" s="20" t="s">
        <v>63</v>
      </c>
      <c r="P69" s="20" t="s">
        <v>29</v>
      </c>
      <c r="Q69" s="20" t="s">
        <v>29</v>
      </c>
      <c r="R69" s="21">
        <v>39.63773360227129</v>
      </c>
      <c r="S69" s="21">
        <v>3.127434526916844E-2</v>
      </c>
      <c r="T69" s="21">
        <v>0.46107951924662072</v>
      </c>
      <c r="U69" s="21">
        <v>12.935170960008021</v>
      </c>
      <c r="V69" s="21">
        <v>0.17218118838102983</v>
      </c>
      <c r="W69" s="21">
        <v>46.694880796791509</v>
      </c>
      <c r="X69" s="21">
        <v>5.6637682007213586E-2</v>
      </c>
      <c r="Y69" s="21">
        <v>0</v>
      </c>
      <c r="Z69" s="21">
        <v>0</v>
      </c>
      <c r="AA69" s="21">
        <v>1.1041906025141685E-2</v>
      </c>
      <c r="AB69" s="21">
        <v>0</v>
      </c>
      <c r="AC69" s="21">
        <v>100</v>
      </c>
      <c r="AD69" s="22">
        <v>87.73195811497142</v>
      </c>
      <c r="AE69" s="22">
        <v>100</v>
      </c>
      <c r="AF69" s="23">
        <v>18.338200000000001</v>
      </c>
      <c r="AG69" s="23">
        <v>2070.0641999999998</v>
      </c>
      <c r="AH69" s="23">
        <v>97</v>
      </c>
      <c r="AI69" s="23">
        <v>1716.5910000000001</v>
      </c>
      <c r="AJ69" s="23">
        <v>9.3849999999999998</v>
      </c>
      <c r="AK69" s="23">
        <v>43.603900000000003</v>
      </c>
      <c r="AL69" s="23">
        <v>1.0551000000000004</v>
      </c>
      <c r="AM69" s="21">
        <v>13.393458933786878</v>
      </c>
      <c r="AN69" s="24">
        <v>0.20157430801687418</v>
      </c>
      <c r="AO69" s="24">
        <v>14.142986219902978</v>
      </c>
      <c r="AP69" s="21" t="s">
        <v>64</v>
      </c>
      <c r="AQ69" s="24">
        <v>5.1395200051524564E-4</v>
      </c>
      <c r="AR69" s="24">
        <v>0.4541</v>
      </c>
      <c r="AS69" s="21" t="s">
        <v>64</v>
      </c>
      <c r="AT69" s="21" t="s">
        <v>64</v>
      </c>
      <c r="AU69" s="21" t="s">
        <v>64</v>
      </c>
      <c r="AV69" s="21" t="s">
        <v>64</v>
      </c>
      <c r="AW69" s="21" t="s">
        <v>64</v>
      </c>
      <c r="AX69" s="21" t="s">
        <v>64</v>
      </c>
      <c r="AY69" s="21" t="s">
        <v>64</v>
      </c>
      <c r="AZ69" s="21" t="s">
        <v>64</v>
      </c>
      <c r="BA69" s="21" t="s">
        <v>64</v>
      </c>
      <c r="BB69" s="21" t="s">
        <v>64</v>
      </c>
      <c r="BC69" s="21" t="s">
        <v>64</v>
      </c>
      <c r="BD69" s="21" t="s">
        <v>64</v>
      </c>
      <c r="BE69" s="21" t="s">
        <v>64</v>
      </c>
      <c r="BF69" s="21" t="s">
        <v>64</v>
      </c>
      <c r="BG69" s="21" t="s">
        <v>64</v>
      </c>
      <c r="BH69" s="21" t="s">
        <v>64</v>
      </c>
      <c r="BI69" s="21" t="s">
        <v>64</v>
      </c>
      <c r="BJ69" s="21" t="s">
        <v>64</v>
      </c>
      <c r="BK69" s="21" t="s">
        <v>64</v>
      </c>
      <c r="BL69" s="21" t="s">
        <v>64</v>
      </c>
      <c r="BM69" s="21" t="s">
        <v>64</v>
      </c>
      <c r="BN69" s="21" t="s">
        <v>64</v>
      </c>
      <c r="BO69" s="21" t="s">
        <v>64</v>
      </c>
      <c r="BP69" s="21" t="s">
        <v>64</v>
      </c>
      <c r="BQ69" s="21" t="s">
        <v>64</v>
      </c>
      <c r="BR69" s="21" t="s">
        <v>64</v>
      </c>
      <c r="BS69" s="21" t="s">
        <v>64</v>
      </c>
      <c r="BT69" s="21" t="s">
        <v>64</v>
      </c>
    </row>
    <row r="70" spans="1:72" s="6" customFormat="1" ht="15" customHeight="1" x14ac:dyDescent="0.35">
      <c r="A70" s="17" t="s">
        <v>134</v>
      </c>
      <c r="B70" s="18" t="s">
        <v>69</v>
      </c>
      <c r="C70" s="18" t="s">
        <v>61</v>
      </c>
      <c r="D70" s="18">
        <v>119</v>
      </c>
      <c r="E70" s="18">
        <v>3</v>
      </c>
      <c r="F70" s="18">
        <v>48</v>
      </c>
      <c r="G70" s="18">
        <v>53</v>
      </c>
      <c r="H70" s="19">
        <v>271.54500000000002</v>
      </c>
      <c r="I70" s="19">
        <v>271.41918714555766</v>
      </c>
      <c r="J70" s="18" t="s">
        <v>66</v>
      </c>
      <c r="K70" s="20" t="str">
        <f t="shared" si="0"/>
        <v>Y</v>
      </c>
      <c r="L70" s="20" t="s">
        <v>29</v>
      </c>
      <c r="M70" s="20" t="s">
        <v>63</v>
      </c>
      <c r="N70" s="20" t="s">
        <v>63</v>
      </c>
      <c r="O70" s="20" t="s">
        <v>63</v>
      </c>
      <c r="P70" s="20" t="s">
        <v>29</v>
      </c>
      <c r="Q70" s="20" t="s">
        <v>29</v>
      </c>
      <c r="R70" s="21">
        <v>42.49187705943811</v>
      </c>
      <c r="S70" s="21">
        <v>4.4776633486033134E-2</v>
      </c>
      <c r="T70" s="21">
        <v>2.8014098898954058</v>
      </c>
      <c r="U70" s="21">
        <v>12.089691041228944</v>
      </c>
      <c r="V70" s="21">
        <v>0.14351485091677285</v>
      </c>
      <c r="W70" s="21">
        <v>41.975223596137731</v>
      </c>
      <c r="X70" s="21">
        <v>0.44776633486033129</v>
      </c>
      <c r="Y70" s="21" t="s">
        <v>70</v>
      </c>
      <c r="Z70" s="21" t="s">
        <v>70</v>
      </c>
      <c r="AA70" s="21">
        <v>5.7405940366709145E-3</v>
      </c>
      <c r="AB70" s="21" t="s">
        <v>64</v>
      </c>
      <c r="AC70" s="21">
        <v>99.999999999999986</v>
      </c>
      <c r="AD70" s="22">
        <v>87.306451501801234</v>
      </c>
      <c r="AE70" s="22"/>
      <c r="AF70" s="23">
        <v>15.3</v>
      </c>
      <c r="AG70" s="23">
        <v>2506.6999999999998</v>
      </c>
      <c r="AH70" s="23" t="s">
        <v>64</v>
      </c>
      <c r="AI70" s="23">
        <v>1877.2</v>
      </c>
      <c r="AJ70" s="23">
        <v>0.6</v>
      </c>
      <c r="AK70" s="23">
        <v>33.5</v>
      </c>
      <c r="AL70" s="23">
        <v>1.4</v>
      </c>
      <c r="AM70" s="21">
        <v>12.5</v>
      </c>
      <c r="AN70" s="24" t="s">
        <v>70</v>
      </c>
      <c r="AO70" s="24" t="s">
        <v>70</v>
      </c>
      <c r="AP70" s="21" t="s">
        <v>64</v>
      </c>
      <c r="AQ70" s="24">
        <v>1.1818408203117185E-2</v>
      </c>
      <c r="AR70" s="24">
        <v>0.42159999999999997</v>
      </c>
      <c r="AS70" s="21" t="s">
        <v>64</v>
      </c>
      <c r="AT70" s="21" t="s">
        <v>64</v>
      </c>
      <c r="AU70" s="21" t="s">
        <v>64</v>
      </c>
      <c r="AV70" s="21" t="s">
        <v>64</v>
      </c>
      <c r="AW70" s="21" t="s">
        <v>64</v>
      </c>
      <c r="AX70" s="21" t="s">
        <v>64</v>
      </c>
      <c r="AY70" s="21" t="s">
        <v>64</v>
      </c>
      <c r="AZ70" s="21" t="s">
        <v>64</v>
      </c>
      <c r="BA70" s="21" t="s">
        <v>64</v>
      </c>
      <c r="BB70" s="21" t="s">
        <v>64</v>
      </c>
      <c r="BC70" s="21" t="s">
        <v>64</v>
      </c>
      <c r="BD70" s="21" t="s">
        <v>64</v>
      </c>
      <c r="BE70" s="21" t="s">
        <v>64</v>
      </c>
      <c r="BF70" s="21" t="s">
        <v>64</v>
      </c>
      <c r="BG70" s="21" t="s">
        <v>64</v>
      </c>
      <c r="BH70" s="21" t="s">
        <v>64</v>
      </c>
      <c r="BI70" s="21" t="s">
        <v>64</v>
      </c>
      <c r="BJ70" s="21" t="s">
        <v>64</v>
      </c>
      <c r="BK70" s="21" t="s">
        <v>64</v>
      </c>
      <c r="BL70" s="21" t="s">
        <v>64</v>
      </c>
      <c r="BM70" s="21" t="s">
        <v>64</v>
      </c>
      <c r="BN70" s="21" t="s">
        <v>64</v>
      </c>
      <c r="BO70" s="21" t="s">
        <v>64</v>
      </c>
      <c r="BP70" s="21" t="s">
        <v>64</v>
      </c>
      <c r="BQ70" s="21" t="s">
        <v>64</v>
      </c>
      <c r="BR70" s="21" t="s">
        <v>64</v>
      </c>
      <c r="BS70" s="21" t="s">
        <v>64</v>
      </c>
      <c r="BT70" s="21" t="s">
        <v>64</v>
      </c>
    </row>
    <row r="71" spans="1:72" s="6" customFormat="1" ht="15" customHeight="1" x14ac:dyDescent="0.35">
      <c r="A71" s="17" t="s">
        <v>135</v>
      </c>
      <c r="B71" s="18" t="s">
        <v>60</v>
      </c>
      <c r="C71" s="18" t="s">
        <v>61</v>
      </c>
      <c r="D71" s="18">
        <v>123</v>
      </c>
      <c r="E71" s="18">
        <v>2</v>
      </c>
      <c r="F71" s="18">
        <v>63</v>
      </c>
      <c r="G71" s="18">
        <v>73</v>
      </c>
      <c r="H71" s="19">
        <v>278.07</v>
      </c>
      <c r="I71" s="19">
        <v>278.03762214983709</v>
      </c>
      <c r="J71" s="18" t="s">
        <v>66</v>
      </c>
      <c r="K71" s="20" t="str">
        <f t="shared" si="0"/>
        <v/>
      </c>
      <c r="L71" s="20" t="s">
        <v>29</v>
      </c>
      <c r="M71" s="20" t="s">
        <v>63</v>
      </c>
      <c r="N71" s="20" t="s">
        <v>29</v>
      </c>
      <c r="O71" s="20" t="s">
        <v>63</v>
      </c>
      <c r="P71" s="20" t="s">
        <v>29</v>
      </c>
      <c r="Q71" s="20" t="s">
        <v>29</v>
      </c>
      <c r="R71" s="21">
        <v>44.030757720580894</v>
      </c>
      <c r="S71" s="21">
        <v>0.15034405735994824</v>
      </c>
      <c r="T71" s="21">
        <v>15.957213756354584</v>
      </c>
      <c r="U71" s="21">
        <v>5.9237284630037861</v>
      </c>
      <c r="V71" s="21">
        <v>9.3975207975168965E-2</v>
      </c>
      <c r="W71" s="21">
        <v>11.570261671917921</v>
      </c>
      <c r="X71" s="21">
        <v>22.257937000127761</v>
      </c>
      <c r="Y71" s="21">
        <v>0</v>
      </c>
      <c r="Z71" s="21">
        <v>0</v>
      </c>
      <c r="AA71" s="21">
        <v>5.9182960049730731E-3</v>
      </c>
      <c r="AB71" s="21">
        <v>9.8638266749551205E-3</v>
      </c>
      <c r="AC71" s="21">
        <v>99.999999999999986</v>
      </c>
      <c r="AD71" s="22">
        <v>79.463208878756447</v>
      </c>
      <c r="AE71" s="22">
        <v>100</v>
      </c>
      <c r="AF71" s="23">
        <v>114.3287</v>
      </c>
      <c r="AG71" s="23">
        <v>520.97319999999991</v>
      </c>
      <c r="AH71" s="23">
        <v>38</v>
      </c>
      <c r="AI71" s="23">
        <v>191.20349999999999</v>
      </c>
      <c r="AJ71" s="23">
        <v>184.02740000000003</v>
      </c>
      <c r="AK71" s="23">
        <v>9.7806999999999995</v>
      </c>
      <c r="AL71" s="23">
        <v>15.669699999999999</v>
      </c>
      <c r="AM71" s="21">
        <v>4.398675983817518</v>
      </c>
      <c r="AN71" s="24">
        <v>7.3947660750283722E-2</v>
      </c>
      <c r="AO71" s="24">
        <v>4.8295743783804967</v>
      </c>
      <c r="AP71" s="21" t="s">
        <v>64</v>
      </c>
      <c r="AQ71" s="24">
        <v>2.7819026397250084E-3</v>
      </c>
      <c r="AR71" s="24">
        <v>0.14499999999999999</v>
      </c>
      <c r="AS71" s="21" t="s">
        <v>64</v>
      </c>
      <c r="AT71" s="21" t="s">
        <v>64</v>
      </c>
      <c r="AU71" s="21" t="s">
        <v>64</v>
      </c>
      <c r="AV71" s="21" t="s">
        <v>64</v>
      </c>
      <c r="AW71" s="21" t="s">
        <v>64</v>
      </c>
      <c r="AX71" s="21" t="s">
        <v>64</v>
      </c>
      <c r="AY71" s="21" t="s">
        <v>64</v>
      </c>
      <c r="AZ71" s="21" t="s">
        <v>64</v>
      </c>
      <c r="BA71" s="21" t="s">
        <v>64</v>
      </c>
      <c r="BB71" s="21" t="s">
        <v>64</v>
      </c>
      <c r="BC71" s="21" t="s">
        <v>64</v>
      </c>
      <c r="BD71" s="21" t="s">
        <v>64</v>
      </c>
      <c r="BE71" s="21" t="s">
        <v>64</v>
      </c>
      <c r="BF71" s="21" t="s">
        <v>64</v>
      </c>
      <c r="BG71" s="21" t="s">
        <v>64</v>
      </c>
      <c r="BH71" s="21" t="s">
        <v>64</v>
      </c>
      <c r="BI71" s="21" t="s">
        <v>64</v>
      </c>
      <c r="BJ71" s="21" t="s">
        <v>64</v>
      </c>
      <c r="BK71" s="21" t="s">
        <v>64</v>
      </c>
      <c r="BL71" s="21" t="s">
        <v>64</v>
      </c>
      <c r="BM71" s="21" t="s">
        <v>64</v>
      </c>
      <c r="BN71" s="21" t="s">
        <v>64</v>
      </c>
      <c r="BO71" s="21" t="s">
        <v>64</v>
      </c>
      <c r="BP71" s="21" t="s">
        <v>64</v>
      </c>
      <c r="BQ71" s="21" t="s">
        <v>64</v>
      </c>
      <c r="BR71" s="21" t="s">
        <v>64</v>
      </c>
      <c r="BS71" s="21" t="s">
        <v>64</v>
      </c>
      <c r="BT71" s="21" t="s">
        <v>64</v>
      </c>
    </row>
    <row r="72" spans="1:72" s="6" customFormat="1" ht="15" customHeight="1" x14ac:dyDescent="0.35">
      <c r="A72" s="17" t="s">
        <v>136</v>
      </c>
      <c r="B72" s="18" t="s">
        <v>69</v>
      </c>
      <c r="C72" s="18" t="s">
        <v>61</v>
      </c>
      <c r="D72" s="18">
        <v>125</v>
      </c>
      <c r="E72" s="18">
        <v>2</v>
      </c>
      <c r="F72" s="18">
        <v>0</v>
      </c>
      <c r="G72" s="18">
        <v>5</v>
      </c>
      <c r="H72" s="19">
        <v>279.55500000000001</v>
      </c>
      <c r="I72" s="19">
        <v>279.55500000000001</v>
      </c>
      <c r="J72" s="18" t="s">
        <v>101</v>
      </c>
      <c r="K72" s="20" t="str">
        <f t="shared" ref="K72:K102" si="1">IF(B72="Drillsite","Y","")</f>
        <v>Y</v>
      </c>
      <c r="L72" s="20" t="s">
        <v>29</v>
      </c>
      <c r="M72" s="20" t="s">
        <v>63</v>
      </c>
      <c r="N72" s="20" t="s">
        <v>63</v>
      </c>
      <c r="O72" s="20" t="s">
        <v>63</v>
      </c>
      <c r="P72" s="20" t="s">
        <v>29</v>
      </c>
      <c r="Q72" s="20" t="s">
        <v>29</v>
      </c>
      <c r="R72" s="21">
        <v>40.241212633159705</v>
      </c>
      <c r="S72" s="21">
        <v>3.2849969496456896E-2</v>
      </c>
      <c r="T72" s="21">
        <v>0.4575531465577925</v>
      </c>
      <c r="U72" s="21">
        <v>11.544417851611994</v>
      </c>
      <c r="V72" s="21">
        <v>0.14430522314514996</v>
      </c>
      <c r="W72" s="21">
        <v>47.503402318269274</v>
      </c>
      <c r="X72" s="21">
        <v>7.0392791778121924E-2</v>
      </c>
      <c r="Y72" s="21" t="s">
        <v>70</v>
      </c>
      <c r="Z72" s="21" t="s">
        <v>70</v>
      </c>
      <c r="AA72" s="21">
        <v>5.8660659815101606E-3</v>
      </c>
      <c r="AB72" s="21" t="s">
        <v>64</v>
      </c>
      <c r="AC72" s="21">
        <v>100</v>
      </c>
      <c r="AD72" s="22">
        <v>89.072843484794348</v>
      </c>
      <c r="AE72" s="22"/>
      <c r="AF72" s="23">
        <v>32.700000000000003</v>
      </c>
      <c r="AG72" s="23">
        <v>2307.3000000000002</v>
      </c>
      <c r="AH72" s="23" t="s">
        <v>64</v>
      </c>
      <c r="AI72" s="23">
        <v>2068.8000000000002</v>
      </c>
      <c r="AJ72" s="23">
        <v>29</v>
      </c>
      <c r="AK72" s="23">
        <v>43.7</v>
      </c>
      <c r="AL72" s="23">
        <v>2</v>
      </c>
      <c r="AM72" s="21">
        <v>13.93</v>
      </c>
      <c r="AN72" s="24" t="s">
        <v>70</v>
      </c>
      <c r="AO72" s="24" t="s">
        <v>70</v>
      </c>
      <c r="AP72" s="21" t="s">
        <v>64</v>
      </c>
      <c r="AQ72" s="24">
        <v>1.3449768081164049E-2</v>
      </c>
      <c r="AR72" s="24">
        <v>0.73750000000000004</v>
      </c>
      <c r="AS72" s="21" t="s">
        <v>64</v>
      </c>
      <c r="AT72" s="21" t="s">
        <v>64</v>
      </c>
      <c r="AU72" s="21" t="s">
        <v>64</v>
      </c>
      <c r="AV72" s="21" t="s">
        <v>64</v>
      </c>
      <c r="AW72" s="21" t="s">
        <v>64</v>
      </c>
      <c r="AX72" s="21" t="s">
        <v>64</v>
      </c>
      <c r="AY72" s="21" t="s">
        <v>64</v>
      </c>
      <c r="AZ72" s="21" t="s">
        <v>64</v>
      </c>
      <c r="BA72" s="21" t="s">
        <v>64</v>
      </c>
      <c r="BB72" s="21" t="s">
        <v>64</v>
      </c>
      <c r="BC72" s="21" t="s">
        <v>64</v>
      </c>
      <c r="BD72" s="21" t="s">
        <v>64</v>
      </c>
      <c r="BE72" s="21" t="s">
        <v>64</v>
      </c>
      <c r="BF72" s="21" t="s">
        <v>64</v>
      </c>
      <c r="BG72" s="21" t="s">
        <v>64</v>
      </c>
      <c r="BH72" s="21" t="s">
        <v>64</v>
      </c>
      <c r="BI72" s="21" t="s">
        <v>64</v>
      </c>
      <c r="BJ72" s="21" t="s">
        <v>64</v>
      </c>
      <c r="BK72" s="21" t="s">
        <v>64</v>
      </c>
      <c r="BL72" s="21" t="s">
        <v>64</v>
      </c>
      <c r="BM72" s="21" t="s">
        <v>64</v>
      </c>
      <c r="BN72" s="21" t="s">
        <v>64</v>
      </c>
      <c r="BO72" s="21" t="s">
        <v>64</v>
      </c>
      <c r="BP72" s="21" t="s">
        <v>64</v>
      </c>
      <c r="BQ72" s="21" t="s">
        <v>64</v>
      </c>
      <c r="BR72" s="21" t="s">
        <v>64</v>
      </c>
      <c r="BS72" s="21" t="s">
        <v>64</v>
      </c>
      <c r="BT72" s="21" t="s">
        <v>64</v>
      </c>
    </row>
    <row r="73" spans="1:72" s="6" customFormat="1" ht="15" customHeight="1" x14ac:dyDescent="0.35">
      <c r="A73" s="17" t="s">
        <v>137</v>
      </c>
      <c r="B73" s="18" t="s">
        <v>60</v>
      </c>
      <c r="C73" s="18" t="s">
        <v>61</v>
      </c>
      <c r="D73" s="18">
        <v>128</v>
      </c>
      <c r="E73" s="18">
        <v>1</v>
      </c>
      <c r="F73" s="18">
        <v>50</v>
      </c>
      <c r="G73" s="18">
        <v>58</v>
      </c>
      <c r="H73" s="19">
        <v>284.64999999999998</v>
      </c>
      <c r="I73" s="19">
        <v>284.53338658146964</v>
      </c>
      <c r="J73" s="18" t="s">
        <v>101</v>
      </c>
      <c r="K73" s="20" t="str">
        <f t="shared" si="1"/>
        <v/>
      </c>
      <c r="L73" s="20" t="s">
        <v>29</v>
      </c>
      <c r="M73" s="20" t="s">
        <v>63</v>
      </c>
      <c r="N73" s="20" t="s">
        <v>63</v>
      </c>
      <c r="O73" s="20" t="s">
        <v>63</v>
      </c>
      <c r="P73" s="20" t="s">
        <v>29</v>
      </c>
      <c r="Q73" s="20" t="s">
        <v>29</v>
      </c>
      <c r="R73" s="21">
        <v>39.884595662542907</v>
      </c>
      <c r="S73" s="21">
        <v>2.1496210111767371E-2</v>
      </c>
      <c r="T73" s="21">
        <v>0.55392490488059198</v>
      </c>
      <c r="U73" s="21">
        <v>11.016641952674284</v>
      </c>
      <c r="V73" s="21">
        <v>0.13623833102696153</v>
      </c>
      <c r="W73" s="21">
        <v>48.221767845667657</v>
      </c>
      <c r="X73" s="21">
        <v>0.14744026028437823</v>
      </c>
      <c r="Y73" s="21">
        <v>0</v>
      </c>
      <c r="Z73" s="21">
        <v>0</v>
      </c>
      <c r="AA73" s="21">
        <v>1.2924045919382439E-2</v>
      </c>
      <c r="AB73" s="21">
        <v>4.9707868920701691E-3</v>
      </c>
      <c r="AC73" s="21">
        <v>100</v>
      </c>
      <c r="AD73" s="22">
        <v>89.660025013937386</v>
      </c>
      <c r="AE73" s="22">
        <v>100</v>
      </c>
      <c r="AF73" s="23">
        <v>20.596800000000002</v>
      </c>
      <c r="AG73" s="23">
        <v>3234.2615999999998</v>
      </c>
      <c r="AH73" s="23">
        <v>94</v>
      </c>
      <c r="AI73" s="23">
        <v>1872.5195000000001</v>
      </c>
      <c r="AJ73" s="23" t="s">
        <v>74</v>
      </c>
      <c r="AK73" s="23">
        <v>47.583100000000002</v>
      </c>
      <c r="AL73" s="23">
        <v>3.1429000000000009</v>
      </c>
      <c r="AM73" s="21">
        <v>13.752672151324782</v>
      </c>
      <c r="AN73" s="24">
        <v>0.28962635245196244</v>
      </c>
      <c r="AO73" s="24">
        <v>14.461262453454395</v>
      </c>
      <c r="AP73" s="21" t="s">
        <v>64</v>
      </c>
      <c r="AQ73" s="24">
        <v>4.9452434570319836E-3</v>
      </c>
      <c r="AR73" s="24">
        <v>0.61750000000000005</v>
      </c>
      <c r="AS73" s="21" t="s">
        <v>64</v>
      </c>
      <c r="AT73" s="21" t="s">
        <v>64</v>
      </c>
      <c r="AU73" s="21" t="s">
        <v>64</v>
      </c>
      <c r="AV73" s="21" t="s">
        <v>64</v>
      </c>
      <c r="AW73" s="21" t="s">
        <v>64</v>
      </c>
      <c r="AX73" s="21" t="s">
        <v>64</v>
      </c>
      <c r="AY73" s="21" t="s">
        <v>64</v>
      </c>
      <c r="AZ73" s="21" t="s">
        <v>64</v>
      </c>
      <c r="BA73" s="21" t="s">
        <v>64</v>
      </c>
      <c r="BB73" s="21" t="s">
        <v>64</v>
      </c>
      <c r="BC73" s="21" t="s">
        <v>64</v>
      </c>
      <c r="BD73" s="21" t="s">
        <v>64</v>
      </c>
      <c r="BE73" s="21" t="s">
        <v>64</v>
      </c>
      <c r="BF73" s="21" t="s">
        <v>64</v>
      </c>
      <c r="BG73" s="21" t="s">
        <v>64</v>
      </c>
      <c r="BH73" s="21" t="s">
        <v>64</v>
      </c>
      <c r="BI73" s="21" t="s">
        <v>64</v>
      </c>
      <c r="BJ73" s="21" t="s">
        <v>64</v>
      </c>
      <c r="BK73" s="21" t="s">
        <v>64</v>
      </c>
      <c r="BL73" s="21" t="s">
        <v>64</v>
      </c>
      <c r="BM73" s="21" t="s">
        <v>64</v>
      </c>
      <c r="BN73" s="21" t="s">
        <v>64</v>
      </c>
      <c r="BO73" s="21" t="s">
        <v>64</v>
      </c>
      <c r="BP73" s="21" t="s">
        <v>64</v>
      </c>
      <c r="BQ73" s="21" t="s">
        <v>64</v>
      </c>
      <c r="BR73" s="21" t="s">
        <v>64</v>
      </c>
      <c r="BS73" s="21" t="s">
        <v>64</v>
      </c>
      <c r="BT73" s="21" t="s">
        <v>64</v>
      </c>
    </row>
    <row r="74" spans="1:72" s="6" customFormat="1" ht="15" customHeight="1" x14ac:dyDescent="0.35">
      <c r="A74" s="17" t="s">
        <v>138</v>
      </c>
      <c r="B74" s="18" t="s">
        <v>69</v>
      </c>
      <c r="C74" s="18" t="s">
        <v>61</v>
      </c>
      <c r="D74" s="18">
        <v>132</v>
      </c>
      <c r="E74" s="18">
        <v>2</v>
      </c>
      <c r="F74" s="18">
        <v>52</v>
      </c>
      <c r="G74" s="18">
        <v>57</v>
      </c>
      <c r="H74" s="19">
        <v>290.10999999999996</v>
      </c>
      <c r="I74" s="19">
        <v>289.98130699088142</v>
      </c>
      <c r="J74" s="18" t="s">
        <v>101</v>
      </c>
      <c r="K74" s="20" t="str">
        <f t="shared" si="1"/>
        <v>Y</v>
      </c>
      <c r="L74" s="20" t="s">
        <v>29</v>
      </c>
      <c r="M74" s="20" t="s">
        <v>63</v>
      </c>
      <c r="N74" s="20" t="s">
        <v>63</v>
      </c>
      <c r="O74" s="20" t="s">
        <v>63</v>
      </c>
      <c r="P74" s="20" t="s">
        <v>29</v>
      </c>
      <c r="Q74" s="20" t="s">
        <v>29</v>
      </c>
      <c r="R74" s="21">
        <v>40.029853575321042</v>
      </c>
      <c r="S74" s="21">
        <v>2.2508648059517609E-2</v>
      </c>
      <c r="T74" s="21">
        <v>0.69895275553238867</v>
      </c>
      <c r="U74" s="21">
        <v>10.851537696062172</v>
      </c>
      <c r="V74" s="21">
        <v>0.14097521679382077</v>
      </c>
      <c r="W74" s="21">
        <v>48.15666019049425</v>
      </c>
      <c r="X74" s="21">
        <v>9.4773254987442546E-2</v>
      </c>
      <c r="Y74" s="21" t="s">
        <v>70</v>
      </c>
      <c r="Z74" s="21" t="s">
        <v>70</v>
      </c>
      <c r="AA74" s="21">
        <v>4.7386627493721271E-3</v>
      </c>
      <c r="AB74" s="21" t="s">
        <v>64</v>
      </c>
      <c r="AC74" s="21">
        <v>100.00000000000001</v>
      </c>
      <c r="AD74" s="22">
        <v>89.786797756311472</v>
      </c>
      <c r="AE74" s="22"/>
      <c r="AF74" s="23">
        <v>21.6</v>
      </c>
      <c r="AG74" s="23">
        <v>2986.8</v>
      </c>
      <c r="AH74" s="23" t="s">
        <v>64</v>
      </c>
      <c r="AI74" s="23">
        <v>2755.1</v>
      </c>
      <c r="AJ74" s="23" t="s">
        <v>70</v>
      </c>
      <c r="AK74" s="23">
        <v>41.2</v>
      </c>
      <c r="AL74" s="23">
        <v>2</v>
      </c>
      <c r="AM74" s="21">
        <v>14.07</v>
      </c>
      <c r="AN74" s="24" t="s">
        <v>70</v>
      </c>
      <c r="AO74" s="24" t="s">
        <v>70</v>
      </c>
      <c r="AP74" s="21" t="s">
        <v>64</v>
      </c>
      <c r="AQ74" s="24">
        <v>1.377090181886402E-2</v>
      </c>
      <c r="AR74" s="24">
        <v>0.58250000000000002</v>
      </c>
      <c r="AS74" s="21" t="s">
        <v>64</v>
      </c>
      <c r="AT74" s="21" t="s">
        <v>64</v>
      </c>
      <c r="AU74" s="21" t="s">
        <v>64</v>
      </c>
      <c r="AV74" s="21" t="s">
        <v>64</v>
      </c>
      <c r="AW74" s="21" t="s">
        <v>64</v>
      </c>
      <c r="AX74" s="21" t="s">
        <v>64</v>
      </c>
      <c r="AY74" s="21" t="s">
        <v>64</v>
      </c>
      <c r="AZ74" s="21" t="s">
        <v>64</v>
      </c>
      <c r="BA74" s="21" t="s">
        <v>64</v>
      </c>
      <c r="BB74" s="21" t="s">
        <v>64</v>
      </c>
      <c r="BC74" s="21" t="s">
        <v>64</v>
      </c>
      <c r="BD74" s="21" t="s">
        <v>64</v>
      </c>
      <c r="BE74" s="21" t="s">
        <v>64</v>
      </c>
      <c r="BF74" s="21" t="s">
        <v>64</v>
      </c>
      <c r="BG74" s="21" t="s">
        <v>64</v>
      </c>
      <c r="BH74" s="21" t="s">
        <v>64</v>
      </c>
      <c r="BI74" s="21" t="s">
        <v>64</v>
      </c>
      <c r="BJ74" s="21" t="s">
        <v>64</v>
      </c>
      <c r="BK74" s="21" t="s">
        <v>64</v>
      </c>
      <c r="BL74" s="21" t="s">
        <v>64</v>
      </c>
      <c r="BM74" s="21" t="s">
        <v>64</v>
      </c>
      <c r="BN74" s="21" t="s">
        <v>64</v>
      </c>
      <c r="BO74" s="21" t="s">
        <v>64</v>
      </c>
      <c r="BP74" s="21" t="s">
        <v>64</v>
      </c>
      <c r="BQ74" s="21" t="s">
        <v>64</v>
      </c>
      <c r="BR74" s="21" t="s">
        <v>64</v>
      </c>
      <c r="BS74" s="21" t="s">
        <v>64</v>
      </c>
      <c r="BT74" s="21" t="s">
        <v>64</v>
      </c>
    </row>
    <row r="75" spans="1:72" s="6" customFormat="1" ht="15" customHeight="1" x14ac:dyDescent="0.35">
      <c r="A75" s="17" t="s">
        <v>139</v>
      </c>
      <c r="B75" s="18" t="s">
        <v>60</v>
      </c>
      <c r="C75" s="18" t="s">
        <v>61</v>
      </c>
      <c r="D75" s="18">
        <v>133</v>
      </c>
      <c r="E75" s="18">
        <v>1</v>
      </c>
      <c r="F75" s="18">
        <v>76</v>
      </c>
      <c r="G75" s="18">
        <v>83</v>
      </c>
      <c r="H75" s="19">
        <v>290.90999999999997</v>
      </c>
      <c r="I75" s="19">
        <v>290.90999999999997</v>
      </c>
      <c r="J75" s="18" t="s">
        <v>101</v>
      </c>
      <c r="K75" s="20" t="str">
        <f t="shared" si="1"/>
        <v/>
      </c>
      <c r="L75" s="20" t="s">
        <v>29</v>
      </c>
      <c r="M75" s="20" t="s">
        <v>63</v>
      </c>
      <c r="N75" s="20" t="s">
        <v>29</v>
      </c>
      <c r="O75" s="20" t="s">
        <v>63</v>
      </c>
      <c r="P75" s="20" t="s">
        <v>29</v>
      </c>
      <c r="Q75" s="20" t="s">
        <v>29</v>
      </c>
      <c r="R75" s="21">
        <v>41.736397843474855</v>
      </c>
      <c r="S75" s="21">
        <v>6.3659759564514015E-2</v>
      </c>
      <c r="T75" s="21">
        <v>20.62445097577039</v>
      </c>
      <c r="U75" s="21">
        <v>3.2331174189707208</v>
      </c>
      <c r="V75" s="21">
        <v>3.7530342744323306E-2</v>
      </c>
      <c r="W75" s="21">
        <v>12.090480167353826</v>
      </c>
      <c r="X75" s="21">
        <v>22.196527910238977</v>
      </c>
      <c r="Y75" s="21">
        <v>0</v>
      </c>
      <c r="Z75" s="21">
        <v>0</v>
      </c>
      <c r="AA75" s="21">
        <v>1.1890387921589066E-2</v>
      </c>
      <c r="AB75" s="21">
        <v>5.945193960794533E-3</v>
      </c>
      <c r="AC75" s="21">
        <v>99.999999999999986</v>
      </c>
      <c r="AD75" s="22">
        <v>88.106723757604527</v>
      </c>
      <c r="AE75" s="22">
        <v>100</v>
      </c>
      <c r="AF75" s="23">
        <v>55.6051</v>
      </c>
      <c r="AG75" s="23">
        <v>972.48299999999983</v>
      </c>
      <c r="AH75" s="23">
        <v>7</v>
      </c>
      <c r="AI75" s="23">
        <v>303.54950000000002</v>
      </c>
      <c r="AJ75" s="23">
        <v>0.60899999999999999</v>
      </c>
      <c r="AK75" s="23">
        <v>9.7806999999999995</v>
      </c>
      <c r="AL75" s="23">
        <v>15.669699999999999</v>
      </c>
      <c r="AM75" s="21">
        <v>6.49981935822907</v>
      </c>
      <c r="AN75" s="24">
        <v>7.7522426573595926E-2</v>
      </c>
      <c r="AO75" s="24">
        <v>6.7025894361305856</v>
      </c>
      <c r="AP75" s="21" t="s">
        <v>64</v>
      </c>
      <c r="AQ75" s="24">
        <v>3.0575329040755418E-3</v>
      </c>
      <c r="AR75" s="24">
        <v>0.15079999999999999</v>
      </c>
      <c r="AS75" s="21" t="s">
        <v>64</v>
      </c>
      <c r="AT75" s="21" t="s">
        <v>64</v>
      </c>
      <c r="AU75" s="21" t="s">
        <v>64</v>
      </c>
      <c r="AV75" s="21" t="s">
        <v>64</v>
      </c>
      <c r="AW75" s="21" t="s">
        <v>64</v>
      </c>
      <c r="AX75" s="21" t="s">
        <v>64</v>
      </c>
      <c r="AY75" s="21" t="s">
        <v>64</v>
      </c>
      <c r="AZ75" s="21" t="s">
        <v>64</v>
      </c>
      <c r="BA75" s="21" t="s">
        <v>64</v>
      </c>
      <c r="BB75" s="21" t="s">
        <v>64</v>
      </c>
      <c r="BC75" s="21" t="s">
        <v>64</v>
      </c>
      <c r="BD75" s="21" t="s">
        <v>64</v>
      </c>
      <c r="BE75" s="21" t="s">
        <v>64</v>
      </c>
      <c r="BF75" s="21" t="s">
        <v>64</v>
      </c>
      <c r="BG75" s="21" t="s">
        <v>64</v>
      </c>
      <c r="BH75" s="21" t="s">
        <v>64</v>
      </c>
      <c r="BI75" s="21" t="s">
        <v>64</v>
      </c>
      <c r="BJ75" s="21" t="s">
        <v>64</v>
      </c>
      <c r="BK75" s="21" t="s">
        <v>64</v>
      </c>
      <c r="BL75" s="21" t="s">
        <v>64</v>
      </c>
      <c r="BM75" s="21" t="s">
        <v>64</v>
      </c>
      <c r="BN75" s="21" t="s">
        <v>64</v>
      </c>
      <c r="BO75" s="21" t="s">
        <v>64</v>
      </c>
      <c r="BP75" s="21" t="s">
        <v>64</v>
      </c>
      <c r="BQ75" s="21" t="s">
        <v>64</v>
      </c>
      <c r="BR75" s="21" t="s">
        <v>64</v>
      </c>
      <c r="BS75" s="21" t="s">
        <v>64</v>
      </c>
      <c r="BT75" s="21" t="s">
        <v>64</v>
      </c>
    </row>
    <row r="76" spans="1:72" s="6" customFormat="1" ht="15" customHeight="1" x14ac:dyDescent="0.35">
      <c r="A76" s="17" t="s">
        <v>140</v>
      </c>
      <c r="B76" s="18" t="s">
        <v>60</v>
      </c>
      <c r="C76" s="18" t="s">
        <v>61</v>
      </c>
      <c r="D76" s="18">
        <v>133</v>
      </c>
      <c r="E76" s="18">
        <v>3</v>
      </c>
      <c r="F76" s="18">
        <v>18</v>
      </c>
      <c r="G76" s="18">
        <v>24</v>
      </c>
      <c r="H76" s="19">
        <v>291.97500000000002</v>
      </c>
      <c r="I76" s="19">
        <v>291.97499999999997</v>
      </c>
      <c r="J76" s="18" t="s">
        <v>141</v>
      </c>
      <c r="K76" s="20" t="str">
        <f t="shared" si="1"/>
        <v/>
      </c>
      <c r="L76" s="20" t="s">
        <v>29</v>
      </c>
      <c r="M76" s="20" t="s">
        <v>63</v>
      </c>
      <c r="N76" s="20" t="s">
        <v>63</v>
      </c>
      <c r="O76" s="20" t="s">
        <v>63</v>
      </c>
      <c r="P76" s="20" t="s">
        <v>29</v>
      </c>
      <c r="Q76" s="20" t="s">
        <v>29</v>
      </c>
      <c r="R76" s="21">
        <v>50.141571893086279</v>
      </c>
      <c r="S76" s="21">
        <v>0.62201963899869572</v>
      </c>
      <c r="T76" s="21">
        <v>4.1293042373539235</v>
      </c>
      <c r="U76" s="21">
        <v>3.2352558747172124</v>
      </c>
      <c r="V76" s="21">
        <v>9.6318973501364785E-2</v>
      </c>
      <c r="W76" s="21">
        <v>13.697948475703972</v>
      </c>
      <c r="X76" s="21">
        <v>28.036318665094566</v>
      </c>
      <c r="Y76" s="21">
        <v>0</v>
      </c>
      <c r="Z76" s="21">
        <v>0</v>
      </c>
      <c r="AA76" s="21">
        <v>9.8243432247598333E-3</v>
      </c>
      <c r="AB76" s="21">
        <v>3.1437898319231473E-2</v>
      </c>
      <c r="AC76" s="21">
        <v>100</v>
      </c>
      <c r="AD76" s="22">
        <v>89.34753300467159</v>
      </c>
      <c r="AE76" s="22">
        <v>100</v>
      </c>
      <c r="AF76" s="23">
        <v>253.23259999999999</v>
      </c>
      <c r="AG76" s="23">
        <v>47.257999999999996</v>
      </c>
      <c r="AH76" s="23">
        <v>9</v>
      </c>
      <c r="AI76" s="23">
        <v>171.83349999999999</v>
      </c>
      <c r="AJ76" s="23" t="s">
        <v>74</v>
      </c>
      <c r="AK76" s="23">
        <v>4.8067000000000002</v>
      </c>
      <c r="AL76" s="23">
        <v>4.1868000000000007</v>
      </c>
      <c r="AM76" s="21">
        <v>2.0199026042768993</v>
      </c>
      <c r="AN76" s="24">
        <v>0.41759408756904431</v>
      </c>
      <c r="AO76" s="24">
        <v>1.2254008143986863</v>
      </c>
      <c r="AP76" s="21" t="s">
        <v>64</v>
      </c>
      <c r="AQ76" s="24">
        <v>8.870383007834548E-3</v>
      </c>
      <c r="AR76" s="24">
        <v>0.87580000000000002</v>
      </c>
      <c r="AS76" s="21" t="s">
        <v>64</v>
      </c>
      <c r="AT76" s="21" t="s">
        <v>64</v>
      </c>
      <c r="AU76" s="21" t="s">
        <v>64</v>
      </c>
      <c r="AV76" s="21" t="s">
        <v>64</v>
      </c>
      <c r="AW76" s="21" t="s">
        <v>64</v>
      </c>
      <c r="AX76" s="21" t="s">
        <v>64</v>
      </c>
      <c r="AY76" s="21" t="s">
        <v>64</v>
      </c>
      <c r="AZ76" s="21" t="s">
        <v>64</v>
      </c>
      <c r="BA76" s="21" t="s">
        <v>64</v>
      </c>
      <c r="BB76" s="21" t="s">
        <v>64</v>
      </c>
      <c r="BC76" s="21" t="s">
        <v>64</v>
      </c>
      <c r="BD76" s="21" t="s">
        <v>64</v>
      </c>
      <c r="BE76" s="21" t="s">
        <v>64</v>
      </c>
      <c r="BF76" s="21" t="s">
        <v>64</v>
      </c>
      <c r="BG76" s="21" t="s">
        <v>64</v>
      </c>
      <c r="BH76" s="21" t="s">
        <v>64</v>
      </c>
      <c r="BI76" s="21" t="s">
        <v>64</v>
      </c>
      <c r="BJ76" s="21" t="s">
        <v>64</v>
      </c>
      <c r="BK76" s="21" t="s">
        <v>64</v>
      </c>
      <c r="BL76" s="21" t="s">
        <v>64</v>
      </c>
      <c r="BM76" s="21" t="s">
        <v>64</v>
      </c>
      <c r="BN76" s="21" t="s">
        <v>64</v>
      </c>
      <c r="BO76" s="21" t="s">
        <v>64</v>
      </c>
      <c r="BP76" s="21" t="s">
        <v>64</v>
      </c>
      <c r="BQ76" s="21" t="s">
        <v>64</v>
      </c>
      <c r="BR76" s="21" t="s">
        <v>64</v>
      </c>
      <c r="BS76" s="21" t="s">
        <v>64</v>
      </c>
      <c r="BT76" s="21" t="s">
        <v>64</v>
      </c>
    </row>
    <row r="77" spans="1:72" s="6" customFormat="1" ht="15" customHeight="1" x14ac:dyDescent="0.35">
      <c r="A77" s="17" t="s">
        <v>142</v>
      </c>
      <c r="B77" s="18" t="s">
        <v>60</v>
      </c>
      <c r="C77" s="18" t="s">
        <v>61</v>
      </c>
      <c r="D77" s="18">
        <v>135</v>
      </c>
      <c r="E77" s="18">
        <v>2</v>
      </c>
      <c r="F77" s="18">
        <v>60</v>
      </c>
      <c r="G77" s="18">
        <v>68</v>
      </c>
      <c r="H77" s="19">
        <v>295.87</v>
      </c>
      <c r="I77" s="19">
        <v>295.87</v>
      </c>
      <c r="J77" s="18" t="s">
        <v>101</v>
      </c>
      <c r="K77" s="20" t="str">
        <f t="shared" si="1"/>
        <v/>
      </c>
      <c r="L77" s="20" t="s">
        <v>29</v>
      </c>
      <c r="M77" s="20" t="s">
        <v>63</v>
      </c>
      <c r="N77" s="20" t="s">
        <v>63</v>
      </c>
      <c r="O77" s="20" t="s">
        <v>63</v>
      </c>
      <c r="P77" s="20" t="s">
        <v>29</v>
      </c>
      <c r="Q77" s="20" t="s">
        <v>29</v>
      </c>
      <c r="R77" s="21">
        <v>40.382279133445415</v>
      </c>
      <c r="S77" s="21">
        <v>1.9711916352266271E-2</v>
      </c>
      <c r="T77" s="21">
        <v>0.83471447040752822</v>
      </c>
      <c r="U77" s="21">
        <v>10.220932509968966</v>
      </c>
      <c r="V77" s="21">
        <v>0.13406066312824591</v>
      </c>
      <c r="W77" s="21">
        <v>48.157583817936249</v>
      </c>
      <c r="X77" s="21">
        <v>0.23174697632132377</v>
      </c>
      <c r="Y77" s="21">
        <v>0</v>
      </c>
      <c r="Z77" s="21">
        <v>0</v>
      </c>
      <c r="AA77" s="21">
        <v>1.1981376277903117E-2</v>
      </c>
      <c r="AB77" s="21">
        <v>6.9891361621101534E-3</v>
      </c>
      <c r="AC77" s="21">
        <v>100</v>
      </c>
      <c r="AD77" s="22">
        <v>90.323040861040354</v>
      </c>
      <c r="AE77" s="22">
        <v>100</v>
      </c>
      <c r="AF77" s="23">
        <v>22.855399999999999</v>
      </c>
      <c r="AG77" s="23">
        <v>2480.3353999999999</v>
      </c>
      <c r="AH77" s="23">
        <v>89</v>
      </c>
      <c r="AI77" s="23">
        <v>2758.6970000000001</v>
      </c>
      <c r="AJ77" s="23">
        <v>1.4866000000000001</v>
      </c>
      <c r="AK77" s="23">
        <v>49.572700000000005</v>
      </c>
      <c r="AL77" s="23">
        <v>3.1429000000000009</v>
      </c>
      <c r="AM77" s="21">
        <v>13.962029052037977</v>
      </c>
      <c r="AN77" s="24">
        <v>0.23737741777384172</v>
      </c>
      <c r="AO77" s="24">
        <v>14.180576847135985</v>
      </c>
      <c r="AP77" s="21" t="s">
        <v>64</v>
      </c>
      <c r="AQ77" s="24" t="s">
        <v>74</v>
      </c>
      <c r="AR77" s="24">
        <v>0.59330000000000005</v>
      </c>
      <c r="AS77" s="21" t="s">
        <v>64</v>
      </c>
      <c r="AT77" s="21" t="s">
        <v>64</v>
      </c>
      <c r="AU77" s="21" t="s">
        <v>64</v>
      </c>
      <c r="AV77" s="21" t="s">
        <v>64</v>
      </c>
      <c r="AW77" s="21" t="s">
        <v>64</v>
      </c>
      <c r="AX77" s="21" t="s">
        <v>64</v>
      </c>
      <c r="AY77" s="21" t="s">
        <v>64</v>
      </c>
      <c r="AZ77" s="21" t="s">
        <v>64</v>
      </c>
      <c r="BA77" s="21" t="s">
        <v>64</v>
      </c>
      <c r="BB77" s="21" t="s">
        <v>64</v>
      </c>
      <c r="BC77" s="21" t="s">
        <v>64</v>
      </c>
      <c r="BD77" s="21" t="s">
        <v>64</v>
      </c>
      <c r="BE77" s="21" t="s">
        <v>64</v>
      </c>
      <c r="BF77" s="21" t="s">
        <v>64</v>
      </c>
      <c r="BG77" s="21" t="s">
        <v>64</v>
      </c>
      <c r="BH77" s="21" t="s">
        <v>64</v>
      </c>
      <c r="BI77" s="21" t="s">
        <v>64</v>
      </c>
      <c r="BJ77" s="21" t="s">
        <v>64</v>
      </c>
      <c r="BK77" s="21" t="s">
        <v>64</v>
      </c>
      <c r="BL77" s="21" t="s">
        <v>64</v>
      </c>
      <c r="BM77" s="21" t="s">
        <v>64</v>
      </c>
      <c r="BN77" s="21" t="s">
        <v>64</v>
      </c>
      <c r="BO77" s="21" t="s">
        <v>64</v>
      </c>
      <c r="BP77" s="21" t="s">
        <v>64</v>
      </c>
      <c r="BQ77" s="21" t="s">
        <v>64</v>
      </c>
      <c r="BR77" s="21" t="s">
        <v>64</v>
      </c>
      <c r="BS77" s="21" t="s">
        <v>64</v>
      </c>
      <c r="BT77" s="21" t="s">
        <v>64</v>
      </c>
    </row>
    <row r="78" spans="1:72" s="6" customFormat="1" ht="15" customHeight="1" x14ac:dyDescent="0.35">
      <c r="A78" s="17" t="s">
        <v>143</v>
      </c>
      <c r="B78" s="18" t="s">
        <v>69</v>
      </c>
      <c r="C78" s="18" t="s">
        <v>61</v>
      </c>
      <c r="D78" s="18">
        <v>138</v>
      </c>
      <c r="E78" s="18">
        <v>1</v>
      </c>
      <c r="F78" s="18">
        <v>47</v>
      </c>
      <c r="G78" s="18">
        <v>52</v>
      </c>
      <c r="H78" s="19">
        <v>299.62</v>
      </c>
      <c r="I78" s="19">
        <v>299.62</v>
      </c>
      <c r="J78" s="18" t="s">
        <v>101</v>
      </c>
      <c r="K78" s="20" t="str">
        <f t="shared" si="1"/>
        <v>Y</v>
      </c>
      <c r="L78" s="20" t="s">
        <v>29</v>
      </c>
      <c r="M78" s="20" t="s">
        <v>63</v>
      </c>
      <c r="N78" s="20" t="s">
        <v>63</v>
      </c>
      <c r="O78" s="20" t="s">
        <v>63</v>
      </c>
      <c r="P78" s="20" t="s">
        <v>29</v>
      </c>
      <c r="Q78" s="20" t="s">
        <v>29</v>
      </c>
      <c r="R78" s="21">
        <v>40.415951972555739</v>
      </c>
      <c r="S78" s="21">
        <v>2.6205450733752616E-2</v>
      </c>
      <c r="T78" s="21">
        <v>0.91719077568134144</v>
      </c>
      <c r="U78" s="21">
        <v>9.9580712788259937</v>
      </c>
      <c r="V78" s="21">
        <v>0.12388031255955781</v>
      </c>
      <c r="W78" s="21">
        <v>48.265675624166185</v>
      </c>
      <c r="X78" s="21">
        <v>0.28587764436821034</v>
      </c>
      <c r="Y78" s="21" t="s">
        <v>70</v>
      </c>
      <c r="Z78" s="21" t="s">
        <v>70</v>
      </c>
      <c r="AA78" s="21">
        <v>7.1469411092052581E-3</v>
      </c>
      <c r="AB78" s="21" t="s">
        <v>64</v>
      </c>
      <c r="AC78" s="21">
        <v>99.999999999999986</v>
      </c>
      <c r="AD78" s="22">
        <v>90.567560346086552</v>
      </c>
      <c r="AE78" s="22"/>
      <c r="AF78" s="23">
        <v>19.100000000000001</v>
      </c>
      <c r="AG78" s="23">
        <v>3672.1</v>
      </c>
      <c r="AH78" s="23" t="s">
        <v>64</v>
      </c>
      <c r="AI78" s="23">
        <v>1784.5</v>
      </c>
      <c r="AJ78" s="23">
        <v>1.2</v>
      </c>
      <c r="AK78" s="23">
        <v>41.5</v>
      </c>
      <c r="AL78" s="23">
        <v>1.5</v>
      </c>
      <c r="AM78" s="21">
        <v>14.41</v>
      </c>
      <c r="AN78" s="24" t="s">
        <v>70</v>
      </c>
      <c r="AO78" s="24" t="s">
        <v>70</v>
      </c>
      <c r="AP78" s="21" t="s">
        <v>64</v>
      </c>
      <c r="AQ78" s="24">
        <v>2.727603003168011E-2</v>
      </c>
      <c r="AR78" s="24">
        <v>0.54579999999999995</v>
      </c>
      <c r="AS78" s="21" t="s">
        <v>64</v>
      </c>
      <c r="AT78" s="21" t="s">
        <v>64</v>
      </c>
      <c r="AU78" s="21" t="s">
        <v>64</v>
      </c>
      <c r="AV78" s="21" t="s">
        <v>64</v>
      </c>
      <c r="AW78" s="21" t="s">
        <v>64</v>
      </c>
      <c r="AX78" s="21" t="s">
        <v>64</v>
      </c>
      <c r="AY78" s="21" t="s">
        <v>64</v>
      </c>
      <c r="AZ78" s="21" t="s">
        <v>64</v>
      </c>
      <c r="BA78" s="21" t="s">
        <v>64</v>
      </c>
      <c r="BB78" s="21" t="s">
        <v>64</v>
      </c>
      <c r="BC78" s="21" t="s">
        <v>64</v>
      </c>
      <c r="BD78" s="21" t="s">
        <v>64</v>
      </c>
      <c r="BE78" s="21" t="s">
        <v>64</v>
      </c>
      <c r="BF78" s="21" t="s">
        <v>64</v>
      </c>
      <c r="BG78" s="21" t="s">
        <v>64</v>
      </c>
      <c r="BH78" s="21" t="s">
        <v>64</v>
      </c>
      <c r="BI78" s="21" t="s">
        <v>64</v>
      </c>
      <c r="BJ78" s="21" t="s">
        <v>64</v>
      </c>
      <c r="BK78" s="21" t="s">
        <v>64</v>
      </c>
      <c r="BL78" s="21" t="s">
        <v>64</v>
      </c>
      <c r="BM78" s="21" t="s">
        <v>64</v>
      </c>
      <c r="BN78" s="21" t="s">
        <v>64</v>
      </c>
      <c r="BO78" s="21" t="s">
        <v>64</v>
      </c>
      <c r="BP78" s="21" t="s">
        <v>64</v>
      </c>
      <c r="BQ78" s="21" t="s">
        <v>64</v>
      </c>
      <c r="BR78" s="21" t="s">
        <v>64</v>
      </c>
      <c r="BS78" s="21" t="s">
        <v>64</v>
      </c>
      <c r="BT78" s="21" t="s">
        <v>64</v>
      </c>
    </row>
    <row r="79" spans="1:72" s="6" customFormat="1" ht="15" customHeight="1" x14ac:dyDescent="0.35">
      <c r="A79" s="17" t="s">
        <v>144</v>
      </c>
      <c r="B79" s="18" t="s">
        <v>60</v>
      </c>
      <c r="C79" s="18" t="s">
        <v>61</v>
      </c>
      <c r="D79" s="18">
        <v>140</v>
      </c>
      <c r="E79" s="18">
        <v>2</v>
      </c>
      <c r="F79" s="18">
        <v>40</v>
      </c>
      <c r="G79" s="18">
        <v>48</v>
      </c>
      <c r="H79" s="19">
        <v>303.51</v>
      </c>
      <c r="I79" s="19">
        <v>303.47038834951456</v>
      </c>
      <c r="J79" s="18" t="s">
        <v>101</v>
      </c>
      <c r="K79" s="20" t="str">
        <f t="shared" si="1"/>
        <v/>
      </c>
      <c r="L79" s="20" t="s">
        <v>29</v>
      </c>
      <c r="M79" s="20" t="s">
        <v>63</v>
      </c>
      <c r="N79" s="20" t="s">
        <v>63</v>
      </c>
      <c r="O79" s="20" t="s">
        <v>63</v>
      </c>
      <c r="P79" s="20" t="s">
        <v>29</v>
      </c>
      <c r="Q79" s="20" t="s">
        <v>29</v>
      </c>
      <c r="R79" s="21">
        <v>40.370260227591928</v>
      </c>
      <c r="S79" s="21">
        <v>2.3209566338699861E-2</v>
      </c>
      <c r="T79" s="21">
        <v>0.64439352109040127</v>
      </c>
      <c r="U79" s="21">
        <v>9.5927867187220119</v>
      </c>
      <c r="V79" s="21">
        <v>0.12833709163373336</v>
      </c>
      <c r="W79" s="21">
        <v>48.658895618683133</v>
      </c>
      <c r="X79" s="21">
        <v>0.56216523067723867</v>
      </c>
      <c r="Y79" s="21">
        <v>0</v>
      </c>
      <c r="Z79" s="21">
        <v>1.1719575154759347E-3</v>
      </c>
      <c r="AA79" s="21">
        <v>1.6803218510796653E-2</v>
      </c>
      <c r="AB79" s="21">
        <v>1.9768492365643121E-3</v>
      </c>
      <c r="AC79" s="21">
        <v>100</v>
      </c>
      <c r="AD79" s="22">
        <v>90.949029762440233</v>
      </c>
      <c r="AE79" s="22">
        <v>100</v>
      </c>
      <c r="AF79" s="23">
        <v>20.596800000000002</v>
      </c>
      <c r="AG79" s="23">
        <v>2337.5864000000001</v>
      </c>
      <c r="AH79" s="23">
        <v>93</v>
      </c>
      <c r="AI79" s="23">
        <v>2576.6190000000001</v>
      </c>
      <c r="AJ79" s="23">
        <v>8.5074000000000005</v>
      </c>
      <c r="AK79" s="23">
        <v>44.598700000000001</v>
      </c>
      <c r="AL79" s="23">
        <v>4.1868000000000007</v>
      </c>
      <c r="AM79" s="21">
        <v>13.274884599894651</v>
      </c>
      <c r="AN79" s="24">
        <v>0.18406884598382695</v>
      </c>
      <c r="AO79" s="24">
        <v>13.666132133514607</v>
      </c>
      <c r="AP79" s="21" t="s">
        <v>64</v>
      </c>
      <c r="AQ79" s="24">
        <v>6.9363359565485505E-3</v>
      </c>
      <c r="AR79" s="24">
        <v>0.36080000000000001</v>
      </c>
      <c r="AS79" s="21" t="s">
        <v>64</v>
      </c>
      <c r="AT79" s="21" t="s">
        <v>64</v>
      </c>
      <c r="AU79" s="21" t="s">
        <v>64</v>
      </c>
      <c r="AV79" s="21" t="s">
        <v>64</v>
      </c>
      <c r="AW79" s="21" t="s">
        <v>64</v>
      </c>
      <c r="AX79" s="21" t="s">
        <v>64</v>
      </c>
      <c r="AY79" s="21" t="s">
        <v>64</v>
      </c>
      <c r="AZ79" s="21" t="s">
        <v>64</v>
      </c>
      <c r="BA79" s="21" t="s">
        <v>64</v>
      </c>
      <c r="BB79" s="21" t="s">
        <v>64</v>
      </c>
      <c r="BC79" s="21" t="s">
        <v>64</v>
      </c>
      <c r="BD79" s="21" t="s">
        <v>64</v>
      </c>
      <c r="BE79" s="21" t="s">
        <v>64</v>
      </c>
      <c r="BF79" s="21" t="s">
        <v>64</v>
      </c>
      <c r="BG79" s="21" t="s">
        <v>64</v>
      </c>
      <c r="BH79" s="21" t="s">
        <v>64</v>
      </c>
      <c r="BI79" s="21" t="s">
        <v>64</v>
      </c>
      <c r="BJ79" s="21" t="s">
        <v>64</v>
      </c>
      <c r="BK79" s="21" t="s">
        <v>64</v>
      </c>
      <c r="BL79" s="21" t="s">
        <v>64</v>
      </c>
      <c r="BM79" s="21" t="s">
        <v>64</v>
      </c>
      <c r="BN79" s="21" t="s">
        <v>64</v>
      </c>
      <c r="BO79" s="21" t="s">
        <v>64</v>
      </c>
      <c r="BP79" s="21" t="s">
        <v>64</v>
      </c>
      <c r="BQ79" s="21" t="s">
        <v>64</v>
      </c>
      <c r="BR79" s="21" t="s">
        <v>64</v>
      </c>
      <c r="BS79" s="21" t="s">
        <v>64</v>
      </c>
      <c r="BT79" s="21" t="s">
        <v>64</v>
      </c>
    </row>
    <row r="80" spans="1:72" s="6" customFormat="1" ht="15" customHeight="1" x14ac:dyDescent="0.35">
      <c r="A80" s="17" t="s">
        <v>145</v>
      </c>
      <c r="B80" s="18" t="s">
        <v>69</v>
      </c>
      <c r="C80" s="18" t="s">
        <v>61</v>
      </c>
      <c r="D80" s="18">
        <v>142</v>
      </c>
      <c r="E80" s="18">
        <v>1</v>
      </c>
      <c r="F80" s="18">
        <v>84</v>
      </c>
      <c r="G80" s="18">
        <v>88</v>
      </c>
      <c r="H80" s="19">
        <v>308.98999999999995</v>
      </c>
      <c r="I80" s="19">
        <v>308.98999999999995</v>
      </c>
      <c r="J80" s="18" t="s">
        <v>101</v>
      </c>
      <c r="K80" s="20" t="str">
        <f t="shared" si="1"/>
        <v>Y</v>
      </c>
      <c r="L80" s="20" t="s">
        <v>29</v>
      </c>
      <c r="M80" s="20" t="s">
        <v>63</v>
      </c>
      <c r="N80" s="20" t="s">
        <v>63</v>
      </c>
      <c r="O80" s="20" t="s">
        <v>63</v>
      </c>
      <c r="P80" s="20" t="s">
        <v>29</v>
      </c>
      <c r="Q80" s="20" t="s">
        <v>29</v>
      </c>
      <c r="R80" s="21">
        <v>40.23786163823015</v>
      </c>
      <c r="S80" s="21">
        <v>2.1536768049008108E-2</v>
      </c>
      <c r="T80" s="21">
        <v>0.74182201057694597</v>
      </c>
      <c r="U80" s="21">
        <v>9.8231592045753686</v>
      </c>
      <c r="V80" s="21">
        <v>0.12682763406638109</v>
      </c>
      <c r="W80" s="21">
        <v>48.601306563928297</v>
      </c>
      <c r="X80" s="21">
        <v>0.44270023211850001</v>
      </c>
      <c r="Y80" s="21" t="s">
        <v>70</v>
      </c>
      <c r="Z80" s="21" t="s">
        <v>70</v>
      </c>
      <c r="AA80" s="21">
        <v>4.7859484553351359E-3</v>
      </c>
      <c r="AB80" s="21" t="s">
        <v>64</v>
      </c>
      <c r="AC80" s="21">
        <v>99.999999999999986</v>
      </c>
      <c r="AD80" s="22">
        <v>90.741827177218823</v>
      </c>
      <c r="AE80" s="22"/>
      <c r="AF80" s="23">
        <v>22.3</v>
      </c>
      <c r="AG80" s="23">
        <v>3452.3</v>
      </c>
      <c r="AH80" s="23" t="s">
        <v>64</v>
      </c>
      <c r="AI80" s="23">
        <v>2785.8</v>
      </c>
      <c r="AJ80" s="23" t="s">
        <v>70</v>
      </c>
      <c r="AK80" s="23">
        <v>43.6</v>
      </c>
      <c r="AL80" s="23">
        <v>1.9</v>
      </c>
      <c r="AM80" s="21">
        <v>13.82</v>
      </c>
      <c r="AN80" s="24" t="s">
        <v>70</v>
      </c>
      <c r="AO80" s="24" t="s">
        <v>70</v>
      </c>
      <c r="AP80" s="21" t="s">
        <v>64</v>
      </c>
      <c r="AQ80" s="24">
        <v>9.538642545068185E-3</v>
      </c>
      <c r="AR80" s="24">
        <v>0.53080000000000005</v>
      </c>
      <c r="AS80" s="21" t="s">
        <v>64</v>
      </c>
      <c r="AT80" s="21" t="s">
        <v>64</v>
      </c>
      <c r="AU80" s="21" t="s">
        <v>64</v>
      </c>
      <c r="AV80" s="21" t="s">
        <v>64</v>
      </c>
      <c r="AW80" s="21" t="s">
        <v>64</v>
      </c>
      <c r="AX80" s="21" t="s">
        <v>64</v>
      </c>
      <c r="AY80" s="21" t="s">
        <v>64</v>
      </c>
      <c r="AZ80" s="21" t="s">
        <v>64</v>
      </c>
      <c r="BA80" s="21" t="s">
        <v>64</v>
      </c>
      <c r="BB80" s="21" t="s">
        <v>64</v>
      </c>
      <c r="BC80" s="21" t="s">
        <v>64</v>
      </c>
      <c r="BD80" s="21" t="s">
        <v>64</v>
      </c>
      <c r="BE80" s="21" t="s">
        <v>64</v>
      </c>
      <c r="BF80" s="21" t="s">
        <v>64</v>
      </c>
      <c r="BG80" s="21" t="s">
        <v>64</v>
      </c>
      <c r="BH80" s="21" t="s">
        <v>64</v>
      </c>
      <c r="BI80" s="21" t="s">
        <v>64</v>
      </c>
      <c r="BJ80" s="21" t="s">
        <v>64</v>
      </c>
      <c r="BK80" s="21" t="s">
        <v>64</v>
      </c>
      <c r="BL80" s="21" t="s">
        <v>64</v>
      </c>
      <c r="BM80" s="21" t="s">
        <v>64</v>
      </c>
      <c r="BN80" s="21" t="s">
        <v>64</v>
      </c>
      <c r="BO80" s="21" t="s">
        <v>64</v>
      </c>
      <c r="BP80" s="21" t="s">
        <v>64</v>
      </c>
      <c r="BQ80" s="21" t="s">
        <v>64</v>
      </c>
      <c r="BR80" s="21" t="s">
        <v>64</v>
      </c>
      <c r="BS80" s="21" t="s">
        <v>64</v>
      </c>
      <c r="BT80" s="21" t="s">
        <v>64</v>
      </c>
    </row>
    <row r="81" spans="1:72" s="6" customFormat="1" ht="15" customHeight="1" x14ac:dyDescent="0.35">
      <c r="A81" s="17" t="s">
        <v>146</v>
      </c>
      <c r="B81" s="18" t="s">
        <v>60</v>
      </c>
      <c r="C81" s="18" t="s">
        <v>61</v>
      </c>
      <c r="D81" s="18">
        <v>143</v>
      </c>
      <c r="E81" s="18">
        <v>1</v>
      </c>
      <c r="F81" s="18">
        <v>3</v>
      </c>
      <c r="G81" s="18">
        <v>10</v>
      </c>
      <c r="H81" s="19">
        <v>311.17999999999995</v>
      </c>
      <c r="I81" s="19">
        <v>311.17931596091205</v>
      </c>
      <c r="J81" s="18" t="s">
        <v>147</v>
      </c>
      <c r="K81" s="20" t="str">
        <f t="shared" si="1"/>
        <v/>
      </c>
      <c r="L81" s="20" t="s">
        <v>29</v>
      </c>
      <c r="M81" s="20" t="s">
        <v>63</v>
      </c>
      <c r="N81" s="20" t="s">
        <v>63</v>
      </c>
      <c r="O81" s="20" t="s">
        <v>29</v>
      </c>
      <c r="P81" s="20" t="s">
        <v>29</v>
      </c>
      <c r="Q81" s="20" t="s">
        <v>29</v>
      </c>
      <c r="R81" s="21">
        <v>44.182528337001955</v>
      </c>
      <c r="S81" s="21">
        <v>2.8042118807328199E-2</v>
      </c>
      <c r="T81" s="21">
        <v>0.89934198826146006</v>
      </c>
      <c r="U81" s="21">
        <v>8.7476341528825774</v>
      </c>
      <c r="V81" s="21">
        <v>0.12424295815645485</v>
      </c>
      <c r="W81" s="21">
        <v>45.084671112498455</v>
      </c>
      <c r="X81" s="21">
        <v>0.91244535490781242</v>
      </c>
      <c r="Y81" s="21">
        <v>0</v>
      </c>
      <c r="Z81" s="21">
        <v>1.2472854459792077E-3</v>
      </c>
      <c r="AA81" s="21">
        <v>1.6869688232283148E-2</v>
      </c>
      <c r="AB81" s="21">
        <v>2.9770038056970267E-3</v>
      </c>
      <c r="AC81" s="21">
        <v>100</v>
      </c>
      <c r="AD81" s="22">
        <v>91.079356483896305</v>
      </c>
      <c r="AE81" s="22">
        <v>100</v>
      </c>
      <c r="AF81" s="23">
        <v>37.536299999999997</v>
      </c>
      <c r="AG81" s="23">
        <v>2465.5317999999997</v>
      </c>
      <c r="AH81" s="23">
        <v>62</v>
      </c>
      <c r="AI81" s="23">
        <v>2278.3209999999999</v>
      </c>
      <c r="AJ81" s="23">
        <v>5.8746</v>
      </c>
      <c r="AK81" s="23">
        <v>38.629900000000006</v>
      </c>
      <c r="AL81" s="23"/>
      <c r="AM81" s="21">
        <v>9.8221269938441083</v>
      </c>
      <c r="AN81" s="24">
        <v>0.11536187420261874</v>
      </c>
      <c r="AO81" s="24">
        <v>10.849741859512267</v>
      </c>
      <c r="AP81" s="21" t="s">
        <v>64</v>
      </c>
      <c r="AQ81" s="24">
        <v>1.5847297381820467E-3</v>
      </c>
      <c r="AR81" s="24">
        <v>0.2492</v>
      </c>
      <c r="AS81" s="21" t="s">
        <v>64</v>
      </c>
      <c r="AT81" s="21" t="s">
        <v>64</v>
      </c>
      <c r="AU81" s="21" t="s">
        <v>64</v>
      </c>
      <c r="AV81" s="21" t="s">
        <v>64</v>
      </c>
      <c r="AW81" s="21" t="s">
        <v>64</v>
      </c>
      <c r="AX81" s="21" t="s">
        <v>64</v>
      </c>
      <c r="AY81" s="21" t="s">
        <v>64</v>
      </c>
      <c r="AZ81" s="21" t="s">
        <v>64</v>
      </c>
      <c r="BA81" s="21" t="s">
        <v>64</v>
      </c>
      <c r="BB81" s="21" t="s">
        <v>64</v>
      </c>
      <c r="BC81" s="21" t="s">
        <v>64</v>
      </c>
      <c r="BD81" s="21" t="s">
        <v>64</v>
      </c>
      <c r="BE81" s="21" t="s">
        <v>64</v>
      </c>
      <c r="BF81" s="21" t="s">
        <v>64</v>
      </c>
      <c r="BG81" s="21" t="s">
        <v>64</v>
      </c>
      <c r="BH81" s="21" t="s">
        <v>64</v>
      </c>
      <c r="BI81" s="21" t="s">
        <v>64</v>
      </c>
      <c r="BJ81" s="21" t="s">
        <v>64</v>
      </c>
      <c r="BK81" s="21" t="s">
        <v>64</v>
      </c>
      <c r="BL81" s="21" t="s">
        <v>64</v>
      </c>
      <c r="BM81" s="21" t="s">
        <v>64</v>
      </c>
      <c r="BN81" s="21" t="s">
        <v>64</v>
      </c>
      <c r="BO81" s="21" t="s">
        <v>64</v>
      </c>
      <c r="BP81" s="21" t="s">
        <v>64</v>
      </c>
      <c r="BQ81" s="21" t="s">
        <v>64</v>
      </c>
      <c r="BR81" s="21" t="s">
        <v>64</v>
      </c>
      <c r="BS81" s="21" t="s">
        <v>64</v>
      </c>
      <c r="BT81" s="21" t="s">
        <v>64</v>
      </c>
    </row>
    <row r="82" spans="1:72" s="6" customFormat="1" ht="15" customHeight="1" x14ac:dyDescent="0.35">
      <c r="A82" s="17" t="s">
        <v>148</v>
      </c>
      <c r="B82" s="18" t="s">
        <v>60</v>
      </c>
      <c r="C82" s="18" t="s">
        <v>61</v>
      </c>
      <c r="D82" s="18">
        <v>143</v>
      </c>
      <c r="E82" s="18">
        <v>3</v>
      </c>
      <c r="F82" s="18">
        <v>50</v>
      </c>
      <c r="G82" s="18">
        <v>58</v>
      </c>
      <c r="H82" s="19">
        <v>313.43</v>
      </c>
      <c r="I82" s="19">
        <v>313.37801302931592</v>
      </c>
      <c r="J82" s="18" t="s">
        <v>147</v>
      </c>
      <c r="K82" s="20" t="str">
        <f t="shared" si="1"/>
        <v/>
      </c>
      <c r="L82" s="20" t="s">
        <v>29</v>
      </c>
      <c r="M82" s="20" t="s">
        <v>63</v>
      </c>
      <c r="N82" s="20" t="s">
        <v>63</v>
      </c>
      <c r="O82" s="20" t="s">
        <v>63</v>
      </c>
      <c r="P82" s="20" t="s">
        <v>29</v>
      </c>
      <c r="Q82" s="20" t="s">
        <v>29</v>
      </c>
      <c r="R82" s="21">
        <v>43.980559229274228</v>
      </c>
      <c r="S82" s="21">
        <v>3.1941660207663272E-2</v>
      </c>
      <c r="T82" s="21">
        <v>0.7718623885016237</v>
      </c>
      <c r="U82" s="21">
        <v>9.1504675442431367</v>
      </c>
      <c r="V82" s="21">
        <v>0.13192092612275502</v>
      </c>
      <c r="W82" s="21">
        <v>44.935527027403865</v>
      </c>
      <c r="X82" s="21">
        <v>0.97850644126946196</v>
      </c>
      <c r="Y82" s="21">
        <v>0</v>
      </c>
      <c r="Z82" s="21">
        <v>1.2863581840452797E-3</v>
      </c>
      <c r="AA82" s="21">
        <v>1.6932401193608396E-2</v>
      </c>
      <c r="AB82" s="21">
        <v>9.9602359962402314E-4</v>
      </c>
      <c r="AC82" s="21">
        <v>100.00000000000001</v>
      </c>
      <c r="AD82" s="22">
        <v>90.678762855853364</v>
      </c>
      <c r="AE82" s="22">
        <v>100</v>
      </c>
      <c r="AF82" s="23">
        <v>43.1828</v>
      </c>
      <c r="AG82" s="23">
        <v>2475.0484000000001</v>
      </c>
      <c r="AH82" s="23">
        <v>82</v>
      </c>
      <c r="AI82" s="23">
        <v>2263.7934999999998</v>
      </c>
      <c r="AJ82" s="23">
        <v>5.8746</v>
      </c>
      <c r="AK82" s="23">
        <v>49.572700000000005</v>
      </c>
      <c r="AL82" s="23">
        <v>3.1429000000000009</v>
      </c>
      <c r="AM82" s="21">
        <v>10.275579991953871</v>
      </c>
      <c r="AN82" s="24">
        <v>0.13316130831015147</v>
      </c>
      <c r="AO82" s="24">
        <v>11.203504955403533</v>
      </c>
      <c r="AP82" s="21" t="s">
        <v>64</v>
      </c>
      <c r="AQ82" s="24">
        <v>2.1425770663552682E-3</v>
      </c>
      <c r="AR82" s="24">
        <v>0.28499999999999998</v>
      </c>
      <c r="AS82" s="21" t="s">
        <v>64</v>
      </c>
      <c r="AT82" s="21" t="s">
        <v>64</v>
      </c>
      <c r="AU82" s="21" t="s">
        <v>64</v>
      </c>
      <c r="AV82" s="21" t="s">
        <v>64</v>
      </c>
      <c r="AW82" s="21" t="s">
        <v>64</v>
      </c>
      <c r="AX82" s="21" t="s">
        <v>64</v>
      </c>
      <c r="AY82" s="21" t="s">
        <v>64</v>
      </c>
      <c r="AZ82" s="21" t="s">
        <v>64</v>
      </c>
      <c r="BA82" s="21" t="s">
        <v>64</v>
      </c>
      <c r="BB82" s="21" t="s">
        <v>64</v>
      </c>
      <c r="BC82" s="21" t="s">
        <v>64</v>
      </c>
      <c r="BD82" s="21" t="s">
        <v>64</v>
      </c>
      <c r="BE82" s="21" t="s">
        <v>64</v>
      </c>
      <c r="BF82" s="21" t="s">
        <v>64</v>
      </c>
      <c r="BG82" s="21" t="s">
        <v>64</v>
      </c>
      <c r="BH82" s="21" t="s">
        <v>64</v>
      </c>
      <c r="BI82" s="21" t="s">
        <v>64</v>
      </c>
      <c r="BJ82" s="21" t="s">
        <v>64</v>
      </c>
      <c r="BK82" s="21" t="s">
        <v>64</v>
      </c>
      <c r="BL82" s="21" t="s">
        <v>64</v>
      </c>
      <c r="BM82" s="21" t="s">
        <v>64</v>
      </c>
      <c r="BN82" s="21" t="s">
        <v>64</v>
      </c>
      <c r="BO82" s="21" t="s">
        <v>64</v>
      </c>
      <c r="BP82" s="21" t="s">
        <v>64</v>
      </c>
      <c r="BQ82" s="21" t="s">
        <v>64</v>
      </c>
      <c r="BR82" s="21" t="s">
        <v>64</v>
      </c>
      <c r="BS82" s="21" t="s">
        <v>64</v>
      </c>
      <c r="BT82" s="21" t="s">
        <v>64</v>
      </c>
    </row>
    <row r="83" spans="1:72" s="6" customFormat="1" ht="15" customHeight="1" x14ac:dyDescent="0.35">
      <c r="A83" s="17" t="s">
        <v>149</v>
      </c>
      <c r="B83" s="18" t="s">
        <v>69</v>
      </c>
      <c r="C83" s="18" t="s">
        <v>61</v>
      </c>
      <c r="D83" s="18">
        <v>145</v>
      </c>
      <c r="E83" s="18">
        <v>2</v>
      </c>
      <c r="F83" s="18">
        <v>0</v>
      </c>
      <c r="G83" s="18">
        <v>5</v>
      </c>
      <c r="H83" s="19">
        <v>318.10000000000002</v>
      </c>
      <c r="I83" s="19">
        <v>318.04763779527559</v>
      </c>
      <c r="J83" s="18" t="s">
        <v>147</v>
      </c>
      <c r="K83" s="20" t="str">
        <f t="shared" si="1"/>
        <v>Y</v>
      </c>
      <c r="L83" s="20" t="s">
        <v>29</v>
      </c>
      <c r="M83" s="20" t="s">
        <v>63</v>
      </c>
      <c r="N83" s="20" t="s">
        <v>63</v>
      </c>
      <c r="O83" s="20" t="s">
        <v>63</v>
      </c>
      <c r="P83" s="20" t="s">
        <v>29</v>
      </c>
      <c r="Q83" s="20" t="s">
        <v>29</v>
      </c>
      <c r="R83" s="21">
        <v>43.596171925849134</v>
      </c>
      <c r="S83" s="21">
        <v>2.1695634356242308E-2</v>
      </c>
      <c r="T83" s="21">
        <v>0.81961285345804302</v>
      </c>
      <c r="U83" s="21">
        <v>8.5818287009136256</v>
      </c>
      <c r="V83" s="21">
        <v>0.12535255405828891</v>
      </c>
      <c r="W83" s="21">
        <v>45.813947882265019</v>
      </c>
      <c r="X83" s="21">
        <v>1.036569197020466</v>
      </c>
      <c r="Y83" s="21" t="s">
        <v>70</v>
      </c>
      <c r="Z83" s="21" t="s">
        <v>70</v>
      </c>
      <c r="AA83" s="21">
        <v>4.8212520791649583E-3</v>
      </c>
      <c r="AB83" s="21" t="s">
        <v>64</v>
      </c>
      <c r="AC83" s="21">
        <v>99.999999999999986</v>
      </c>
      <c r="AD83" s="22">
        <v>91.361108676104493</v>
      </c>
      <c r="AE83" s="22"/>
      <c r="AF83" s="23">
        <v>36.6</v>
      </c>
      <c r="AG83" s="23">
        <v>2611.1999999999998</v>
      </c>
      <c r="AH83" s="23" t="s">
        <v>64</v>
      </c>
      <c r="AI83" s="23">
        <v>2374.8000000000002</v>
      </c>
      <c r="AJ83" s="23">
        <v>4.9000000000000004</v>
      </c>
      <c r="AK83" s="23">
        <v>38.5</v>
      </c>
      <c r="AL83" s="23">
        <v>2.1</v>
      </c>
      <c r="AM83" s="21">
        <v>12.46</v>
      </c>
      <c r="AN83" s="24" t="s">
        <v>70</v>
      </c>
      <c r="AO83" s="24" t="s">
        <v>70</v>
      </c>
      <c r="AP83" s="21" t="s">
        <v>64</v>
      </c>
      <c r="AQ83" s="24">
        <v>-7.068461175223778E-4</v>
      </c>
      <c r="AR83" s="24">
        <v>0.64659999999999995</v>
      </c>
      <c r="AS83" s="21" t="s">
        <v>64</v>
      </c>
      <c r="AT83" s="21" t="s">
        <v>64</v>
      </c>
      <c r="AU83" s="21" t="s">
        <v>64</v>
      </c>
      <c r="AV83" s="21" t="s">
        <v>64</v>
      </c>
      <c r="AW83" s="21" t="s">
        <v>64</v>
      </c>
      <c r="AX83" s="21" t="s">
        <v>64</v>
      </c>
      <c r="AY83" s="21" t="s">
        <v>64</v>
      </c>
      <c r="AZ83" s="21" t="s">
        <v>64</v>
      </c>
      <c r="BA83" s="21" t="s">
        <v>64</v>
      </c>
      <c r="BB83" s="21" t="s">
        <v>64</v>
      </c>
      <c r="BC83" s="21" t="s">
        <v>64</v>
      </c>
      <c r="BD83" s="21" t="s">
        <v>64</v>
      </c>
      <c r="BE83" s="21" t="s">
        <v>64</v>
      </c>
      <c r="BF83" s="21" t="s">
        <v>64</v>
      </c>
      <c r="BG83" s="21" t="s">
        <v>64</v>
      </c>
      <c r="BH83" s="21" t="s">
        <v>64</v>
      </c>
      <c r="BI83" s="21" t="s">
        <v>64</v>
      </c>
      <c r="BJ83" s="21" t="s">
        <v>64</v>
      </c>
      <c r="BK83" s="21" t="s">
        <v>64</v>
      </c>
      <c r="BL83" s="21" t="s">
        <v>64</v>
      </c>
      <c r="BM83" s="21" t="s">
        <v>64</v>
      </c>
      <c r="BN83" s="21" t="s">
        <v>64</v>
      </c>
      <c r="BO83" s="21" t="s">
        <v>64</v>
      </c>
      <c r="BP83" s="21" t="s">
        <v>64</v>
      </c>
      <c r="BQ83" s="21" t="s">
        <v>64</v>
      </c>
      <c r="BR83" s="21" t="s">
        <v>64</v>
      </c>
      <c r="BS83" s="21" t="s">
        <v>64</v>
      </c>
      <c r="BT83" s="21" t="s">
        <v>64</v>
      </c>
    </row>
    <row r="84" spans="1:72" s="6" customFormat="1" ht="15" customHeight="1" x14ac:dyDescent="0.35">
      <c r="A84" s="17" t="s">
        <v>150</v>
      </c>
      <c r="B84" s="18" t="s">
        <v>60</v>
      </c>
      <c r="C84" s="18" t="s">
        <v>61</v>
      </c>
      <c r="D84" s="18">
        <v>148</v>
      </c>
      <c r="E84" s="18">
        <v>1</v>
      </c>
      <c r="F84" s="18">
        <v>30</v>
      </c>
      <c r="G84" s="18">
        <v>38</v>
      </c>
      <c r="H84" s="19">
        <v>326.45</v>
      </c>
      <c r="I84" s="19">
        <v>326.4186567164179</v>
      </c>
      <c r="J84" s="18" t="s">
        <v>147</v>
      </c>
      <c r="K84" s="20" t="str">
        <f t="shared" si="1"/>
        <v/>
      </c>
      <c r="L84" s="20" t="s">
        <v>29</v>
      </c>
      <c r="M84" s="20" t="s">
        <v>63</v>
      </c>
      <c r="N84" s="20" t="s">
        <v>63</v>
      </c>
      <c r="O84" s="20" t="s">
        <v>63</v>
      </c>
      <c r="P84" s="20" t="s">
        <v>29</v>
      </c>
      <c r="Q84" s="20" t="s">
        <v>29</v>
      </c>
      <c r="R84" s="21">
        <v>44.243362972818041</v>
      </c>
      <c r="S84" s="21">
        <v>2.3752421252062346E-2</v>
      </c>
      <c r="T84" s="21">
        <v>0.67292530689096053</v>
      </c>
      <c r="U84" s="21">
        <v>7.7192647800590706</v>
      </c>
      <c r="V84" s="21">
        <v>9.2049159843146058E-2</v>
      </c>
      <c r="W84" s="21">
        <v>45.696654503715621</v>
      </c>
      <c r="X84" s="21">
        <v>1.4814847687439356</v>
      </c>
      <c r="Y84" s="21">
        <v>4.0628506514210967E-2</v>
      </c>
      <c r="Z84" s="21">
        <v>2.6768344156122021E-3</v>
      </c>
      <c r="AA84" s="21">
        <v>1.9141265525896081E-2</v>
      </c>
      <c r="AB84" s="21">
        <v>8.059480221429929E-3</v>
      </c>
      <c r="AC84" s="21">
        <v>99.999999999999986</v>
      </c>
      <c r="AD84" s="22">
        <v>92.142805756121334</v>
      </c>
      <c r="AE84" s="22">
        <v>95.272046851471799</v>
      </c>
      <c r="AF84" s="23">
        <v>28.501899999999999</v>
      </c>
      <c r="AG84" s="23">
        <v>2240.3056000000001</v>
      </c>
      <c r="AH84" s="23">
        <v>77</v>
      </c>
      <c r="AI84" s="23">
        <v>2466.21</v>
      </c>
      <c r="AJ84" s="23">
        <v>0.60899999999999999</v>
      </c>
      <c r="AK84" s="23">
        <v>15.749500000000001</v>
      </c>
      <c r="AL84" s="23">
        <v>1.1200000000000543E-2</v>
      </c>
      <c r="AM84" s="21">
        <v>13.098031547386299</v>
      </c>
      <c r="AN84" s="24">
        <v>0.20308726709983302</v>
      </c>
      <c r="AO84" s="24">
        <v>13.936693879516389</v>
      </c>
      <c r="AP84" s="21" t="s">
        <v>64</v>
      </c>
      <c r="AQ84" s="24">
        <v>4.2268709840281374E-3</v>
      </c>
      <c r="AR84" s="24">
        <v>0.42659999999999998</v>
      </c>
      <c r="AS84" s="21" t="s">
        <v>64</v>
      </c>
      <c r="AT84" s="21" t="s">
        <v>64</v>
      </c>
      <c r="AU84" s="21" t="s">
        <v>64</v>
      </c>
      <c r="AV84" s="21" t="s">
        <v>64</v>
      </c>
      <c r="AW84" s="21" t="s">
        <v>64</v>
      </c>
      <c r="AX84" s="21" t="s">
        <v>64</v>
      </c>
      <c r="AY84" s="21" t="s">
        <v>64</v>
      </c>
      <c r="AZ84" s="21" t="s">
        <v>64</v>
      </c>
      <c r="BA84" s="21" t="s">
        <v>64</v>
      </c>
      <c r="BB84" s="21" t="s">
        <v>64</v>
      </c>
      <c r="BC84" s="21" t="s">
        <v>64</v>
      </c>
      <c r="BD84" s="21" t="s">
        <v>64</v>
      </c>
      <c r="BE84" s="21" t="s">
        <v>64</v>
      </c>
      <c r="BF84" s="21" t="s">
        <v>64</v>
      </c>
      <c r="BG84" s="21" t="s">
        <v>64</v>
      </c>
      <c r="BH84" s="21" t="s">
        <v>64</v>
      </c>
      <c r="BI84" s="21" t="s">
        <v>64</v>
      </c>
      <c r="BJ84" s="21" t="s">
        <v>64</v>
      </c>
      <c r="BK84" s="21" t="s">
        <v>64</v>
      </c>
      <c r="BL84" s="21" t="s">
        <v>64</v>
      </c>
      <c r="BM84" s="21" t="s">
        <v>64</v>
      </c>
      <c r="BN84" s="21" t="s">
        <v>64</v>
      </c>
      <c r="BO84" s="21" t="s">
        <v>64</v>
      </c>
      <c r="BP84" s="21" t="s">
        <v>64</v>
      </c>
      <c r="BQ84" s="21" t="s">
        <v>64</v>
      </c>
      <c r="BR84" s="21" t="s">
        <v>64</v>
      </c>
      <c r="BS84" s="21" t="s">
        <v>64</v>
      </c>
      <c r="BT84" s="21" t="s">
        <v>64</v>
      </c>
    </row>
    <row r="85" spans="1:72" s="6" customFormat="1" ht="15" customHeight="1" x14ac:dyDescent="0.35">
      <c r="A85" s="17" t="s">
        <v>151</v>
      </c>
      <c r="B85" s="18" t="s">
        <v>69</v>
      </c>
      <c r="C85" s="18" t="s">
        <v>61</v>
      </c>
      <c r="D85" s="18">
        <v>149</v>
      </c>
      <c r="E85" s="18">
        <v>1</v>
      </c>
      <c r="F85" s="18">
        <v>34</v>
      </c>
      <c r="G85" s="18">
        <v>39</v>
      </c>
      <c r="H85" s="19">
        <v>329.48999999999995</v>
      </c>
      <c r="I85" s="19">
        <v>329.48497536945808</v>
      </c>
      <c r="J85" s="18" t="s">
        <v>147</v>
      </c>
      <c r="K85" s="20" t="str">
        <f t="shared" si="1"/>
        <v>Y</v>
      </c>
      <c r="L85" s="20" t="s">
        <v>29</v>
      </c>
      <c r="M85" s="20" t="s">
        <v>63</v>
      </c>
      <c r="N85" s="20" t="s">
        <v>63</v>
      </c>
      <c r="O85" s="20" t="s">
        <v>63</v>
      </c>
      <c r="P85" s="20" t="s">
        <v>29</v>
      </c>
      <c r="Q85" s="20" t="s">
        <v>29</v>
      </c>
      <c r="R85" s="21">
        <v>43.832142033663821</v>
      </c>
      <c r="S85" s="21">
        <v>2.3057412958266084E-2</v>
      </c>
      <c r="T85" s="21">
        <v>0.70325109522711549</v>
      </c>
      <c r="U85" s="21">
        <v>7.9432787641226641</v>
      </c>
      <c r="V85" s="21">
        <v>9.9146875720544134E-2</v>
      </c>
      <c r="W85" s="21">
        <v>45.780493428637307</v>
      </c>
      <c r="X85" s="21">
        <v>1.6140189070786257</v>
      </c>
      <c r="Y85" s="21" t="s">
        <v>70</v>
      </c>
      <c r="Z85" s="21" t="s">
        <v>70</v>
      </c>
      <c r="AA85" s="21">
        <v>4.6114825916532161E-3</v>
      </c>
      <c r="AB85" s="21" t="s">
        <v>64</v>
      </c>
      <c r="AC85" s="21">
        <v>100.00000000000001</v>
      </c>
      <c r="AD85" s="22">
        <v>91.946765990923339</v>
      </c>
      <c r="AE85" s="22"/>
      <c r="AF85" s="23">
        <v>33.9</v>
      </c>
      <c r="AG85" s="23">
        <v>2490.6999999999998</v>
      </c>
      <c r="AH85" s="23" t="s">
        <v>64</v>
      </c>
      <c r="AI85" s="23">
        <v>2374.1999999999998</v>
      </c>
      <c r="AJ85" s="23" t="s">
        <v>70</v>
      </c>
      <c r="AK85" s="23">
        <v>21</v>
      </c>
      <c r="AL85" s="23">
        <v>2.7</v>
      </c>
      <c r="AM85" s="21">
        <v>14.08</v>
      </c>
      <c r="AN85" s="24" t="s">
        <v>70</v>
      </c>
      <c r="AO85" s="24" t="s">
        <v>70</v>
      </c>
      <c r="AP85" s="21" t="s">
        <v>64</v>
      </c>
      <c r="AQ85" s="24">
        <v>6.6710176166564356E-3</v>
      </c>
      <c r="AR85" s="24">
        <v>0.52749999999999997</v>
      </c>
      <c r="AS85" s="21" t="s">
        <v>64</v>
      </c>
      <c r="AT85" s="21" t="s">
        <v>64</v>
      </c>
      <c r="AU85" s="21" t="s">
        <v>64</v>
      </c>
      <c r="AV85" s="21" t="s">
        <v>64</v>
      </c>
      <c r="AW85" s="21" t="s">
        <v>64</v>
      </c>
      <c r="AX85" s="21" t="s">
        <v>64</v>
      </c>
      <c r="AY85" s="21" t="s">
        <v>64</v>
      </c>
      <c r="AZ85" s="21" t="s">
        <v>64</v>
      </c>
      <c r="BA85" s="21" t="s">
        <v>64</v>
      </c>
      <c r="BB85" s="21" t="s">
        <v>64</v>
      </c>
      <c r="BC85" s="21" t="s">
        <v>64</v>
      </c>
      <c r="BD85" s="21" t="s">
        <v>64</v>
      </c>
      <c r="BE85" s="21" t="s">
        <v>64</v>
      </c>
      <c r="BF85" s="21" t="s">
        <v>64</v>
      </c>
      <c r="BG85" s="21" t="s">
        <v>64</v>
      </c>
      <c r="BH85" s="21" t="s">
        <v>64</v>
      </c>
      <c r="BI85" s="21" t="s">
        <v>64</v>
      </c>
      <c r="BJ85" s="21" t="s">
        <v>64</v>
      </c>
      <c r="BK85" s="21" t="s">
        <v>64</v>
      </c>
      <c r="BL85" s="21" t="s">
        <v>64</v>
      </c>
      <c r="BM85" s="21" t="s">
        <v>64</v>
      </c>
      <c r="BN85" s="21" t="s">
        <v>64</v>
      </c>
      <c r="BO85" s="21" t="s">
        <v>64</v>
      </c>
      <c r="BP85" s="21" t="s">
        <v>64</v>
      </c>
      <c r="BQ85" s="21" t="s">
        <v>64</v>
      </c>
      <c r="BR85" s="21" t="s">
        <v>64</v>
      </c>
      <c r="BS85" s="21" t="s">
        <v>64</v>
      </c>
      <c r="BT85" s="21" t="s">
        <v>64</v>
      </c>
    </row>
    <row r="86" spans="1:72" s="6" customFormat="1" ht="15" customHeight="1" x14ac:dyDescent="0.35">
      <c r="A86" s="17" t="s">
        <v>152</v>
      </c>
      <c r="B86" s="18" t="s">
        <v>60</v>
      </c>
      <c r="C86" s="18" t="s">
        <v>61</v>
      </c>
      <c r="D86" s="18">
        <v>149</v>
      </c>
      <c r="E86" s="18">
        <v>4</v>
      </c>
      <c r="F86" s="18">
        <v>28</v>
      </c>
      <c r="G86" s="18">
        <v>36</v>
      </c>
      <c r="H86" s="19">
        <v>331.84499999999997</v>
      </c>
      <c r="I86" s="19">
        <v>331.80517241379306</v>
      </c>
      <c r="J86" s="18" t="s">
        <v>130</v>
      </c>
      <c r="K86" s="20" t="str">
        <f t="shared" si="1"/>
        <v/>
      </c>
      <c r="L86" s="20" t="s">
        <v>29</v>
      </c>
      <c r="M86" s="20" t="s">
        <v>63</v>
      </c>
      <c r="N86" s="20" t="s">
        <v>63</v>
      </c>
      <c r="O86" s="20" t="s">
        <v>63</v>
      </c>
      <c r="P86" s="20" t="s">
        <v>29</v>
      </c>
      <c r="Q86" s="20" t="s">
        <v>29</v>
      </c>
      <c r="R86" s="21">
        <v>43.374019058891406</v>
      </c>
      <c r="S86" s="21">
        <v>2.0551624295010121E-2</v>
      </c>
      <c r="T86" s="21">
        <v>0.67330212849837878</v>
      </c>
      <c r="U86" s="21">
        <v>7.9299963156087871</v>
      </c>
      <c r="V86" s="21">
        <v>0.10183288535619091</v>
      </c>
      <c r="W86" s="21">
        <v>46.428310942485936</v>
      </c>
      <c r="X86" s="21">
        <v>1.4443260477133497</v>
      </c>
      <c r="Y86" s="21">
        <v>0</v>
      </c>
      <c r="Z86" s="21">
        <v>3.8020962343515573E-3</v>
      </c>
      <c r="AA86" s="21">
        <v>2.0876538302027275E-2</v>
      </c>
      <c r="AB86" s="21">
        <v>2.9823626145753252E-3</v>
      </c>
      <c r="AC86" s="21">
        <v>100.00000000000001</v>
      </c>
      <c r="AD86" s="22">
        <v>92.062438541603171</v>
      </c>
      <c r="AE86" s="22">
        <v>100</v>
      </c>
      <c r="AF86" s="23">
        <v>25.114000000000001</v>
      </c>
      <c r="AG86" s="23">
        <v>2463.4169999999999</v>
      </c>
      <c r="AH86" s="23">
        <v>68</v>
      </c>
      <c r="AI86" s="23">
        <v>2412.9425000000001</v>
      </c>
      <c r="AJ86" s="23">
        <v>4.1194000000000006</v>
      </c>
      <c r="AK86" s="23">
        <v>28.681899999999999</v>
      </c>
      <c r="AL86" s="23">
        <v>7.3185000000000011</v>
      </c>
      <c r="AM86" s="21">
        <v>10.821158690176281</v>
      </c>
      <c r="AN86" s="24">
        <v>0.2968463939812927</v>
      </c>
      <c r="AO86" s="24">
        <v>14.582322403974985</v>
      </c>
      <c r="AP86" s="21" t="s">
        <v>64</v>
      </c>
      <c r="AQ86" s="24">
        <v>1.3315747645011394E-2</v>
      </c>
      <c r="AR86" s="24">
        <v>0.56410000000000005</v>
      </c>
      <c r="AS86" s="21" t="s">
        <v>64</v>
      </c>
      <c r="AT86" s="21" t="s">
        <v>64</v>
      </c>
      <c r="AU86" s="21" t="s">
        <v>64</v>
      </c>
      <c r="AV86" s="21" t="s">
        <v>64</v>
      </c>
      <c r="AW86" s="21" t="s">
        <v>64</v>
      </c>
      <c r="AX86" s="21" t="s">
        <v>64</v>
      </c>
      <c r="AY86" s="21" t="s">
        <v>64</v>
      </c>
      <c r="AZ86" s="21" t="s">
        <v>64</v>
      </c>
      <c r="BA86" s="21" t="s">
        <v>64</v>
      </c>
      <c r="BB86" s="21" t="s">
        <v>64</v>
      </c>
      <c r="BC86" s="21" t="s">
        <v>64</v>
      </c>
      <c r="BD86" s="21" t="s">
        <v>64</v>
      </c>
      <c r="BE86" s="21" t="s">
        <v>64</v>
      </c>
      <c r="BF86" s="21" t="s">
        <v>64</v>
      </c>
      <c r="BG86" s="21" t="s">
        <v>64</v>
      </c>
      <c r="BH86" s="21" t="s">
        <v>64</v>
      </c>
      <c r="BI86" s="21" t="s">
        <v>64</v>
      </c>
      <c r="BJ86" s="21" t="s">
        <v>64</v>
      </c>
      <c r="BK86" s="21" t="s">
        <v>64</v>
      </c>
      <c r="BL86" s="21" t="s">
        <v>64</v>
      </c>
      <c r="BM86" s="21" t="s">
        <v>64</v>
      </c>
      <c r="BN86" s="21" t="s">
        <v>64</v>
      </c>
      <c r="BO86" s="21" t="s">
        <v>64</v>
      </c>
      <c r="BP86" s="21" t="s">
        <v>64</v>
      </c>
      <c r="BQ86" s="21" t="s">
        <v>64</v>
      </c>
      <c r="BR86" s="21" t="s">
        <v>64</v>
      </c>
      <c r="BS86" s="21" t="s">
        <v>64</v>
      </c>
      <c r="BT86" s="21" t="s">
        <v>64</v>
      </c>
    </row>
    <row r="87" spans="1:72" s="6" customFormat="1" ht="15" customHeight="1" x14ac:dyDescent="0.35">
      <c r="A87" s="17" t="s">
        <v>153</v>
      </c>
      <c r="B87" s="18" t="s">
        <v>69</v>
      </c>
      <c r="C87" s="18" t="s">
        <v>61</v>
      </c>
      <c r="D87" s="18">
        <v>152</v>
      </c>
      <c r="E87" s="18">
        <v>4</v>
      </c>
      <c r="F87" s="18">
        <v>0</v>
      </c>
      <c r="G87" s="18">
        <v>5</v>
      </c>
      <c r="H87" s="19">
        <v>340.58</v>
      </c>
      <c r="I87" s="19">
        <v>340.54802631578946</v>
      </c>
      <c r="J87" s="18" t="s">
        <v>147</v>
      </c>
      <c r="K87" s="20" t="str">
        <f t="shared" si="1"/>
        <v>Y</v>
      </c>
      <c r="L87" s="20" t="s">
        <v>29</v>
      </c>
      <c r="M87" s="20" t="s">
        <v>63</v>
      </c>
      <c r="N87" s="20" t="s">
        <v>63</v>
      </c>
      <c r="O87" s="20" t="s">
        <v>63</v>
      </c>
      <c r="P87" s="20" t="s">
        <v>29</v>
      </c>
      <c r="Q87" s="20" t="s">
        <v>29</v>
      </c>
      <c r="R87" s="21">
        <v>44.065487515561507</v>
      </c>
      <c r="S87" s="21">
        <v>2.1140159255866396E-2</v>
      </c>
      <c r="T87" s="21">
        <v>0.7986282385549528</v>
      </c>
      <c r="U87" s="21">
        <v>7.3285885420336827</v>
      </c>
      <c r="V87" s="21">
        <v>9.7479623235383922E-2</v>
      </c>
      <c r="W87" s="21">
        <v>45.697977591431183</v>
      </c>
      <c r="X87" s="21">
        <v>1.9848260634674559</v>
      </c>
      <c r="Y87" s="21" t="s">
        <v>70</v>
      </c>
      <c r="Z87" s="21" t="s">
        <v>70</v>
      </c>
      <c r="AA87" s="21">
        <v>5.8722664599628873E-3</v>
      </c>
      <c r="AB87" s="21" t="s">
        <v>64</v>
      </c>
      <c r="AC87" s="21">
        <v>99.999999999999986</v>
      </c>
      <c r="AD87" s="22">
        <v>92.510881482273604</v>
      </c>
      <c r="AE87" s="22"/>
      <c r="AF87" s="23">
        <v>34.9</v>
      </c>
      <c r="AG87" s="23">
        <v>2631.6</v>
      </c>
      <c r="AH87" s="23" t="s">
        <v>64</v>
      </c>
      <c r="AI87" s="23">
        <v>2344.1</v>
      </c>
      <c r="AJ87" s="23" t="s">
        <v>70</v>
      </c>
      <c r="AK87" s="23">
        <v>20.7</v>
      </c>
      <c r="AL87" s="23">
        <v>3</v>
      </c>
      <c r="AM87" s="21">
        <v>14.33</v>
      </c>
      <c r="AN87" s="24" t="s">
        <v>70</v>
      </c>
      <c r="AO87" s="24" t="s">
        <v>70</v>
      </c>
      <c r="AP87" s="21" t="s">
        <v>64</v>
      </c>
      <c r="AQ87" s="24">
        <v>4.8029807697499288E-3</v>
      </c>
      <c r="AR87" s="24">
        <v>0.77410000000000001</v>
      </c>
      <c r="AS87" s="21" t="s">
        <v>64</v>
      </c>
      <c r="AT87" s="21" t="s">
        <v>64</v>
      </c>
      <c r="AU87" s="21" t="s">
        <v>64</v>
      </c>
      <c r="AV87" s="21" t="s">
        <v>64</v>
      </c>
      <c r="AW87" s="21" t="s">
        <v>64</v>
      </c>
      <c r="AX87" s="21" t="s">
        <v>64</v>
      </c>
      <c r="AY87" s="21" t="s">
        <v>64</v>
      </c>
      <c r="AZ87" s="21" t="s">
        <v>64</v>
      </c>
      <c r="BA87" s="21" t="s">
        <v>64</v>
      </c>
      <c r="BB87" s="21" t="s">
        <v>64</v>
      </c>
      <c r="BC87" s="21" t="s">
        <v>64</v>
      </c>
      <c r="BD87" s="21" t="s">
        <v>64</v>
      </c>
      <c r="BE87" s="21" t="s">
        <v>64</v>
      </c>
      <c r="BF87" s="21" t="s">
        <v>64</v>
      </c>
      <c r="BG87" s="21" t="s">
        <v>64</v>
      </c>
      <c r="BH87" s="21" t="s">
        <v>64</v>
      </c>
      <c r="BI87" s="21" t="s">
        <v>64</v>
      </c>
      <c r="BJ87" s="21" t="s">
        <v>64</v>
      </c>
      <c r="BK87" s="21" t="s">
        <v>64</v>
      </c>
      <c r="BL87" s="21" t="s">
        <v>64</v>
      </c>
      <c r="BM87" s="21" t="s">
        <v>64</v>
      </c>
      <c r="BN87" s="21" t="s">
        <v>64</v>
      </c>
      <c r="BO87" s="21" t="s">
        <v>64</v>
      </c>
      <c r="BP87" s="21" t="s">
        <v>64</v>
      </c>
      <c r="BQ87" s="21" t="s">
        <v>64</v>
      </c>
      <c r="BR87" s="21" t="s">
        <v>64</v>
      </c>
      <c r="BS87" s="21" t="s">
        <v>64</v>
      </c>
      <c r="BT87" s="21" t="s">
        <v>64</v>
      </c>
    </row>
    <row r="88" spans="1:72" s="6" customFormat="1" ht="15" customHeight="1" x14ac:dyDescent="0.35">
      <c r="A88" s="17" t="s">
        <v>154</v>
      </c>
      <c r="B88" s="18" t="s">
        <v>60</v>
      </c>
      <c r="C88" s="18" t="s">
        <v>61</v>
      </c>
      <c r="D88" s="18">
        <v>153</v>
      </c>
      <c r="E88" s="18">
        <v>4</v>
      </c>
      <c r="F88" s="18">
        <v>35</v>
      </c>
      <c r="G88" s="18">
        <v>44</v>
      </c>
      <c r="H88" s="19">
        <v>344.08500000000004</v>
      </c>
      <c r="I88" s="19">
        <v>343.95414012738848</v>
      </c>
      <c r="J88" s="18" t="s">
        <v>147</v>
      </c>
      <c r="K88" s="20" t="str">
        <f t="shared" si="1"/>
        <v/>
      </c>
      <c r="L88" s="20" t="s">
        <v>29</v>
      </c>
      <c r="M88" s="20" t="s">
        <v>63</v>
      </c>
      <c r="N88" s="20" t="s">
        <v>63</v>
      </c>
      <c r="O88" s="20" t="s">
        <v>63</v>
      </c>
      <c r="P88" s="20" t="s">
        <v>29</v>
      </c>
      <c r="Q88" s="20" t="s">
        <v>29</v>
      </c>
      <c r="R88" s="21">
        <v>44.621034784322852</v>
      </c>
      <c r="S88" s="21">
        <v>1.76719199096022E-2</v>
      </c>
      <c r="T88" s="21">
        <v>0.69082156150562557</v>
      </c>
      <c r="U88" s="21">
        <v>8.2640621937158354</v>
      </c>
      <c r="V88" s="21">
        <v>0.1088213886896732</v>
      </c>
      <c r="W88" s="21">
        <v>44.761863821685729</v>
      </c>
      <c r="X88" s="21">
        <v>1.509701766562739</v>
      </c>
      <c r="Y88" s="21">
        <v>0</v>
      </c>
      <c r="Z88" s="21">
        <v>1.2314943427945029E-3</v>
      </c>
      <c r="AA88" s="21">
        <v>1.6857927100294105E-2</v>
      </c>
      <c r="AB88" s="21">
        <v>7.9331421648442847E-3</v>
      </c>
      <c r="AC88" s="21">
        <v>99.999999999999986</v>
      </c>
      <c r="AD88" s="22">
        <v>91.47485686563094</v>
      </c>
      <c r="AE88" s="22">
        <v>100</v>
      </c>
      <c r="AF88" s="23">
        <v>35.277700000000003</v>
      </c>
      <c r="AG88" s="23">
        <v>2558.5830000000001</v>
      </c>
      <c r="AH88" s="23">
        <v>96</v>
      </c>
      <c r="AI88" s="23">
        <v>2277.3525</v>
      </c>
      <c r="AJ88" s="23">
        <v>4.9969999999999999</v>
      </c>
      <c r="AK88" s="23">
        <v>25.697499999999998</v>
      </c>
      <c r="AL88" s="23">
        <v>4.1868000000000007</v>
      </c>
      <c r="AM88" s="21">
        <v>12.387462487495858</v>
      </c>
      <c r="AN88" s="24">
        <v>0.19413091264357285</v>
      </c>
      <c r="AO88" s="24">
        <v>12.605798671379752</v>
      </c>
      <c r="AP88" s="21" t="s">
        <v>64</v>
      </c>
      <c r="AQ88" s="24">
        <v>6.3824897580484208E-3</v>
      </c>
      <c r="AR88" s="24">
        <v>0.38829999999999998</v>
      </c>
      <c r="AS88" s="21" t="s">
        <v>64</v>
      </c>
      <c r="AT88" s="21" t="s">
        <v>64</v>
      </c>
      <c r="AU88" s="21" t="s">
        <v>64</v>
      </c>
      <c r="AV88" s="21" t="s">
        <v>64</v>
      </c>
      <c r="AW88" s="21" t="s">
        <v>64</v>
      </c>
      <c r="AX88" s="21" t="s">
        <v>64</v>
      </c>
      <c r="AY88" s="21" t="s">
        <v>64</v>
      </c>
      <c r="AZ88" s="21" t="s">
        <v>64</v>
      </c>
      <c r="BA88" s="21" t="s">
        <v>64</v>
      </c>
      <c r="BB88" s="21" t="s">
        <v>64</v>
      </c>
      <c r="BC88" s="21" t="s">
        <v>64</v>
      </c>
      <c r="BD88" s="21" t="s">
        <v>64</v>
      </c>
      <c r="BE88" s="21" t="s">
        <v>64</v>
      </c>
      <c r="BF88" s="21" t="s">
        <v>64</v>
      </c>
      <c r="BG88" s="21" t="s">
        <v>64</v>
      </c>
      <c r="BH88" s="21" t="s">
        <v>64</v>
      </c>
      <c r="BI88" s="21" t="s">
        <v>64</v>
      </c>
      <c r="BJ88" s="21" t="s">
        <v>64</v>
      </c>
      <c r="BK88" s="21" t="s">
        <v>64</v>
      </c>
      <c r="BL88" s="21" t="s">
        <v>64</v>
      </c>
      <c r="BM88" s="21" t="s">
        <v>64</v>
      </c>
      <c r="BN88" s="21" t="s">
        <v>64</v>
      </c>
      <c r="BO88" s="21" t="s">
        <v>64</v>
      </c>
      <c r="BP88" s="21" t="s">
        <v>64</v>
      </c>
      <c r="BQ88" s="21" t="s">
        <v>64</v>
      </c>
      <c r="BR88" s="21" t="s">
        <v>64</v>
      </c>
      <c r="BS88" s="21" t="s">
        <v>64</v>
      </c>
      <c r="BT88" s="21" t="s">
        <v>64</v>
      </c>
    </row>
    <row r="89" spans="1:72" s="6" customFormat="1" ht="15" customHeight="1" x14ac:dyDescent="0.35">
      <c r="A89" s="17" t="s">
        <v>155</v>
      </c>
      <c r="B89" s="18" t="s">
        <v>69</v>
      </c>
      <c r="C89" s="18" t="s">
        <v>61</v>
      </c>
      <c r="D89" s="18">
        <v>155</v>
      </c>
      <c r="E89" s="18">
        <v>4</v>
      </c>
      <c r="F89" s="18">
        <v>0</v>
      </c>
      <c r="G89" s="18">
        <v>5</v>
      </c>
      <c r="H89" s="19">
        <v>349.52499999999998</v>
      </c>
      <c r="I89" s="19">
        <v>349.52499999999998</v>
      </c>
      <c r="J89" s="18" t="s">
        <v>147</v>
      </c>
      <c r="K89" s="20" t="str">
        <f t="shared" si="1"/>
        <v>Y</v>
      </c>
      <c r="L89" s="20" t="s">
        <v>29</v>
      </c>
      <c r="M89" s="20" t="s">
        <v>63</v>
      </c>
      <c r="N89" s="20" t="s">
        <v>63</v>
      </c>
      <c r="O89" s="20" t="s">
        <v>63</v>
      </c>
      <c r="P89" s="20" t="s">
        <v>29</v>
      </c>
      <c r="Q89" s="20" t="s">
        <v>29</v>
      </c>
      <c r="R89" s="21">
        <v>42.913628613922448</v>
      </c>
      <c r="S89" s="21">
        <v>2.1765153988464469E-2</v>
      </c>
      <c r="T89" s="21">
        <v>0.78596389402788369</v>
      </c>
      <c r="U89" s="21">
        <v>7.7629049225523277</v>
      </c>
      <c r="V89" s="21">
        <v>9.4315667283346033E-2</v>
      </c>
      <c r="W89" s="21">
        <v>47.472219199284169</v>
      </c>
      <c r="X89" s="21">
        <v>0.94315667283346027</v>
      </c>
      <c r="Y89" s="21" t="s">
        <v>70</v>
      </c>
      <c r="Z89" s="21" t="s">
        <v>70</v>
      </c>
      <c r="AA89" s="21">
        <v>6.0458761079067967E-3</v>
      </c>
      <c r="AB89" s="21" t="s">
        <v>64</v>
      </c>
      <c r="AC89" s="21">
        <v>100.00000000000001</v>
      </c>
      <c r="AD89" s="22">
        <v>92.374775181547591</v>
      </c>
      <c r="AE89" s="22"/>
      <c r="AF89" s="23">
        <v>29</v>
      </c>
      <c r="AG89" s="23">
        <v>2556.3000000000002</v>
      </c>
      <c r="AH89" s="23" t="s">
        <v>64</v>
      </c>
      <c r="AI89" s="23">
        <v>2746</v>
      </c>
      <c r="AJ89" s="23" t="s">
        <v>70</v>
      </c>
      <c r="AK89" s="23">
        <v>16.7</v>
      </c>
      <c r="AL89" s="23">
        <v>2.7</v>
      </c>
      <c r="AM89" s="21">
        <v>14.92</v>
      </c>
      <c r="AN89" s="24" t="s">
        <v>70</v>
      </c>
      <c r="AO89" s="24" t="s">
        <v>70</v>
      </c>
      <c r="AP89" s="21" t="s">
        <v>64</v>
      </c>
      <c r="AQ89" s="24">
        <v>1.0349228754490986E-2</v>
      </c>
      <c r="AR89" s="24">
        <v>0.65329999999999999</v>
      </c>
      <c r="AS89" s="21" t="s">
        <v>64</v>
      </c>
      <c r="AT89" s="21" t="s">
        <v>64</v>
      </c>
      <c r="AU89" s="21" t="s">
        <v>64</v>
      </c>
      <c r="AV89" s="21" t="s">
        <v>64</v>
      </c>
      <c r="AW89" s="21" t="s">
        <v>64</v>
      </c>
      <c r="AX89" s="21" t="s">
        <v>64</v>
      </c>
      <c r="AY89" s="21" t="s">
        <v>64</v>
      </c>
      <c r="AZ89" s="21" t="s">
        <v>64</v>
      </c>
      <c r="BA89" s="21" t="s">
        <v>64</v>
      </c>
      <c r="BB89" s="21" t="s">
        <v>64</v>
      </c>
      <c r="BC89" s="21" t="s">
        <v>64</v>
      </c>
      <c r="BD89" s="21" t="s">
        <v>64</v>
      </c>
      <c r="BE89" s="21" t="s">
        <v>64</v>
      </c>
      <c r="BF89" s="21" t="s">
        <v>64</v>
      </c>
      <c r="BG89" s="21" t="s">
        <v>64</v>
      </c>
      <c r="BH89" s="21" t="s">
        <v>64</v>
      </c>
      <c r="BI89" s="21" t="s">
        <v>64</v>
      </c>
      <c r="BJ89" s="21" t="s">
        <v>64</v>
      </c>
      <c r="BK89" s="21" t="s">
        <v>64</v>
      </c>
      <c r="BL89" s="21" t="s">
        <v>64</v>
      </c>
      <c r="BM89" s="21" t="s">
        <v>64</v>
      </c>
      <c r="BN89" s="21" t="s">
        <v>64</v>
      </c>
      <c r="BO89" s="21" t="s">
        <v>64</v>
      </c>
      <c r="BP89" s="21" t="s">
        <v>64</v>
      </c>
      <c r="BQ89" s="21" t="s">
        <v>64</v>
      </c>
      <c r="BR89" s="21" t="s">
        <v>64</v>
      </c>
      <c r="BS89" s="21" t="s">
        <v>64</v>
      </c>
      <c r="BT89" s="21" t="s">
        <v>64</v>
      </c>
    </row>
    <row r="90" spans="1:72" s="6" customFormat="1" ht="15" customHeight="1" x14ac:dyDescent="0.35">
      <c r="A90" s="17" t="s">
        <v>156</v>
      </c>
      <c r="B90" s="18" t="s">
        <v>60</v>
      </c>
      <c r="C90" s="18" t="s">
        <v>61</v>
      </c>
      <c r="D90" s="18">
        <v>157</v>
      </c>
      <c r="E90" s="18">
        <v>4</v>
      </c>
      <c r="F90" s="18">
        <v>51</v>
      </c>
      <c r="G90" s="18">
        <v>60</v>
      </c>
      <c r="H90" s="19">
        <v>355.90999999999997</v>
      </c>
      <c r="I90" s="19">
        <v>355.87368421052628</v>
      </c>
      <c r="J90" s="18" t="s">
        <v>147</v>
      </c>
      <c r="K90" s="20" t="str">
        <f t="shared" si="1"/>
        <v/>
      </c>
      <c r="L90" s="20" t="s">
        <v>29</v>
      </c>
      <c r="M90" s="20" t="s">
        <v>63</v>
      </c>
      <c r="N90" s="20" t="s">
        <v>63</v>
      </c>
      <c r="O90" s="20" t="s">
        <v>63</v>
      </c>
      <c r="P90" s="20" t="s">
        <v>29</v>
      </c>
      <c r="Q90" s="20" t="s">
        <v>29</v>
      </c>
      <c r="R90" s="21">
        <v>42.330755248088131</v>
      </c>
      <c r="S90" s="21">
        <v>2.2411326786421618E-2</v>
      </c>
      <c r="T90" s="21">
        <v>0.97923594136999847</v>
      </c>
      <c r="U90" s="21">
        <v>7.2980741580692499</v>
      </c>
      <c r="V90" s="21">
        <v>8.7310520720128654E-2</v>
      </c>
      <c r="W90" s="21">
        <v>48.549704799047085</v>
      </c>
      <c r="X90" s="21">
        <v>0.71462614844498318</v>
      </c>
      <c r="Y90" s="21">
        <v>0</v>
      </c>
      <c r="Z90" s="21">
        <v>0</v>
      </c>
      <c r="AA90" s="21">
        <v>1.4901547894997393E-2</v>
      </c>
      <c r="AB90" s="21">
        <v>2.9803095789994781E-3</v>
      </c>
      <c r="AC90" s="21">
        <v>99.999999999999986</v>
      </c>
      <c r="AD90" s="22">
        <v>92.947034763318541</v>
      </c>
      <c r="AE90" s="22">
        <v>100</v>
      </c>
      <c r="AF90" s="23">
        <v>33.019100000000002</v>
      </c>
      <c r="AG90" s="23">
        <v>2395.7433999999998</v>
      </c>
      <c r="AH90" s="23">
        <v>67</v>
      </c>
      <c r="AI90" s="23">
        <v>2779.0355</v>
      </c>
      <c r="AJ90" s="23" t="s">
        <v>74</v>
      </c>
      <c r="AK90" s="23">
        <v>14.7547</v>
      </c>
      <c r="AL90" s="23">
        <v>5.2307000000000015</v>
      </c>
      <c r="AM90" s="21">
        <v>15.202510935256536</v>
      </c>
      <c r="AN90" s="24">
        <v>0.33663748134691357</v>
      </c>
      <c r="AO90" s="24">
        <v>15.397120157032321</v>
      </c>
      <c r="AP90" s="21" t="s">
        <v>64</v>
      </c>
      <c r="AQ90" s="24">
        <v>3.8755888217814199E-3</v>
      </c>
      <c r="AR90" s="24">
        <v>0.73329999999999995</v>
      </c>
      <c r="AS90" s="21" t="s">
        <v>64</v>
      </c>
      <c r="AT90" s="21" t="s">
        <v>64</v>
      </c>
      <c r="AU90" s="21" t="s">
        <v>64</v>
      </c>
      <c r="AV90" s="21" t="s">
        <v>64</v>
      </c>
      <c r="AW90" s="21" t="s">
        <v>64</v>
      </c>
      <c r="AX90" s="21" t="s">
        <v>64</v>
      </c>
      <c r="AY90" s="21" t="s">
        <v>64</v>
      </c>
      <c r="AZ90" s="21" t="s">
        <v>64</v>
      </c>
      <c r="BA90" s="21" t="s">
        <v>64</v>
      </c>
      <c r="BB90" s="21" t="s">
        <v>64</v>
      </c>
      <c r="BC90" s="21" t="s">
        <v>64</v>
      </c>
      <c r="BD90" s="21" t="s">
        <v>64</v>
      </c>
      <c r="BE90" s="21" t="s">
        <v>64</v>
      </c>
      <c r="BF90" s="21" t="s">
        <v>64</v>
      </c>
      <c r="BG90" s="21" t="s">
        <v>64</v>
      </c>
      <c r="BH90" s="21" t="s">
        <v>64</v>
      </c>
      <c r="BI90" s="21" t="s">
        <v>64</v>
      </c>
      <c r="BJ90" s="21" t="s">
        <v>64</v>
      </c>
      <c r="BK90" s="21" t="s">
        <v>64</v>
      </c>
      <c r="BL90" s="21" t="s">
        <v>64</v>
      </c>
      <c r="BM90" s="21" t="s">
        <v>64</v>
      </c>
      <c r="BN90" s="21" t="s">
        <v>64</v>
      </c>
      <c r="BO90" s="21" t="s">
        <v>64</v>
      </c>
      <c r="BP90" s="21" t="s">
        <v>64</v>
      </c>
      <c r="BQ90" s="21" t="s">
        <v>64</v>
      </c>
      <c r="BR90" s="21" t="s">
        <v>64</v>
      </c>
      <c r="BS90" s="21" t="s">
        <v>64</v>
      </c>
      <c r="BT90" s="21" t="s">
        <v>64</v>
      </c>
    </row>
    <row r="91" spans="1:72" s="6" customFormat="1" ht="15" customHeight="1" x14ac:dyDescent="0.35">
      <c r="A91" s="17" t="s">
        <v>157</v>
      </c>
      <c r="B91" s="18" t="s">
        <v>60</v>
      </c>
      <c r="C91" s="18" t="s">
        <v>61</v>
      </c>
      <c r="D91" s="18">
        <v>158</v>
      </c>
      <c r="E91" s="18">
        <v>1</v>
      </c>
      <c r="F91" s="18">
        <v>59</v>
      </c>
      <c r="G91" s="18">
        <v>65</v>
      </c>
      <c r="H91" s="19">
        <v>356.73999999999995</v>
      </c>
      <c r="I91" s="19">
        <v>356.73609271523173</v>
      </c>
      <c r="J91" s="18" t="s">
        <v>158</v>
      </c>
      <c r="K91" s="20" t="str">
        <f t="shared" si="1"/>
        <v/>
      </c>
      <c r="L91" s="20" t="s">
        <v>29</v>
      </c>
      <c r="M91" s="20" t="s">
        <v>63</v>
      </c>
      <c r="N91" s="20" t="s">
        <v>29</v>
      </c>
      <c r="O91" s="20" t="s">
        <v>29</v>
      </c>
      <c r="P91" s="20" t="s">
        <v>29</v>
      </c>
      <c r="Q91" s="20" t="s">
        <v>29</v>
      </c>
      <c r="R91" s="21">
        <v>49.550647215486364</v>
      </c>
      <c r="S91" s="21">
        <v>6.4760565300355816E-2</v>
      </c>
      <c r="T91" s="21">
        <v>2.6526657718887865</v>
      </c>
      <c r="U91" s="21">
        <v>3.6007152843227197</v>
      </c>
      <c r="V91" s="21">
        <v>4.4072533388367356E-2</v>
      </c>
      <c r="W91" s="21">
        <v>29.101233661747642</v>
      </c>
      <c r="X91" s="21">
        <v>14.957801458383974</v>
      </c>
      <c r="Y91" s="21">
        <v>0</v>
      </c>
      <c r="Z91" s="21">
        <v>0</v>
      </c>
      <c r="AA91" s="21">
        <v>1.4791320779884758E-2</v>
      </c>
      <c r="AB91" s="21">
        <v>1.3312188701896282E-2</v>
      </c>
      <c r="AC91" s="21">
        <v>99.999999999999986</v>
      </c>
      <c r="AD91" s="22">
        <v>94.12131877029816</v>
      </c>
      <c r="AE91" s="22">
        <v>100</v>
      </c>
      <c r="AF91" s="23">
        <v>54.4758</v>
      </c>
      <c r="AG91" s="23">
        <v>4116.1331999999993</v>
      </c>
      <c r="AH91" s="23">
        <v>32</v>
      </c>
      <c r="AI91" s="23">
        <v>1177.1365000000001</v>
      </c>
      <c r="AJ91" s="23">
        <v>3.2418</v>
      </c>
      <c r="AK91" s="23">
        <v>6.7963000000000005</v>
      </c>
      <c r="AL91" s="23">
        <v>2.0990000000000011</v>
      </c>
      <c r="AM91" s="21">
        <v>6.4561403508772246</v>
      </c>
      <c r="AN91" s="24">
        <v>0.203179648942798</v>
      </c>
      <c r="AO91" s="24">
        <v>6.7897171225857278</v>
      </c>
      <c r="AP91" s="21" t="s">
        <v>64</v>
      </c>
      <c r="AQ91" s="24">
        <v>5.5208397036848184E-4</v>
      </c>
      <c r="AR91" s="24">
        <v>0.45750000000000002</v>
      </c>
      <c r="AS91" s="21" t="s">
        <v>64</v>
      </c>
      <c r="AT91" s="21" t="s">
        <v>64</v>
      </c>
      <c r="AU91" s="21" t="s">
        <v>64</v>
      </c>
      <c r="AV91" s="21" t="s">
        <v>64</v>
      </c>
      <c r="AW91" s="21" t="s">
        <v>64</v>
      </c>
      <c r="AX91" s="21" t="s">
        <v>64</v>
      </c>
      <c r="AY91" s="21" t="s">
        <v>64</v>
      </c>
      <c r="AZ91" s="21" t="s">
        <v>64</v>
      </c>
      <c r="BA91" s="21" t="s">
        <v>64</v>
      </c>
      <c r="BB91" s="21" t="s">
        <v>64</v>
      </c>
      <c r="BC91" s="21" t="s">
        <v>64</v>
      </c>
      <c r="BD91" s="21" t="s">
        <v>64</v>
      </c>
      <c r="BE91" s="21" t="s">
        <v>64</v>
      </c>
      <c r="BF91" s="21" t="s">
        <v>64</v>
      </c>
      <c r="BG91" s="21" t="s">
        <v>64</v>
      </c>
      <c r="BH91" s="21" t="s">
        <v>64</v>
      </c>
      <c r="BI91" s="21" t="s">
        <v>64</v>
      </c>
      <c r="BJ91" s="21" t="s">
        <v>64</v>
      </c>
      <c r="BK91" s="21" t="s">
        <v>64</v>
      </c>
      <c r="BL91" s="21" t="s">
        <v>64</v>
      </c>
      <c r="BM91" s="21" t="s">
        <v>64</v>
      </c>
      <c r="BN91" s="21" t="s">
        <v>64</v>
      </c>
      <c r="BO91" s="21" t="s">
        <v>64</v>
      </c>
      <c r="BP91" s="21" t="s">
        <v>64</v>
      </c>
      <c r="BQ91" s="21" t="s">
        <v>64</v>
      </c>
      <c r="BR91" s="21" t="s">
        <v>64</v>
      </c>
      <c r="BS91" s="21" t="s">
        <v>64</v>
      </c>
      <c r="BT91" s="21" t="s">
        <v>64</v>
      </c>
    </row>
    <row r="92" spans="1:72" s="6" customFormat="1" ht="15" customHeight="1" x14ac:dyDescent="0.35">
      <c r="A92" s="17" t="s">
        <v>159</v>
      </c>
      <c r="B92" s="18" t="s">
        <v>69</v>
      </c>
      <c r="C92" s="18" t="s">
        <v>61</v>
      </c>
      <c r="D92" s="18">
        <v>160</v>
      </c>
      <c r="E92" s="18">
        <v>1</v>
      </c>
      <c r="F92" s="18">
        <v>75</v>
      </c>
      <c r="G92" s="18">
        <v>80</v>
      </c>
      <c r="H92" s="19">
        <v>359.9</v>
      </c>
      <c r="I92" s="19">
        <v>359.89257425742574</v>
      </c>
      <c r="J92" s="18" t="s">
        <v>147</v>
      </c>
      <c r="K92" s="20" t="str">
        <f t="shared" si="1"/>
        <v>Y</v>
      </c>
      <c r="L92" s="20" t="s">
        <v>29</v>
      </c>
      <c r="M92" s="20" t="s">
        <v>63</v>
      </c>
      <c r="N92" s="20" t="s">
        <v>63</v>
      </c>
      <c r="O92" s="20" t="s">
        <v>63</v>
      </c>
      <c r="P92" s="20" t="s">
        <v>29</v>
      </c>
      <c r="Q92" s="20" t="s">
        <v>29</v>
      </c>
      <c r="R92" s="21">
        <v>41.222382324687807</v>
      </c>
      <c r="S92" s="21">
        <v>1.8011527377521614E-2</v>
      </c>
      <c r="T92" s="21">
        <v>0.22814601344860713</v>
      </c>
      <c r="U92" s="21">
        <v>8.4894332372718555</v>
      </c>
      <c r="V92" s="21">
        <v>9.9663784822286272E-2</v>
      </c>
      <c r="W92" s="21">
        <v>49.459654178674356</v>
      </c>
      <c r="X92" s="21">
        <v>0.46829971181556201</v>
      </c>
      <c r="Y92" s="21" t="s">
        <v>70</v>
      </c>
      <c r="Z92" s="21" t="s">
        <v>70</v>
      </c>
      <c r="AA92" s="21">
        <v>1.4409221902017292E-2</v>
      </c>
      <c r="AB92" s="21" t="s">
        <v>64</v>
      </c>
      <c r="AC92" s="21">
        <v>100.00000000000001</v>
      </c>
      <c r="AD92" s="22">
        <v>92.026397715871582</v>
      </c>
      <c r="AE92" s="22"/>
      <c r="AF92" s="23">
        <v>5.4</v>
      </c>
      <c r="AG92" s="23">
        <v>338.1</v>
      </c>
      <c r="AH92" s="23" t="s">
        <v>64</v>
      </c>
      <c r="AI92" s="23">
        <v>1914.3</v>
      </c>
      <c r="AJ92" s="23">
        <v>2.9</v>
      </c>
      <c r="AK92" s="23">
        <v>10</v>
      </c>
      <c r="AL92" s="23">
        <v>2.8</v>
      </c>
      <c r="AM92" s="21">
        <v>15.53</v>
      </c>
      <c r="AN92" s="24" t="s">
        <v>70</v>
      </c>
      <c r="AO92" s="24" t="s">
        <v>70</v>
      </c>
      <c r="AP92" s="21" t="s">
        <v>64</v>
      </c>
      <c r="AQ92" s="24">
        <v>8.0967335631444842E-3</v>
      </c>
      <c r="AR92" s="24">
        <v>0.82079999999999997</v>
      </c>
      <c r="AS92" s="21" t="s">
        <v>64</v>
      </c>
      <c r="AT92" s="21" t="s">
        <v>64</v>
      </c>
      <c r="AU92" s="21" t="s">
        <v>64</v>
      </c>
      <c r="AV92" s="21" t="s">
        <v>64</v>
      </c>
      <c r="AW92" s="21" t="s">
        <v>64</v>
      </c>
      <c r="AX92" s="21" t="s">
        <v>64</v>
      </c>
      <c r="AY92" s="21" t="s">
        <v>64</v>
      </c>
      <c r="AZ92" s="21" t="s">
        <v>64</v>
      </c>
      <c r="BA92" s="21" t="s">
        <v>64</v>
      </c>
      <c r="BB92" s="21" t="s">
        <v>64</v>
      </c>
      <c r="BC92" s="21" t="s">
        <v>64</v>
      </c>
      <c r="BD92" s="21" t="s">
        <v>64</v>
      </c>
      <c r="BE92" s="21" t="s">
        <v>64</v>
      </c>
      <c r="BF92" s="21" t="s">
        <v>64</v>
      </c>
      <c r="BG92" s="21" t="s">
        <v>64</v>
      </c>
      <c r="BH92" s="21" t="s">
        <v>64</v>
      </c>
      <c r="BI92" s="21" t="s">
        <v>64</v>
      </c>
      <c r="BJ92" s="21" t="s">
        <v>64</v>
      </c>
      <c r="BK92" s="21" t="s">
        <v>64</v>
      </c>
      <c r="BL92" s="21" t="s">
        <v>64</v>
      </c>
      <c r="BM92" s="21" t="s">
        <v>64</v>
      </c>
      <c r="BN92" s="21" t="s">
        <v>64</v>
      </c>
      <c r="BO92" s="21" t="s">
        <v>64</v>
      </c>
      <c r="BP92" s="21" t="s">
        <v>64</v>
      </c>
      <c r="BQ92" s="21" t="s">
        <v>64</v>
      </c>
      <c r="BR92" s="21" t="s">
        <v>64</v>
      </c>
      <c r="BS92" s="21" t="s">
        <v>64</v>
      </c>
      <c r="BT92" s="21" t="s">
        <v>64</v>
      </c>
    </row>
    <row r="93" spans="1:72" s="6" customFormat="1" ht="15" customHeight="1" x14ac:dyDescent="0.35">
      <c r="A93" s="17" t="s">
        <v>160</v>
      </c>
      <c r="B93" s="18" t="s">
        <v>60</v>
      </c>
      <c r="C93" s="18" t="s">
        <v>61</v>
      </c>
      <c r="D93" s="18">
        <v>163</v>
      </c>
      <c r="E93" s="18">
        <v>2</v>
      </c>
      <c r="F93" s="18">
        <v>1</v>
      </c>
      <c r="G93" s="18">
        <v>8</v>
      </c>
      <c r="H93" s="19">
        <v>365.96999999999997</v>
      </c>
      <c r="I93" s="19">
        <v>365.95261011419245</v>
      </c>
      <c r="J93" s="18" t="s">
        <v>147</v>
      </c>
      <c r="K93" s="20" t="str">
        <f t="shared" si="1"/>
        <v/>
      </c>
      <c r="L93" s="20" t="s">
        <v>29</v>
      </c>
      <c r="M93" s="20" t="s">
        <v>63</v>
      </c>
      <c r="N93" s="20" t="s">
        <v>63</v>
      </c>
      <c r="O93" s="20" t="s">
        <v>29</v>
      </c>
      <c r="P93" s="20" t="s">
        <v>29</v>
      </c>
      <c r="Q93" s="20" t="s">
        <v>29</v>
      </c>
      <c r="R93" s="21">
        <v>44.320819277407352</v>
      </c>
      <c r="S93" s="21">
        <v>2.1479006109850495E-2</v>
      </c>
      <c r="T93" s="21">
        <v>0.73365875466562691</v>
      </c>
      <c r="U93" s="21">
        <v>8.5831834768739075</v>
      </c>
      <c r="V93" s="21">
        <v>0.1235102504182521</v>
      </c>
      <c r="W93" s="21">
        <v>45.263359075630632</v>
      </c>
      <c r="X93" s="21">
        <v>0.81667657378502168</v>
      </c>
      <c r="Y93" s="21">
        <v>0.10896363220185366</v>
      </c>
      <c r="Z93" s="21">
        <v>2.5156628780441483E-3</v>
      </c>
      <c r="AA93" s="21">
        <v>1.8878904252295679E-2</v>
      </c>
      <c r="AB93" s="21">
        <v>6.9553857771615648E-3</v>
      </c>
      <c r="AC93" s="21">
        <v>99.999999999999972</v>
      </c>
      <c r="AD93" s="22">
        <v>91.263944644899809</v>
      </c>
      <c r="AE93" s="22">
        <v>80.551752667915238</v>
      </c>
      <c r="AF93" s="23">
        <v>33.019100000000002</v>
      </c>
      <c r="AG93" s="23">
        <v>2995.2891999999997</v>
      </c>
      <c r="AH93" s="23">
        <v>82</v>
      </c>
      <c r="AI93" s="23">
        <v>2297.6909999999998</v>
      </c>
      <c r="AJ93" s="23">
        <v>2.3642000000000003</v>
      </c>
      <c r="AK93" s="23">
        <v>38.629900000000006</v>
      </c>
      <c r="AL93" s="23">
        <v>5.2307000000000015</v>
      </c>
      <c r="AM93" s="21">
        <v>12.508338892595072</v>
      </c>
      <c r="AN93" s="24">
        <v>0.19844851221751053</v>
      </c>
      <c r="AO93" s="24">
        <v>12.91220951539805</v>
      </c>
      <c r="AP93" s="21" t="s">
        <v>64</v>
      </c>
      <c r="AQ93" s="24">
        <v>3.3608552851580112E-3</v>
      </c>
      <c r="AR93" s="24">
        <v>0.42330000000000001</v>
      </c>
      <c r="AS93" s="21" t="s">
        <v>64</v>
      </c>
      <c r="AT93" s="21" t="s">
        <v>64</v>
      </c>
      <c r="AU93" s="21" t="s">
        <v>64</v>
      </c>
      <c r="AV93" s="21" t="s">
        <v>64</v>
      </c>
      <c r="AW93" s="21" t="s">
        <v>64</v>
      </c>
      <c r="AX93" s="21" t="s">
        <v>64</v>
      </c>
      <c r="AY93" s="21" t="s">
        <v>64</v>
      </c>
      <c r="AZ93" s="21" t="s">
        <v>64</v>
      </c>
      <c r="BA93" s="21" t="s">
        <v>64</v>
      </c>
      <c r="BB93" s="21" t="s">
        <v>64</v>
      </c>
      <c r="BC93" s="21" t="s">
        <v>64</v>
      </c>
      <c r="BD93" s="21" t="s">
        <v>64</v>
      </c>
      <c r="BE93" s="21" t="s">
        <v>64</v>
      </c>
      <c r="BF93" s="21" t="s">
        <v>64</v>
      </c>
      <c r="BG93" s="21" t="s">
        <v>64</v>
      </c>
      <c r="BH93" s="21" t="s">
        <v>64</v>
      </c>
      <c r="BI93" s="21" t="s">
        <v>64</v>
      </c>
      <c r="BJ93" s="21" t="s">
        <v>64</v>
      </c>
      <c r="BK93" s="21" t="s">
        <v>64</v>
      </c>
      <c r="BL93" s="21" t="s">
        <v>64</v>
      </c>
      <c r="BM93" s="21" t="s">
        <v>64</v>
      </c>
      <c r="BN93" s="21" t="s">
        <v>64</v>
      </c>
      <c r="BO93" s="21" t="s">
        <v>64</v>
      </c>
      <c r="BP93" s="21" t="s">
        <v>64</v>
      </c>
      <c r="BQ93" s="21" t="s">
        <v>64</v>
      </c>
      <c r="BR93" s="21" t="s">
        <v>64</v>
      </c>
      <c r="BS93" s="21" t="s">
        <v>64</v>
      </c>
      <c r="BT93" s="21" t="s">
        <v>64</v>
      </c>
    </row>
    <row r="94" spans="1:72" s="6" customFormat="1" ht="15" customHeight="1" x14ac:dyDescent="0.35">
      <c r="A94" s="17" t="s">
        <v>161</v>
      </c>
      <c r="B94" s="18" t="s">
        <v>69</v>
      </c>
      <c r="C94" s="18" t="s">
        <v>61</v>
      </c>
      <c r="D94" s="18">
        <v>164</v>
      </c>
      <c r="E94" s="18">
        <v>2</v>
      </c>
      <c r="F94" s="18">
        <v>33</v>
      </c>
      <c r="G94" s="18">
        <v>38</v>
      </c>
      <c r="H94" s="19">
        <v>369.41499999999996</v>
      </c>
      <c r="I94" s="19">
        <v>369.34423076923076</v>
      </c>
      <c r="J94" s="18" t="s">
        <v>147</v>
      </c>
      <c r="K94" s="20" t="str">
        <f t="shared" si="1"/>
        <v>Y</v>
      </c>
      <c r="L94" s="20" t="s">
        <v>29</v>
      </c>
      <c r="M94" s="20" t="s">
        <v>63</v>
      </c>
      <c r="N94" s="20" t="s">
        <v>63</v>
      </c>
      <c r="O94" s="20" t="s">
        <v>63</v>
      </c>
      <c r="P94" s="20" t="s">
        <v>29</v>
      </c>
      <c r="Q94" s="20" t="s">
        <v>29</v>
      </c>
      <c r="R94" s="21">
        <v>44.120784053471112</v>
      </c>
      <c r="S94" s="21">
        <v>1.8961389869877457E-2</v>
      </c>
      <c r="T94" s="21">
        <v>0.81770993813846549</v>
      </c>
      <c r="U94" s="21">
        <v>8.0585906946979193</v>
      </c>
      <c r="V94" s="21">
        <v>0.10784290488492805</v>
      </c>
      <c r="W94" s="21">
        <v>46.088028252470899</v>
      </c>
      <c r="X94" s="21">
        <v>0.78215733213244532</v>
      </c>
      <c r="Y94" s="21" t="s">
        <v>70</v>
      </c>
      <c r="Z94" s="21" t="s">
        <v>70</v>
      </c>
      <c r="AA94" s="21">
        <v>5.9254343343367061E-3</v>
      </c>
      <c r="AB94" s="21" t="s">
        <v>64</v>
      </c>
      <c r="AC94" s="21">
        <v>99.999999999999972</v>
      </c>
      <c r="AD94" s="22">
        <v>91.889435565219657</v>
      </c>
      <c r="AE94" s="22"/>
      <c r="AF94" s="23">
        <v>33.5</v>
      </c>
      <c r="AG94" s="23">
        <v>2699.3</v>
      </c>
      <c r="AH94" s="23" t="s">
        <v>64</v>
      </c>
      <c r="AI94" s="23">
        <v>2264.6999999999998</v>
      </c>
      <c r="AJ94" s="23" t="s">
        <v>70</v>
      </c>
      <c r="AK94" s="23">
        <v>27.3</v>
      </c>
      <c r="AL94" s="23">
        <v>3</v>
      </c>
      <c r="AM94" s="21">
        <v>13.8</v>
      </c>
      <c r="AN94" s="24" t="s">
        <v>70</v>
      </c>
      <c r="AO94" s="24" t="s">
        <v>70</v>
      </c>
      <c r="AP94" s="21" t="s">
        <v>64</v>
      </c>
      <c r="AQ94" s="24">
        <v>5.3221996764824531E-3</v>
      </c>
      <c r="AR94" s="24">
        <v>0.49330000000000002</v>
      </c>
      <c r="AS94" s="21" t="s">
        <v>64</v>
      </c>
      <c r="AT94" s="21" t="s">
        <v>64</v>
      </c>
      <c r="AU94" s="21" t="s">
        <v>64</v>
      </c>
      <c r="AV94" s="21" t="s">
        <v>64</v>
      </c>
      <c r="AW94" s="21" t="s">
        <v>64</v>
      </c>
      <c r="AX94" s="21" t="s">
        <v>64</v>
      </c>
      <c r="AY94" s="21" t="s">
        <v>64</v>
      </c>
      <c r="AZ94" s="21" t="s">
        <v>64</v>
      </c>
      <c r="BA94" s="21" t="s">
        <v>64</v>
      </c>
      <c r="BB94" s="21" t="s">
        <v>64</v>
      </c>
      <c r="BC94" s="21" t="s">
        <v>64</v>
      </c>
      <c r="BD94" s="21" t="s">
        <v>64</v>
      </c>
      <c r="BE94" s="21" t="s">
        <v>64</v>
      </c>
      <c r="BF94" s="21" t="s">
        <v>64</v>
      </c>
      <c r="BG94" s="21" t="s">
        <v>64</v>
      </c>
      <c r="BH94" s="21" t="s">
        <v>64</v>
      </c>
      <c r="BI94" s="21" t="s">
        <v>64</v>
      </c>
      <c r="BJ94" s="21" t="s">
        <v>64</v>
      </c>
      <c r="BK94" s="21" t="s">
        <v>64</v>
      </c>
      <c r="BL94" s="21" t="s">
        <v>64</v>
      </c>
      <c r="BM94" s="21" t="s">
        <v>64</v>
      </c>
      <c r="BN94" s="21" t="s">
        <v>64</v>
      </c>
      <c r="BO94" s="21" t="s">
        <v>64</v>
      </c>
      <c r="BP94" s="21" t="s">
        <v>64</v>
      </c>
      <c r="BQ94" s="21" t="s">
        <v>64</v>
      </c>
      <c r="BR94" s="21" t="s">
        <v>64</v>
      </c>
      <c r="BS94" s="21" t="s">
        <v>64</v>
      </c>
      <c r="BT94" s="21" t="s">
        <v>64</v>
      </c>
    </row>
    <row r="95" spans="1:72" s="6" customFormat="1" ht="15" customHeight="1" x14ac:dyDescent="0.35">
      <c r="A95" s="17" t="s">
        <v>162</v>
      </c>
      <c r="B95" s="18" t="s">
        <v>60</v>
      </c>
      <c r="C95" s="18" t="s">
        <v>61</v>
      </c>
      <c r="D95" s="18">
        <v>166</v>
      </c>
      <c r="E95" s="18">
        <v>1</v>
      </c>
      <c r="F95" s="18">
        <v>69</v>
      </c>
      <c r="G95" s="18">
        <v>77</v>
      </c>
      <c r="H95" s="19">
        <v>371.84</v>
      </c>
      <c r="I95" s="19">
        <v>371.83092105263154</v>
      </c>
      <c r="J95" s="18" t="s">
        <v>147</v>
      </c>
      <c r="K95" s="20" t="str">
        <f t="shared" si="1"/>
        <v/>
      </c>
      <c r="L95" s="20" t="s">
        <v>29</v>
      </c>
      <c r="M95" s="20" t="s">
        <v>63</v>
      </c>
      <c r="N95" s="20" t="s">
        <v>63</v>
      </c>
      <c r="O95" s="20" t="s">
        <v>29</v>
      </c>
      <c r="P95" s="20" t="s">
        <v>29</v>
      </c>
      <c r="Q95" s="20" t="s">
        <v>29</v>
      </c>
      <c r="R95" s="21">
        <v>44.209426633945753</v>
      </c>
      <c r="S95" s="21">
        <v>1.5773388659482652E-2</v>
      </c>
      <c r="T95" s="21">
        <v>0.73059764063413246</v>
      </c>
      <c r="U95" s="21">
        <v>8.3994088722408531</v>
      </c>
      <c r="V95" s="21">
        <v>0.11415589163004544</v>
      </c>
      <c r="W95" s="21">
        <v>45.4544302289084</v>
      </c>
      <c r="X95" s="21">
        <v>1.0597692675987349</v>
      </c>
      <c r="Y95" s="21">
        <v>0</v>
      </c>
      <c r="Z95" s="21">
        <v>5.8500848478865912E-4</v>
      </c>
      <c r="AA95" s="21">
        <v>1.5853067897804069E-2</v>
      </c>
      <c r="AB95" s="21">
        <v>0</v>
      </c>
      <c r="AC95" s="21">
        <v>100</v>
      </c>
      <c r="AD95" s="22">
        <v>91.467903571281326</v>
      </c>
      <c r="AE95" s="22">
        <v>100</v>
      </c>
      <c r="AF95" s="23">
        <v>44.312100000000001</v>
      </c>
      <c r="AG95" s="23">
        <v>3114.7754</v>
      </c>
      <c r="AH95" s="23">
        <v>70</v>
      </c>
      <c r="AI95" s="23">
        <v>2283.1635000000001</v>
      </c>
      <c r="AJ95" s="23">
        <v>4.1194000000000006</v>
      </c>
      <c r="AK95" s="23">
        <v>38.629900000000006</v>
      </c>
      <c r="AL95" s="23">
        <v>3.1429000000000009</v>
      </c>
      <c r="AM95" s="21">
        <v>11.134349168409518</v>
      </c>
      <c r="AN95" s="24">
        <v>0.15719825837299309</v>
      </c>
      <c r="AO95" s="24">
        <v>11.588606116703946</v>
      </c>
      <c r="AP95" s="21" t="s">
        <v>64</v>
      </c>
      <c r="AQ95" s="24">
        <v>8.0027762802613034E-3</v>
      </c>
      <c r="AR95" s="24">
        <v>0.2908</v>
      </c>
      <c r="AS95" s="21" t="s">
        <v>64</v>
      </c>
      <c r="AT95" s="21" t="s">
        <v>64</v>
      </c>
      <c r="AU95" s="21" t="s">
        <v>64</v>
      </c>
      <c r="AV95" s="21" t="s">
        <v>64</v>
      </c>
      <c r="AW95" s="21" t="s">
        <v>64</v>
      </c>
      <c r="AX95" s="21" t="s">
        <v>64</v>
      </c>
      <c r="AY95" s="21" t="s">
        <v>64</v>
      </c>
      <c r="AZ95" s="21" t="s">
        <v>64</v>
      </c>
      <c r="BA95" s="21" t="s">
        <v>64</v>
      </c>
      <c r="BB95" s="21" t="s">
        <v>64</v>
      </c>
      <c r="BC95" s="21" t="s">
        <v>64</v>
      </c>
      <c r="BD95" s="21" t="s">
        <v>64</v>
      </c>
      <c r="BE95" s="21" t="s">
        <v>64</v>
      </c>
      <c r="BF95" s="21" t="s">
        <v>64</v>
      </c>
      <c r="BG95" s="21" t="s">
        <v>64</v>
      </c>
      <c r="BH95" s="21" t="s">
        <v>64</v>
      </c>
      <c r="BI95" s="21" t="s">
        <v>64</v>
      </c>
      <c r="BJ95" s="21" t="s">
        <v>64</v>
      </c>
      <c r="BK95" s="21" t="s">
        <v>64</v>
      </c>
      <c r="BL95" s="21" t="s">
        <v>64</v>
      </c>
      <c r="BM95" s="21" t="s">
        <v>64</v>
      </c>
      <c r="BN95" s="21" t="s">
        <v>64</v>
      </c>
      <c r="BO95" s="21" t="s">
        <v>64</v>
      </c>
      <c r="BP95" s="21" t="s">
        <v>64</v>
      </c>
      <c r="BQ95" s="21" t="s">
        <v>64</v>
      </c>
      <c r="BR95" s="21" t="s">
        <v>64</v>
      </c>
      <c r="BS95" s="21" t="s">
        <v>64</v>
      </c>
      <c r="BT95" s="21" t="s">
        <v>64</v>
      </c>
    </row>
    <row r="96" spans="1:72" s="6" customFormat="1" ht="15" customHeight="1" x14ac:dyDescent="0.35">
      <c r="A96" s="17" t="s">
        <v>163</v>
      </c>
      <c r="B96" s="18" t="s">
        <v>69</v>
      </c>
      <c r="C96" s="18" t="s">
        <v>61</v>
      </c>
      <c r="D96" s="18">
        <v>169</v>
      </c>
      <c r="E96" s="18">
        <v>2</v>
      </c>
      <c r="F96" s="18">
        <v>0</v>
      </c>
      <c r="G96" s="18">
        <v>5</v>
      </c>
      <c r="H96" s="19">
        <v>380.52499999999998</v>
      </c>
      <c r="I96" s="19">
        <v>380.52499999999998</v>
      </c>
      <c r="J96" s="18" t="s">
        <v>147</v>
      </c>
      <c r="K96" s="20" t="str">
        <f t="shared" si="1"/>
        <v>Y</v>
      </c>
      <c r="L96" s="20" t="s">
        <v>29</v>
      </c>
      <c r="M96" s="20" t="s">
        <v>63</v>
      </c>
      <c r="N96" s="20" t="s">
        <v>63</v>
      </c>
      <c r="O96" s="20" t="s">
        <v>63</v>
      </c>
      <c r="P96" s="20" t="s">
        <v>29</v>
      </c>
      <c r="Q96" s="20" t="s">
        <v>29</v>
      </c>
      <c r="R96" s="21">
        <v>43.39273864821309</v>
      </c>
      <c r="S96" s="21">
        <v>2.0144089487155178E-2</v>
      </c>
      <c r="T96" s="21">
        <v>0.88870983031566975</v>
      </c>
      <c r="U96" s="21">
        <v>7.8561948999905198</v>
      </c>
      <c r="V96" s="21">
        <v>9.4795715233671432E-2</v>
      </c>
      <c r="W96" s="21">
        <v>46.568395108541083</v>
      </c>
      <c r="X96" s="21">
        <v>1.1730969760166838</v>
      </c>
      <c r="Y96" s="21" t="s">
        <v>70</v>
      </c>
      <c r="Z96" s="21" t="s">
        <v>70</v>
      </c>
      <c r="AA96" s="21">
        <v>5.9247322021044645E-3</v>
      </c>
      <c r="AB96" s="21" t="s">
        <v>64</v>
      </c>
      <c r="AC96" s="21">
        <v>99.999999999999972</v>
      </c>
      <c r="AD96" s="22">
        <v>92.15231182198022</v>
      </c>
      <c r="AE96" s="22"/>
      <c r="AF96" s="23">
        <v>27.4</v>
      </c>
      <c r="AG96" s="23">
        <v>2152</v>
      </c>
      <c r="AH96" s="23" t="s">
        <v>64</v>
      </c>
      <c r="AI96" s="23">
        <v>2376.1999999999998</v>
      </c>
      <c r="AJ96" s="23">
        <v>0.6</v>
      </c>
      <c r="AK96" s="23">
        <v>16.100000000000001</v>
      </c>
      <c r="AL96" s="23">
        <v>3.1</v>
      </c>
      <c r="AM96" s="21">
        <v>13.66</v>
      </c>
      <c r="AN96" s="24" t="s">
        <v>70</v>
      </c>
      <c r="AO96" s="24" t="s">
        <v>70</v>
      </c>
      <c r="AP96" s="21" t="s">
        <v>64</v>
      </c>
      <c r="AQ96" s="24">
        <v>2.8360869795613919E-3</v>
      </c>
      <c r="AR96" s="24">
        <v>0.4</v>
      </c>
      <c r="AS96" s="21" t="s">
        <v>64</v>
      </c>
      <c r="AT96" s="21" t="s">
        <v>64</v>
      </c>
      <c r="AU96" s="21" t="s">
        <v>64</v>
      </c>
      <c r="AV96" s="21" t="s">
        <v>64</v>
      </c>
      <c r="AW96" s="21" t="s">
        <v>64</v>
      </c>
      <c r="AX96" s="21" t="s">
        <v>64</v>
      </c>
      <c r="AY96" s="21" t="s">
        <v>64</v>
      </c>
      <c r="AZ96" s="21" t="s">
        <v>64</v>
      </c>
      <c r="BA96" s="21" t="s">
        <v>64</v>
      </c>
      <c r="BB96" s="21" t="s">
        <v>64</v>
      </c>
      <c r="BC96" s="21" t="s">
        <v>64</v>
      </c>
      <c r="BD96" s="21" t="s">
        <v>64</v>
      </c>
      <c r="BE96" s="21" t="s">
        <v>64</v>
      </c>
      <c r="BF96" s="21" t="s">
        <v>64</v>
      </c>
      <c r="BG96" s="21" t="s">
        <v>64</v>
      </c>
      <c r="BH96" s="21" t="s">
        <v>64</v>
      </c>
      <c r="BI96" s="21" t="s">
        <v>64</v>
      </c>
      <c r="BJ96" s="21" t="s">
        <v>64</v>
      </c>
      <c r="BK96" s="21" t="s">
        <v>64</v>
      </c>
      <c r="BL96" s="21" t="s">
        <v>64</v>
      </c>
      <c r="BM96" s="21" t="s">
        <v>64</v>
      </c>
      <c r="BN96" s="21" t="s">
        <v>64</v>
      </c>
      <c r="BO96" s="21" t="s">
        <v>64</v>
      </c>
      <c r="BP96" s="21" t="s">
        <v>64</v>
      </c>
      <c r="BQ96" s="21" t="s">
        <v>64</v>
      </c>
      <c r="BR96" s="21" t="s">
        <v>64</v>
      </c>
      <c r="BS96" s="21" t="s">
        <v>64</v>
      </c>
      <c r="BT96" s="21" t="s">
        <v>64</v>
      </c>
    </row>
    <row r="97" spans="1:72" s="6" customFormat="1" ht="15" customHeight="1" x14ac:dyDescent="0.35">
      <c r="A97" s="17" t="s">
        <v>164</v>
      </c>
      <c r="B97" s="18" t="s">
        <v>60</v>
      </c>
      <c r="C97" s="18" t="s">
        <v>61</v>
      </c>
      <c r="D97" s="18">
        <v>171</v>
      </c>
      <c r="E97" s="18">
        <v>1</v>
      </c>
      <c r="F97" s="18">
        <v>62</v>
      </c>
      <c r="G97" s="18">
        <v>68</v>
      </c>
      <c r="H97" s="19">
        <v>383.77</v>
      </c>
      <c r="I97" s="19">
        <v>383.73573975044559</v>
      </c>
      <c r="J97" s="18" t="s">
        <v>101</v>
      </c>
      <c r="K97" s="20" t="str">
        <f t="shared" si="1"/>
        <v/>
      </c>
      <c r="L97" s="20" t="s">
        <v>29</v>
      </c>
      <c r="M97" s="20" t="s">
        <v>63</v>
      </c>
      <c r="N97" s="20" t="s">
        <v>63</v>
      </c>
      <c r="O97" s="20" t="s">
        <v>63</v>
      </c>
      <c r="P97" s="20" t="s">
        <v>29</v>
      </c>
      <c r="Q97" s="20" t="s">
        <v>29</v>
      </c>
      <c r="R97" s="21">
        <v>44.170122580887117</v>
      </c>
      <c r="S97" s="21">
        <v>1.9851894299782735E-2</v>
      </c>
      <c r="T97" s="21">
        <v>0.68776869122344186</v>
      </c>
      <c r="U97" s="21">
        <v>8.5573983400135205</v>
      </c>
      <c r="V97" s="21">
        <v>0.11913319481449069</v>
      </c>
      <c r="W97" s="21">
        <v>45.959837318514452</v>
      </c>
      <c r="X97" s="21">
        <v>0.46014622558256779</v>
      </c>
      <c r="Y97" s="21">
        <v>0</v>
      </c>
      <c r="Z97" s="21">
        <v>2.6580226147819718E-3</v>
      </c>
      <c r="AA97" s="21">
        <v>1.9069169954231312E-2</v>
      </c>
      <c r="AB97" s="21">
        <v>4.0145620956276449E-3</v>
      </c>
      <c r="AC97" s="21">
        <v>100.00000000000001</v>
      </c>
      <c r="AD97" s="22">
        <v>91.408583559379608</v>
      </c>
      <c r="AE97" s="22">
        <v>100</v>
      </c>
      <c r="AF97" s="23">
        <v>39.794899999999998</v>
      </c>
      <c r="AG97" s="23">
        <v>2996.3465999999999</v>
      </c>
      <c r="AH97" s="23">
        <v>81</v>
      </c>
      <c r="AI97" s="23">
        <v>2249.2660000000001</v>
      </c>
      <c r="AJ97" s="23">
        <v>0.60899999999999999</v>
      </c>
      <c r="AK97" s="23">
        <v>18.733899999999998</v>
      </c>
      <c r="AL97" s="23">
        <v>6.2746000000000004</v>
      </c>
      <c r="AM97" s="21">
        <v>12.378536842452039</v>
      </c>
      <c r="AN97" s="24">
        <v>0.21832498828379202</v>
      </c>
      <c r="AO97" s="24">
        <v>12.973913105959836</v>
      </c>
      <c r="AP97" s="21" t="s">
        <v>64</v>
      </c>
      <c r="AQ97" s="24">
        <v>6.4855719120322161E-3</v>
      </c>
      <c r="AR97" s="24">
        <v>0.4425</v>
      </c>
      <c r="AS97" s="21" t="s">
        <v>64</v>
      </c>
      <c r="AT97" s="21" t="s">
        <v>64</v>
      </c>
      <c r="AU97" s="21" t="s">
        <v>64</v>
      </c>
      <c r="AV97" s="21" t="s">
        <v>64</v>
      </c>
      <c r="AW97" s="21" t="s">
        <v>64</v>
      </c>
      <c r="AX97" s="21" t="s">
        <v>64</v>
      </c>
      <c r="AY97" s="21" t="s">
        <v>64</v>
      </c>
      <c r="AZ97" s="21" t="s">
        <v>64</v>
      </c>
      <c r="BA97" s="21" t="s">
        <v>64</v>
      </c>
      <c r="BB97" s="21" t="s">
        <v>64</v>
      </c>
      <c r="BC97" s="21" t="s">
        <v>64</v>
      </c>
      <c r="BD97" s="21" t="s">
        <v>64</v>
      </c>
      <c r="BE97" s="21" t="s">
        <v>64</v>
      </c>
      <c r="BF97" s="21" t="s">
        <v>64</v>
      </c>
      <c r="BG97" s="21" t="s">
        <v>64</v>
      </c>
      <c r="BH97" s="21" t="s">
        <v>64</v>
      </c>
      <c r="BI97" s="21" t="s">
        <v>64</v>
      </c>
      <c r="BJ97" s="21" t="s">
        <v>64</v>
      </c>
      <c r="BK97" s="21" t="s">
        <v>64</v>
      </c>
      <c r="BL97" s="21" t="s">
        <v>64</v>
      </c>
      <c r="BM97" s="21" t="s">
        <v>64</v>
      </c>
      <c r="BN97" s="21" t="s">
        <v>64</v>
      </c>
      <c r="BO97" s="21" t="s">
        <v>64</v>
      </c>
      <c r="BP97" s="21" t="s">
        <v>64</v>
      </c>
      <c r="BQ97" s="21" t="s">
        <v>64</v>
      </c>
      <c r="BR97" s="21" t="s">
        <v>64</v>
      </c>
      <c r="BS97" s="21" t="s">
        <v>64</v>
      </c>
      <c r="BT97" s="21" t="s">
        <v>64</v>
      </c>
    </row>
    <row r="98" spans="1:72" s="6" customFormat="1" ht="15" customHeight="1" x14ac:dyDescent="0.35">
      <c r="A98" s="17" t="s">
        <v>165</v>
      </c>
      <c r="B98" s="18" t="s">
        <v>60</v>
      </c>
      <c r="C98" s="18" t="s">
        <v>61</v>
      </c>
      <c r="D98" s="18">
        <v>173</v>
      </c>
      <c r="E98" s="18">
        <v>3</v>
      </c>
      <c r="F98" s="18">
        <v>58</v>
      </c>
      <c r="G98" s="18">
        <v>66</v>
      </c>
      <c r="H98" s="19">
        <v>388.3</v>
      </c>
      <c r="I98" s="19">
        <v>388.214</v>
      </c>
      <c r="J98" s="18" t="s">
        <v>166</v>
      </c>
      <c r="K98" s="20" t="str">
        <f t="shared" si="1"/>
        <v/>
      </c>
      <c r="L98" s="20" t="s">
        <v>29</v>
      </c>
      <c r="M98" s="20" t="s">
        <v>63</v>
      </c>
      <c r="N98" s="20" t="s">
        <v>63</v>
      </c>
      <c r="O98" s="20" t="s">
        <v>29</v>
      </c>
      <c r="P98" s="20" t="s">
        <v>29</v>
      </c>
      <c r="Q98" s="20" t="s">
        <v>29</v>
      </c>
      <c r="R98" s="21">
        <v>44.169708959913407</v>
      </c>
      <c r="S98" s="21">
        <v>2.2529810950657508E-2</v>
      </c>
      <c r="T98" s="21">
        <v>0.90610341610611744</v>
      </c>
      <c r="U98" s="21">
        <v>7.8830681935032558</v>
      </c>
      <c r="V98" s="21">
        <v>9.2162199822457144E-2</v>
      </c>
      <c r="W98" s="21">
        <v>45.186290616984436</v>
      </c>
      <c r="X98" s="21">
        <v>1.7126338605507534</v>
      </c>
      <c r="Y98" s="21">
        <v>0</v>
      </c>
      <c r="Z98" s="21">
        <v>2.5629722496623847E-3</v>
      </c>
      <c r="AA98" s="21">
        <v>1.8954377138646606E-2</v>
      </c>
      <c r="AB98" s="21">
        <v>5.9855927806252446E-3</v>
      </c>
      <c r="AC98" s="21">
        <v>100.00000000000001</v>
      </c>
      <c r="AD98" s="22">
        <v>91.906277777505423</v>
      </c>
      <c r="AE98" s="22">
        <v>100</v>
      </c>
      <c r="AF98" s="23">
        <v>36.406999999999996</v>
      </c>
      <c r="AG98" s="23">
        <v>2737.2835999999998</v>
      </c>
      <c r="AH98" s="23">
        <v>87</v>
      </c>
      <c r="AI98" s="23">
        <v>2361.6120000000001</v>
      </c>
      <c r="AJ98" s="23" t="s">
        <v>74</v>
      </c>
      <c r="AK98" s="23">
        <v>33.655900000000003</v>
      </c>
      <c r="AL98" s="23">
        <v>2.0990000000000011</v>
      </c>
      <c r="AM98" s="21">
        <v>13.087914268704148</v>
      </c>
      <c r="AN98" s="24">
        <v>0.45218221319468344</v>
      </c>
      <c r="AO98" s="24">
        <v>13.583050024633296</v>
      </c>
      <c r="AP98" s="21" t="s">
        <v>64</v>
      </c>
      <c r="AQ98" s="24">
        <v>-1.0897756667649222E-3</v>
      </c>
      <c r="AR98" s="24">
        <v>1.0375000000000001</v>
      </c>
      <c r="AS98" s="21" t="s">
        <v>64</v>
      </c>
      <c r="AT98" s="21" t="s">
        <v>64</v>
      </c>
      <c r="AU98" s="21" t="s">
        <v>64</v>
      </c>
      <c r="AV98" s="21" t="s">
        <v>64</v>
      </c>
      <c r="AW98" s="21" t="s">
        <v>64</v>
      </c>
      <c r="AX98" s="21" t="s">
        <v>64</v>
      </c>
      <c r="AY98" s="21" t="s">
        <v>64</v>
      </c>
      <c r="AZ98" s="21" t="s">
        <v>64</v>
      </c>
      <c r="BA98" s="21" t="s">
        <v>64</v>
      </c>
      <c r="BB98" s="21" t="s">
        <v>64</v>
      </c>
      <c r="BC98" s="21" t="s">
        <v>64</v>
      </c>
      <c r="BD98" s="21" t="s">
        <v>64</v>
      </c>
      <c r="BE98" s="21" t="s">
        <v>64</v>
      </c>
      <c r="BF98" s="21" t="s">
        <v>64</v>
      </c>
      <c r="BG98" s="21" t="s">
        <v>64</v>
      </c>
      <c r="BH98" s="21" t="s">
        <v>64</v>
      </c>
      <c r="BI98" s="21" t="s">
        <v>64</v>
      </c>
      <c r="BJ98" s="21" t="s">
        <v>64</v>
      </c>
      <c r="BK98" s="21" t="s">
        <v>64</v>
      </c>
      <c r="BL98" s="21" t="s">
        <v>64</v>
      </c>
      <c r="BM98" s="21" t="s">
        <v>64</v>
      </c>
      <c r="BN98" s="21" t="s">
        <v>64</v>
      </c>
      <c r="BO98" s="21" t="s">
        <v>64</v>
      </c>
      <c r="BP98" s="21" t="s">
        <v>64</v>
      </c>
      <c r="BQ98" s="21" t="s">
        <v>64</v>
      </c>
      <c r="BR98" s="21" t="s">
        <v>64</v>
      </c>
      <c r="BS98" s="21" t="s">
        <v>64</v>
      </c>
      <c r="BT98" s="21" t="s">
        <v>64</v>
      </c>
    </row>
    <row r="99" spans="1:72" s="6" customFormat="1" ht="15" customHeight="1" x14ac:dyDescent="0.35">
      <c r="A99" s="17" t="s">
        <v>167</v>
      </c>
      <c r="B99" s="18" t="s">
        <v>60</v>
      </c>
      <c r="C99" s="18" t="s">
        <v>61</v>
      </c>
      <c r="D99" s="18">
        <v>175</v>
      </c>
      <c r="E99" s="18">
        <v>4</v>
      </c>
      <c r="F99" s="18">
        <v>1</v>
      </c>
      <c r="G99" s="18">
        <v>8</v>
      </c>
      <c r="H99" s="19">
        <v>394.71999999999997</v>
      </c>
      <c r="I99" s="19">
        <v>394.27526799387442</v>
      </c>
      <c r="J99" s="18" t="s">
        <v>168</v>
      </c>
      <c r="K99" s="20" t="str">
        <f t="shared" si="1"/>
        <v/>
      </c>
      <c r="L99" s="20" t="s">
        <v>29</v>
      </c>
      <c r="M99" s="20" t="s">
        <v>63</v>
      </c>
      <c r="N99" s="20" t="s">
        <v>63</v>
      </c>
      <c r="O99" s="20" t="s">
        <v>29</v>
      </c>
      <c r="P99" s="20" t="s">
        <v>29</v>
      </c>
      <c r="Q99" s="20" t="s">
        <v>29</v>
      </c>
      <c r="R99" s="21">
        <v>43.226691810453126</v>
      </c>
      <c r="S99" s="21">
        <v>1.28924187549252E-2</v>
      </c>
      <c r="T99" s="21">
        <v>0.60627921574725407</v>
      </c>
      <c r="U99" s="21">
        <v>10.478939440440319</v>
      </c>
      <c r="V99" s="21">
        <v>9.666953735057697E-2</v>
      </c>
      <c r="W99" s="21">
        <v>44.119224040868687</v>
      </c>
      <c r="X99" s="21">
        <v>1.4425241761525507</v>
      </c>
      <c r="Y99" s="21">
        <v>0</v>
      </c>
      <c r="Z99" s="21">
        <v>0</v>
      </c>
      <c r="AA99" s="21">
        <v>1.1844254281807293E-2</v>
      </c>
      <c r="AB99" s="21">
        <v>4.9351059507530392E-3</v>
      </c>
      <c r="AC99" s="21">
        <v>100</v>
      </c>
      <c r="AD99" s="22">
        <v>89.294021365509721</v>
      </c>
      <c r="AE99" s="22">
        <v>100</v>
      </c>
      <c r="AF99" s="23">
        <v>38.665599999999998</v>
      </c>
      <c r="AG99" s="23">
        <v>2545.8941999999997</v>
      </c>
      <c r="AH99" s="23">
        <v>92</v>
      </c>
      <c r="AI99" s="23">
        <v>1959.6845000000001</v>
      </c>
      <c r="AJ99" s="23">
        <v>1.4866000000000001</v>
      </c>
      <c r="AK99" s="23">
        <v>32.661100000000005</v>
      </c>
      <c r="AL99" s="23">
        <v>10.450200000000002</v>
      </c>
      <c r="AM99" s="21">
        <v>12.746718850163644</v>
      </c>
      <c r="AN99" s="24">
        <v>1.1508962051397813</v>
      </c>
      <c r="AO99" s="24">
        <v>12.546476135058022</v>
      </c>
      <c r="AP99" s="21" t="s">
        <v>64</v>
      </c>
      <c r="AQ99" s="24">
        <v>1.3042586728603811E-3</v>
      </c>
      <c r="AR99" s="24">
        <v>2.6065999999999998</v>
      </c>
      <c r="AS99" s="21" t="s">
        <v>64</v>
      </c>
      <c r="AT99" s="21" t="s">
        <v>64</v>
      </c>
      <c r="AU99" s="21" t="s">
        <v>64</v>
      </c>
      <c r="AV99" s="21" t="s">
        <v>64</v>
      </c>
      <c r="AW99" s="21" t="s">
        <v>64</v>
      </c>
      <c r="AX99" s="21" t="s">
        <v>64</v>
      </c>
      <c r="AY99" s="21" t="s">
        <v>64</v>
      </c>
      <c r="AZ99" s="21" t="s">
        <v>64</v>
      </c>
      <c r="BA99" s="21" t="s">
        <v>64</v>
      </c>
      <c r="BB99" s="21" t="s">
        <v>64</v>
      </c>
      <c r="BC99" s="21" t="s">
        <v>64</v>
      </c>
      <c r="BD99" s="21" t="s">
        <v>64</v>
      </c>
      <c r="BE99" s="21" t="s">
        <v>64</v>
      </c>
      <c r="BF99" s="21" t="s">
        <v>64</v>
      </c>
      <c r="BG99" s="21" t="s">
        <v>64</v>
      </c>
      <c r="BH99" s="21" t="s">
        <v>64</v>
      </c>
      <c r="BI99" s="21" t="s">
        <v>64</v>
      </c>
      <c r="BJ99" s="21" t="s">
        <v>64</v>
      </c>
      <c r="BK99" s="21" t="s">
        <v>64</v>
      </c>
      <c r="BL99" s="21" t="s">
        <v>64</v>
      </c>
      <c r="BM99" s="21" t="s">
        <v>64</v>
      </c>
      <c r="BN99" s="21" t="s">
        <v>64</v>
      </c>
      <c r="BO99" s="21" t="s">
        <v>64</v>
      </c>
      <c r="BP99" s="21" t="s">
        <v>64</v>
      </c>
      <c r="BQ99" s="21" t="s">
        <v>64</v>
      </c>
      <c r="BR99" s="21" t="s">
        <v>64</v>
      </c>
      <c r="BS99" s="21" t="s">
        <v>64</v>
      </c>
      <c r="BT99" s="21" t="s">
        <v>64</v>
      </c>
    </row>
    <row r="100" spans="1:72" s="6" customFormat="1" ht="15" customHeight="1" x14ac:dyDescent="0.35">
      <c r="A100" s="17" t="s">
        <v>169</v>
      </c>
      <c r="B100" s="18" t="s">
        <v>69</v>
      </c>
      <c r="C100" s="18" t="s">
        <v>61</v>
      </c>
      <c r="D100" s="18">
        <v>178</v>
      </c>
      <c r="E100" s="18">
        <v>1</v>
      </c>
      <c r="F100" s="18">
        <v>85</v>
      </c>
      <c r="G100" s="18">
        <v>90</v>
      </c>
      <c r="H100" s="19">
        <v>399</v>
      </c>
      <c r="I100" s="19">
        <v>398.96339712918655</v>
      </c>
      <c r="J100" s="18" t="s">
        <v>147</v>
      </c>
      <c r="K100" s="20" t="str">
        <f t="shared" si="1"/>
        <v>Y</v>
      </c>
      <c r="L100" s="20" t="s">
        <v>29</v>
      </c>
      <c r="M100" s="20" t="s">
        <v>63</v>
      </c>
      <c r="N100" s="20" t="s">
        <v>63</v>
      </c>
      <c r="O100" s="20" t="s">
        <v>63</v>
      </c>
      <c r="P100" s="20" t="s">
        <v>29</v>
      </c>
      <c r="Q100" s="20" t="s">
        <v>29</v>
      </c>
      <c r="R100" s="21">
        <v>44.198959748840252</v>
      </c>
      <c r="S100" s="21">
        <v>1.640035612201865E-2</v>
      </c>
      <c r="T100" s="21">
        <v>0.64429970479358978</v>
      </c>
      <c r="U100" s="21">
        <v>8.8561923058900689</v>
      </c>
      <c r="V100" s="21">
        <v>0.12300267091513985</v>
      </c>
      <c r="W100" s="21">
        <v>46.002998922262307</v>
      </c>
      <c r="X100" s="21">
        <v>0.15228902113303028</v>
      </c>
      <c r="Y100" s="21" t="s">
        <v>70</v>
      </c>
      <c r="Z100" s="21" t="s">
        <v>70</v>
      </c>
      <c r="AA100" s="21">
        <v>5.8572700435780877E-3</v>
      </c>
      <c r="AB100" s="21" t="s">
        <v>64</v>
      </c>
      <c r="AC100" s="21">
        <v>99.999999999999986</v>
      </c>
      <c r="AD100" s="22">
        <v>91.142775189046716</v>
      </c>
      <c r="AE100" s="22"/>
      <c r="AF100" s="23">
        <v>35</v>
      </c>
      <c r="AG100" s="23">
        <v>2255.6999999999998</v>
      </c>
      <c r="AH100" s="23" t="s">
        <v>64</v>
      </c>
      <c r="AI100" s="23">
        <v>2366.6</v>
      </c>
      <c r="AJ100" s="23">
        <v>1.8</v>
      </c>
      <c r="AK100" s="23">
        <v>38.1</v>
      </c>
      <c r="AL100" s="23">
        <v>5.4</v>
      </c>
      <c r="AM100" s="21">
        <v>12.7</v>
      </c>
      <c r="AN100" s="24" t="s">
        <v>70</v>
      </c>
      <c r="AO100" s="24" t="s">
        <v>70</v>
      </c>
      <c r="AP100" s="21" t="s">
        <v>64</v>
      </c>
      <c r="AQ100" s="24">
        <v>1.0777695880426492E-2</v>
      </c>
      <c r="AR100" s="24">
        <v>0.42830000000000001</v>
      </c>
      <c r="AS100" s="21" t="s">
        <v>64</v>
      </c>
      <c r="AT100" s="21" t="s">
        <v>64</v>
      </c>
      <c r="AU100" s="21" t="s">
        <v>64</v>
      </c>
      <c r="AV100" s="21" t="s">
        <v>64</v>
      </c>
      <c r="AW100" s="21" t="s">
        <v>64</v>
      </c>
      <c r="AX100" s="21" t="s">
        <v>64</v>
      </c>
      <c r="AY100" s="21" t="s">
        <v>64</v>
      </c>
      <c r="AZ100" s="21" t="s">
        <v>64</v>
      </c>
      <c r="BA100" s="21" t="s">
        <v>64</v>
      </c>
      <c r="BB100" s="21" t="s">
        <v>64</v>
      </c>
      <c r="BC100" s="21" t="s">
        <v>64</v>
      </c>
      <c r="BD100" s="21" t="s">
        <v>64</v>
      </c>
      <c r="BE100" s="21" t="s">
        <v>64</v>
      </c>
      <c r="BF100" s="21" t="s">
        <v>64</v>
      </c>
      <c r="BG100" s="21" t="s">
        <v>64</v>
      </c>
      <c r="BH100" s="21" t="s">
        <v>64</v>
      </c>
      <c r="BI100" s="21" t="s">
        <v>64</v>
      </c>
      <c r="BJ100" s="21" t="s">
        <v>64</v>
      </c>
      <c r="BK100" s="21" t="s">
        <v>64</v>
      </c>
      <c r="BL100" s="21" t="s">
        <v>64</v>
      </c>
      <c r="BM100" s="21" t="s">
        <v>64</v>
      </c>
      <c r="BN100" s="21" t="s">
        <v>64</v>
      </c>
      <c r="BO100" s="21" t="s">
        <v>64</v>
      </c>
      <c r="BP100" s="21" t="s">
        <v>64</v>
      </c>
      <c r="BQ100" s="21" t="s">
        <v>64</v>
      </c>
      <c r="BR100" s="21" t="s">
        <v>64</v>
      </c>
      <c r="BS100" s="21" t="s">
        <v>64</v>
      </c>
      <c r="BT100" s="21" t="s">
        <v>64</v>
      </c>
    </row>
    <row r="101" spans="1:72" s="6" customFormat="1" ht="15" customHeight="1" x14ac:dyDescent="0.35">
      <c r="A101" s="17" t="s">
        <v>170</v>
      </c>
      <c r="B101" s="18" t="s">
        <v>60</v>
      </c>
      <c r="C101" s="18" t="s">
        <v>61</v>
      </c>
      <c r="D101" s="18">
        <v>179</v>
      </c>
      <c r="E101" s="18">
        <v>1</v>
      </c>
      <c r="F101" s="18">
        <v>1</v>
      </c>
      <c r="G101" s="18">
        <v>8</v>
      </c>
      <c r="H101" s="19">
        <v>401.15999999999997</v>
      </c>
      <c r="I101" s="19">
        <v>401.1598039215686</v>
      </c>
      <c r="J101" s="18" t="s">
        <v>168</v>
      </c>
      <c r="K101" s="20" t="str">
        <f t="shared" si="1"/>
        <v/>
      </c>
      <c r="L101" s="20" t="s">
        <v>29</v>
      </c>
      <c r="M101" s="20" t="s">
        <v>63</v>
      </c>
      <c r="N101" s="20" t="s">
        <v>63</v>
      </c>
      <c r="O101" s="20" t="s">
        <v>63</v>
      </c>
      <c r="P101" s="20" t="s">
        <v>29</v>
      </c>
      <c r="Q101" s="20" t="s">
        <v>29</v>
      </c>
      <c r="R101" s="21">
        <v>43.420719377225112</v>
      </c>
      <c r="S101" s="21">
        <v>2.0316386893031595E-2</v>
      </c>
      <c r="T101" s="21">
        <v>0.83134671893458623</v>
      </c>
      <c r="U101" s="21">
        <v>10.089199518029307</v>
      </c>
      <c r="V101" s="21">
        <v>0.1000557525819287</v>
      </c>
      <c r="W101" s="21">
        <v>44.215014162368462</v>
      </c>
      <c r="X101" s="21">
        <v>1.302670606542272</v>
      </c>
      <c r="Y101" s="21">
        <v>0</v>
      </c>
      <c r="Z101" s="21">
        <v>0</v>
      </c>
      <c r="AA101" s="21">
        <v>1.4769626732359136E-2</v>
      </c>
      <c r="AB101" s="21">
        <v>5.9078506929436548E-3</v>
      </c>
      <c r="AC101" s="21">
        <v>100.00000000000001</v>
      </c>
      <c r="AD101" s="22">
        <v>89.671102302796598</v>
      </c>
      <c r="AE101" s="22">
        <v>100</v>
      </c>
      <c r="AF101" s="23">
        <v>34.148400000000002</v>
      </c>
      <c r="AG101" s="23">
        <v>3611.7534000000001</v>
      </c>
      <c r="AH101" s="23">
        <v>84</v>
      </c>
      <c r="AI101" s="23">
        <v>2343.2105000000001</v>
      </c>
      <c r="AJ101" s="23">
        <v>6.7522000000000002</v>
      </c>
      <c r="AK101" s="23">
        <v>34.650700000000001</v>
      </c>
      <c r="AL101" s="23">
        <v>39.679400000000001</v>
      </c>
      <c r="AM101" s="21">
        <v>12.475521642244653</v>
      </c>
      <c r="AN101" s="24">
        <v>1.107334899803011</v>
      </c>
      <c r="AO101" s="24">
        <v>13.127350695836444</v>
      </c>
      <c r="AP101" s="21" t="s">
        <v>64</v>
      </c>
      <c r="AQ101" s="24">
        <v>1.0715444148559738E-2</v>
      </c>
      <c r="AR101" s="24">
        <v>2.4291</v>
      </c>
      <c r="AS101" s="21" t="s">
        <v>64</v>
      </c>
      <c r="AT101" s="21" t="s">
        <v>64</v>
      </c>
      <c r="AU101" s="21" t="s">
        <v>64</v>
      </c>
      <c r="AV101" s="21" t="s">
        <v>64</v>
      </c>
      <c r="AW101" s="21" t="s">
        <v>64</v>
      </c>
      <c r="AX101" s="21" t="s">
        <v>64</v>
      </c>
      <c r="AY101" s="21" t="s">
        <v>64</v>
      </c>
      <c r="AZ101" s="21" t="s">
        <v>64</v>
      </c>
      <c r="BA101" s="21" t="s">
        <v>64</v>
      </c>
      <c r="BB101" s="21" t="s">
        <v>64</v>
      </c>
      <c r="BC101" s="21" t="s">
        <v>64</v>
      </c>
      <c r="BD101" s="21" t="s">
        <v>64</v>
      </c>
      <c r="BE101" s="21" t="s">
        <v>64</v>
      </c>
      <c r="BF101" s="21" t="s">
        <v>64</v>
      </c>
      <c r="BG101" s="21" t="s">
        <v>64</v>
      </c>
      <c r="BH101" s="21" t="s">
        <v>64</v>
      </c>
      <c r="BI101" s="21" t="s">
        <v>64</v>
      </c>
      <c r="BJ101" s="21" t="s">
        <v>64</v>
      </c>
      <c r="BK101" s="21" t="s">
        <v>64</v>
      </c>
      <c r="BL101" s="21" t="s">
        <v>64</v>
      </c>
      <c r="BM101" s="21" t="s">
        <v>64</v>
      </c>
      <c r="BN101" s="21" t="s">
        <v>64</v>
      </c>
      <c r="BO101" s="21" t="s">
        <v>64</v>
      </c>
      <c r="BP101" s="21" t="s">
        <v>64</v>
      </c>
      <c r="BQ101" s="21" t="s">
        <v>64</v>
      </c>
      <c r="BR101" s="21" t="s">
        <v>64</v>
      </c>
      <c r="BS101" s="21" t="s">
        <v>64</v>
      </c>
      <c r="BT101" s="21" t="s">
        <v>64</v>
      </c>
    </row>
    <row r="102" spans="1:72" s="6" customFormat="1" ht="15" customHeight="1" x14ac:dyDescent="0.35">
      <c r="A102" s="17" t="s">
        <v>171</v>
      </c>
      <c r="B102" s="18" t="s">
        <v>60</v>
      </c>
      <c r="C102" s="18" t="s">
        <v>61</v>
      </c>
      <c r="D102" s="18">
        <v>179</v>
      </c>
      <c r="E102" s="18">
        <v>4</v>
      </c>
      <c r="F102" s="18">
        <v>22</v>
      </c>
      <c r="G102" s="18">
        <v>27</v>
      </c>
      <c r="H102" s="19">
        <v>404.05500000000001</v>
      </c>
      <c r="I102" s="19">
        <v>403.99803921568622</v>
      </c>
      <c r="J102" s="18" t="s">
        <v>147</v>
      </c>
      <c r="K102" s="20" t="str">
        <f t="shared" si="1"/>
        <v/>
      </c>
      <c r="L102" s="20" t="s">
        <v>29</v>
      </c>
      <c r="M102" s="20" t="s">
        <v>63</v>
      </c>
      <c r="N102" s="20" t="s">
        <v>63</v>
      </c>
      <c r="O102" s="20" t="s">
        <v>29</v>
      </c>
      <c r="P102" s="20" t="s">
        <v>29</v>
      </c>
      <c r="Q102" s="20" t="s">
        <v>29</v>
      </c>
      <c r="R102" s="21">
        <v>45.671557996484836</v>
      </c>
      <c r="S102" s="21">
        <v>2.5264586617301112E-2</v>
      </c>
      <c r="T102" s="21">
        <v>0.91171968370011747</v>
      </c>
      <c r="U102" s="21">
        <v>8.4407877343507849</v>
      </c>
      <c r="V102" s="21">
        <v>0.12620779978230295</v>
      </c>
      <c r="W102" s="21">
        <v>44.051725684954</v>
      </c>
      <c r="X102" s="21">
        <v>0.7408105754203127</v>
      </c>
      <c r="Y102" s="21">
        <v>0</v>
      </c>
      <c r="Z102" s="21">
        <v>5.0948280980555099E-3</v>
      </c>
      <c r="AA102" s="21">
        <v>2.2856131245294665E-2</v>
      </c>
      <c r="AB102" s="21">
        <v>3.9749793470077689E-3</v>
      </c>
      <c r="AC102" s="21">
        <v>100.00000000000001</v>
      </c>
      <c r="AD102" s="22">
        <v>91.180637335041865</v>
      </c>
      <c r="AE102" s="22">
        <v>100</v>
      </c>
      <c r="AF102" s="23">
        <v>43.1828</v>
      </c>
      <c r="AG102" s="23">
        <v>3438.3397999999997</v>
      </c>
      <c r="AH102" s="23">
        <v>62</v>
      </c>
      <c r="AI102" s="23">
        <v>2188.2505000000001</v>
      </c>
      <c r="AJ102" s="23">
        <v>21.671399999999998</v>
      </c>
      <c r="AK102" s="23">
        <v>41.6143</v>
      </c>
      <c r="AL102" s="23">
        <v>8.3624000000000009</v>
      </c>
      <c r="AM102" s="21">
        <v>9.0223086301775375</v>
      </c>
      <c r="AN102" s="24">
        <v>0.43932470205113905</v>
      </c>
      <c r="AO102" s="24">
        <v>9.8328158998994617</v>
      </c>
      <c r="AP102" s="21" t="s">
        <v>64</v>
      </c>
      <c r="AQ102" s="24">
        <v>1.3501133775732935E-2</v>
      </c>
      <c r="AR102" s="24">
        <v>0.88660000000000005</v>
      </c>
      <c r="AS102" s="21" t="s">
        <v>64</v>
      </c>
      <c r="AT102" s="21" t="s">
        <v>64</v>
      </c>
      <c r="AU102" s="21" t="s">
        <v>64</v>
      </c>
      <c r="AV102" s="21" t="s">
        <v>64</v>
      </c>
      <c r="AW102" s="21" t="s">
        <v>64</v>
      </c>
      <c r="AX102" s="21" t="s">
        <v>64</v>
      </c>
      <c r="AY102" s="21" t="s">
        <v>64</v>
      </c>
      <c r="AZ102" s="21" t="s">
        <v>64</v>
      </c>
      <c r="BA102" s="21" t="s">
        <v>64</v>
      </c>
      <c r="BB102" s="21" t="s">
        <v>64</v>
      </c>
      <c r="BC102" s="21" t="s">
        <v>64</v>
      </c>
      <c r="BD102" s="21" t="s">
        <v>64</v>
      </c>
      <c r="BE102" s="21" t="s">
        <v>64</v>
      </c>
      <c r="BF102" s="21" t="s">
        <v>64</v>
      </c>
      <c r="BG102" s="21" t="s">
        <v>64</v>
      </c>
      <c r="BH102" s="21" t="s">
        <v>64</v>
      </c>
      <c r="BI102" s="21" t="s">
        <v>64</v>
      </c>
      <c r="BJ102" s="21" t="s">
        <v>64</v>
      </c>
      <c r="BK102" s="21" t="s">
        <v>64</v>
      </c>
      <c r="BL102" s="21" t="s">
        <v>64</v>
      </c>
      <c r="BM102" s="21" t="s">
        <v>64</v>
      </c>
      <c r="BN102" s="21" t="s">
        <v>64</v>
      </c>
      <c r="BO102" s="21" t="s">
        <v>64</v>
      </c>
      <c r="BP102" s="21" t="s">
        <v>64</v>
      </c>
      <c r="BQ102" s="21" t="s">
        <v>64</v>
      </c>
      <c r="BR102" s="21" t="s">
        <v>64</v>
      </c>
      <c r="BS102" s="21" t="s">
        <v>64</v>
      </c>
      <c r="BT102" s="21" t="s">
        <v>64</v>
      </c>
    </row>
    <row r="103" spans="1:72" ht="15" customHeight="1" x14ac:dyDescent="0.3">
      <c r="AN103" s="4"/>
      <c r="AQ103" s="4"/>
      <c r="AR103" s="4"/>
    </row>
    <row r="104" spans="1:72" ht="15" customHeight="1" x14ac:dyDescent="0.3">
      <c r="AN104" s="4"/>
      <c r="AQ104" s="4"/>
      <c r="AR104" s="4"/>
    </row>
    <row r="105" spans="1:72" ht="15" customHeight="1" x14ac:dyDescent="0.3">
      <c r="AN105" s="4"/>
      <c r="AQ105" s="4"/>
      <c r="AR105" s="4"/>
    </row>
    <row r="106" spans="1:72" ht="15" customHeight="1" x14ac:dyDescent="0.3">
      <c r="AN106" s="4"/>
      <c r="AQ106" s="4"/>
      <c r="AR106" s="4"/>
    </row>
    <row r="107" spans="1:72" ht="15" customHeight="1" x14ac:dyDescent="0.3">
      <c r="AN107" s="4"/>
      <c r="AQ107" s="4"/>
      <c r="AR107" s="4"/>
    </row>
    <row r="108" spans="1:72" ht="15" customHeight="1" x14ac:dyDescent="0.3">
      <c r="AN108" s="4"/>
      <c r="AQ108" s="4"/>
      <c r="AR108" s="4"/>
    </row>
    <row r="109" spans="1:72" ht="15" customHeight="1" x14ac:dyDescent="0.3">
      <c r="AN109" s="4"/>
      <c r="AQ109" s="4"/>
      <c r="AR109" s="4"/>
    </row>
    <row r="110" spans="1:72" ht="15" customHeight="1" x14ac:dyDescent="0.3">
      <c r="AN110" s="4"/>
      <c r="AQ110" s="4"/>
      <c r="AR110" s="4"/>
    </row>
    <row r="111" spans="1:72" ht="15" customHeight="1" x14ac:dyDescent="0.3">
      <c r="AN111" s="4"/>
      <c r="AQ111" s="4"/>
      <c r="AR111" s="4"/>
    </row>
    <row r="112" spans="1:72" ht="15" customHeight="1" x14ac:dyDescent="0.3">
      <c r="AN112" s="4"/>
      <c r="AQ112" s="4"/>
      <c r="AR112" s="4"/>
    </row>
    <row r="113" spans="40:44" ht="15" customHeight="1" x14ac:dyDescent="0.3">
      <c r="AN113" s="4"/>
      <c r="AQ113" s="4"/>
      <c r="AR113" s="4"/>
    </row>
    <row r="114" spans="40:44" ht="15" customHeight="1" x14ac:dyDescent="0.3">
      <c r="AN114" s="4"/>
      <c r="AQ114" s="4"/>
      <c r="AR114" s="4"/>
    </row>
    <row r="115" spans="40:44" ht="15" customHeight="1" x14ac:dyDescent="0.3">
      <c r="AN115" s="4"/>
      <c r="AQ115" s="4"/>
      <c r="AR115" s="4"/>
    </row>
    <row r="116" spans="40:44" ht="15" customHeight="1" x14ac:dyDescent="0.3">
      <c r="AN116" s="4"/>
      <c r="AQ116" s="4"/>
      <c r="AR116" s="4"/>
    </row>
    <row r="117" spans="40:44" ht="15" customHeight="1" x14ac:dyDescent="0.3">
      <c r="AN117" s="4"/>
      <c r="AQ117" s="4"/>
      <c r="AR117" s="4"/>
    </row>
    <row r="118" spans="40:44" ht="15" customHeight="1" x14ac:dyDescent="0.3">
      <c r="AN118" s="4"/>
      <c r="AQ118" s="4"/>
      <c r="AR118" s="4"/>
    </row>
    <row r="119" spans="40:44" ht="15" customHeight="1" x14ac:dyDescent="0.3">
      <c r="AN119" s="4"/>
      <c r="AQ119" s="4"/>
      <c r="AR119" s="4"/>
    </row>
    <row r="120" spans="40:44" ht="15" customHeight="1" x14ac:dyDescent="0.3">
      <c r="AN120" s="4"/>
      <c r="AQ120" s="4"/>
      <c r="AR120" s="4"/>
    </row>
    <row r="121" spans="40:44" ht="15" customHeight="1" x14ac:dyDescent="0.3">
      <c r="AN121" s="4"/>
      <c r="AQ121" s="4"/>
      <c r="AR121" s="4"/>
    </row>
    <row r="122" spans="40:44" ht="15" customHeight="1" x14ac:dyDescent="0.3">
      <c r="AN122" s="4"/>
      <c r="AQ122" s="4"/>
      <c r="AR122" s="4"/>
    </row>
    <row r="123" spans="40:44" ht="15" customHeight="1" x14ac:dyDescent="0.3">
      <c r="AN123" s="4"/>
      <c r="AQ123" s="4"/>
      <c r="AR123" s="4"/>
    </row>
    <row r="124" spans="40:44" ht="15" customHeight="1" x14ac:dyDescent="0.3">
      <c r="AN124" s="4"/>
      <c r="AQ124" s="4"/>
      <c r="AR124" s="4"/>
    </row>
    <row r="125" spans="40:44" ht="15" customHeight="1" x14ac:dyDescent="0.3">
      <c r="AN125" s="4"/>
      <c r="AQ125" s="4"/>
      <c r="AR125" s="4"/>
    </row>
    <row r="126" spans="40:44" ht="15" customHeight="1" x14ac:dyDescent="0.3">
      <c r="AN126" s="4"/>
      <c r="AQ126" s="4"/>
      <c r="AR126" s="4"/>
    </row>
    <row r="127" spans="40:44" ht="15" customHeight="1" x14ac:dyDescent="0.3">
      <c r="AN127" s="4"/>
      <c r="AQ127" s="4"/>
      <c r="AR127" s="4"/>
    </row>
    <row r="128" spans="40:44" ht="15" customHeight="1" x14ac:dyDescent="0.3">
      <c r="AN128" s="4"/>
      <c r="AQ128" s="4"/>
      <c r="AR128" s="4"/>
    </row>
    <row r="129" spans="40:44" ht="15" customHeight="1" x14ac:dyDescent="0.3">
      <c r="AN129" s="4"/>
      <c r="AQ129" s="4"/>
      <c r="AR129" s="4"/>
    </row>
    <row r="130" spans="40:44" ht="15" customHeight="1" x14ac:dyDescent="0.3">
      <c r="AN130" s="4"/>
      <c r="AQ130" s="4"/>
      <c r="AR130" s="4"/>
    </row>
    <row r="131" spans="40:44" ht="15" customHeight="1" x14ac:dyDescent="0.3">
      <c r="AN131" s="4"/>
      <c r="AQ131" s="4"/>
      <c r="AR131" s="4"/>
    </row>
    <row r="132" spans="40:44" ht="15" customHeight="1" x14ac:dyDescent="0.3">
      <c r="AN132" s="4"/>
      <c r="AQ132" s="4"/>
      <c r="AR132" s="4"/>
    </row>
    <row r="133" spans="40:44" ht="15" customHeight="1" x14ac:dyDescent="0.3">
      <c r="AN133" s="4"/>
      <c r="AQ133" s="4"/>
      <c r="AR133" s="4"/>
    </row>
    <row r="134" spans="40:44" ht="15" customHeight="1" x14ac:dyDescent="0.3">
      <c r="AN134" s="4"/>
      <c r="AQ134" s="4"/>
      <c r="AR134" s="4"/>
    </row>
    <row r="135" spans="40:44" ht="15" customHeight="1" x14ac:dyDescent="0.3">
      <c r="AN135" s="4"/>
      <c r="AQ135" s="4"/>
      <c r="AR135" s="4"/>
    </row>
    <row r="136" spans="40:44" ht="15" customHeight="1" x14ac:dyDescent="0.3">
      <c r="AN136" s="4"/>
      <c r="AQ136" s="4"/>
      <c r="AR136" s="4"/>
    </row>
    <row r="137" spans="40:44" ht="15" customHeight="1" x14ac:dyDescent="0.3">
      <c r="AN137" s="4"/>
      <c r="AQ137" s="4"/>
      <c r="AR137" s="4"/>
    </row>
    <row r="138" spans="40:44" ht="15" customHeight="1" x14ac:dyDescent="0.3">
      <c r="AN138" s="4"/>
      <c r="AQ138" s="4"/>
      <c r="AR138" s="4"/>
    </row>
    <row r="139" spans="40:44" ht="15" customHeight="1" x14ac:dyDescent="0.3">
      <c r="AN139" s="4"/>
      <c r="AQ139" s="4"/>
      <c r="AR139" s="4"/>
    </row>
    <row r="140" spans="40:44" ht="15" customHeight="1" x14ac:dyDescent="0.3">
      <c r="AN140" s="4"/>
      <c r="AQ140" s="4"/>
      <c r="AR140" s="4"/>
    </row>
    <row r="141" spans="40:44" ht="15" customHeight="1" x14ac:dyDescent="0.3">
      <c r="AN141" s="4"/>
      <c r="AQ141" s="4"/>
      <c r="AR141" s="4"/>
    </row>
    <row r="142" spans="40:44" ht="15" customHeight="1" x14ac:dyDescent="0.3">
      <c r="AN142" s="4"/>
    </row>
  </sheetData>
  <mergeCells count="14">
    <mergeCell ref="AF5:AL5"/>
    <mergeCell ref="AM5:AR5"/>
    <mergeCell ref="AS5:BT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Q6"/>
    <mergeCell ref="R5:AC5"/>
  </mergeCells>
  <conditionalFormatting sqref="AD8:AD102">
    <cfRule type="containsBlanks" dxfId="0" priority="1">
      <formula>LEN(TRIM(AD8))=0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CM1_T10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 Coggon</dc:creator>
  <cp:lastModifiedBy>Lorri Peters</cp:lastModifiedBy>
  <dcterms:created xsi:type="dcterms:W3CDTF">2020-05-01T09:40:42Z</dcterms:created>
  <dcterms:modified xsi:type="dcterms:W3CDTF">2021-04-22T19:52:18Z</dcterms:modified>
</cp:coreProperties>
</file>