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U:\Share\Oman-ICDP Project\Tables\114_IntroScienceTheme3\DONE\"/>
    </mc:Choice>
  </mc:AlternateContent>
  <xr:revisionPtr revIDLastSave="0" documentId="13_ncr:1_{A087A78A-734A-450F-8BEA-5A7014F92630}" xr6:coauthVersionLast="36" xr6:coauthVersionMax="40" xr10:uidLastSave="{00000000-0000-0000-0000-000000000000}"/>
  <bookViews>
    <workbookView xWindow="1335" yWindow="555" windowWidth="31740" windowHeight="20265" tabRatio="875" xr2:uid="{00000000-000D-0000-FFFF-FFFF00000000}"/>
  </bookViews>
  <sheets>
    <sheet name="BA1C majors &amp; CIPW norms" sheetId="12" r:id="rId1"/>
    <sheet name="BA1D majors &amp; CIPW norms" sheetId="11" r:id="rId2"/>
    <sheet name="CM1B majors &amp; CIPW norms" sheetId="10" r:id="rId3"/>
    <sheet name="CM2A majors &amp; CIPW norms" sheetId="9" r:id="rId4"/>
    <sheet name="BA1C majors as reported by SQU" sheetId="4" r:id="rId5"/>
    <sheet name="BA1D majors as reported by SQU" sheetId="1" r:id="rId6"/>
    <sheet name="CM1B majors as reported by SQU" sheetId="2" r:id="rId7"/>
    <sheet name="CM2A majors as reported by SQU" sheetId="3" r:id="rId8"/>
    <sheet name="BA1C traces as reported by SQU" sheetId="6" r:id="rId9"/>
    <sheet name="BA1D  traces as reported by SQU" sheetId="8" r:id="rId10"/>
    <sheet name="CM1B  traces as reported by SQU" sheetId="5" r:id="rId11"/>
    <sheet name="CM2A  traces as reported by SQU" sheetId="7" r:id="rId12"/>
    <sheet name="BA1C traces" sheetId="16" r:id="rId13"/>
    <sheet name="BA1D traces" sheetId="17" r:id="rId14"/>
    <sheet name="CM1B traces" sheetId="15" r:id="rId15"/>
    <sheet name="CM2A traces" sheetId="14" r:id="rId16"/>
    <sheet name="BA1C traces flat" sheetId="18" r:id="rId17"/>
    <sheet name="BA1D traces flat" sheetId="19" r:id="rId18"/>
    <sheet name="CM1B traces flat" sheetId="20" r:id="rId19"/>
    <sheet name="CM2A traces flat" sheetId="21" r:id="rId20"/>
  </sheets>
  <definedNames>
    <definedName name="_xlnm._FilterDatabase" localSheetId="0" hidden="1">'CM1B traces'!$J$3:$J$628</definedName>
    <definedName name="_xlnm._FilterDatabase" localSheetId="1" hidden="1">'CM1B majors &amp; CIPW norms'!$G$1:$I$555</definedName>
    <definedName name="_xlnm._FilterDatabase" localSheetId="2" hidden="1">'CM2A traces'!$G$1:$I$341</definedName>
    <definedName name="_xlnm._FilterDatabase" localSheetId="3" hidden="1">'CM2A majors &amp; CIPW norms'!$G$1:$I$555</definedName>
    <definedName name="_xlnm._FilterDatabase" localSheetId="15" hidden="1">'BA1D majors &amp; CIPW norms'!$D$128:$D$258</definedName>
    <definedName name="_xlnm._FilterDatabase" localSheetId="19" hidden="1">'CM2A traces flat'!#REF!</definedName>
    <definedName name="_xlnm.Extract" localSheetId="0">'CM1B traces'!#REF!</definedName>
    <definedName name="_xlnm.Extract" localSheetId="15">'BA1D majors &amp; CIPW norms'!$F$128</definedName>
    <definedName name="_xlnm.Extract" localSheetId="19">'CM2A traces flat'!#REF!</definedName>
  </definedNames>
  <calcPr calcId="19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Y45" i="9" l="1"/>
  <c r="CY44" i="9"/>
  <c r="CY43" i="9"/>
  <c r="CY41" i="9"/>
  <c r="CY40" i="9"/>
  <c r="CY39" i="9"/>
  <c r="CY38" i="9"/>
  <c r="CY36" i="9"/>
  <c r="CY35" i="9"/>
  <c r="CY34" i="9"/>
  <c r="CY33" i="9"/>
  <c r="CY31" i="9"/>
  <c r="CY30" i="9"/>
  <c r="CY29" i="9"/>
  <c r="CY28" i="9"/>
  <c r="CY27" i="9"/>
  <c r="CY26" i="9"/>
  <c r="CY25" i="9"/>
  <c r="CY24" i="9"/>
  <c r="CY23" i="9"/>
  <c r="CY21" i="9"/>
  <c r="CY20" i="9"/>
  <c r="CY19" i="9"/>
  <c r="CY18" i="9"/>
  <c r="CY17" i="9"/>
  <c r="CY16" i="9"/>
  <c r="CY15" i="9"/>
  <c r="CY14" i="9"/>
  <c r="CY13" i="9"/>
  <c r="CY12" i="9"/>
  <c r="CY11" i="9"/>
  <c r="CY10" i="9"/>
  <c r="CY9" i="9"/>
  <c r="CY7" i="9"/>
  <c r="CY6" i="9"/>
  <c r="CC90" i="9"/>
  <c r="CQ90" i="9" s="1"/>
  <c r="AL90" i="9"/>
  <c r="AK90" i="9"/>
  <c r="AJ90" i="9"/>
  <c r="AD90" i="9"/>
  <c r="AC90" i="9"/>
  <c r="AB90" i="9"/>
  <c r="Y90" i="9"/>
  <c r="AI90" i="9" s="1"/>
  <c r="AW90" i="9" s="1"/>
  <c r="CF89" i="9"/>
  <c r="CT89" i="9" s="1"/>
  <c r="CE89" i="9"/>
  <c r="CS89" i="9" s="1"/>
  <c r="BW89" i="9"/>
  <c r="CK89" i="9" s="1"/>
  <c r="AK89" i="9"/>
  <c r="AY89" i="9" s="1"/>
  <c r="AG89" i="9"/>
  <c r="AF89" i="9"/>
  <c r="AE89" i="9"/>
  <c r="AC89" i="9"/>
  <c r="AQ89" i="9" s="1"/>
  <c r="Y89" i="9"/>
  <c r="AL89" i="9" s="1"/>
  <c r="AZ89" i="9" s="1"/>
  <c r="AJ88" i="9"/>
  <c r="AI88" i="9"/>
  <c r="AH88" i="9"/>
  <c r="AB88" i="9"/>
  <c r="Y88" i="9"/>
  <c r="CC87" i="9"/>
  <c r="CQ87" i="9" s="1"/>
  <c r="BZ87" i="9"/>
  <c r="CN87" i="9" s="1"/>
  <c r="BU87" i="9"/>
  <c r="CI87" i="9" s="1"/>
  <c r="AT87" i="9"/>
  <c r="AL87" i="9"/>
  <c r="AK87" i="9"/>
  <c r="AI87" i="9"/>
  <c r="AW87" i="9" s="1"/>
  <c r="AF87" i="9"/>
  <c r="AE87" i="9"/>
  <c r="AD87" i="9"/>
  <c r="AC87" i="9"/>
  <c r="AA87" i="9"/>
  <c r="AO87" i="9" s="1"/>
  <c r="Y87" i="9"/>
  <c r="AJ87" i="9" s="1"/>
  <c r="AX87" i="9" s="1"/>
  <c r="AH86" i="9"/>
  <c r="AG86" i="9"/>
  <c r="Y86" i="9"/>
  <c r="CF85" i="9"/>
  <c r="CT85" i="9" s="1"/>
  <c r="CA85" i="9"/>
  <c r="CO85" i="9" s="1"/>
  <c r="BX85" i="9"/>
  <c r="CL85" i="9" s="1"/>
  <c r="AZ85" i="9"/>
  <c r="AS85" i="9"/>
  <c r="AR85" i="9"/>
  <c r="AL85" i="9"/>
  <c r="AK85" i="9"/>
  <c r="AJ85" i="9"/>
  <c r="AI85" i="9"/>
  <c r="AG85" i="9"/>
  <c r="AU85" i="9" s="1"/>
  <c r="AE85" i="9"/>
  <c r="BY85" i="9" s="1"/>
  <c r="CM85" i="9" s="1"/>
  <c r="AD85" i="9"/>
  <c r="AC85" i="9"/>
  <c r="AB85" i="9"/>
  <c r="AA85" i="9"/>
  <c r="Y85" i="9"/>
  <c r="AH85" i="9" s="1"/>
  <c r="AV85" i="9" s="1"/>
  <c r="BD85" i="9" s="1"/>
  <c r="CR84" i="9"/>
  <c r="CM84" i="9"/>
  <c r="CD84" i="9"/>
  <c r="BV84" i="9"/>
  <c r="CJ84" i="9" s="1"/>
  <c r="AS84" i="9"/>
  <c r="AL84" i="9"/>
  <c r="AJ84" i="9"/>
  <c r="AX84" i="9" s="1"/>
  <c r="AF84" i="9"/>
  <c r="AE84" i="9"/>
  <c r="BY84" i="9" s="1"/>
  <c r="AD84" i="9"/>
  <c r="AB84" i="9"/>
  <c r="AP84" i="9" s="1"/>
  <c r="Y84" i="9"/>
  <c r="AK84" i="9" s="1"/>
  <c r="AI83" i="9"/>
  <c r="Y83" i="9"/>
  <c r="AU82" i="9"/>
  <c r="AT82" i="9"/>
  <c r="AL82" i="9"/>
  <c r="AK82" i="9"/>
  <c r="AG82" i="9"/>
  <c r="CA82" i="9" s="1"/>
  <c r="CO82" i="9" s="1"/>
  <c r="AF82" i="9"/>
  <c r="BZ82" i="9" s="1"/>
  <c r="CN82" i="9" s="1"/>
  <c r="AE82" i="9"/>
  <c r="AD82" i="9"/>
  <c r="AC82" i="9"/>
  <c r="Y82" i="9"/>
  <c r="AJ82" i="9" s="1"/>
  <c r="Y81" i="9"/>
  <c r="CT80" i="9"/>
  <c r="CR80" i="9"/>
  <c r="CJ80" i="9"/>
  <c r="CD80" i="9"/>
  <c r="CC80" i="9"/>
  <c r="CQ80" i="9" s="1"/>
  <c r="CA80" i="9"/>
  <c r="CO80" i="9" s="1"/>
  <c r="BZ80" i="9"/>
  <c r="CN80" i="9" s="1"/>
  <c r="BV80" i="9"/>
  <c r="BU80" i="9"/>
  <c r="CI80" i="9" s="1"/>
  <c r="AZ80" i="9"/>
  <c r="AU80" i="9"/>
  <c r="AT80" i="9"/>
  <c r="AL80" i="9"/>
  <c r="CF80" i="9" s="1"/>
  <c r="AK80" i="9"/>
  <c r="AJ80" i="9"/>
  <c r="AX80" i="9" s="1"/>
  <c r="AI80" i="9"/>
  <c r="AW80" i="9" s="1"/>
  <c r="AG80" i="9"/>
  <c r="AF80" i="9"/>
  <c r="AE80" i="9"/>
  <c r="BY80" i="9" s="1"/>
  <c r="CM80" i="9" s="1"/>
  <c r="AD80" i="9"/>
  <c r="BX80" i="9" s="1"/>
  <c r="CL80" i="9" s="1"/>
  <c r="AC80" i="9"/>
  <c r="AB80" i="9"/>
  <c r="AP80" i="9" s="1"/>
  <c r="AA80" i="9"/>
  <c r="AO80" i="9" s="1"/>
  <c r="Y80" i="9"/>
  <c r="AH80" i="9" s="1"/>
  <c r="CB80" i="9" s="1"/>
  <c r="CP80" i="9" s="1"/>
  <c r="CX80" i="9" s="1"/>
  <c r="BX79" i="9"/>
  <c r="CL79" i="9" s="1"/>
  <c r="AW79" i="9"/>
  <c r="AL79" i="9"/>
  <c r="AI79" i="9"/>
  <c r="CC79" i="9" s="1"/>
  <c r="CQ79" i="9" s="1"/>
  <c r="AD79" i="9"/>
  <c r="AR79" i="9" s="1"/>
  <c r="AB79" i="9"/>
  <c r="AA79" i="9"/>
  <c r="Y79" i="9"/>
  <c r="AJ78" i="9"/>
  <c r="CD78" i="9" s="1"/>
  <c r="CR78" i="9" s="1"/>
  <c r="AI78" i="9"/>
  <c r="AH78" i="9"/>
  <c r="Y78" i="9"/>
  <c r="AV76" i="9"/>
  <c r="BD76" i="9" s="1"/>
  <c r="AH76" i="9"/>
  <c r="CB76" i="9" s="1"/>
  <c r="CP76" i="9" s="1"/>
  <c r="CX76" i="9" s="1"/>
  <c r="AG76" i="9"/>
  <c r="AF76" i="9"/>
  <c r="AE76" i="9"/>
  <c r="Y76" i="9"/>
  <c r="CP75" i="9"/>
  <c r="CX75" i="9" s="1"/>
  <c r="CB75" i="9"/>
  <c r="BY75" i="9"/>
  <c r="CM75" i="9" s="1"/>
  <c r="AR75" i="9"/>
  <c r="AL75" i="9"/>
  <c r="CF75" i="9" s="1"/>
  <c r="CT75" i="9" s="1"/>
  <c r="AI75" i="9"/>
  <c r="AH75" i="9"/>
  <c r="AV75" i="9" s="1"/>
  <c r="BD75" i="9" s="1"/>
  <c r="AE75" i="9"/>
  <c r="AS75" i="9" s="1"/>
  <c r="AD75" i="9"/>
  <c r="BX75" i="9" s="1"/>
  <c r="CL75" i="9" s="1"/>
  <c r="AC75" i="9"/>
  <c r="AB75" i="9"/>
  <c r="Y75" i="9"/>
  <c r="CB74" i="9"/>
  <c r="CP74" i="9" s="1"/>
  <c r="CX74" i="9" s="1"/>
  <c r="AH74" i="9"/>
  <c r="AV74" i="9" s="1"/>
  <c r="BD74" i="9" s="1"/>
  <c r="AG74" i="9"/>
  <c r="CA74" i="9" s="1"/>
  <c r="CO74" i="9" s="1"/>
  <c r="Y74" i="9"/>
  <c r="AK74" i="9" s="1"/>
  <c r="AQ73" i="9"/>
  <c r="BE73" i="9" s="1"/>
  <c r="BF73" i="9" s="1"/>
  <c r="AP73" i="9"/>
  <c r="AI73" i="9"/>
  <c r="CC73" i="9" s="1"/>
  <c r="CQ73" i="9" s="1"/>
  <c r="AH73" i="9"/>
  <c r="AV73" i="9" s="1"/>
  <c r="BD73" i="9" s="1"/>
  <c r="AG73" i="9"/>
  <c r="AF73" i="9"/>
  <c r="AT73" i="9" s="1"/>
  <c r="AC73" i="9"/>
  <c r="BW73" i="9" s="1"/>
  <c r="CK73" i="9" s="1"/>
  <c r="AB73" i="9"/>
  <c r="BV73" i="9" s="1"/>
  <c r="CJ73" i="9" s="1"/>
  <c r="Y73" i="9"/>
  <c r="CM72" i="9"/>
  <c r="BU72" i="9"/>
  <c r="CI72" i="9" s="1"/>
  <c r="AW72" i="9"/>
  <c r="AV72" i="9"/>
  <c r="BD72" i="9" s="1"/>
  <c r="AT72" i="9"/>
  <c r="AL72" i="9"/>
  <c r="AK72" i="9"/>
  <c r="AY72" i="9" s="1"/>
  <c r="AJ72" i="9"/>
  <c r="AX72" i="9" s="1"/>
  <c r="AI72" i="9"/>
  <c r="CC72" i="9" s="1"/>
  <c r="CQ72" i="9" s="1"/>
  <c r="AF72" i="9"/>
  <c r="BZ72" i="9" s="1"/>
  <c r="CN72" i="9" s="1"/>
  <c r="AE72" i="9"/>
  <c r="BY72" i="9" s="1"/>
  <c r="AD72" i="9"/>
  <c r="BX72" i="9" s="1"/>
  <c r="CL72" i="9" s="1"/>
  <c r="AC72" i="9"/>
  <c r="AQ72" i="9" s="1"/>
  <c r="AB72" i="9"/>
  <c r="AA72" i="9"/>
  <c r="Y72" i="9"/>
  <c r="AH72" i="9" s="1"/>
  <c r="CB72" i="9" s="1"/>
  <c r="CP72" i="9" s="1"/>
  <c r="CX72" i="9" s="1"/>
  <c r="AZ71" i="9"/>
  <c r="AL71" i="9"/>
  <c r="CF71" i="9" s="1"/>
  <c r="CT71" i="9" s="1"/>
  <c r="AI71" i="9"/>
  <c r="CC71" i="9" s="1"/>
  <c r="CQ71" i="9" s="1"/>
  <c r="AH71" i="9"/>
  <c r="CB71" i="9" s="1"/>
  <c r="CP71" i="9" s="1"/>
  <c r="CX71" i="9" s="1"/>
  <c r="Y71" i="9"/>
  <c r="AY70" i="9"/>
  <c r="AU70" i="9"/>
  <c r="AQ70" i="9"/>
  <c r="AK70" i="9"/>
  <c r="CE70" i="9" s="1"/>
  <c r="CS70" i="9" s="1"/>
  <c r="AJ70" i="9"/>
  <c r="CD70" i="9" s="1"/>
  <c r="CR70" i="9" s="1"/>
  <c r="AG70" i="9"/>
  <c r="CA70" i="9" s="1"/>
  <c r="CO70" i="9" s="1"/>
  <c r="AD70" i="9"/>
  <c r="BX70" i="9" s="1"/>
  <c r="CL70" i="9" s="1"/>
  <c r="AC70" i="9"/>
  <c r="BW70" i="9" s="1"/>
  <c r="CK70" i="9" s="1"/>
  <c r="AB70" i="9"/>
  <c r="BV70" i="9" s="1"/>
  <c r="CJ70" i="9" s="1"/>
  <c r="AA70" i="9"/>
  <c r="Y70" i="9"/>
  <c r="CV69" i="9"/>
  <c r="CL69" i="9"/>
  <c r="BX69" i="9"/>
  <c r="AU69" i="9"/>
  <c r="AS69" i="9"/>
  <c r="AL69" i="9"/>
  <c r="AK69" i="9"/>
  <c r="AY69" i="9" s="1"/>
  <c r="AJ69" i="9"/>
  <c r="AX69" i="9" s="1"/>
  <c r="AG69" i="9"/>
  <c r="CA69" i="9" s="1"/>
  <c r="CO69" i="9" s="1"/>
  <c r="AF69" i="9"/>
  <c r="AE69" i="9"/>
  <c r="BY69" i="9" s="1"/>
  <c r="CM69" i="9" s="1"/>
  <c r="AD69" i="9"/>
  <c r="AR69" i="9" s="1"/>
  <c r="AC69" i="9"/>
  <c r="AQ69" i="9" s="1"/>
  <c r="AB69" i="9"/>
  <c r="BV69" i="9" s="1"/>
  <c r="CJ69" i="9" s="1"/>
  <c r="Y69" i="9"/>
  <c r="AI69" i="9" s="1"/>
  <c r="CC69" i="9" s="1"/>
  <c r="CQ69" i="9" s="1"/>
  <c r="AO68" i="9"/>
  <c r="AH68" i="9"/>
  <c r="AG68" i="9"/>
  <c r="AU68" i="9" s="1"/>
  <c r="AF68" i="9"/>
  <c r="AT68" i="9" s="1"/>
  <c r="AE68" i="9"/>
  <c r="AB68" i="9"/>
  <c r="AA68" i="9"/>
  <c r="BU68" i="9" s="1"/>
  <c r="CI68" i="9" s="1"/>
  <c r="Y68" i="9"/>
  <c r="AI68" i="9" s="1"/>
  <c r="CD67" i="9"/>
  <c r="CR67" i="9" s="1"/>
  <c r="AY67" i="9"/>
  <c r="AK67" i="9"/>
  <c r="CE67" i="9" s="1"/>
  <c r="CS67" i="9" s="1"/>
  <c r="AJ67" i="9"/>
  <c r="AX67" i="9" s="1"/>
  <c r="AA67" i="9"/>
  <c r="AO67" i="9" s="1"/>
  <c r="Y67" i="9"/>
  <c r="AI66" i="9"/>
  <c r="AW66" i="9" s="1"/>
  <c r="AH66" i="9"/>
  <c r="AV66" i="9" s="1"/>
  <c r="BD66" i="9" s="1"/>
  <c r="AG66" i="9"/>
  <c r="AF66" i="9"/>
  <c r="AT66" i="9" s="1"/>
  <c r="AC66" i="9"/>
  <c r="AQ66" i="9" s="1"/>
  <c r="BE66" i="9" s="1"/>
  <c r="BF66" i="9" s="1"/>
  <c r="AB66" i="9"/>
  <c r="BV66" i="9" s="1"/>
  <c r="CJ66" i="9" s="1"/>
  <c r="Y66" i="9"/>
  <c r="CN65" i="9"/>
  <c r="CM65" i="9"/>
  <c r="CC65" i="9"/>
  <c r="CQ65" i="9" s="1"/>
  <c r="BZ65" i="9"/>
  <c r="BE65" i="9"/>
  <c r="BF65" i="9" s="1"/>
  <c r="AT65" i="9"/>
  <c r="AL65" i="9"/>
  <c r="CF65" i="9" s="1"/>
  <c r="CT65" i="9" s="1"/>
  <c r="AK65" i="9"/>
  <c r="AY65" i="9" s="1"/>
  <c r="AJ65" i="9"/>
  <c r="AI65" i="9"/>
  <c r="AW65" i="9" s="1"/>
  <c r="AF65" i="9"/>
  <c r="AE65" i="9"/>
  <c r="BY65" i="9" s="1"/>
  <c r="AD65" i="9"/>
  <c r="BX65" i="9" s="1"/>
  <c r="CL65" i="9" s="1"/>
  <c r="AC65" i="9"/>
  <c r="AQ65" i="9" s="1"/>
  <c r="AB65" i="9"/>
  <c r="AP65" i="9" s="1"/>
  <c r="AA65" i="9"/>
  <c r="AO65" i="9" s="1"/>
  <c r="Y65" i="9"/>
  <c r="AH65" i="9" s="1"/>
  <c r="AV65" i="9" s="1"/>
  <c r="BD65" i="9" s="1"/>
  <c r="AU64" i="9"/>
  <c r="AH64" i="9"/>
  <c r="AG64" i="9"/>
  <c r="CA64" i="9" s="1"/>
  <c r="CO64" i="9" s="1"/>
  <c r="AF64" i="9"/>
  <c r="AT64" i="9" s="1"/>
  <c r="AE64" i="9"/>
  <c r="AS64" i="9" s="1"/>
  <c r="Y64" i="9"/>
  <c r="AI64" i="9" s="1"/>
  <c r="AW64" i="9" s="1"/>
  <c r="CF63" i="9"/>
  <c r="CT63" i="9" s="1"/>
  <c r="AL63" i="9"/>
  <c r="AZ63" i="9" s="1"/>
  <c r="AK63" i="9"/>
  <c r="CE63" i="9" s="1"/>
  <c r="CS63" i="9" s="1"/>
  <c r="AJ63" i="9"/>
  <c r="CD63" i="9" s="1"/>
  <c r="CR63" i="9" s="1"/>
  <c r="Y63" i="9"/>
  <c r="CL62" i="9"/>
  <c r="CC62" i="9"/>
  <c r="CQ62" i="9" s="1"/>
  <c r="BX62" i="9"/>
  <c r="AU62" i="9"/>
  <c r="AS62" i="9"/>
  <c r="AP62" i="9"/>
  <c r="AL62" i="9"/>
  <c r="AZ62" i="9" s="1"/>
  <c r="AK62" i="9"/>
  <c r="AY62" i="9" s="1"/>
  <c r="AJ62" i="9"/>
  <c r="AG62" i="9"/>
  <c r="CA62" i="9" s="1"/>
  <c r="CO62" i="9" s="1"/>
  <c r="AF62" i="9"/>
  <c r="BZ62" i="9" s="1"/>
  <c r="CN62" i="9" s="1"/>
  <c r="AE62" i="9"/>
  <c r="BY62" i="9" s="1"/>
  <c r="CM62" i="9" s="1"/>
  <c r="AD62" i="9"/>
  <c r="AR62" i="9" s="1"/>
  <c r="BB62" i="9" s="1"/>
  <c r="BC62" i="9" s="1"/>
  <c r="AC62" i="9"/>
  <c r="AQ62" i="9" s="1"/>
  <c r="AB62" i="9"/>
  <c r="BV62" i="9" s="1"/>
  <c r="CJ62" i="9" s="1"/>
  <c r="Y62" i="9"/>
  <c r="AI62" i="9" s="1"/>
  <c r="AW62" i="9" s="1"/>
  <c r="CQ61" i="9"/>
  <c r="AO61" i="9"/>
  <c r="AI61" i="9"/>
  <c r="CC61" i="9" s="1"/>
  <c r="AH61" i="9"/>
  <c r="AG61" i="9"/>
  <c r="AF61" i="9"/>
  <c r="AE61" i="9"/>
  <c r="BY61" i="9" s="1"/>
  <c r="CM61" i="9" s="1"/>
  <c r="AB61" i="9"/>
  <c r="BV61" i="9" s="1"/>
  <c r="CJ61" i="9" s="1"/>
  <c r="AA61" i="9"/>
  <c r="Y61" i="9"/>
  <c r="CA60" i="9"/>
  <c r="CO60" i="9" s="1"/>
  <c r="AV60" i="9"/>
  <c r="BD60" i="9" s="1"/>
  <c r="AU60" i="9"/>
  <c r="AL60" i="9"/>
  <c r="CF60" i="9" s="1"/>
  <c r="CT60" i="9" s="1"/>
  <c r="AK60" i="9"/>
  <c r="CE60" i="9" s="1"/>
  <c r="CS60" i="9" s="1"/>
  <c r="AJ60" i="9"/>
  <c r="AI60" i="9"/>
  <c r="AG60" i="9"/>
  <c r="AF60" i="9"/>
  <c r="BZ60" i="9" s="1"/>
  <c r="CN60" i="9" s="1"/>
  <c r="AE60" i="9"/>
  <c r="BY60" i="9" s="1"/>
  <c r="CM60" i="9" s="1"/>
  <c r="AD60" i="9"/>
  <c r="AC60" i="9"/>
  <c r="AB60" i="9"/>
  <c r="BV60" i="9" s="1"/>
  <c r="CJ60" i="9" s="1"/>
  <c r="AA60" i="9"/>
  <c r="Y60" i="9"/>
  <c r="AH60" i="9" s="1"/>
  <c r="CB60" i="9" s="1"/>
  <c r="CP60" i="9" s="1"/>
  <c r="CX60" i="9" s="1"/>
  <c r="CX59" i="9"/>
  <c r="AI59" i="9"/>
  <c r="AW59" i="9" s="1"/>
  <c r="AH59" i="9"/>
  <c r="CB59" i="9" s="1"/>
  <c r="CP59" i="9" s="1"/>
  <c r="AG59" i="9"/>
  <c r="AF59" i="9"/>
  <c r="AT59" i="9" s="1"/>
  <c r="Y59" i="9"/>
  <c r="CF58" i="9"/>
  <c r="CT58" i="9" s="1"/>
  <c r="BU58" i="9"/>
  <c r="CI58" i="9" s="1"/>
  <c r="AL58" i="9"/>
  <c r="AZ58" i="9" s="1"/>
  <c r="AK58" i="9"/>
  <c r="CE58" i="9" s="1"/>
  <c r="CS58" i="9" s="1"/>
  <c r="AI58" i="9"/>
  <c r="AW58" i="9" s="1"/>
  <c r="AH58" i="9"/>
  <c r="AV58" i="9" s="1"/>
  <c r="BD58" i="9" s="1"/>
  <c r="AG58" i="9"/>
  <c r="AU58" i="9" s="1"/>
  <c r="AD58" i="9"/>
  <c r="AR58" i="9" s="1"/>
  <c r="AC58" i="9"/>
  <c r="BW58" i="9" s="1"/>
  <c r="CK58" i="9" s="1"/>
  <c r="AB58" i="9"/>
  <c r="AA58" i="9"/>
  <c r="Y58" i="9"/>
  <c r="CM57" i="9"/>
  <c r="AT57" i="9"/>
  <c r="AS57" i="9"/>
  <c r="AL57" i="9"/>
  <c r="AZ57" i="9" s="1"/>
  <c r="AK57" i="9"/>
  <c r="AY57" i="9" s="1"/>
  <c r="AJ57" i="9"/>
  <c r="AX57" i="9" s="1"/>
  <c r="AG57" i="9"/>
  <c r="AU57" i="9" s="1"/>
  <c r="AF57" i="9"/>
  <c r="BZ57" i="9" s="1"/>
  <c r="CN57" i="9" s="1"/>
  <c r="AE57" i="9"/>
  <c r="BY57" i="9" s="1"/>
  <c r="AD57" i="9"/>
  <c r="AR57" i="9" s="1"/>
  <c r="AC57" i="9"/>
  <c r="AQ57" i="9" s="1"/>
  <c r="AB57" i="9"/>
  <c r="AP57" i="9" s="1"/>
  <c r="Y57" i="9"/>
  <c r="AI57" i="9" s="1"/>
  <c r="AW57" i="9" s="1"/>
  <c r="AP56" i="9"/>
  <c r="AH56" i="9"/>
  <c r="CB56" i="9" s="1"/>
  <c r="CP56" i="9" s="1"/>
  <c r="CX56" i="9" s="1"/>
  <c r="AG56" i="9"/>
  <c r="AU56" i="9" s="1"/>
  <c r="AF56" i="9"/>
  <c r="AT56" i="9" s="1"/>
  <c r="AE56" i="9"/>
  <c r="AB56" i="9"/>
  <c r="BV56" i="9" s="1"/>
  <c r="CJ56" i="9" s="1"/>
  <c r="Y56" i="9"/>
  <c r="AI56" i="9" s="1"/>
  <c r="Y55" i="9"/>
  <c r="CB54" i="9"/>
  <c r="CP54" i="9" s="1"/>
  <c r="CX54" i="9" s="1"/>
  <c r="BX54" i="9"/>
  <c r="CL54" i="9" s="1"/>
  <c r="AH54" i="9"/>
  <c r="AV54" i="9" s="1"/>
  <c r="BD54" i="9" s="1"/>
  <c r="AG54" i="9"/>
  <c r="CA54" i="9" s="1"/>
  <c r="CO54" i="9" s="1"/>
  <c r="AF54" i="9"/>
  <c r="BZ54" i="9" s="1"/>
  <c r="CN54" i="9" s="1"/>
  <c r="AE54" i="9"/>
  <c r="AD54" i="9"/>
  <c r="AR54" i="9" s="1"/>
  <c r="Y54" i="9"/>
  <c r="AK54" i="9" s="1"/>
  <c r="CE54" i="9" s="1"/>
  <c r="CS54" i="9" s="1"/>
  <c r="Y53" i="9"/>
  <c r="CT52" i="9"/>
  <c r="CB52" i="9"/>
  <c r="CP52" i="9" s="1"/>
  <c r="CX52" i="9" s="1"/>
  <c r="BZ52" i="9"/>
  <c r="CN52" i="9" s="1"/>
  <c r="BW52" i="9"/>
  <c r="CK52" i="9" s="1"/>
  <c r="CY52" i="9" s="1"/>
  <c r="CZ52" i="9" s="1"/>
  <c r="AO52" i="9"/>
  <c r="AL52" i="9"/>
  <c r="CF52" i="9" s="1"/>
  <c r="AK52" i="9"/>
  <c r="AY52" i="9" s="1"/>
  <c r="AJ52" i="9"/>
  <c r="AX52" i="9" s="1"/>
  <c r="AI52" i="9"/>
  <c r="AF52" i="9"/>
  <c r="AT52" i="9" s="1"/>
  <c r="AE52" i="9"/>
  <c r="BY52" i="9" s="1"/>
  <c r="CM52" i="9" s="1"/>
  <c r="AD52" i="9"/>
  <c r="BX52" i="9" s="1"/>
  <c r="CL52" i="9" s="1"/>
  <c r="AC52" i="9"/>
  <c r="AQ52" i="9" s="1"/>
  <c r="AB52" i="9"/>
  <c r="AP52" i="9" s="1"/>
  <c r="AA52" i="9"/>
  <c r="Y52" i="9"/>
  <c r="AH52" i="9" s="1"/>
  <c r="AV52" i="9" s="1"/>
  <c r="BD52" i="9" s="1"/>
  <c r="AL51" i="9"/>
  <c r="AZ51" i="9" s="1"/>
  <c r="AK51" i="9"/>
  <c r="AY51" i="9" s="1"/>
  <c r="AE51" i="9"/>
  <c r="AS51" i="9" s="1"/>
  <c r="AD51" i="9"/>
  <c r="AR51" i="9" s="1"/>
  <c r="AC51" i="9"/>
  <c r="AQ51" i="9" s="1"/>
  <c r="Y51" i="9"/>
  <c r="AJ51" i="9" s="1"/>
  <c r="CY45" i="11"/>
  <c r="CY44" i="11"/>
  <c r="CY43" i="11"/>
  <c r="CY42" i="11"/>
  <c r="CY41" i="11"/>
  <c r="CY40" i="11"/>
  <c r="CY39" i="11"/>
  <c r="CY38" i="11"/>
  <c r="CZ38" i="11" s="1"/>
  <c r="CY37" i="11"/>
  <c r="CY36" i="11"/>
  <c r="CY35" i="11"/>
  <c r="CY34" i="11"/>
  <c r="CY33" i="11"/>
  <c r="CY32" i="11"/>
  <c r="CY31" i="11"/>
  <c r="CY30" i="11"/>
  <c r="CZ30" i="11" s="1"/>
  <c r="CY29" i="11"/>
  <c r="CY28" i="11"/>
  <c r="CY27" i="11"/>
  <c r="CY26" i="11"/>
  <c r="CY25" i="11"/>
  <c r="CY24" i="11"/>
  <c r="CY23" i="11"/>
  <c r="CY22" i="11"/>
  <c r="CY21" i="11"/>
  <c r="CY20" i="11"/>
  <c r="CY19" i="11"/>
  <c r="CY18" i="11"/>
  <c r="CY17" i="11"/>
  <c r="CY16" i="11"/>
  <c r="CY15" i="11"/>
  <c r="CY14" i="11"/>
  <c r="CY13" i="11"/>
  <c r="CY12" i="11"/>
  <c r="CY11" i="11"/>
  <c r="CY10" i="11"/>
  <c r="CY9" i="11"/>
  <c r="CY8" i="11"/>
  <c r="CY7" i="11"/>
  <c r="CZ7" i="11" s="1"/>
  <c r="CY6" i="11"/>
  <c r="CY50" i="12"/>
  <c r="CY49" i="12"/>
  <c r="CY48" i="12"/>
  <c r="CY47" i="12"/>
  <c r="CY46" i="12"/>
  <c r="CY45" i="12"/>
  <c r="CY44" i="12"/>
  <c r="CY43" i="12"/>
  <c r="CY42" i="12"/>
  <c r="CY41" i="12"/>
  <c r="CY40" i="12"/>
  <c r="CY39" i="12"/>
  <c r="CY38" i="12"/>
  <c r="CY37" i="12"/>
  <c r="CY36" i="12"/>
  <c r="CY35" i="12"/>
  <c r="CY34" i="12"/>
  <c r="CY33" i="12"/>
  <c r="CY32" i="12"/>
  <c r="CY31" i="12"/>
  <c r="CY30" i="12"/>
  <c r="CY29" i="12"/>
  <c r="CY28" i="12"/>
  <c r="CY27" i="12"/>
  <c r="CY26" i="12"/>
  <c r="CY25" i="12"/>
  <c r="CY24" i="12"/>
  <c r="CY23" i="12"/>
  <c r="CY22" i="12"/>
  <c r="CY21" i="12"/>
  <c r="CY20" i="12"/>
  <c r="CZ19" i="12"/>
  <c r="CY18" i="12"/>
  <c r="CY17" i="12"/>
  <c r="CY16" i="12"/>
  <c r="CY15" i="12"/>
  <c r="CY14" i="12"/>
  <c r="CY13" i="12"/>
  <c r="CY12" i="12"/>
  <c r="CZ12" i="12" s="1"/>
  <c r="CY11" i="12"/>
  <c r="CY10" i="12"/>
  <c r="CY9" i="12"/>
  <c r="CY8" i="12"/>
  <c r="CY29" i="10"/>
  <c r="CY28" i="10"/>
  <c r="CY27" i="10"/>
  <c r="CY26" i="10"/>
  <c r="CY25" i="10"/>
  <c r="CY24" i="10"/>
  <c r="CY23" i="10"/>
  <c r="CZ23" i="10" s="1"/>
  <c r="CY22" i="10"/>
  <c r="CY21" i="10"/>
  <c r="CY20" i="10"/>
  <c r="CY19" i="10"/>
  <c r="CY18" i="10"/>
  <c r="CY17" i="10"/>
  <c r="CY16" i="10"/>
  <c r="CY15" i="10"/>
  <c r="CZ15" i="10" s="1"/>
  <c r="CY14" i="10"/>
  <c r="CY13" i="10"/>
  <c r="CY12" i="10"/>
  <c r="CY11" i="10"/>
  <c r="CY10" i="10"/>
  <c r="CY9" i="10"/>
  <c r="CY8" i="10"/>
  <c r="CY7" i="10"/>
  <c r="CY6" i="10"/>
  <c r="BE29" i="10"/>
  <c r="BE28" i="10"/>
  <c r="BE27" i="10"/>
  <c r="BE26" i="10"/>
  <c r="BE25" i="10"/>
  <c r="BE24" i="10"/>
  <c r="BE23" i="10"/>
  <c r="BE22" i="10"/>
  <c r="BE21" i="10"/>
  <c r="BE20" i="10"/>
  <c r="BE19" i="10"/>
  <c r="BE18" i="10"/>
  <c r="BE17" i="10"/>
  <c r="BE16" i="10"/>
  <c r="BE15" i="10"/>
  <c r="BE14" i="10"/>
  <c r="BE13" i="10"/>
  <c r="BE12" i="10"/>
  <c r="BE11" i="10"/>
  <c r="BE10" i="10"/>
  <c r="BE9" i="10"/>
  <c r="BE8" i="10"/>
  <c r="BE7" i="10"/>
  <c r="BE6" i="10"/>
  <c r="BE45" i="11"/>
  <c r="BE44" i="11"/>
  <c r="BE43" i="11"/>
  <c r="BE42" i="11"/>
  <c r="BE41" i="11"/>
  <c r="BE40" i="11"/>
  <c r="BE39" i="11"/>
  <c r="BE38" i="11"/>
  <c r="BE37" i="11"/>
  <c r="BE36" i="11"/>
  <c r="BE35" i="11"/>
  <c r="BE34" i="11"/>
  <c r="BE33" i="11"/>
  <c r="BE32" i="11"/>
  <c r="BE31" i="11"/>
  <c r="BE30" i="11"/>
  <c r="BE29" i="11"/>
  <c r="BE28" i="11"/>
  <c r="BE27" i="11"/>
  <c r="BE26" i="11"/>
  <c r="BE25" i="11"/>
  <c r="BE24" i="11"/>
  <c r="BE23" i="11"/>
  <c r="BE22" i="11"/>
  <c r="BE21" i="11"/>
  <c r="BE20" i="11"/>
  <c r="BE19" i="11"/>
  <c r="BE18" i="11"/>
  <c r="BE17" i="11"/>
  <c r="BE16" i="11"/>
  <c r="BE15" i="11"/>
  <c r="BE14" i="11"/>
  <c r="BE13" i="11"/>
  <c r="BE12" i="11"/>
  <c r="BE11" i="11"/>
  <c r="BE10" i="11"/>
  <c r="BE9" i="11"/>
  <c r="BE8" i="11"/>
  <c r="BE7" i="11"/>
  <c r="BF7" i="11" s="1"/>
  <c r="BE6" i="11"/>
  <c r="BE56" i="12"/>
  <c r="BE50" i="12"/>
  <c r="BE49" i="12"/>
  <c r="BE48" i="12"/>
  <c r="BE47" i="12"/>
  <c r="BE46" i="12"/>
  <c r="BE45" i="12"/>
  <c r="BE44" i="12"/>
  <c r="BE43" i="12"/>
  <c r="BE42" i="12"/>
  <c r="BE41" i="12"/>
  <c r="BE40" i="12"/>
  <c r="BE39" i="12"/>
  <c r="BE38" i="12"/>
  <c r="BE37" i="12"/>
  <c r="BE36" i="12"/>
  <c r="BE35" i="12"/>
  <c r="BE34" i="12"/>
  <c r="BE33" i="12"/>
  <c r="BE32" i="12"/>
  <c r="BE31" i="12"/>
  <c r="BE30" i="12"/>
  <c r="BE29" i="12"/>
  <c r="BE28" i="12"/>
  <c r="BE27" i="12"/>
  <c r="BE26" i="12"/>
  <c r="BE25" i="12"/>
  <c r="BE24" i="12"/>
  <c r="BE23" i="12"/>
  <c r="BE22" i="12"/>
  <c r="BE21" i="12"/>
  <c r="BE20" i="12"/>
  <c r="BF19" i="12"/>
  <c r="BE18" i="12"/>
  <c r="BE17" i="12"/>
  <c r="BE16" i="12"/>
  <c r="BE15" i="12"/>
  <c r="BE14" i="12"/>
  <c r="BE13" i="12"/>
  <c r="BE12" i="12"/>
  <c r="BE11" i="12"/>
  <c r="BE10" i="12"/>
  <c r="BE9" i="12"/>
  <c r="BE8" i="12"/>
  <c r="CB7" i="10"/>
  <c r="CB8" i="10"/>
  <c r="CB9" i="10"/>
  <c r="CB10" i="10"/>
  <c r="CB11" i="10"/>
  <c r="CB12" i="10"/>
  <c r="CP12" i="10" s="1"/>
  <c r="CX12" i="10" s="1"/>
  <c r="CB13" i="10"/>
  <c r="CP13" i="10" s="1"/>
  <c r="CX13" i="10" s="1"/>
  <c r="CB14" i="10"/>
  <c r="CP14" i="10" s="1"/>
  <c r="CX14" i="10" s="1"/>
  <c r="CB16" i="10"/>
  <c r="CB18" i="10"/>
  <c r="CB19" i="10"/>
  <c r="CB20" i="10"/>
  <c r="CP20" i="10" s="1"/>
  <c r="CX20" i="10" s="1"/>
  <c r="CB21" i="10"/>
  <c r="CP21" i="10" s="1"/>
  <c r="CX21" i="10" s="1"/>
  <c r="CB23" i="10"/>
  <c r="CB24" i="10"/>
  <c r="CB25" i="10"/>
  <c r="CB26" i="10"/>
  <c r="CB27" i="10"/>
  <c r="CB28" i="10"/>
  <c r="CP28" i="10" s="1"/>
  <c r="CX28" i="10" s="1"/>
  <c r="CB29" i="10"/>
  <c r="CP29" i="10" s="1"/>
  <c r="CX29" i="10" s="1"/>
  <c r="CB6" i="10"/>
  <c r="CR29" i="10"/>
  <c r="CQ29" i="10"/>
  <c r="CK29" i="10"/>
  <c r="CZ29" i="10" s="1"/>
  <c r="CJ29" i="10"/>
  <c r="CI29" i="10"/>
  <c r="CG29" i="10"/>
  <c r="CD29" i="10"/>
  <c r="CC29" i="10"/>
  <c r="CA29" i="10"/>
  <c r="CO29" i="10" s="1"/>
  <c r="BZ29" i="10"/>
  <c r="CN29" i="10" s="1"/>
  <c r="BY29" i="10"/>
  <c r="CM29" i="10" s="1"/>
  <c r="BX29" i="10"/>
  <c r="CL29" i="10" s="1"/>
  <c r="BW29" i="10"/>
  <c r="BV29" i="10"/>
  <c r="BU29" i="10"/>
  <c r="CV28" i="10"/>
  <c r="CL28" i="10"/>
  <c r="CZ28" i="10"/>
  <c r="CJ28" i="10"/>
  <c r="CG28" i="10"/>
  <c r="CD28" i="10"/>
  <c r="CR28" i="10" s="1"/>
  <c r="CC28" i="10"/>
  <c r="CQ28" i="10" s="1"/>
  <c r="CA28" i="10"/>
  <c r="CO28" i="10" s="1"/>
  <c r="BZ28" i="10"/>
  <c r="CN28" i="10" s="1"/>
  <c r="BY28" i="10"/>
  <c r="CM28" i="10" s="1"/>
  <c r="BX28" i="10"/>
  <c r="BW28" i="10"/>
  <c r="BV28" i="10"/>
  <c r="BU28" i="10"/>
  <c r="CI28" i="10" s="1"/>
  <c r="CP27" i="10"/>
  <c r="CX27" i="10" s="1"/>
  <c r="CO27" i="10"/>
  <c r="CN27" i="10"/>
  <c r="CM27" i="10"/>
  <c r="CL27" i="10"/>
  <c r="CG27" i="10"/>
  <c r="CD27" i="10"/>
  <c r="CR27" i="10" s="1"/>
  <c r="CC27" i="10"/>
  <c r="CQ27" i="10" s="1"/>
  <c r="CA27" i="10"/>
  <c r="BZ27" i="10"/>
  <c r="BY27" i="10"/>
  <c r="BX27" i="10"/>
  <c r="BW27" i="10"/>
  <c r="CK27" i="10" s="1"/>
  <c r="CZ27" i="10" s="1"/>
  <c r="BV27" i="10"/>
  <c r="CJ27" i="10" s="1"/>
  <c r="BU27" i="10"/>
  <c r="CI27" i="10" s="1"/>
  <c r="CZ26" i="10"/>
  <c r="CQ26" i="10"/>
  <c r="CP26" i="10"/>
  <c r="CX26" i="10" s="1"/>
  <c r="CO26" i="10"/>
  <c r="DA26" i="10" s="1"/>
  <c r="CN26" i="10"/>
  <c r="CG26" i="10"/>
  <c r="CD26" i="10"/>
  <c r="CR26" i="10" s="1"/>
  <c r="CC26" i="10"/>
  <c r="CA26" i="10"/>
  <c r="BZ26" i="10"/>
  <c r="BY26" i="10"/>
  <c r="CM26" i="10" s="1"/>
  <c r="BX26" i="10"/>
  <c r="CL26" i="10" s="1"/>
  <c r="BW26" i="10"/>
  <c r="CK26" i="10" s="1"/>
  <c r="BV26" i="10"/>
  <c r="CJ26" i="10" s="1"/>
  <c r="BU26" i="10"/>
  <c r="CI26" i="10" s="1"/>
  <c r="CR25" i="10"/>
  <c r="CP25" i="10"/>
  <c r="CX25" i="10" s="1"/>
  <c r="CJ25" i="10"/>
  <c r="CI25" i="10"/>
  <c r="CG25" i="10"/>
  <c r="CD25" i="10"/>
  <c r="CC25" i="10"/>
  <c r="CQ25" i="10" s="1"/>
  <c r="CA25" i="10"/>
  <c r="CO25" i="10" s="1"/>
  <c r="BZ25" i="10"/>
  <c r="CN25" i="10" s="1"/>
  <c r="BY25" i="10"/>
  <c r="CM25" i="10" s="1"/>
  <c r="BX25" i="10"/>
  <c r="CL25" i="10" s="1"/>
  <c r="BW25" i="10"/>
  <c r="CK25" i="10" s="1"/>
  <c r="CZ25" i="10" s="1"/>
  <c r="BV25" i="10"/>
  <c r="BU25" i="10"/>
  <c r="CX24" i="10"/>
  <c r="CV24" i="10"/>
  <c r="CP24" i="10"/>
  <c r="CL24" i="10"/>
  <c r="CK24" i="10"/>
  <c r="CZ24" i="10" s="1"/>
  <c r="CG24" i="10"/>
  <c r="CD24" i="10"/>
  <c r="CR24" i="10" s="1"/>
  <c r="CC24" i="10"/>
  <c r="CQ24" i="10" s="1"/>
  <c r="CA24" i="10"/>
  <c r="CO24" i="10" s="1"/>
  <c r="BZ24" i="10"/>
  <c r="CN24" i="10" s="1"/>
  <c r="BY24" i="10"/>
  <c r="CM24" i="10" s="1"/>
  <c r="BX24" i="10"/>
  <c r="BW24" i="10"/>
  <c r="BV24" i="10"/>
  <c r="CJ24" i="10" s="1"/>
  <c r="BU24" i="10"/>
  <c r="CI24" i="10" s="1"/>
  <c r="CX23" i="10"/>
  <c r="CP23" i="10"/>
  <c r="CN23" i="10"/>
  <c r="CM23" i="10"/>
  <c r="CG23" i="10"/>
  <c r="CD23" i="10"/>
  <c r="CR23" i="10" s="1"/>
  <c r="CC23" i="10"/>
  <c r="CQ23" i="10" s="1"/>
  <c r="CA23" i="10"/>
  <c r="CO23" i="10" s="1"/>
  <c r="BZ23" i="10"/>
  <c r="BY23" i="10"/>
  <c r="BX23" i="10"/>
  <c r="CL23" i="10" s="1"/>
  <c r="BW23" i="10"/>
  <c r="BV23" i="10"/>
  <c r="CJ23" i="10" s="1"/>
  <c r="BU23" i="10"/>
  <c r="CI23" i="10" s="1"/>
  <c r="CG22" i="10"/>
  <c r="CR21" i="10"/>
  <c r="CQ21" i="10"/>
  <c r="CL21" i="10"/>
  <c r="CK21" i="10"/>
  <c r="CZ21" i="10" s="1"/>
  <c r="CJ21" i="10"/>
  <c r="CI21" i="10"/>
  <c r="CG21" i="10"/>
  <c r="CD21" i="10"/>
  <c r="CC21" i="10"/>
  <c r="CA21" i="10"/>
  <c r="CO21" i="10" s="1"/>
  <c r="BZ21" i="10"/>
  <c r="CN21" i="10" s="1"/>
  <c r="BY21" i="10"/>
  <c r="CM21" i="10" s="1"/>
  <c r="BX21" i="10"/>
  <c r="BW21" i="10"/>
  <c r="BV21" i="10"/>
  <c r="BU21" i="10"/>
  <c r="CW20" i="10"/>
  <c r="CV20" i="10"/>
  <c r="CL20" i="10"/>
  <c r="CK20" i="10"/>
  <c r="CZ20" i="10" s="1"/>
  <c r="CG20" i="10"/>
  <c r="CD20" i="10"/>
  <c r="CR20" i="10" s="1"/>
  <c r="CC20" i="10"/>
  <c r="CQ20" i="10" s="1"/>
  <c r="CA20" i="10"/>
  <c r="CO20" i="10" s="1"/>
  <c r="BZ20" i="10"/>
  <c r="CN20" i="10" s="1"/>
  <c r="BY20" i="10"/>
  <c r="CM20" i="10" s="1"/>
  <c r="BX20" i="10"/>
  <c r="BW20" i="10"/>
  <c r="BV20" i="10"/>
  <c r="CJ20" i="10" s="1"/>
  <c r="BU20" i="10"/>
  <c r="CI20" i="10" s="1"/>
  <c r="CP19" i="10"/>
  <c r="CX19" i="10" s="1"/>
  <c r="CO19" i="10"/>
  <c r="CN19" i="10"/>
  <c r="CM19" i="10"/>
  <c r="CG19" i="10"/>
  <c r="CD19" i="10"/>
  <c r="CR19" i="10" s="1"/>
  <c r="CC19" i="10"/>
  <c r="CQ19" i="10" s="1"/>
  <c r="CA19" i="10"/>
  <c r="BZ19" i="10"/>
  <c r="BY19" i="10"/>
  <c r="BX19" i="10"/>
  <c r="CL19" i="10" s="1"/>
  <c r="BW19" i="10"/>
  <c r="CK19" i="10" s="1"/>
  <c r="CZ19" i="10" s="1"/>
  <c r="BV19" i="10"/>
  <c r="CJ19" i="10" s="1"/>
  <c r="BU19" i="10"/>
  <c r="CI19" i="10" s="1"/>
  <c r="CZ18" i="10"/>
  <c r="CR18" i="10"/>
  <c r="CQ18" i="10"/>
  <c r="CP18" i="10"/>
  <c r="CX18" i="10" s="1"/>
  <c r="CO18" i="10"/>
  <c r="DA18" i="10" s="1"/>
  <c r="CJ18" i="10"/>
  <c r="CG18" i="10"/>
  <c r="CD18" i="10"/>
  <c r="CC18" i="10"/>
  <c r="CA18" i="10"/>
  <c r="BZ18" i="10"/>
  <c r="CN18" i="10" s="1"/>
  <c r="BY18" i="10"/>
  <c r="CM18" i="10" s="1"/>
  <c r="BX18" i="10"/>
  <c r="CL18" i="10" s="1"/>
  <c r="BW18" i="10"/>
  <c r="CK18" i="10" s="1"/>
  <c r="BV18" i="10"/>
  <c r="BU18" i="10"/>
  <c r="CI18" i="10" s="1"/>
  <c r="CR17" i="10"/>
  <c r="CQ17" i="10"/>
  <c r="CP17" i="10"/>
  <c r="CX17" i="10" s="1"/>
  <c r="CJ17" i="10"/>
  <c r="CI17" i="10"/>
  <c r="CG17" i="10"/>
  <c r="CD17" i="10"/>
  <c r="CC17" i="10"/>
  <c r="CA17" i="10"/>
  <c r="CO17" i="10" s="1"/>
  <c r="BZ17" i="10"/>
  <c r="CN17" i="10" s="1"/>
  <c r="BY17" i="10"/>
  <c r="CM17" i="10" s="1"/>
  <c r="BX17" i="10"/>
  <c r="CL17" i="10" s="1"/>
  <c r="BW17" i="10"/>
  <c r="CK17" i="10" s="1"/>
  <c r="CZ17" i="10" s="1"/>
  <c r="BV17" i="10"/>
  <c r="BU17" i="10"/>
  <c r="CP16" i="10"/>
  <c r="CX16" i="10" s="1"/>
  <c r="CL16" i="10"/>
  <c r="CK16" i="10"/>
  <c r="CZ16" i="10" s="1"/>
  <c r="CG16" i="10"/>
  <c r="CD16" i="10"/>
  <c r="CR16" i="10" s="1"/>
  <c r="CC16" i="10"/>
  <c r="CQ16" i="10" s="1"/>
  <c r="CA16" i="10"/>
  <c r="CO16" i="10" s="1"/>
  <c r="BZ16" i="10"/>
  <c r="CN16" i="10" s="1"/>
  <c r="BY16" i="10"/>
  <c r="CM16" i="10" s="1"/>
  <c r="BX16" i="10"/>
  <c r="BW16" i="10"/>
  <c r="BV16" i="10"/>
  <c r="CJ16" i="10" s="1"/>
  <c r="BU16" i="10"/>
  <c r="CI16" i="10" s="1"/>
  <c r="CP15" i="10"/>
  <c r="CX15" i="10" s="1"/>
  <c r="CO15" i="10"/>
  <c r="CN15" i="10"/>
  <c r="CM15" i="10"/>
  <c r="CG15" i="10"/>
  <c r="CD15" i="10"/>
  <c r="CR15" i="10" s="1"/>
  <c r="CC15" i="10"/>
  <c r="CQ15" i="10" s="1"/>
  <c r="CA15" i="10"/>
  <c r="BZ15" i="10"/>
  <c r="BY15" i="10"/>
  <c r="BX15" i="10"/>
  <c r="CL15" i="10" s="1"/>
  <c r="BW15" i="10"/>
  <c r="CK15" i="10" s="1"/>
  <c r="BV15" i="10"/>
  <c r="CJ15" i="10" s="1"/>
  <c r="BU15" i="10"/>
  <c r="CI15" i="10" s="1"/>
  <c r="CZ14" i="10"/>
  <c r="DA14" i="10" s="1"/>
  <c r="CR14" i="10"/>
  <c r="CQ14" i="10"/>
  <c r="CO14" i="10"/>
  <c r="CG14" i="10"/>
  <c r="CD14" i="10"/>
  <c r="CC14" i="10"/>
  <c r="CA14" i="10"/>
  <c r="BZ14" i="10"/>
  <c r="CN14" i="10" s="1"/>
  <c r="BY14" i="10"/>
  <c r="CM14" i="10" s="1"/>
  <c r="BX14" i="10"/>
  <c r="CL14" i="10" s="1"/>
  <c r="BW14" i="10"/>
  <c r="CK14" i="10" s="1"/>
  <c r="BV14" i="10"/>
  <c r="CJ14" i="10" s="1"/>
  <c r="BU14" i="10"/>
  <c r="CI14" i="10" s="1"/>
  <c r="CR13" i="10"/>
  <c r="CQ13" i="10"/>
  <c r="CJ13" i="10"/>
  <c r="CI13" i="10"/>
  <c r="CG13" i="10"/>
  <c r="CD13" i="10"/>
  <c r="CC13" i="10"/>
  <c r="CA13" i="10"/>
  <c r="CO13" i="10" s="1"/>
  <c r="BZ13" i="10"/>
  <c r="CN13" i="10" s="1"/>
  <c r="BY13" i="10"/>
  <c r="CM13" i="10" s="1"/>
  <c r="BX13" i="10"/>
  <c r="CL13" i="10" s="1"/>
  <c r="BW13" i="10"/>
  <c r="CK13" i="10" s="1"/>
  <c r="CZ13" i="10" s="1"/>
  <c r="BV13" i="10"/>
  <c r="BU13" i="10"/>
  <c r="CV12" i="10"/>
  <c r="CR12" i="10"/>
  <c r="CN12" i="10"/>
  <c r="CL12" i="10"/>
  <c r="CK12" i="10"/>
  <c r="CZ12" i="10" s="1"/>
  <c r="CJ12" i="10"/>
  <c r="CI12" i="10"/>
  <c r="CG12" i="10"/>
  <c r="CD12" i="10"/>
  <c r="CC12" i="10"/>
  <c r="CQ12" i="10" s="1"/>
  <c r="CA12" i="10"/>
  <c r="CO12" i="10" s="1"/>
  <c r="BZ12" i="10"/>
  <c r="BY12" i="10"/>
  <c r="CM12" i="10" s="1"/>
  <c r="BX12" i="10"/>
  <c r="BW12" i="10"/>
  <c r="BV12" i="10"/>
  <c r="BU12" i="10"/>
  <c r="CZ11" i="10"/>
  <c r="CP11" i="10"/>
  <c r="CX11" i="10" s="1"/>
  <c r="CN11" i="10"/>
  <c r="CM11" i="10"/>
  <c r="CL11" i="10"/>
  <c r="CK11" i="10"/>
  <c r="CG11" i="10"/>
  <c r="CD11" i="10"/>
  <c r="CR11" i="10" s="1"/>
  <c r="CC11" i="10"/>
  <c r="CQ11" i="10" s="1"/>
  <c r="CA11" i="10"/>
  <c r="CO11" i="10" s="1"/>
  <c r="DA11" i="10" s="1"/>
  <c r="BZ11" i="10"/>
  <c r="BY11" i="10"/>
  <c r="BX11" i="10"/>
  <c r="BW11" i="10"/>
  <c r="BV11" i="10"/>
  <c r="CJ11" i="10" s="1"/>
  <c r="BU11" i="10"/>
  <c r="CI11" i="10" s="1"/>
  <c r="CQ10" i="10"/>
  <c r="CP10" i="10"/>
  <c r="CX10" i="10" s="1"/>
  <c r="CO10" i="10"/>
  <c r="CN10" i="10"/>
  <c r="CM10" i="10"/>
  <c r="CG10" i="10"/>
  <c r="CD10" i="10"/>
  <c r="CR10" i="10" s="1"/>
  <c r="CC10" i="10"/>
  <c r="CA10" i="10"/>
  <c r="BZ10" i="10"/>
  <c r="BY10" i="10"/>
  <c r="BX10" i="10"/>
  <c r="CL10" i="10" s="1"/>
  <c r="BW10" i="10"/>
  <c r="CK10" i="10" s="1"/>
  <c r="CZ10" i="10" s="1"/>
  <c r="BV10" i="10"/>
  <c r="CJ10" i="10" s="1"/>
  <c r="BU10" i="10"/>
  <c r="CI10" i="10" s="1"/>
  <c r="CR9" i="10"/>
  <c r="CQ9" i="10"/>
  <c r="CP9" i="10"/>
  <c r="CX9" i="10" s="1"/>
  <c r="CO9" i="10"/>
  <c r="CK9" i="10"/>
  <c r="CZ9" i="10" s="1"/>
  <c r="CJ9" i="10"/>
  <c r="CI9" i="10"/>
  <c r="CG9" i="10"/>
  <c r="CD9" i="10"/>
  <c r="CC9" i="10"/>
  <c r="CA9" i="10"/>
  <c r="BZ9" i="10"/>
  <c r="CN9" i="10" s="1"/>
  <c r="BY9" i="10"/>
  <c r="CM9" i="10" s="1"/>
  <c r="BX9" i="10"/>
  <c r="CL9" i="10" s="1"/>
  <c r="BW9" i="10"/>
  <c r="BV9" i="10"/>
  <c r="BU9" i="10"/>
  <c r="CR8" i="10"/>
  <c r="CP8" i="10"/>
  <c r="CX8" i="10" s="1"/>
  <c r="CJ8" i="10"/>
  <c r="CI8" i="10"/>
  <c r="CG8" i="10"/>
  <c r="CD8" i="10"/>
  <c r="CC8" i="10"/>
  <c r="CQ8" i="10" s="1"/>
  <c r="CA8" i="10"/>
  <c r="CO8" i="10" s="1"/>
  <c r="BZ8" i="10"/>
  <c r="CN8" i="10" s="1"/>
  <c r="BY8" i="10"/>
  <c r="CM8" i="10" s="1"/>
  <c r="BX8" i="10"/>
  <c r="CL8" i="10" s="1"/>
  <c r="BW8" i="10"/>
  <c r="CK8" i="10" s="1"/>
  <c r="CZ8" i="10" s="1"/>
  <c r="BV8" i="10"/>
  <c r="BU8" i="10"/>
  <c r="CR7" i="10"/>
  <c r="CQ7" i="10"/>
  <c r="CP7" i="10"/>
  <c r="CX7" i="10" s="1"/>
  <c r="CI7" i="10"/>
  <c r="CG7" i="10"/>
  <c r="CD7" i="10"/>
  <c r="CC7" i="10"/>
  <c r="CA7" i="10"/>
  <c r="CO7" i="10" s="1"/>
  <c r="BZ7" i="10"/>
  <c r="CN7" i="10" s="1"/>
  <c r="BY7" i="10"/>
  <c r="CM7" i="10" s="1"/>
  <c r="BX7" i="10"/>
  <c r="CL7" i="10" s="1"/>
  <c r="BW7" i="10"/>
  <c r="CK7" i="10" s="1"/>
  <c r="BV7" i="10"/>
  <c r="CJ7" i="10" s="1"/>
  <c r="BU7" i="10"/>
  <c r="CR6" i="10"/>
  <c r="CQ6" i="10"/>
  <c r="CP6" i="10"/>
  <c r="CX6" i="10" s="1"/>
  <c r="CJ6" i="10"/>
  <c r="CI6" i="10"/>
  <c r="CG6" i="10"/>
  <c r="CD6" i="10"/>
  <c r="CC6" i="10"/>
  <c r="CA6" i="10"/>
  <c r="CO6" i="10" s="1"/>
  <c r="BZ6" i="10"/>
  <c r="CN6" i="10" s="1"/>
  <c r="BY6" i="10"/>
  <c r="CM6" i="10" s="1"/>
  <c r="BX6" i="10"/>
  <c r="CL6" i="10" s="1"/>
  <c r="BW6" i="10"/>
  <c r="CK6" i="10" s="1"/>
  <c r="CZ6" i="10" s="1"/>
  <c r="BV6" i="10"/>
  <c r="BU6" i="10"/>
  <c r="BF35" i="10"/>
  <c r="CD58" i="10"/>
  <c r="CR58" i="10" s="1"/>
  <c r="CC58" i="10"/>
  <c r="CQ58" i="10" s="1"/>
  <c r="CB58" i="10"/>
  <c r="CP58" i="10" s="1"/>
  <c r="CX58" i="10" s="1"/>
  <c r="BV58" i="10"/>
  <c r="CJ58" i="10" s="1"/>
  <c r="BU58" i="10"/>
  <c r="CI58" i="10" s="1"/>
  <c r="BD58" i="10"/>
  <c r="AW58" i="10"/>
  <c r="AV58" i="10"/>
  <c r="AU58" i="10"/>
  <c r="AT58" i="10"/>
  <c r="AO58" i="10"/>
  <c r="AL58" i="10"/>
  <c r="AK58" i="10"/>
  <c r="AJ58" i="10"/>
  <c r="AX58" i="10" s="1"/>
  <c r="AI58" i="10"/>
  <c r="AH58" i="10"/>
  <c r="AG58" i="10"/>
  <c r="CA58" i="10" s="1"/>
  <c r="CO58" i="10" s="1"/>
  <c r="AF58" i="10"/>
  <c r="BZ58" i="10" s="1"/>
  <c r="CN58" i="10" s="1"/>
  <c r="AE58" i="10"/>
  <c r="AD58" i="10"/>
  <c r="AC58" i="10"/>
  <c r="AB58" i="10"/>
  <c r="AP58" i="10" s="1"/>
  <c r="AA58" i="10"/>
  <c r="CF57" i="10"/>
  <c r="CT57" i="10" s="1"/>
  <c r="CE57" i="10"/>
  <c r="CS57" i="10" s="1"/>
  <c r="CD57" i="10"/>
  <c r="CR57" i="10" s="1"/>
  <c r="BX57" i="10"/>
  <c r="CL57" i="10" s="1"/>
  <c r="BW57" i="10"/>
  <c r="CK57" i="10" s="1"/>
  <c r="BV57" i="10"/>
  <c r="CJ57" i="10" s="1"/>
  <c r="CV57" i="10" s="1"/>
  <c r="AY57" i="10"/>
  <c r="AX57" i="10"/>
  <c r="AW57" i="10"/>
  <c r="AV57" i="10"/>
  <c r="BD57" i="10" s="1"/>
  <c r="BE57" i="10" s="1"/>
  <c r="BF57" i="10" s="1"/>
  <c r="AQ57" i="10"/>
  <c r="AP57" i="10"/>
  <c r="AO57" i="10"/>
  <c r="AL57" i="10"/>
  <c r="AZ57" i="10" s="1"/>
  <c r="AK57" i="10"/>
  <c r="AJ57" i="10"/>
  <c r="AI57" i="10"/>
  <c r="CC57" i="10" s="1"/>
  <c r="CQ57" i="10" s="1"/>
  <c r="AH57" i="10"/>
  <c r="CB57" i="10" s="1"/>
  <c r="CP57" i="10" s="1"/>
  <c r="CX57" i="10" s="1"/>
  <c r="AG57" i="10"/>
  <c r="AF57" i="10"/>
  <c r="AE57" i="10"/>
  <c r="AD57" i="10"/>
  <c r="AR57" i="10" s="1"/>
  <c r="AC57" i="10"/>
  <c r="AB57" i="10"/>
  <c r="AA57" i="10"/>
  <c r="BU57" i="10" s="1"/>
  <c r="CI57" i="10" s="1"/>
  <c r="CF56" i="10"/>
  <c r="CT56" i="10" s="1"/>
  <c r="BZ56" i="10"/>
  <c r="CN56" i="10" s="1"/>
  <c r="BY56" i="10"/>
  <c r="CM56" i="10" s="1"/>
  <c r="BX56" i="10"/>
  <c r="CL56" i="10" s="1"/>
  <c r="AZ56" i="10"/>
  <c r="AY56" i="10"/>
  <c r="AX56" i="10"/>
  <c r="AR56" i="10"/>
  <c r="AQ56" i="10"/>
  <c r="AP56" i="10"/>
  <c r="AL56" i="10"/>
  <c r="AK56" i="10"/>
  <c r="CE56" i="10" s="1"/>
  <c r="CS56" i="10" s="1"/>
  <c r="AJ56" i="10"/>
  <c r="CD56" i="10" s="1"/>
  <c r="CR56" i="10" s="1"/>
  <c r="AI56" i="10"/>
  <c r="AH56" i="10"/>
  <c r="AG56" i="10"/>
  <c r="AF56" i="10"/>
  <c r="AT56" i="10" s="1"/>
  <c r="AE56" i="10"/>
  <c r="AS56" i="10" s="1"/>
  <c r="AD56" i="10"/>
  <c r="AC56" i="10"/>
  <c r="BW56" i="10" s="1"/>
  <c r="CK56" i="10" s="1"/>
  <c r="AB56" i="10"/>
  <c r="BV56" i="10" s="1"/>
  <c r="CJ56" i="10" s="1"/>
  <c r="AA56" i="10"/>
  <c r="CB55" i="10"/>
  <c r="CP55" i="10" s="1"/>
  <c r="CX55" i="10" s="1"/>
  <c r="CA55" i="10"/>
  <c r="CO55" i="10" s="1"/>
  <c r="BZ55" i="10"/>
  <c r="CN55" i="10" s="1"/>
  <c r="AZ55" i="10"/>
  <c r="AT55" i="10"/>
  <c r="AS55" i="10"/>
  <c r="AR55" i="10"/>
  <c r="AL55" i="10"/>
  <c r="CF55" i="10" s="1"/>
  <c r="CT55" i="10" s="1"/>
  <c r="AK55" i="10"/>
  <c r="AJ55" i="10"/>
  <c r="AI55" i="10"/>
  <c r="AH55" i="10"/>
  <c r="AV55" i="10" s="1"/>
  <c r="BD55" i="10" s="1"/>
  <c r="AG55" i="10"/>
  <c r="AU55" i="10" s="1"/>
  <c r="AF55" i="10"/>
  <c r="AE55" i="10"/>
  <c r="BY55" i="10" s="1"/>
  <c r="CM55" i="10" s="1"/>
  <c r="AD55" i="10"/>
  <c r="BX55" i="10" s="1"/>
  <c r="CL55" i="10" s="1"/>
  <c r="AC55" i="10"/>
  <c r="AB55" i="10"/>
  <c r="AA55" i="10"/>
  <c r="CD54" i="10"/>
  <c r="CR54" i="10" s="1"/>
  <c r="CC54" i="10"/>
  <c r="CQ54" i="10" s="1"/>
  <c r="CB54" i="10"/>
  <c r="CP54" i="10" s="1"/>
  <c r="CX54" i="10" s="1"/>
  <c r="BV54" i="10"/>
  <c r="CJ54" i="10" s="1"/>
  <c r="BU54" i="10"/>
  <c r="CI54" i="10" s="1"/>
  <c r="BD54" i="10"/>
  <c r="AV54" i="10"/>
  <c r="AU54" i="10"/>
  <c r="AT54" i="10"/>
  <c r="AL54" i="10"/>
  <c r="AK54" i="10"/>
  <c r="AJ54" i="10"/>
  <c r="AX54" i="10" s="1"/>
  <c r="AI54" i="10"/>
  <c r="AW54" i="10" s="1"/>
  <c r="AH54" i="10"/>
  <c r="AG54" i="10"/>
  <c r="CA54" i="10" s="1"/>
  <c r="CO54" i="10" s="1"/>
  <c r="AF54" i="10"/>
  <c r="BZ54" i="10" s="1"/>
  <c r="CN54" i="10" s="1"/>
  <c r="AE54" i="10"/>
  <c r="AD54" i="10"/>
  <c r="AC54" i="10"/>
  <c r="AB54" i="10"/>
  <c r="AP54" i="10" s="1"/>
  <c r="AA54" i="10"/>
  <c r="AO54" i="10" s="1"/>
  <c r="CX53" i="10"/>
  <c r="CF53" i="10"/>
  <c r="CT53" i="10" s="1"/>
  <c r="CE53" i="10"/>
  <c r="CS53" i="10" s="1"/>
  <c r="CD53" i="10"/>
  <c r="CR53" i="10" s="1"/>
  <c r="BX53" i="10"/>
  <c r="CL53" i="10" s="1"/>
  <c r="BW53" i="10"/>
  <c r="CK53" i="10" s="1"/>
  <c r="BV53" i="10"/>
  <c r="CJ53" i="10" s="1"/>
  <c r="AX53" i="10"/>
  <c r="AW53" i="10"/>
  <c r="AV53" i="10"/>
  <c r="BD53" i="10" s="1"/>
  <c r="AP53" i="10"/>
  <c r="AO53" i="10"/>
  <c r="AL53" i="10"/>
  <c r="AZ53" i="10" s="1"/>
  <c r="AK53" i="10"/>
  <c r="AY53" i="10" s="1"/>
  <c r="AJ53" i="10"/>
  <c r="AI53" i="10"/>
  <c r="CC53" i="10" s="1"/>
  <c r="CQ53" i="10" s="1"/>
  <c r="AH53" i="10"/>
  <c r="CB53" i="10" s="1"/>
  <c r="CP53" i="10" s="1"/>
  <c r="AG53" i="10"/>
  <c r="AF53" i="10"/>
  <c r="AE53" i="10"/>
  <c r="AD53" i="10"/>
  <c r="AR53" i="10" s="1"/>
  <c r="AC53" i="10"/>
  <c r="AQ53" i="10" s="1"/>
  <c r="BE53" i="10" s="1"/>
  <c r="BF53" i="10" s="1"/>
  <c r="AB53" i="10"/>
  <c r="AA53" i="10"/>
  <c r="BU53" i="10" s="1"/>
  <c r="CI53" i="10" s="1"/>
  <c r="CF52" i="10"/>
  <c r="CT52" i="10" s="1"/>
  <c r="BZ52" i="10"/>
  <c r="CN52" i="10" s="1"/>
  <c r="BY52" i="10"/>
  <c r="CM52" i="10" s="1"/>
  <c r="BX52" i="10"/>
  <c r="CL52" i="10" s="1"/>
  <c r="AZ52" i="10"/>
  <c r="AY52" i="10"/>
  <c r="AX52" i="10"/>
  <c r="AR52" i="10"/>
  <c r="AQ52" i="10"/>
  <c r="AP52" i="10"/>
  <c r="AL52" i="10"/>
  <c r="AK52" i="10"/>
  <c r="CE52" i="10" s="1"/>
  <c r="CS52" i="10" s="1"/>
  <c r="AJ52" i="10"/>
  <c r="CD52" i="10" s="1"/>
  <c r="CR52" i="10" s="1"/>
  <c r="AI52" i="10"/>
  <c r="AH52" i="10"/>
  <c r="AG52" i="10"/>
  <c r="AF52" i="10"/>
  <c r="AT52" i="10" s="1"/>
  <c r="AE52" i="10"/>
  <c r="AS52" i="10" s="1"/>
  <c r="AD52" i="10"/>
  <c r="AC52" i="10"/>
  <c r="BW52" i="10" s="1"/>
  <c r="CK52" i="10" s="1"/>
  <c r="AB52" i="10"/>
  <c r="BV52" i="10" s="1"/>
  <c r="CJ52" i="10" s="1"/>
  <c r="AA52" i="10"/>
  <c r="CT50" i="10"/>
  <c r="CS50" i="10"/>
  <c r="CM50" i="10"/>
  <c r="CB50" i="10"/>
  <c r="CP50" i="10" s="1"/>
  <c r="CX50" i="10" s="1"/>
  <c r="BV50" i="10"/>
  <c r="CJ50" i="10" s="1"/>
  <c r="BU50" i="10"/>
  <c r="CI50" i="10" s="1"/>
  <c r="AZ50" i="10"/>
  <c r="AY50" i="10"/>
  <c r="AX50" i="10"/>
  <c r="AS50" i="10"/>
  <c r="AR50" i="10"/>
  <c r="AQ50" i="10"/>
  <c r="AP50" i="10"/>
  <c r="AO50" i="10"/>
  <c r="AL50" i="10"/>
  <c r="CF50" i="10" s="1"/>
  <c r="AK50" i="10"/>
  <c r="CE50" i="10" s="1"/>
  <c r="AJ50" i="10"/>
  <c r="CD50" i="10" s="1"/>
  <c r="CR50" i="10" s="1"/>
  <c r="AI50" i="10"/>
  <c r="CC50" i="10" s="1"/>
  <c r="CQ50" i="10" s="1"/>
  <c r="AH50" i="10"/>
  <c r="AV50" i="10" s="1"/>
  <c r="BD50" i="10" s="1"/>
  <c r="AG50" i="10"/>
  <c r="AF50" i="10"/>
  <c r="AE50" i="10"/>
  <c r="BY50" i="10" s="1"/>
  <c r="AD50" i="10"/>
  <c r="BX50" i="10" s="1"/>
  <c r="CL50" i="10" s="1"/>
  <c r="AC50" i="10"/>
  <c r="BW50" i="10" s="1"/>
  <c r="CK50" i="10" s="1"/>
  <c r="AB50" i="10"/>
  <c r="AA50" i="10"/>
  <c r="CS49" i="10"/>
  <c r="CA49" i="10"/>
  <c r="CO49" i="10" s="1"/>
  <c r="BZ49" i="10"/>
  <c r="CN49" i="10" s="1"/>
  <c r="BY49" i="10"/>
  <c r="CM49" i="10" s="1"/>
  <c r="AZ49" i="10"/>
  <c r="AY49" i="10"/>
  <c r="AU49" i="10"/>
  <c r="AT49" i="10"/>
  <c r="AS49" i="10"/>
  <c r="AR49" i="10"/>
  <c r="AL49" i="10"/>
  <c r="CF49" i="10" s="1"/>
  <c r="CT49" i="10" s="1"/>
  <c r="AK49" i="10"/>
  <c r="CE49" i="10" s="1"/>
  <c r="AJ49" i="10"/>
  <c r="AI49" i="10"/>
  <c r="AH49" i="10"/>
  <c r="AG49" i="10"/>
  <c r="AF49" i="10"/>
  <c r="AE49" i="10"/>
  <c r="AD49" i="10"/>
  <c r="BX49" i="10" s="1"/>
  <c r="CL49" i="10" s="1"/>
  <c r="AC49" i="10"/>
  <c r="BW49" i="10" s="1"/>
  <c r="CK49" i="10" s="1"/>
  <c r="AB49" i="10"/>
  <c r="AA49" i="10"/>
  <c r="CJ48" i="10"/>
  <c r="CD48" i="10"/>
  <c r="CR48" i="10" s="1"/>
  <c r="CC48" i="10"/>
  <c r="CQ48" i="10" s="1"/>
  <c r="CB48" i="10"/>
  <c r="CP48" i="10" s="1"/>
  <c r="CX48" i="10" s="1"/>
  <c r="CA48" i="10"/>
  <c r="CO48" i="10" s="1"/>
  <c r="BV48" i="10"/>
  <c r="BU48" i="10"/>
  <c r="CI48" i="10" s="1"/>
  <c r="BD48" i="10"/>
  <c r="AW48" i="10"/>
  <c r="AV48" i="10"/>
  <c r="AU48" i="10"/>
  <c r="AT48" i="10"/>
  <c r="AO48" i="10"/>
  <c r="AL48" i="10"/>
  <c r="AK48" i="10"/>
  <c r="AJ48" i="10"/>
  <c r="AX48" i="10" s="1"/>
  <c r="AI48" i="10"/>
  <c r="AH48" i="10"/>
  <c r="AG48" i="10"/>
  <c r="AF48" i="10"/>
  <c r="BZ48" i="10" s="1"/>
  <c r="CN48" i="10" s="1"/>
  <c r="AE48" i="10"/>
  <c r="AD48" i="10"/>
  <c r="AC48" i="10"/>
  <c r="AB48" i="10"/>
  <c r="AP48" i="10" s="1"/>
  <c r="AA48" i="10"/>
  <c r="CO47" i="10"/>
  <c r="CE47" i="10"/>
  <c r="CS47" i="10" s="1"/>
  <c r="CD47" i="10"/>
  <c r="CR47" i="10" s="1"/>
  <c r="CC47" i="10"/>
  <c r="CQ47" i="10" s="1"/>
  <c r="BX47" i="10"/>
  <c r="CL47" i="10" s="1"/>
  <c r="BW47" i="10"/>
  <c r="CK47" i="10" s="1"/>
  <c r="BV47" i="10"/>
  <c r="CJ47" i="10" s="1"/>
  <c r="BU47" i="10"/>
  <c r="CI47" i="10" s="1"/>
  <c r="AY47" i="10"/>
  <c r="AX47" i="10"/>
  <c r="AW47" i="10"/>
  <c r="AV47" i="10"/>
  <c r="BD47" i="10" s="1"/>
  <c r="AU47" i="10"/>
  <c r="AQ47" i="10"/>
  <c r="AP47" i="10"/>
  <c r="AO47" i="10"/>
  <c r="AL47" i="10"/>
  <c r="AZ47" i="10" s="1"/>
  <c r="AK47" i="10"/>
  <c r="AJ47" i="10"/>
  <c r="AI47" i="10"/>
  <c r="AH47" i="10"/>
  <c r="CB47" i="10" s="1"/>
  <c r="CP47" i="10" s="1"/>
  <c r="CX47" i="10" s="1"/>
  <c r="AG47" i="10"/>
  <c r="CA47" i="10" s="1"/>
  <c r="AF47" i="10"/>
  <c r="AE47" i="10"/>
  <c r="AD47" i="10"/>
  <c r="AR47" i="10" s="1"/>
  <c r="AC47" i="10"/>
  <c r="AB47" i="10"/>
  <c r="AA47" i="10"/>
  <c r="CW46" i="10"/>
  <c r="CR46" i="10"/>
  <c r="CQ46" i="10"/>
  <c r="CJ46" i="10"/>
  <c r="CF46" i="10"/>
  <c r="CT46" i="10" s="1"/>
  <c r="CE46" i="10"/>
  <c r="CS46" i="10" s="1"/>
  <c r="BY46" i="10"/>
  <c r="CM46" i="10" s="1"/>
  <c r="BX46" i="10"/>
  <c r="CL46" i="10" s="1"/>
  <c r="CV46" i="10" s="1"/>
  <c r="AZ46" i="10"/>
  <c r="AX46" i="10"/>
  <c r="AW46" i="10"/>
  <c r="AS46" i="10"/>
  <c r="AR46" i="10"/>
  <c r="AP46" i="10"/>
  <c r="AO46" i="10"/>
  <c r="AL46" i="10"/>
  <c r="AK46" i="10"/>
  <c r="AY46" i="10" s="1"/>
  <c r="AJ46" i="10"/>
  <c r="CD46" i="10" s="1"/>
  <c r="AI46" i="10"/>
  <c r="CC46" i="10" s="1"/>
  <c r="AH46" i="10"/>
  <c r="AV46" i="10" s="1"/>
  <c r="BD46" i="10" s="1"/>
  <c r="AG46" i="10"/>
  <c r="AU46" i="10" s="1"/>
  <c r="BG46" i="10" s="1"/>
  <c r="BI46" i="10" s="1"/>
  <c r="AF46" i="10"/>
  <c r="AE46" i="10"/>
  <c r="AD46" i="10"/>
  <c r="AC46" i="10"/>
  <c r="AQ46" i="10" s="1"/>
  <c r="BE46" i="10" s="1"/>
  <c r="BF46" i="10" s="1"/>
  <c r="AB46" i="10"/>
  <c r="BV46" i="10" s="1"/>
  <c r="AA46" i="10"/>
  <c r="CP45" i="10"/>
  <c r="CX45" i="10" s="1"/>
  <c r="CB45" i="10"/>
  <c r="CA45" i="10"/>
  <c r="CO45" i="10" s="1"/>
  <c r="BZ45" i="10"/>
  <c r="CN45" i="10" s="1"/>
  <c r="BU45" i="10"/>
  <c r="CI45" i="10" s="1"/>
  <c r="AY45" i="10"/>
  <c r="AV45" i="10"/>
  <c r="BD45" i="10" s="1"/>
  <c r="AU45" i="10"/>
  <c r="AT45" i="10"/>
  <c r="AL45" i="10"/>
  <c r="AK45" i="10"/>
  <c r="CE45" i="10" s="1"/>
  <c r="CS45" i="10" s="1"/>
  <c r="AJ45" i="10"/>
  <c r="AX45" i="10" s="1"/>
  <c r="AI45" i="10"/>
  <c r="AW45" i="10" s="1"/>
  <c r="AH45" i="10"/>
  <c r="AG45" i="10"/>
  <c r="AF45" i="10"/>
  <c r="AE45" i="10"/>
  <c r="AS45" i="10" s="1"/>
  <c r="AD45" i="10"/>
  <c r="AC45" i="10"/>
  <c r="AB45" i="10"/>
  <c r="AA45" i="10"/>
  <c r="CE44" i="10"/>
  <c r="CS44" i="10" s="1"/>
  <c r="CD44" i="10"/>
  <c r="CR44" i="10" s="1"/>
  <c r="CC44" i="10"/>
  <c r="CQ44" i="10" s="1"/>
  <c r="CB44" i="10"/>
  <c r="CP44" i="10" s="1"/>
  <c r="CX44" i="10" s="1"/>
  <c r="AY44" i="10"/>
  <c r="AX44" i="10"/>
  <c r="AW44" i="10"/>
  <c r="AV44" i="10"/>
  <c r="BD44" i="10" s="1"/>
  <c r="AQ44" i="10"/>
  <c r="AP44" i="10"/>
  <c r="AO44" i="10"/>
  <c r="AL44" i="10"/>
  <c r="AK44" i="10"/>
  <c r="AJ44" i="10"/>
  <c r="AI44" i="10"/>
  <c r="AH44" i="10"/>
  <c r="AG44" i="10"/>
  <c r="AU44" i="10" s="1"/>
  <c r="AF44" i="10"/>
  <c r="AE44" i="10"/>
  <c r="AD44" i="10"/>
  <c r="AR44" i="10" s="1"/>
  <c r="AC44" i="10"/>
  <c r="BW44" i="10" s="1"/>
  <c r="CK44" i="10" s="1"/>
  <c r="AB44" i="10"/>
  <c r="BV44" i="10" s="1"/>
  <c r="CJ44" i="10" s="1"/>
  <c r="AA44" i="10"/>
  <c r="BU44" i="10" s="1"/>
  <c r="CI44" i="10" s="1"/>
  <c r="CF43" i="10"/>
  <c r="CT43" i="10" s="1"/>
  <c r="CE43" i="10"/>
  <c r="CS43" i="10" s="1"/>
  <c r="BY43" i="10"/>
  <c r="CM43" i="10" s="1"/>
  <c r="BX43" i="10"/>
  <c r="CL43" i="10" s="1"/>
  <c r="CV43" i="10" s="1"/>
  <c r="BW43" i="10"/>
  <c r="CK43" i="10" s="1"/>
  <c r="AZ43" i="10"/>
  <c r="AY43" i="10"/>
  <c r="AX43" i="10"/>
  <c r="AS43" i="10"/>
  <c r="AR43" i="10"/>
  <c r="AQ43" i="10"/>
  <c r="AP43" i="10"/>
  <c r="AO43" i="10"/>
  <c r="AL43" i="10"/>
  <c r="AK43" i="10"/>
  <c r="AJ43" i="10"/>
  <c r="CD43" i="10" s="1"/>
  <c r="CR43" i="10" s="1"/>
  <c r="AI43" i="10"/>
  <c r="CC43" i="10" s="1"/>
  <c r="CQ43" i="10" s="1"/>
  <c r="AH43" i="10"/>
  <c r="AG43" i="10"/>
  <c r="AF43" i="10"/>
  <c r="AT43" i="10" s="1"/>
  <c r="AE43" i="10"/>
  <c r="AD43" i="10"/>
  <c r="AC43" i="10"/>
  <c r="AB43" i="10"/>
  <c r="BV43" i="10" s="1"/>
  <c r="CJ43" i="10" s="1"/>
  <c r="AA43" i="10"/>
  <c r="CS42" i="10"/>
  <c r="CA42" i="10"/>
  <c r="CO42" i="10" s="1"/>
  <c r="BZ42" i="10"/>
  <c r="CN42" i="10" s="1"/>
  <c r="BY42" i="10"/>
  <c r="CM42" i="10" s="1"/>
  <c r="AZ42" i="10"/>
  <c r="AU42" i="10"/>
  <c r="AT42" i="10"/>
  <c r="AS42" i="10"/>
  <c r="AR42" i="10"/>
  <c r="AL42" i="10"/>
  <c r="CF42" i="10" s="1"/>
  <c r="CT42" i="10" s="1"/>
  <c r="AK42" i="10"/>
  <c r="CE42" i="10" s="1"/>
  <c r="AJ42" i="10"/>
  <c r="AI42" i="10"/>
  <c r="AH42" i="10"/>
  <c r="AV42" i="10" s="1"/>
  <c r="BD42" i="10" s="1"/>
  <c r="AG42" i="10"/>
  <c r="AF42" i="10"/>
  <c r="AE42" i="10"/>
  <c r="AD42" i="10"/>
  <c r="BX42" i="10" s="1"/>
  <c r="CL42" i="10" s="1"/>
  <c r="AC42" i="10"/>
  <c r="BW42" i="10" s="1"/>
  <c r="CK42" i="10" s="1"/>
  <c r="AB42" i="10"/>
  <c r="AA42" i="10"/>
  <c r="CJ41" i="10"/>
  <c r="CC41" i="10"/>
  <c r="CQ41" i="10" s="1"/>
  <c r="CB41" i="10"/>
  <c r="CP41" i="10" s="1"/>
  <c r="CX41" i="10" s="1"/>
  <c r="CA41" i="10"/>
  <c r="CO41" i="10" s="1"/>
  <c r="BV41" i="10"/>
  <c r="BU41" i="10"/>
  <c r="CI41" i="10" s="1"/>
  <c r="BD41" i="10"/>
  <c r="AW41" i="10"/>
  <c r="AV41" i="10"/>
  <c r="AU41" i="10"/>
  <c r="AT41" i="10"/>
  <c r="AO41" i="10"/>
  <c r="AL41" i="10"/>
  <c r="AK41" i="10"/>
  <c r="AJ41" i="10"/>
  <c r="AX41" i="10" s="1"/>
  <c r="AI41" i="10"/>
  <c r="AH41" i="10"/>
  <c r="AG41" i="10"/>
  <c r="AF41" i="10"/>
  <c r="BZ41" i="10" s="1"/>
  <c r="CN41" i="10" s="1"/>
  <c r="AE41" i="10"/>
  <c r="BY41" i="10" s="1"/>
  <c r="CM41" i="10" s="1"/>
  <c r="AD41" i="10"/>
  <c r="AC41" i="10"/>
  <c r="AB41" i="10"/>
  <c r="AP41" i="10" s="1"/>
  <c r="AA41" i="10"/>
  <c r="CT40" i="10"/>
  <c r="CO40" i="10"/>
  <c r="CF40" i="10"/>
  <c r="CE40" i="10"/>
  <c r="CS40" i="10" s="1"/>
  <c r="CD40" i="10"/>
  <c r="CR40" i="10" s="1"/>
  <c r="CC40" i="10"/>
  <c r="CQ40" i="10" s="1"/>
  <c r="BX40" i="10"/>
  <c r="CL40" i="10" s="1"/>
  <c r="BW40" i="10"/>
  <c r="CK40" i="10" s="1"/>
  <c r="BV40" i="10"/>
  <c r="CJ40" i="10" s="1"/>
  <c r="AZ40" i="10"/>
  <c r="AY40" i="10"/>
  <c r="AX40" i="10"/>
  <c r="AR40" i="10"/>
  <c r="AQ40" i="10"/>
  <c r="AP40" i="10"/>
  <c r="AO40" i="10"/>
  <c r="AL40" i="10"/>
  <c r="AK40" i="10"/>
  <c r="AJ40" i="10"/>
  <c r="AI40" i="10"/>
  <c r="AW40" i="10" s="1"/>
  <c r="AH40" i="10"/>
  <c r="CB40" i="10" s="1"/>
  <c r="CP40" i="10" s="1"/>
  <c r="CX40" i="10" s="1"/>
  <c r="AG40" i="10"/>
  <c r="CA40" i="10" s="1"/>
  <c r="AF40" i="10"/>
  <c r="AE40" i="10"/>
  <c r="AD40" i="10"/>
  <c r="AC40" i="10"/>
  <c r="AB40" i="10"/>
  <c r="AA40" i="10"/>
  <c r="BU40" i="10" s="1"/>
  <c r="CI40" i="10" s="1"/>
  <c r="CR39" i="10"/>
  <c r="CQ39" i="10"/>
  <c r="CJ39" i="10"/>
  <c r="CF39" i="10"/>
  <c r="CT39" i="10" s="1"/>
  <c r="BY39" i="10"/>
  <c r="CM39" i="10" s="1"/>
  <c r="BX39" i="10"/>
  <c r="CL39" i="10" s="1"/>
  <c r="CV39" i="10" s="1"/>
  <c r="BW39" i="10"/>
  <c r="CK39" i="10" s="1"/>
  <c r="AZ39" i="10"/>
  <c r="AY39" i="10"/>
  <c r="AX39" i="10"/>
  <c r="AS39" i="10"/>
  <c r="AR39" i="10"/>
  <c r="AQ39" i="10"/>
  <c r="BE39" i="10" s="1"/>
  <c r="BF39" i="10" s="1"/>
  <c r="AP39" i="10"/>
  <c r="BB39" i="10" s="1"/>
  <c r="AO39" i="10"/>
  <c r="BI39" i="10" s="1"/>
  <c r="AL39" i="10"/>
  <c r="AK39" i="10"/>
  <c r="CE39" i="10" s="1"/>
  <c r="CS39" i="10" s="1"/>
  <c r="AJ39" i="10"/>
  <c r="CD39" i="10" s="1"/>
  <c r="AI39" i="10"/>
  <c r="CC39" i="10" s="1"/>
  <c r="AH39" i="10"/>
  <c r="AV39" i="10" s="1"/>
  <c r="BD39" i="10" s="1"/>
  <c r="AG39" i="10"/>
  <c r="AU39" i="10" s="1"/>
  <c r="BG39" i="10" s="1"/>
  <c r="AF39" i="10"/>
  <c r="AT39" i="10" s="1"/>
  <c r="AE39" i="10"/>
  <c r="AD39" i="10"/>
  <c r="AC39" i="10"/>
  <c r="AB39" i="10"/>
  <c r="BV39" i="10" s="1"/>
  <c r="AA39" i="10"/>
  <c r="CC38" i="10"/>
  <c r="CQ38" i="10" s="1"/>
  <c r="CA38" i="10"/>
  <c r="CO38" i="10" s="1"/>
  <c r="BZ38" i="10"/>
  <c r="CN38" i="10" s="1"/>
  <c r="BU38" i="10"/>
  <c r="CI38" i="10" s="1"/>
  <c r="AV38" i="10"/>
  <c r="BD38" i="10" s="1"/>
  <c r="AU38" i="10"/>
  <c r="AT38" i="10"/>
  <c r="AL38" i="10"/>
  <c r="CF38" i="10" s="1"/>
  <c r="CT38" i="10" s="1"/>
  <c r="AK38" i="10"/>
  <c r="CE38" i="10" s="1"/>
  <c r="CS38" i="10" s="1"/>
  <c r="AJ38" i="10"/>
  <c r="AX38" i="10" s="1"/>
  <c r="AI38" i="10"/>
  <c r="AW38" i="10" s="1"/>
  <c r="AH38" i="10"/>
  <c r="CB38" i="10" s="1"/>
  <c r="CP38" i="10" s="1"/>
  <c r="CX38" i="10" s="1"/>
  <c r="AG38" i="10"/>
  <c r="AF38" i="10"/>
  <c r="AE38" i="10"/>
  <c r="AS38" i="10" s="1"/>
  <c r="AD38" i="10"/>
  <c r="BX38" i="10" s="1"/>
  <c r="CL38" i="10" s="1"/>
  <c r="AC38" i="10"/>
  <c r="BW38" i="10" s="1"/>
  <c r="CK38" i="10" s="1"/>
  <c r="AB38" i="10"/>
  <c r="AP38" i="10" s="1"/>
  <c r="AA38" i="10"/>
  <c r="AO38" i="10" s="1"/>
  <c r="CN37" i="10"/>
  <c r="CM37" i="10"/>
  <c r="CC37" i="10"/>
  <c r="CQ37" i="10" s="1"/>
  <c r="CB37" i="10"/>
  <c r="CP37" i="10" s="1"/>
  <c r="CX37" i="10" s="1"/>
  <c r="CA37" i="10"/>
  <c r="CO37" i="10" s="1"/>
  <c r="BU37" i="10"/>
  <c r="CI37" i="10" s="1"/>
  <c r="BD37" i="10"/>
  <c r="AW37" i="10"/>
  <c r="AV37" i="10"/>
  <c r="AU37" i="10"/>
  <c r="AT37" i="10"/>
  <c r="AS37" i="10"/>
  <c r="AO37" i="10"/>
  <c r="AL37" i="10"/>
  <c r="AZ37" i="10" s="1"/>
  <c r="AK37" i="10"/>
  <c r="AY37" i="10" s="1"/>
  <c r="AJ37" i="10"/>
  <c r="AX37" i="10" s="1"/>
  <c r="AI37" i="10"/>
  <c r="AH37" i="10"/>
  <c r="AG37" i="10"/>
  <c r="AF37" i="10"/>
  <c r="BZ37" i="10" s="1"/>
  <c r="AE37" i="10"/>
  <c r="BY37" i="10" s="1"/>
  <c r="AD37" i="10"/>
  <c r="AR37" i="10" s="1"/>
  <c r="AC37" i="10"/>
  <c r="AQ37" i="10" s="1"/>
  <c r="AB37" i="10"/>
  <c r="AP37" i="10" s="1"/>
  <c r="AA37" i="10"/>
  <c r="CE36" i="10"/>
  <c r="CS36" i="10" s="1"/>
  <c r="CD36" i="10"/>
  <c r="CR36" i="10" s="1"/>
  <c r="BZ36" i="10"/>
  <c r="CN36" i="10" s="1"/>
  <c r="BY36" i="10"/>
  <c r="CM36" i="10" s="1"/>
  <c r="BX36" i="10"/>
  <c r="CL36" i="10" s="1"/>
  <c r="BW36" i="10"/>
  <c r="CK36" i="10" s="1"/>
  <c r="BV36" i="10"/>
  <c r="CJ36" i="10" s="1"/>
  <c r="AZ36" i="10"/>
  <c r="AY36" i="10"/>
  <c r="AX36" i="10"/>
  <c r="AR36" i="10"/>
  <c r="AQ36" i="10"/>
  <c r="AP36" i="10"/>
  <c r="AL36" i="10"/>
  <c r="CF36" i="10" s="1"/>
  <c r="CT36" i="10" s="1"/>
  <c r="AK36" i="10"/>
  <c r="AJ36" i="10"/>
  <c r="AI36" i="10"/>
  <c r="AW36" i="10" s="1"/>
  <c r="AH36" i="10"/>
  <c r="CB36" i="10" s="1"/>
  <c r="CP36" i="10" s="1"/>
  <c r="CX36" i="10" s="1"/>
  <c r="AG36" i="10"/>
  <c r="CA36" i="10" s="1"/>
  <c r="CO36" i="10" s="1"/>
  <c r="AF36" i="10"/>
  <c r="AT36" i="10" s="1"/>
  <c r="AE36" i="10"/>
  <c r="AS36" i="10" s="1"/>
  <c r="AD36" i="10"/>
  <c r="AC36" i="10"/>
  <c r="AB36" i="10"/>
  <c r="AA36" i="10"/>
  <c r="AO36" i="10" s="1"/>
  <c r="CD35" i="10"/>
  <c r="CR35" i="10" s="1"/>
  <c r="CC35" i="10"/>
  <c r="CQ35" i="10" s="1"/>
  <c r="CB35" i="10"/>
  <c r="CP35" i="10" s="1"/>
  <c r="CX35" i="10" s="1"/>
  <c r="BV35" i="10"/>
  <c r="CJ35" i="10" s="1"/>
  <c r="BU35" i="10"/>
  <c r="CI35" i="10" s="1"/>
  <c r="AX35" i="10"/>
  <c r="AW35" i="10"/>
  <c r="AV35" i="10"/>
  <c r="BD35" i="10" s="1"/>
  <c r="AU35" i="10"/>
  <c r="AT35" i="10"/>
  <c r="AP35" i="10"/>
  <c r="AO35" i="10"/>
  <c r="AL35" i="10"/>
  <c r="AZ35" i="10" s="1"/>
  <c r="AK35" i="10"/>
  <c r="AY35" i="10" s="1"/>
  <c r="AJ35" i="10"/>
  <c r="AI35" i="10"/>
  <c r="AH35" i="10"/>
  <c r="AG35" i="10"/>
  <c r="CA35" i="10" s="1"/>
  <c r="CO35" i="10" s="1"/>
  <c r="AF35" i="10"/>
  <c r="BZ35" i="10" s="1"/>
  <c r="CN35" i="10" s="1"/>
  <c r="AE35" i="10"/>
  <c r="AS35" i="10" s="1"/>
  <c r="AD35" i="10"/>
  <c r="AR35" i="10" s="1"/>
  <c r="AC35" i="10"/>
  <c r="AQ35" i="10" s="1"/>
  <c r="AB35" i="10"/>
  <c r="AA35" i="10"/>
  <c r="Y36" i="10"/>
  <c r="Y37" i="10"/>
  <c r="Y38" i="10"/>
  <c r="Y39" i="10"/>
  <c r="Y40" i="10"/>
  <c r="Y41" i="10"/>
  <c r="Y42" i="10"/>
  <c r="Y43" i="10"/>
  <c r="Y44" i="10"/>
  <c r="Y45" i="10"/>
  <c r="Y46" i="10"/>
  <c r="Y47" i="10"/>
  <c r="Y48" i="10"/>
  <c r="Y49" i="10"/>
  <c r="Y50" i="10"/>
  <c r="Y51" i="10"/>
  <c r="Y52" i="10"/>
  <c r="Y53" i="10"/>
  <c r="Y54" i="10"/>
  <c r="Y55" i="10"/>
  <c r="Y56" i="10"/>
  <c r="Y57" i="10"/>
  <c r="Y58" i="10"/>
  <c r="Y35" i="10"/>
  <c r="CP7" i="11"/>
  <c r="CP8" i="11"/>
  <c r="CP9" i="11"/>
  <c r="CP10" i="11"/>
  <c r="CP11" i="11"/>
  <c r="CP12" i="11"/>
  <c r="CP13" i="11"/>
  <c r="CX13" i="11" s="1"/>
  <c r="CP14" i="11"/>
  <c r="CP15" i="11"/>
  <c r="CP16" i="11"/>
  <c r="CP17" i="11"/>
  <c r="CP18" i="11"/>
  <c r="CP19" i="11"/>
  <c r="CP20" i="11"/>
  <c r="CP21" i="11"/>
  <c r="CX21" i="11" s="1"/>
  <c r="CP22" i="11"/>
  <c r="CX22" i="11" s="1"/>
  <c r="CP23" i="11"/>
  <c r="CP24" i="11"/>
  <c r="CP25" i="11"/>
  <c r="CP26" i="11"/>
  <c r="CP27" i="11"/>
  <c r="CP28" i="11"/>
  <c r="CP29" i="11"/>
  <c r="CP30" i="11"/>
  <c r="CX30" i="11" s="1"/>
  <c r="CP31" i="11"/>
  <c r="CP32" i="11"/>
  <c r="CP33" i="11"/>
  <c r="CP34" i="11"/>
  <c r="CP35" i="11"/>
  <c r="CP36" i="11"/>
  <c r="CP37" i="11"/>
  <c r="CX37" i="11" s="1"/>
  <c r="CP38" i="11"/>
  <c r="CX38" i="11" s="1"/>
  <c r="CP39" i="11"/>
  <c r="CP40" i="11"/>
  <c r="CX40" i="11" s="1"/>
  <c r="CP41" i="11"/>
  <c r="CP42" i="11"/>
  <c r="CP43" i="11"/>
  <c r="CX43" i="11" s="1"/>
  <c r="CP44" i="11"/>
  <c r="CX44" i="11" s="1"/>
  <c r="CP45" i="11"/>
  <c r="CX45" i="11" s="1"/>
  <c r="CP6" i="11"/>
  <c r="CR45" i="11"/>
  <c r="CQ45" i="11"/>
  <c r="CO45" i="11"/>
  <c r="CK45" i="11"/>
  <c r="CZ45" i="11" s="1"/>
  <c r="DA45" i="11" s="1"/>
  <c r="CJ45" i="11"/>
  <c r="CI45" i="11"/>
  <c r="CG45" i="11"/>
  <c r="CD45" i="11"/>
  <c r="CC45" i="11"/>
  <c r="CA45" i="11"/>
  <c r="BZ45" i="11"/>
  <c r="CN45" i="11" s="1"/>
  <c r="BY45" i="11"/>
  <c r="CM45" i="11" s="1"/>
  <c r="BX45" i="11"/>
  <c r="CL45" i="11" s="1"/>
  <c r="BW45" i="11"/>
  <c r="BV45" i="11"/>
  <c r="BU45" i="11"/>
  <c r="CO44" i="11"/>
  <c r="CN44" i="11"/>
  <c r="CM44" i="11"/>
  <c r="CL44" i="11"/>
  <c r="CV44" i="11" s="1"/>
  <c r="CK44" i="11"/>
  <c r="CZ44" i="11" s="1"/>
  <c r="CG44" i="11"/>
  <c r="CD44" i="11"/>
  <c r="CR44" i="11" s="1"/>
  <c r="CC44" i="11"/>
  <c r="CQ44" i="11" s="1"/>
  <c r="CB44" i="11"/>
  <c r="CA44" i="11"/>
  <c r="BZ44" i="11"/>
  <c r="BY44" i="11"/>
  <c r="BX44" i="11"/>
  <c r="BW44" i="11"/>
  <c r="BV44" i="11"/>
  <c r="CJ44" i="11" s="1"/>
  <c r="BU44" i="11"/>
  <c r="CI44" i="11" s="1"/>
  <c r="CR43" i="11"/>
  <c r="CQ43" i="11"/>
  <c r="CO43" i="11"/>
  <c r="CK43" i="11"/>
  <c r="CZ43" i="11" s="1"/>
  <c r="CJ43" i="11"/>
  <c r="CI43" i="11"/>
  <c r="CG43" i="11"/>
  <c r="CD43" i="11"/>
  <c r="CC43" i="11"/>
  <c r="CB43" i="11"/>
  <c r="CA43" i="11"/>
  <c r="BZ43" i="11"/>
  <c r="CN43" i="11" s="1"/>
  <c r="BY43" i="11"/>
  <c r="CM43" i="11" s="1"/>
  <c r="BX43" i="11"/>
  <c r="CL43" i="11" s="1"/>
  <c r="BW43" i="11"/>
  <c r="BV43" i="11"/>
  <c r="BU43" i="11"/>
  <c r="CZ42" i="11"/>
  <c r="CX42" i="11"/>
  <c r="CO42" i="11"/>
  <c r="CN42" i="11"/>
  <c r="CM42" i="11"/>
  <c r="CL42" i="11"/>
  <c r="CV42" i="11" s="1"/>
  <c r="CK42" i="11"/>
  <c r="CG42" i="11"/>
  <c r="CD42" i="11"/>
  <c r="CR42" i="11" s="1"/>
  <c r="CC42" i="11"/>
  <c r="CQ42" i="11" s="1"/>
  <c r="CA42" i="11"/>
  <c r="BZ42" i="11"/>
  <c r="BY42" i="11"/>
  <c r="BX42" i="11"/>
  <c r="BW42" i="11"/>
  <c r="BV42" i="11"/>
  <c r="CJ42" i="11" s="1"/>
  <c r="BU42" i="11"/>
  <c r="CI42" i="11" s="1"/>
  <c r="CX41" i="11"/>
  <c r="CR41" i="11"/>
  <c r="CQ41" i="11"/>
  <c r="CO41" i="11"/>
  <c r="CK41" i="11"/>
  <c r="CZ41" i="11" s="1"/>
  <c r="CJ41" i="11"/>
  <c r="CI41" i="11"/>
  <c r="CG41" i="11"/>
  <c r="CD41" i="11"/>
  <c r="CC41" i="11"/>
  <c r="CA41" i="11"/>
  <c r="BZ41" i="11"/>
  <c r="CN41" i="11" s="1"/>
  <c r="BY41" i="11"/>
  <c r="CM41" i="11" s="1"/>
  <c r="BX41" i="11"/>
  <c r="CL41" i="11" s="1"/>
  <c r="BW41" i="11"/>
  <c r="BV41" i="11"/>
  <c r="BU41" i="11"/>
  <c r="CZ40" i="11"/>
  <c r="CO40" i="11"/>
  <c r="CN40" i="11"/>
  <c r="CM40" i="11"/>
  <c r="CL40" i="11"/>
  <c r="CK40" i="11"/>
  <c r="CG40" i="11"/>
  <c r="CD40" i="11"/>
  <c r="CR40" i="11" s="1"/>
  <c r="CC40" i="11"/>
  <c r="CQ40" i="11" s="1"/>
  <c r="CA40" i="11"/>
  <c r="BZ40" i="11"/>
  <c r="BY40" i="11"/>
  <c r="BX40" i="11"/>
  <c r="BW40" i="11"/>
  <c r="BV40" i="11"/>
  <c r="CJ40" i="11" s="1"/>
  <c r="BU40" i="11"/>
  <c r="CI40" i="11" s="1"/>
  <c r="CX39" i="11"/>
  <c r="CR39" i="11"/>
  <c r="CQ39" i="11"/>
  <c r="CO39" i="11"/>
  <c r="CK39" i="11"/>
  <c r="CJ39" i="11"/>
  <c r="CI39" i="11"/>
  <c r="CG39" i="11"/>
  <c r="CD39" i="11"/>
  <c r="CC39" i="11"/>
  <c r="CA39" i="11"/>
  <c r="BZ39" i="11"/>
  <c r="CN39" i="11" s="1"/>
  <c r="BY39" i="11"/>
  <c r="CM39" i="11" s="1"/>
  <c r="BX39" i="11"/>
  <c r="CL39" i="11" s="1"/>
  <c r="BW39" i="11"/>
  <c r="BV39" i="11"/>
  <c r="BU39" i="11"/>
  <c r="CO38" i="11"/>
  <c r="CN38" i="11"/>
  <c r="CM38" i="11"/>
  <c r="CL38" i="11"/>
  <c r="CK38" i="11"/>
  <c r="CG38" i="11"/>
  <c r="CD38" i="11"/>
  <c r="CR38" i="11" s="1"/>
  <c r="CC38" i="11"/>
  <c r="CQ38" i="11" s="1"/>
  <c r="CA38" i="11"/>
  <c r="BZ38" i="11"/>
  <c r="BY38" i="11"/>
  <c r="BX38" i="11"/>
  <c r="BW38" i="11"/>
  <c r="BV38" i="11"/>
  <c r="CJ38" i="11" s="1"/>
  <c r="BU38" i="11"/>
  <c r="CI38" i="11" s="1"/>
  <c r="CR37" i="11"/>
  <c r="CQ37" i="11"/>
  <c r="CO37" i="11"/>
  <c r="CK37" i="11"/>
  <c r="CZ37" i="11" s="1"/>
  <c r="DA37" i="11" s="1"/>
  <c r="CJ37" i="11"/>
  <c r="CI37" i="11"/>
  <c r="CG37" i="11"/>
  <c r="CD37" i="11"/>
  <c r="CC37" i="11"/>
  <c r="CA37" i="11"/>
  <c r="BZ37" i="11"/>
  <c r="CN37" i="11" s="1"/>
  <c r="BY37" i="11"/>
  <c r="CM37" i="11" s="1"/>
  <c r="BX37" i="11"/>
  <c r="CL37" i="11" s="1"/>
  <c r="BW37" i="11"/>
  <c r="BV37" i="11"/>
  <c r="BU37" i="11"/>
  <c r="CX36" i="11"/>
  <c r="CO36" i="11"/>
  <c r="CN36" i="11"/>
  <c r="CM36" i="11"/>
  <c r="CL36" i="11"/>
  <c r="CK36" i="11"/>
  <c r="CZ36" i="11" s="1"/>
  <c r="CG36" i="11"/>
  <c r="CD36" i="11"/>
  <c r="CR36" i="11" s="1"/>
  <c r="CC36" i="11"/>
  <c r="CQ36" i="11" s="1"/>
  <c r="CA36" i="11"/>
  <c r="BZ36" i="11"/>
  <c r="BY36" i="11"/>
  <c r="BX36" i="11"/>
  <c r="BW36" i="11"/>
  <c r="BV36" i="11"/>
  <c r="CJ36" i="11" s="1"/>
  <c r="BU36" i="11"/>
  <c r="CI36" i="11" s="1"/>
  <c r="CX35" i="11"/>
  <c r="CR35" i="11"/>
  <c r="CQ35" i="11"/>
  <c r="CO35" i="11"/>
  <c r="CK35" i="11"/>
  <c r="CZ35" i="11" s="1"/>
  <c r="CJ35" i="11"/>
  <c r="CI35" i="11"/>
  <c r="CG35" i="11"/>
  <c r="CD35" i="11"/>
  <c r="CC35" i="11"/>
  <c r="CA35" i="11"/>
  <c r="BZ35" i="11"/>
  <c r="CN35" i="11" s="1"/>
  <c r="BY35" i="11"/>
  <c r="CM35" i="11" s="1"/>
  <c r="BX35" i="11"/>
  <c r="CL35" i="11" s="1"/>
  <c r="BW35" i="11"/>
  <c r="BV35" i="11"/>
  <c r="BU35" i="11"/>
  <c r="CZ34" i="11"/>
  <c r="CX34" i="11"/>
  <c r="CO34" i="11"/>
  <c r="CN34" i="11"/>
  <c r="CM34" i="11"/>
  <c r="CL34" i="11"/>
  <c r="CV34" i="11" s="1"/>
  <c r="CK34" i="11"/>
  <c r="CG34" i="11"/>
  <c r="CD34" i="11"/>
  <c r="CR34" i="11" s="1"/>
  <c r="CC34" i="11"/>
  <c r="CQ34" i="11" s="1"/>
  <c r="CA34" i="11"/>
  <c r="BZ34" i="11"/>
  <c r="BY34" i="11"/>
  <c r="BX34" i="11"/>
  <c r="BW34" i="11"/>
  <c r="BV34" i="11"/>
  <c r="CJ34" i="11" s="1"/>
  <c r="BU34" i="11"/>
  <c r="CI34" i="11" s="1"/>
  <c r="CX33" i="11"/>
  <c r="CR33" i="11"/>
  <c r="CQ33" i="11"/>
  <c r="CO33" i="11"/>
  <c r="CK33" i="11"/>
  <c r="CZ33" i="11" s="1"/>
  <c r="CJ33" i="11"/>
  <c r="CI33" i="11"/>
  <c r="CG33" i="11"/>
  <c r="CD33" i="11"/>
  <c r="CC33" i="11"/>
  <c r="CA33" i="11"/>
  <c r="BZ33" i="11"/>
  <c r="CN33" i="11" s="1"/>
  <c r="BY33" i="11"/>
  <c r="CM33" i="11" s="1"/>
  <c r="BX33" i="11"/>
  <c r="CL33" i="11" s="1"/>
  <c r="BW33" i="11"/>
  <c r="BV33" i="11"/>
  <c r="BU33" i="11"/>
  <c r="CZ32" i="11"/>
  <c r="CX32" i="11"/>
  <c r="CO32" i="11"/>
  <c r="CN32" i="11"/>
  <c r="CM32" i="11"/>
  <c r="CL32" i="11"/>
  <c r="CK32" i="11"/>
  <c r="CG32" i="11"/>
  <c r="CD32" i="11"/>
  <c r="CR32" i="11" s="1"/>
  <c r="CC32" i="11"/>
  <c r="CQ32" i="11" s="1"/>
  <c r="CA32" i="11"/>
  <c r="BZ32" i="11"/>
  <c r="BY32" i="11"/>
  <c r="BX32" i="11"/>
  <c r="BW32" i="11"/>
  <c r="BV32" i="11"/>
  <c r="CJ32" i="11" s="1"/>
  <c r="BU32" i="11"/>
  <c r="CI32" i="11" s="1"/>
  <c r="CX31" i="11"/>
  <c r="CR31" i="11"/>
  <c r="CQ31" i="11"/>
  <c r="CO31" i="11"/>
  <c r="CK31" i="11"/>
  <c r="CJ31" i="11"/>
  <c r="CI31" i="11"/>
  <c r="CG31" i="11"/>
  <c r="CD31" i="11"/>
  <c r="CC31" i="11"/>
  <c r="CA31" i="11"/>
  <c r="BZ31" i="11"/>
  <c r="CN31" i="11" s="1"/>
  <c r="BY31" i="11"/>
  <c r="CM31" i="11" s="1"/>
  <c r="BX31" i="11"/>
  <c r="CL31" i="11" s="1"/>
  <c r="BW31" i="11"/>
  <c r="BV31" i="11"/>
  <c r="BU31" i="11"/>
  <c r="CO30" i="11"/>
  <c r="CN30" i="11"/>
  <c r="CM30" i="11"/>
  <c r="CL30" i="11"/>
  <c r="CK30" i="11"/>
  <c r="CG30" i="11"/>
  <c r="CD30" i="11"/>
  <c r="CR30" i="11" s="1"/>
  <c r="CC30" i="11"/>
  <c r="CQ30" i="11" s="1"/>
  <c r="CA30" i="11"/>
  <c r="BZ30" i="11"/>
  <c r="BY30" i="11"/>
  <c r="BX30" i="11"/>
  <c r="BW30" i="11"/>
  <c r="BV30" i="11"/>
  <c r="CJ30" i="11" s="1"/>
  <c r="BU30" i="11"/>
  <c r="CI30" i="11" s="1"/>
  <c r="CX29" i="11"/>
  <c r="CR29" i="11"/>
  <c r="CQ29" i="11"/>
  <c r="CO29" i="11"/>
  <c r="CK29" i="11"/>
  <c r="CZ29" i="11" s="1"/>
  <c r="DA29" i="11" s="1"/>
  <c r="CJ29" i="11"/>
  <c r="CI29" i="11"/>
  <c r="CG29" i="11"/>
  <c r="CD29" i="11"/>
  <c r="CC29" i="11"/>
  <c r="CA29" i="11"/>
  <c r="BZ29" i="11"/>
  <c r="CN29" i="11" s="1"/>
  <c r="BY29" i="11"/>
  <c r="CM29" i="11" s="1"/>
  <c r="BX29" i="11"/>
  <c r="CL29" i="11" s="1"/>
  <c r="BW29" i="11"/>
  <c r="BV29" i="11"/>
  <c r="BU29" i="11"/>
  <c r="CX28" i="11"/>
  <c r="CO28" i="11"/>
  <c r="CN28" i="11"/>
  <c r="CM28" i="11"/>
  <c r="CL28" i="11"/>
  <c r="CK28" i="11"/>
  <c r="CZ28" i="11" s="1"/>
  <c r="CG28" i="11"/>
  <c r="CD28" i="11"/>
  <c r="CR28" i="11" s="1"/>
  <c r="CQ28" i="11"/>
  <c r="CB28" i="11"/>
  <c r="CA28" i="11"/>
  <c r="BZ28" i="11"/>
  <c r="BX28" i="11"/>
  <c r="BW28" i="11"/>
  <c r="BV28" i="11"/>
  <c r="CJ28" i="11" s="1"/>
  <c r="BU28" i="11"/>
  <c r="CI28" i="11" s="1"/>
  <c r="CX27" i="11"/>
  <c r="CR27" i="11"/>
  <c r="CQ27" i="11"/>
  <c r="CO27" i="11"/>
  <c r="CK27" i="11"/>
  <c r="CZ27" i="11" s="1"/>
  <c r="CJ27" i="11"/>
  <c r="CG27" i="11"/>
  <c r="CD27" i="11"/>
  <c r="CA27" i="11"/>
  <c r="BZ27" i="11"/>
  <c r="CN27" i="11" s="1"/>
  <c r="CM27" i="11"/>
  <c r="BX27" i="11"/>
  <c r="CL27" i="11" s="1"/>
  <c r="BW27" i="11"/>
  <c r="BV27" i="11"/>
  <c r="BU27" i="11"/>
  <c r="CI27" i="11" s="1"/>
  <c r="CX26" i="11"/>
  <c r="CO26" i="11"/>
  <c r="CN26" i="11"/>
  <c r="CL26" i="11"/>
  <c r="CV26" i="11" s="1"/>
  <c r="CK26" i="11"/>
  <c r="CZ26" i="11" s="1"/>
  <c r="CG26" i="11"/>
  <c r="CD26" i="11"/>
  <c r="CR26" i="11" s="1"/>
  <c r="CC26" i="11"/>
  <c r="CQ26" i="11" s="1"/>
  <c r="CB26" i="11"/>
  <c r="CA26" i="11"/>
  <c r="BZ26" i="11"/>
  <c r="BY26" i="11"/>
  <c r="CM26" i="11" s="1"/>
  <c r="BX26" i="11"/>
  <c r="BW26" i="11"/>
  <c r="BV26" i="11"/>
  <c r="CJ26" i="11" s="1"/>
  <c r="BU26" i="11"/>
  <c r="CI26" i="11" s="1"/>
  <c r="CX25" i="11"/>
  <c r="CR25" i="11"/>
  <c r="CO25" i="11"/>
  <c r="CL25" i="11"/>
  <c r="CK25" i="11"/>
  <c r="CZ25" i="11" s="1"/>
  <c r="CJ25" i="11"/>
  <c r="CG25" i="11"/>
  <c r="CD25" i="11"/>
  <c r="CC25" i="11"/>
  <c r="CQ25" i="11" s="1"/>
  <c r="CB25" i="11"/>
  <c r="CA25" i="11"/>
  <c r="BZ25" i="11"/>
  <c r="CN25" i="11" s="1"/>
  <c r="BY25" i="11"/>
  <c r="CM25" i="11" s="1"/>
  <c r="BX25" i="11"/>
  <c r="BW25" i="11"/>
  <c r="BV25" i="11"/>
  <c r="BU25" i="11"/>
  <c r="CI25" i="11" s="1"/>
  <c r="CX24" i="11"/>
  <c r="CR24" i="11"/>
  <c r="CQ24" i="11"/>
  <c r="CO24" i="11"/>
  <c r="CN24" i="11"/>
  <c r="CJ24" i="11"/>
  <c r="CI24" i="11"/>
  <c r="CG24" i="11"/>
  <c r="CD24" i="11"/>
  <c r="CC24" i="11"/>
  <c r="CB24" i="11"/>
  <c r="CA24" i="11"/>
  <c r="BZ24" i="11"/>
  <c r="BY24" i="11"/>
  <c r="CM24" i="11" s="1"/>
  <c r="BX24" i="11"/>
  <c r="CL24" i="11" s="1"/>
  <c r="BW24" i="11"/>
  <c r="CZ24" i="11" s="1"/>
  <c r="BV24" i="11"/>
  <c r="BU24" i="11"/>
  <c r="CX23" i="11"/>
  <c r="CN23" i="11"/>
  <c r="CM23" i="11"/>
  <c r="CL23" i="11"/>
  <c r="CK23" i="11"/>
  <c r="CJ23" i="11"/>
  <c r="CV23" i="11" s="1"/>
  <c r="CG23" i="11"/>
  <c r="CD23" i="11"/>
  <c r="CR23" i="11" s="1"/>
  <c r="CC23" i="11"/>
  <c r="CQ23" i="11" s="1"/>
  <c r="CA23" i="11"/>
  <c r="CO23" i="11" s="1"/>
  <c r="BZ23" i="11"/>
  <c r="BY23" i="11"/>
  <c r="BX23" i="11"/>
  <c r="BW23" i="11"/>
  <c r="BV23" i="11"/>
  <c r="BU23" i="11"/>
  <c r="CI23" i="11" s="1"/>
  <c r="CR22" i="11"/>
  <c r="CQ22" i="11"/>
  <c r="CO22" i="11"/>
  <c r="CN22" i="11"/>
  <c r="CJ22" i="11"/>
  <c r="CI22" i="11"/>
  <c r="CG22" i="11"/>
  <c r="CD22" i="11"/>
  <c r="CC22" i="11"/>
  <c r="CB22" i="11"/>
  <c r="CA22" i="11"/>
  <c r="BZ22" i="11"/>
  <c r="BY22" i="11"/>
  <c r="CM22" i="11" s="1"/>
  <c r="BX22" i="11"/>
  <c r="CL22" i="11" s="1"/>
  <c r="BW22" i="11"/>
  <c r="CK22" i="11" s="1"/>
  <c r="BV22" i="11"/>
  <c r="BU22" i="11"/>
  <c r="CW21" i="11"/>
  <c r="CV21" i="11"/>
  <c r="CN21" i="11"/>
  <c r="CM21" i="11"/>
  <c r="CL21" i="11"/>
  <c r="CK21" i="11"/>
  <c r="CZ21" i="11" s="1"/>
  <c r="CJ21" i="11"/>
  <c r="CG21" i="11"/>
  <c r="CD21" i="11"/>
  <c r="CR21" i="11" s="1"/>
  <c r="CC21" i="11"/>
  <c r="CQ21" i="11" s="1"/>
  <c r="CA21" i="11"/>
  <c r="CO21" i="11" s="1"/>
  <c r="BZ21" i="11"/>
  <c r="BY21" i="11"/>
  <c r="BX21" i="11"/>
  <c r="BW21" i="11"/>
  <c r="BV21" i="11"/>
  <c r="BU21" i="11"/>
  <c r="CI21" i="11" s="1"/>
  <c r="CX20" i="11"/>
  <c r="CR20" i="11"/>
  <c r="CQ20" i="11"/>
  <c r="CO20" i="11"/>
  <c r="CN20" i="11"/>
  <c r="CJ20" i="11"/>
  <c r="CI20" i="11"/>
  <c r="CG20" i="11"/>
  <c r="CD20" i="11"/>
  <c r="CC20" i="11"/>
  <c r="CA20" i="11"/>
  <c r="BZ20" i="11"/>
  <c r="BY20" i="11"/>
  <c r="CM20" i="11" s="1"/>
  <c r="BX20" i="11"/>
  <c r="CL20" i="11" s="1"/>
  <c r="BW20" i="11"/>
  <c r="CK20" i="11" s="1"/>
  <c r="CZ20" i="11" s="1"/>
  <c r="BV20" i="11"/>
  <c r="BU20" i="11"/>
  <c r="CX19" i="11"/>
  <c r="CV19" i="11"/>
  <c r="CN19" i="11"/>
  <c r="CM19" i="11"/>
  <c r="CL19" i="11"/>
  <c r="CK19" i="11"/>
  <c r="CZ19" i="11" s="1"/>
  <c r="CJ19" i="11"/>
  <c r="CG19" i="11"/>
  <c r="CD19" i="11"/>
  <c r="CR19" i="11" s="1"/>
  <c r="CC19" i="11"/>
  <c r="CQ19" i="11" s="1"/>
  <c r="CA19" i="11"/>
  <c r="CO19" i="11" s="1"/>
  <c r="BZ19" i="11"/>
  <c r="BY19" i="11"/>
  <c r="BX19" i="11"/>
  <c r="BW19" i="11"/>
  <c r="BV19" i="11"/>
  <c r="BU19" i="11"/>
  <c r="CI19" i="11" s="1"/>
  <c r="CX18" i="11"/>
  <c r="CR18" i="11"/>
  <c r="CQ18" i="11"/>
  <c r="CO18" i="11"/>
  <c r="CN18" i="11"/>
  <c r="CJ18" i="11"/>
  <c r="CI18" i="11"/>
  <c r="CG18" i="11"/>
  <c r="CD18" i="11"/>
  <c r="CC18" i="11"/>
  <c r="CB18" i="11"/>
  <c r="CA18" i="11"/>
  <c r="BZ18" i="11"/>
  <c r="BY18" i="11"/>
  <c r="CM18" i="11" s="1"/>
  <c r="BX18" i="11"/>
  <c r="CL18" i="11" s="1"/>
  <c r="BW18" i="11"/>
  <c r="CK18" i="11" s="1"/>
  <c r="CZ18" i="11" s="1"/>
  <c r="BV18" i="11"/>
  <c r="BU18" i="11"/>
  <c r="CX17" i="11"/>
  <c r="CV17" i="11"/>
  <c r="CN17" i="11"/>
  <c r="CM17" i="11"/>
  <c r="CL17" i="11"/>
  <c r="CK17" i="11"/>
  <c r="CZ17" i="11" s="1"/>
  <c r="CJ17" i="11"/>
  <c r="CG17" i="11"/>
  <c r="CD17" i="11"/>
  <c r="CR17" i="11" s="1"/>
  <c r="CC17" i="11"/>
  <c r="CQ17" i="11" s="1"/>
  <c r="CB17" i="11"/>
  <c r="CA17" i="11"/>
  <c r="CO17" i="11" s="1"/>
  <c r="DA17" i="11" s="1"/>
  <c r="BZ17" i="11"/>
  <c r="BY17" i="11"/>
  <c r="BX17" i="11"/>
  <c r="BW17" i="11"/>
  <c r="BV17" i="11"/>
  <c r="BU17" i="11"/>
  <c r="CI17" i="11" s="1"/>
  <c r="CZ16" i="11"/>
  <c r="CX16" i="11"/>
  <c r="CR16" i="11"/>
  <c r="CQ16" i="11"/>
  <c r="CO16" i="11"/>
  <c r="CN16" i="11"/>
  <c r="CJ16" i="11"/>
  <c r="CI16" i="11"/>
  <c r="CG16" i="11"/>
  <c r="CD16" i="11"/>
  <c r="CC16" i="11"/>
  <c r="CA16" i="11"/>
  <c r="BZ16" i="11"/>
  <c r="BY16" i="11"/>
  <c r="CM16" i="11" s="1"/>
  <c r="BX16" i="11"/>
  <c r="CL16" i="11" s="1"/>
  <c r="BW16" i="11"/>
  <c r="BV16" i="11"/>
  <c r="BU16" i="11"/>
  <c r="CX15" i="11"/>
  <c r="CN15" i="11"/>
  <c r="CM15" i="11"/>
  <c r="CL15" i="11"/>
  <c r="CK15" i="11"/>
  <c r="CJ15" i="11"/>
  <c r="CG15" i="11"/>
  <c r="CD15" i="11"/>
  <c r="CR15" i="11" s="1"/>
  <c r="CC15" i="11"/>
  <c r="CQ15" i="11" s="1"/>
  <c r="CA15" i="11"/>
  <c r="CO15" i="11" s="1"/>
  <c r="BZ15" i="11"/>
  <c r="BY15" i="11"/>
  <c r="BX15" i="11"/>
  <c r="BW15" i="11"/>
  <c r="BV15" i="11"/>
  <c r="BU15" i="11"/>
  <c r="CI15" i="11" s="1"/>
  <c r="CZ14" i="11"/>
  <c r="CX14" i="11"/>
  <c r="CR14" i="11"/>
  <c r="CQ14" i="11"/>
  <c r="CO14" i="11"/>
  <c r="CN14" i="11"/>
  <c r="CJ14" i="11"/>
  <c r="CI14" i="11"/>
  <c r="CG14" i="11"/>
  <c r="CD14" i="11"/>
  <c r="CC14" i="11"/>
  <c r="CA14" i="11"/>
  <c r="BZ14" i="11"/>
  <c r="BY14" i="11"/>
  <c r="CM14" i="11" s="1"/>
  <c r="BX14" i="11"/>
  <c r="CL14" i="11" s="1"/>
  <c r="BW14" i="11"/>
  <c r="CK14" i="11" s="1"/>
  <c r="BV14" i="11"/>
  <c r="BU14" i="11"/>
  <c r="CN13" i="11"/>
  <c r="CM13" i="11"/>
  <c r="CL13" i="11"/>
  <c r="CK13" i="11"/>
  <c r="CZ13" i="11" s="1"/>
  <c r="CG13" i="11"/>
  <c r="CD13" i="11"/>
  <c r="CR13" i="11" s="1"/>
  <c r="CC13" i="11"/>
  <c r="CQ13" i="11" s="1"/>
  <c r="CA13" i="11"/>
  <c r="CO13" i="11" s="1"/>
  <c r="BZ13" i="11"/>
  <c r="BY13" i="11"/>
  <c r="BX13" i="11"/>
  <c r="BW13" i="11"/>
  <c r="BV13" i="11"/>
  <c r="CJ13" i="11" s="1"/>
  <c r="BU13" i="11"/>
  <c r="CI13" i="11" s="1"/>
  <c r="CX12" i="11"/>
  <c r="CR12" i="11"/>
  <c r="CQ12" i="11"/>
  <c r="CO12" i="11"/>
  <c r="CN12" i="11"/>
  <c r="CJ12" i="11"/>
  <c r="CI12" i="11"/>
  <c r="CG12" i="11"/>
  <c r="CD12" i="11"/>
  <c r="CC12" i="11"/>
  <c r="CA12" i="11"/>
  <c r="BZ12" i="11"/>
  <c r="BY12" i="11"/>
  <c r="CM12" i="11" s="1"/>
  <c r="BX12" i="11"/>
  <c r="CL12" i="11" s="1"/>
  <c r="BW12" i="11"/>
  <c r="CZ12" i="11" s="1"/>
  <c r="BV12" i="11"/>
  <c r="BU12" i="11"/>
  <c r="CX11" i="11"/>
  <c r="CL11" i="11"/>
  <c r="CV11" i="11" s="1"/>
  <c r="CK11" i="11"/>
  <c r="CZ11" i="11" s="1"/>
  <c r="CJ11" i="11"/>
  <c r="CG11" i="11"/>
  <c r="CD11" i="11"/>
  <c r="CR11" i="11" s="1"/>
  <c r="CC11" i="11"/>
  <c r="CQ11" i="11" s="1"/>
  <c r="CA11" i="11"/>
  <c r="CO11" i="11" s="1"/>
  <c r="DA11" i="11" s="1"/>
  <c r="BZ11" i="11"/>
  <c r="CN11" i="11" s="1"/>
  <c r="BY11" i="11"/>
  <c r="CM11" i="11" s="1"/>
  <c r="BX11" i="11"/>
  <c r="BW11" i="11"/>
  <c r="BV11" i="11"/>
  <c r="BU11" i="11"/>
  <c r="CI11" i="11" s="1"/>
  <c r="CX10" i="11"/>
  <c r="CO10" i="11"/>
  <c r="CN10" i="11"/>
  <c r="CM10" i="11"/>
  <c r="CL10" i="11"/>
  <c r="CG10" i="11"/>
  <c r="CD10" i="11"/>
  <c r="CR10" i="11" s="1"/>
  <c r="CC10" i="11"/>
  <c r="CQ10" i="11" s="1"/>
  <c r="CA10" i="11"/>
  <c r="BZ10" i="11"/>
  <c r="BY10" i="11"/>
  <c r="BX10" i="11"/>
  <c r="BW10" i="11"/>
  <c r="CK10" i="11" s="1"/>
  <c r="CZ10" i="11" s="1"/>
  <c r="BV10" i="11"/>
  <c r="CJ10" i="11" s="1"/>
  <c r="BU10" i="11"/>
  <c r="CI10" i="11" s="1"/>
  <c r="CX9" i="11"/>
  <c r="CR9" i="11"/>
  <c r="CQ9" i="11"/>
  <c r="CL9" i="11"/>
  <c r="CK9" i="11"/>
  <c r="CZ9" i="11" s="1"/>
  <c r="CJ9" i="11"/>
  <c r="CV9" i="11" s="1"/>
  <c r="CI9" i="11"/>
  <c r="CG9" i="11"/>
  <c r="CD9" i="11"/>
  <c r="CC9" i="11"/>
  <c r="CA9" i="11"/>
  <c r="CO9" i="11" s="1"/>
  <c r="DA9" i="11" s="1"/>
  <c r="BZ9" i="11"/>
  <c r="CN9" i="11" s="1"/>
  <c r="BY9" i="11"/>
  <c r="CM9" i="11" s="1"/>
  <c r="BX9" i="11"/>
  <c r="BW9" i="11"/>
  <c r="BV9" i="11"/>
  <c r="BU9" i="11"/>
  <c r="CX8" i="11"/>
  <c r="CO8" i="11"/>
  <c r="DA8" i="11" s="1"/>
  <c r="CN8" i="11"/>
  <c r="CM8" i="11"/>
  <c r="CL8" i="11"/>
  <c r="CG8" i="11"/>
  <c r="CD8" i="11"/>
  <c r="CR8" i="11" s="1"/>
  <c r="CQ8" i="11"/>
  <c r="CB8" i="11"/>
  <c r="CA8" i="11"/>
  <c r="BZ8" i="11"/>
  <c r="BY8" i="11"/>
  <c r="BX8" i="11"/>
  <c r="BW8" i="11"/>
  <c r="CK8" i="11" s="1"/>
  <c r="CZ8" i="11" s="1"/>
  <c r="BV8" i="11"/>
  <c r="CJ8" i="11" s="1"/>
  <c r="BU8" i="11"/>
  <c r="CI8" i="11" s="1"/>
  <c r="CX7" i="11"/>
  <c r="CR7" i="11"/>
  <c r="CQ7" i="11"/>
  <c r="CL7" i="11"/>
  <c r="CJ7" i="11"/>
  <c r="CV7" i="11" s="1"/>
  <c r="CI7" i="11"/>
  <c r="CG7" i="11"/>
  <c r="CD7" i="11"/>
  <c r="CC7" i="11"/>
  <c r="CA7" i="11"/>
  <c r="CO7" i="11" s="1"/>
  <c r="BZ7" i="11"/>
  <c r="CN7" i="11" s="1"/>
  <c r="BY7" i="11"/>
  <c r="CM7" i="11" s="1"/>
  <c r="BX7" i="11"/>
  <c r="BW7" i="11"/>
  <c r="BV7" i="11"/>
  <c r="BU7" i="11"/>
  <c r="CX6" i="11"/>
  <c r="CR6" i="11"/>
  <c r="CQ6" i="11"/>
  <c r="CL6" i="11"/>
  <c r="CK6" i="11"/>
  <c r="CZ6" i="11" s="1"/>
  <c r="CJ6" i="11"/>
  <c r="CI6" i="11"/>
  <c r="CG6" i="11"/>
  <c r="CD6" i="11"/>
  <c r="CC6" i="11"/>
  <c r="CA6" i="11"/>
  <c r="CO6" i="11" s="1"/>
  <c r="BZ6" i="11"/>
  <c r="CN6" i="11" s="1"/>
  <c r="BY6" i="11"/>
  <c r="CM6" i="11" s="1"/>
  <c r="BX6" i="11"/>
  <c r="BW6" i="11"/>
  <c r="BV6" i="11"/>
  <c r="BU6" i="11"/>
  <c r="CV90" i="11"/>
  <c r="CT90" i="11"/>
  <c r="CS90" i="11"/>
  <c r="CN90" i="11"/>
  <c r="CM90" i="11"/>
  <c r="CL90" i="11"/>
  <c r="CK90" i="11"/>
  <c r="CY90" i="11" s="1"/>
  <c r="CZ90" i="11" s="1"/>
  <c r="CG90" i="11"/>
  <c r="CF90" i="11"/>
  <c r="CE90" i="11"/>
  <c r="CD90" i="11"/>
  <c r="CR90" i="11" s="1"/>
  <c r="CC90" i="11"/>
  <c r="CQ90" i="11" s="1"/>
  <c r="CB90" i="11"/>
  <c r="CP90" i="11" s="1"/>
  <c r="CX90" i="11" s="1"/>
  <c r="CA90" i="11"/>
  <c r="CO90" i="11" s="1"/>
  <c r="BZ90" i="11"/>
  <c r="BY90" i="11"/>
  <c r="BX90" i="11"/>
  <c r="BW90" i="11"/>
  <c r="BV90" i="11"/>
  <c r="CJ90" i="11" s="1"/>
  <c r="BU90" i="11"/>
  <c r="CI90" i="11" s="1"/>
  <c r="BD90" i="11"/>
  <c r="BC90" i="11"/>
  <c r="BB90" i="11"/>
  <c r="CT89" i="11"/>
  <c r="CO89" i="11"/>
  <c r="CN89" i="11"/>
  <c r="CM89" i="11"/>
  <c r="CL89" i="11"/>
  <c r="CG89" i="11"/>
  <c r="CF89" i="11"/>
  <c r="CE89" i="11"/>
  <c r="CS89" i="11" s="1"/>
  <c r="CD89" i="11"/>
  <c r="CR89" i="11" s="1"/>
  <c r="CC89" i="11"/>
  <c r="CQ89" i="11" s="1"/>
  <c r="CB89" i="11"/>
  <c r="CP89" i="11" s="1"/>
  <c r="CX89" i="11" s="1"/>
  <c r="CA89" i="11"/>
  <c r="BZ89" i="11"/>
  <c r="BY89" i="11"/>
  <c r="BX89" i="11"/>
  <c r="BW89" i="11"/>
  <c r="CK89" i="11" s="1"/>
  <c r="BV89" i="11"/>
  <c r="CJ89" i="11" s="1"/>
  <c r="BU89" i="11"/>
  <c r="CI89" i="11" s="1"/>
  <c r="BD89" i="11"/>
  <c r="BC89" i="11"/>
  <c r="BB89" i="11"/>
  <c r="CX88" i="11"/>
  <c r="CP88" i="11"/>
  <c r="CO88" i="11"/>
  <c r="DA88" i="11" s="1"/>
  <c r="CN88" i="11"/>
  <c r="CM88" i="11"/>
  <c r="CG88" i="11"/>
  <c r="CF88" i="11"/>
  <c r="CT88" i="11" s="1"/>
  <c r="CE88" i="11"/>
  <c r="CS88" i="11" s="1"/>
  <c r="CD88" i="11"/>
  <c r="CR88" i="11" s="1"/>
  <c r="CC88" i="11"/>
  <c r="CQ88" i="11" s="1"/>
  <c r="CB88" i="11"/>
  <c r="CA88" i="11"/>
  <c r="BZ88" i="11"/>
  <c r="BY88" i="11"/>
  <c r="BX88" i="11"/>
  <c r="CL88" i="11" s="1"/>
  <c r="BW88" i="11"/>
  <c r="CK88" i="11" s="1"/>
  <c r="CY88" i="11" s="1"/>
  <c r="CZ88" i="11" s="1"/>
  <c r="BV88" i="11"/>
  <c r="CJ88" i="11" s="1"/>
  <c r="CV88" i="11" s="1"/>
  <c r="BU88" i="11"/>
  <c r="CI88" i="11" s="1"/>
  <c r="DC88" i="11" s="1"/>
  <c r="BE88" i="11"/>
  <c r="BF88" i="11" s="1"/>
  <c r="BD88" i="11"/>
  <c r="BB88" i="11"/>
  <c r="BC88" i="11" s="1"/>
  <c r="CY87" i="11"/>
  <c r="CZ87" i="11" s="1"/>
  <c r="CX87" i="11"/>
  <c r="CQ87" i="11"/>
  <c r="CP87" i="11"/>
  <c r="CO87" i="11"/>
  <c r="CN87" i="11"/>
  <c r="CI87" i="11"/>
  <c r="CG87" i="11"/>
  <c r="CF87" i="11"/>
  <c r="CT87" i="11" s="1"/>
  <c r="CE87" i="11"/>
  <c r="CS87" i="11" s="1"/>
  <c r="CD87" i="11"/>
  <c r="CR87" i="11" s="1"/>
  <c r="CC87" i="11"/>
  <c r="CB87" i="11"/>
  <c r="CA87" i="11"/>
  <c r="BZ87" i="11"/>
  <c r="BY87" i="11"/>
  <c r="CM87" i="11" s="1"/>
  <c r="BX87" i="11"/>
  <c r="CL87" i="11" s="1"/>
  <c r="BW87" i="11"/>
  <c r="CK87" i="11" s="1"/>
  <c r="BV87" i="11"/>
  <c r="CJ87" i="11" s="1"/>
  <c r="BU87" i="11"/>
  <c r="BH87" i="11"/>
  <c r="BG87" i="11"/>
  <c r="BF87" i="11"/>
  <c r="BE87" i="11"/>
  <c r="BD87" i="11"/>
  <c r="BB87" i="11"/>
  <c r="BC87" i="11" s="1"/>
  <c r="CR86" i="11"/>
  <c r="CQ86" i="11"/>
  <c r="CP86" i="11"/>
  <c r="CX86" i="11" s="1"/>
  <c r="CO86" i="11"/>
  <c r="CJ86" i="11"/>
  <c r="CI86" i="11"/>
  <c r="CG86" i="11"/>
  <c r="CF86" i="11"/>
  <c r="CT86" i="11" s="1"/>
  <c r="CE86" i="11"/>
  <c r="CS86" i="11" s="1"/>
  <c r="CD86" i="11"/>
  <c r="CC86" i="11"/>
  <c r="CB86" i="11"/>
  <c r="CA86" i="11"/>
  <c r="BZ86" i="11"/>
  <c r="CN86" i="11" s="1"/>
  <c r="BY86" i="11"/>
  <c r="CM86" i="11" s="1"/>
  <c r="BX86" i="11"/>
  <c r="CL86" i="11" s="1"/>
  <c r="BW86" i="11"/>
  <c r="CK86" i="11" s="1"/>
  <c r="CY86" i="11" s="1"/>
  <c r="CZ86" i="11" s="1"/>
  <c r="BV86" i="11"/>
  <c r="BU86" i="11"/>
  <c r="BG86" i="11"/>
  <c r="BI86" i="11" s="1"/>
  <c r="BF86" i="11"/>
  <c r="BE86" i="11"/>
  <c r="BD86" i="11"/>
  <c r="BB86" i="11"/>
  <c r="CS85" i="11"/>
  <c r="CR85" i="11"/>
  <c r="CQ85" i="11"/>
  <c r="CP85" i="11"/>
  <c r="CX85" i="11" s="1"/>
  <c r="CY85" i="11" s="1"/>
  <c r="CZ85" i="11" s="1"/>
  <c r="CK85" i="11"/>
  <c r="CJ85" i="11"/>
  <c r="CI85" i="11"/>
  <c r="CG85" i="11"/>
  <c r="CF85" i="11"/>
  <c r="CT85" i="11" s="1"/>
  <c r="CE85" i="11"/>
  <c r="CD85" i="11"/>
  <c r="CC85" i="11"/>
  <c r="CB85" i="11"/>
  <c r="CA85" i="11"/>
  <c r="CO85" i="11" s="1"/>
  <c r="BZ85" i="11"/>
  <c r="CN85" i="11" s="1"/>
  <c r="BY85" i="11"/>
  <c r="CM85" i="11" s="1"/>
  <c r="BX85" i="11"/>
  <c r="CL85" i="11" s="1"/>
  <c r="BW85" i="11"/>
  <c r="BV85" i="11"/>
  <c r="BU85" i="11"/>
  <c r="BE85" i="11"/>
  <c r="BF85" i="11" s="1"/>
  <c r="BG85" i="11" s="1"/>
  <c r="BI85" i="11" s="1"/>
  <c r="BD85" i="11"/>
  <c r="BB85" i="11"/>
  <c r="CT84" i="11"/>
  <c r="CS84" i="11"/>
  <c r="CR84" i="11"/>
  <c r="CQ84" i="11"/>
  <c r="CL84" i="11"/>
  <c r="CK84" i="11"/>
  <c r="CJ84" i="11"/>
  <c r="CI84" i="11"/>
  <c r="CG84" i="11"/>
  <c r="CF84" i="11"/>
  <c r="CE84" i="11"/>
  <c r="CD84" i="11"/>
  <c r="CC84" i="11"/>
  <c r="CB84" i="11"/>
  <c r="CP84" i="11" s="1"/>
  <c r="CX84" i="11" s="1"/>
  <c r="CA84" i="11"/>
  <c r="CO84" i="11" s="1"/>
  <c r="BZ84" i="11"/>
  <c r="CN84" i="11" s="1"/>
  <c r="BY84" i="11"/>
  <c r="CM84" i="11" s="1"/>
  <c r="BX84" i="11"/>
  <c r="BW84" i="11"/>
  <c r="BV84" i="11"/>
  <c r="BU84" i="11"/>
  <c r="BD84" i="11"/>
  <c r="BB84" i="11"/>
  <c r="CT83" i="11"/>
  <c r="CS83" i="11"/>
  <c r="CR83" i="11"/>
  <c r="CM83" i="11"/>
  <c r="CL83" i="11"/>
  <c r="CK83" i="11"/>
  <c r="CJ83" i="11"/>
  <c r="CG83" i="11"/>
  <c r="CF83" i="11"/>
  <c r="CE83" i="11"/>
  <c r="CD83" i="11"/>
  <c r="CC83" i="11"/>
  <c r="CQ83" i="11" s="1"/>
  <c r="CB83" i="11"/>
  <c r="CP83" i="11" s="1"/>
  <c r="CX83" i="11" s="1"/>
  <c r="CA83" i="11"/>
  <c r="CO83" i="11" s="1"/>
  <c r="BZ83" i="11"/>
  <c r="CN83" i="11" s="1"/>
  <c r="BY83" i="11"/>
  <c r="BX83" i="11"/>
  <c r="BW83" i="11"/>
  <c r="BV83" i="11"/>
  <c r="BU83" i="11"/>
  <c r="CI83" i="11" s="1"/>
  <c r="BD83" i="11"/>
  <c r="BC83" i="11"/>
  <c r="BB83" i="11"/>
  <c r="CT82" i="11"/>
  <c r="CS82" i="11"/>
  <c r="CN82" i="11"/>
  <c r="CM82" i="11"/>
  <c r="CL82" i="11"/>
  <c r="CK82" i="11"/>
  <c r="CY82" i="11" s="1"/>
  <c r="CZ82" i="11" s="1"/>
  <c r="CG82" i="11"/>
  <c r="CF82" i="11"/>
  <c r="CE82" i="11"/>
  <c r="CD82" i="11"/>
  <c r="CR82" i="11" s="1"/>
  <c r="CC82" i="11"/>
  <c r="CQ82" i="11" s="1"/>
  <c r="CB82" i="11"/>
  <c r="CP82" i="11" s="1"/>
  <c r="CX82" i="11" s="1"/>
  <c r="CA82" i="11"/>
  <c r="CO82" i="11" s="1"/>
  <c r="BZ82" i="11"/>
  <c r="BY82" i="11"/>
  <c r="BX82" i="11"/>
  <c r="BW82" i="11"/>
  <c r="BV82" i="11"/>
  <c r="CJ82" i="11" s="1"/>
  <c r="CV82" i="11" s="1"/>
  <c r="BU82" i="11"/>
  <c r="CI82" i="11" s="1"/>
  <c r="BD82" i="11"/>
  <c r="BC82" i="11"/>
  <c r="BB82" i="11"/>
  <c r="CW81" i="11"/>
  <c r="CT81" i="11"/>
  <c r="CO81" i="11"/>
  <c r="CN81" i="11"/>
  <c r="CM81" i="11"/>
  <c r="CL81" i="11"/>
  <c r="CV81" i="11" s="1"/>
  <c r="CG81" i="11"/>
  <c r="CF81" i="11"/>
  <c r="CE81" i="11"/>
  <c r="CS81" i="11" s="1"/>
  <c r="CD81" i="11"/>
  <c r="CR81" i="11" s="1"/>
  <c r="CC81" i="11"/>
  <c r="CQ81" i="11" s="1"/>
  <c r="CB81" i="11"/>
  <c r="CP81" i="11" s="1"/>
  <c r="CX81" i="11" s="1"/>
  <c r="CA81" i="11"/>
  <c r="BZ81" i="11"/>
  <c r="BY81" i="11"/>
  <c r="BX81" i="11"/>
  <c r="BW81" i="11"/>
  <c r="CK81" i="11" s="1"/>
  <c r="BV81" i="11"/>
  <c r="CJ81" i="11" s="1"/>
  <c r="BU81" i="11"/>
  <c r="CI81" i="11" s="1"/>
  <c r="BD81" i="11"/>
  <c r="BB81" i="11"/>
  <c r="BC81" i="11" s="1"/>
  <c r="CX80" i="11"/>
  <c r="CP80" i="11"/>
  <c r="CO80" i="11"/>
  <c r="CN80" i="11"/>
  <c r="CG80" i="11"/>
  <c r="CF80" i="11"/>
  <c r="CT80" i="11" s="1"/>
  <c r="CE80" i="11"/>
  <c r="CS80" i="11" s="1"/>
  <c r="CD80" i="11"/>
  <c r="CR80" i="11" s="1"/>
  <c r="CC80" i="11"/>
  <c r="CQ80" i="11" s="1"/>
  <c r="CB80" i="11"/>
  <c r="CA80" i="11"/>
  <c r="BZ80" i="11"/>
  <c r="BY80" i="11"/>
  <c r="CM80" i="11" s="1"/>
  <c r="BX80" i="11"/>
  <c r="CL80" i="11" s="1"/>
  <c r="BW80" i="11"/>
  <c r="CK80" i="11" s="1"/>
  <c r="BV80" i="11"/>
  <c r="CJ80" i="11" s="1"/>
  <c r="CV80" i="11" s="1"/>
  <c r="BU80" i="11"/>
  <c r="CI80" i="11" s="1"/>
  <c r="BE80" i="11"/>
  <c r="BF80" i="11" s="1"/>
  <c r="BD80" i="11"/>
  <c r="BB80" i="11"/>
  <c r="BC80" i="11" s="1"/>
  <c r="CX79" i="11"/>
  <c r="CQ79" i="11"/>
  <c r="CP79" i="11"/>
  <c r="CO79" i="11"/>
  <c r="CI79" i="11"/>
  <c r="CG79" i="11"/>
  <c r="CF79" i="11"/>
  <c r="CT79" i="11" s="1"/>
  <c r="CE79" i="11"/>
  <c r="CS79" i="11" s="1"/>
  <c r="CD79" i="11"/>
  <c r="CR79" i="11" s="1"/>
  <c r="CC79" i="11"/>
  <c r="CB79" i="11"/>
  <c r="CA79" i="11"/>
  <c r="BZ79" i="11"/>
  <c r="CN79" i="11" s="1"/>
  <c r="BY79" i="11"/>
  <c r="CM79" i="11" s="1"/>
  <c r="BX79" i="11"/>
  <c r="CL79" i="11" s="1"/>
  <c r="BW79" i="11"/>
  <c r="CK79" i="11" s="1"/>
  <c r="BV79" i="11"/>
  <c r="CJ79" i="11" s="1"/>
  <c r="BU79" i="11"/>
  <c r="BF79" i="11"/>
  <c r="BD79" i="11"/>
  <c r="BE79" i="11" s="1"/>
  <c r="BB79" i="11"/>
  <c r="CY78" i="11"/>
  <c r="CZ78" i="11" s="1"/>
  <c r="CX78" i="11"/>
  <c r="CR78" i="11"/>
  <c r="CQ78" i="11"/>
  <c r="CP78" i="11"/>
  <c r="CJ78" i="11"/>
  <c r="CI78" i="11"/>
  <c r="CG78" i="11"/>
  <c r="CF78" i="11"/>
  <c r="CT78" i="11" s="1"/>
  <c r="CE78" i="11"/>
  <c r="CS78" i="11" s="1"/>
  <c r="CD78" i="11"/>
  <c r="CC78" i="11"/>
  <c r="CB78" i="11"/>
  <c r="CA78" i="11"/>
  <c r="CO78" i="11" s="1"/>
  <c r="BZ78" i="11"/>
  <c r="CN78" i="11" s="1"/>
  <c r="BY78" i="11"/>
  <c r="CM78" i="11" s="1"/>
  <c r="BX78" i="11"/>
  <c r="CL78" i="11" s="1"/>
  <c r="BW78" i="11"/>
  <c r="CK78" i="11" s="1"/>
  <c r="BV78" i="11"/>
  <c r="BU78" i="11"/>
  <c r="BI78" i="11"/>
  <c r="BD78" i="11"/>
  <c r="BE78" i="11" s="1"/>
  <c r="BF78" i="11" s="1"/>
  <c r="BG78" i="11" s="1"/>
  <c r="BB78" i="11"/>
  <c r="CP77" i="11"/>
  <c r="CX77" i="11" s="1"/>
  <c r="CM77" i="11"/>
  <c r="CL77" i="11"/>
  <c r="CG77" i="11"/>
  <c r="CF77" i="11"/>
  <c r="CT77" i="11" s="1"/>
  <c r="CE77" i="11"/>
  <c r="CS77" i="11" s="1"/>
  <c r="CD77" i="11"/>
  <c r="CR77" i="11" s="1"/>
  <c r="CC77" i="11"/>
  <c r="CQ77" i="11" s="1"/>
  <c r="CB77" i="11"/>
  <c r="CA77" i="11"/>
  <c r="CO77" i="11" s="1"/>
  <c r="BZ77" i="11"/>
  <c r="CN77" i="11" s="1"/>
  <c r="BY77" i="11"/>
  <c r="BX77" i="11"/>
  <c r="BW77" i="11"/>
  <c r="CK77" i="11" s="1"/>
  <c r="CY77" i="11" s="1"/>
  <c r="CZ77" i="11" s="1"/>
  <c r="DA77" i="11" s="1"/>
  <c r="BV77" i="11"/>
  <c r="CJ77" i="11" s="1"/>
  <c r="BU77" i="11"/>
  <c r="CI77" i="11" s="1"/>
  <c r="BD77" i="11"/>
  <c r="BB77" i="11"/>
  <c r="BC77" i="11" s="1"/>
  <c r="CQ76" i="11"/>
  <c r="CP76" i="11"/>
  <c r="CX76" i="11" s="1"/>
  <c r="CO76" i="11"/>
  <c r="CN76" i="11"/>
  <c r="CI76" i="11"/>
  <c r="CG76" i="11"/>
  <c r="CF76" i="11"/>
  <c r="CT76" i="11" s="1"/>
  <c r="CE76" i="11"/>
  <c r="CS76" i="11" s="1"/>
  <c r="CD76" i="11"/>
  <c r="CR76" i="11" s="1"/>
  <c r="CC76" i="11"/>
  <c r="CB76" i="11"/>
  <c r="CA76" i="11"/>
  <c r="BZ76" i="11"/>
  <c r="BY76" i="11"/>
  <c r="CM76" i="11" s="1"/>
  <c r="BX76" i="11"/>
  <c r="CL76" i="11" s="1"/>
  <c r="BW76" i="11"/>
  <c r="CK76" i="11" s="1"/>
  <c r="BV76" i="11"/>
  <c r="CJ76" i="11" s="1"/>
  <c r="BU76" i="11"/>
  <c r="BE76" i="11"/>
  <c r="BF76" i="11" s="1"/>
  <c r="BD76" i="11"/>
  <c r="BB76" i="11"/>
  <c r="BC76" i="11" s="1"/>
  <c r="CR75" i="11"/>
  <c r="CQ75" i="11"/>
  <c r="CP75" i="11"/>
  <c r="CX75" i="11" s="1"/>
  <c r="CO75" i="11"/>
  <c r="CJ75" i="11"/>
  <c r="CI75" i="11"/>
  <c r="CG75" i="11"/>
  <c r="CF75" i="11"/>
  <c r="CT75" i="11" s="1"/>
  <c r="CE75" i="11"/>
  <c r="CS75" i="11" s="1"/>
  <c r="CD75" i="11"/>
  <c r="CC75" i="11"/>
  <c r="CB75" i="11"/>
  <c r="CA75" i="11"/>
  <c r="BZ75" i="11"/>
  <c r="CN75" i="11" s="1"/>
  <c r="BY75" i="11"/>
  <c r="CM75" i="11" s="1"/>
  <c r="BX75" i="11"/>
  <c r="CL75" i="11" s="1"/>
  <c r="BW75" i="11"/>
  <c r="CK75" i="11" s="1"/>
  <c r="BV75" i="11"/>
  <c r="BU75" i="11"/>
  <c r="BD75" i="11"/>
  <c r="BE75" i="11" s="1"/>
  <c r="BF75" i="11" s="1"/>
  <c r="BB75" i="11"/>
  <c r="CS74" i="11"/>
  <c r="CR74" i="11"/>
  <c r="CQ74" i="11"/>
  <c r="CO74" i="11"/>
  <c r="CK74" i="11"/>
  <c r="CJ74" i="11"/>
  <c r="CI74" i="11"/>
  <c r="CG74" i="11"/>
  <c r="CF74" i="11"/>
  <c r="CT74" i="11" s="1"/>
  <c r="CE74" i="11"/>
  <c r="CD74" i="11"/>
  <c r="CC74" i="11"/>
  <c r="CB74" i="11"/>
  <c r="CP74" i="11" s="1"/>
  <c r="CX74" i="11" s="1"/>
  <c r="CA74" i="11"/>
  <c r="BZ74" i="11"/>
  <c r="CN74" i="11" s="1"/>
  <c r="BY74" i="11"/>
  <c r="CM74" i="11" s="1"/>
  <c r="BX74" i="11"/>
  <c r="CL74" i="11" s="1"/>
  <c r="BW74" i="11"/>
  <c r="BV74" i="11"/>
  <c r="BU74" i="11"/>
  <c r="BE74" i="11"/>
  <c r="BF74" i="11" s="1"/>
  <c r="BG74" i="11" s="1"/>
  <c r="BD74" i="11"/>
  <c r="BB74" i="11"/>
  <c r="CT73" i="11"/>
  <c r="CS73" i="11"/>
  <c r="CR73" i="11"/>
  <c r="CP73" i="11"/>
  <c r="CX73" i="11" s="1"/>
  <c r="CL73" i="11"/>
  <c r="CK73" i="11"/>
  <c r="CJ73" i="11"/>
  <c r="CG73" i="11"/>
  <c r="CF73" i="11"/>
  <c r="CE73" i="11"/>
  <c r="CD73" i="11"/>
  <c r="CC73" i="11"/>
  <c r="CQ73" i="11" s="1"/>
  <c r="CB73" i="11"/>
  <c r="CA73" i="11"/>
  <c r="CO73" i="11" s="1"/>
  <c r="BZ73" i="11"/>
  <c r="CN73" i="11" s="1"/>
  <c r="BY73" i="11"/>
  <c r="CM73" i="11" s="1"/>
  <c r="BX73" i="11"/>
  <c r="BW73" i="11"/>
  <c r="BV73" i="11"/>
  <c r="BU73" i="11"/>
  <c r="CI73" i="11" s="1"/>
  <c r="BD73" i="11"/>
  <c r="BC73" i="11"/>
  <c r="BB73" i="11"/>
  <c r="CZ72" i="11"/>
  <c r="CT72" i="11"/>
  <c r="CS72" i="11"/>
  <c r="CM72" i="11"/>
  <c r="CL72" i="11"/>
  <c r="CK72" i="11"/>
  <c r="CY72" i="11" s="1"/>
  <c r="CG72" i="11"/>
  <c r="CF72" i="11"/>
  <c r="CE72" i="11"/>
  <c r="CD72" i="11"/>
  <c r="CR72" i="11" s="1"/>
  <c r="CC72" i="11"/>
  <c r="CQ72" i="11" s="1"/>
  <c r="CB72" i="11"/>
  <c r="CP72" i="11" s="1"/>
  <c r="CX72" i="11" s="1"/>
  <c r="CA72" i="11"/>
  <c r="CO72" i="11" s="1"/>
  <c r="BZ72" i="11"/>
  <c r="CN72" i="11" s="1"/>
  <c r="BY72" i="11"/>
  <c r="BX72" i="11"/>
  <c r="BW72" i="11"/>
  <c r="BV72" i="11"/>
  <c r="CJ72" i="11" s="1"/>
  <c r="BU72" i="11"/>
  <c r="CI72" i="11" s="1"/>
  <c r="BE72" i="11"/>
  <c r="BF72" i="11" s="1"/>
  <c r="BD72" i="11"/>
  <c r="BB72" i="11"/>
  <c r="CT71" i="11"/>
  <c r="CR71" i="11"/>
  <c r="CN71" i="11"/>
  <c r="CM71" i="11"/>
  <c r="CL71" i="11"/>
  <c r="CK71" i="11"/>
  <c r="CY71" i="11" s="1"/>
  <c r="CZ71" i="11" s="1"/>
  <c r="CJ71" i="11"/>
  <c r="CG71" i="11"/>
  <c r="CF71" i="11"/>
  <c r="CE71" i="11"/>
  <c r="CS71" i="11" s="1"/>
  <c r="CD71" i="11"/>
  <c r="CC71" i="11"/>
  <c r="CQ71" i="11" s="1"/>
  <c r="CB71" i="11"/>
  <c r="CP71" i="11" s="1"/>
  <c r="CX71" i="11" s="1"/>
  <c r="CA71" i="11"/>
  <c r="CO71" i="11" s="1"/>
  <c r="DA71" i="11" s="1"/>
  <c r="BZ71" i="11"/>
  <c r="BY71" i="11"/>
  <c r="BX71" i="11"/>
  <c r="BW71" i="11"/>
  <c r="BV71" i="11"/>
  <c r="BU71" i="11"/>
  <c r="CI71" i="11" s="1"/>
  <c r="BF71" i="11"/>
  <c r="BE71" i="11"/>
  <c r="BD71" i="11"/>
  <c r="BC71" i="11"/>
  <c r="CT70" i="11"/>
  <c r="CS70" i="11"/>
  <c r="CO70" i="11"/>
  <c r="CN70" i="11"/>
  <c r="CM70" i="11"/>
  <c r="CK70" i="11"/>
  <c r="CY70" i="11" s="1"/>
  <c r="CZ70" i="11" s="1"/>
  <c r="CG70" i="11"/>
  <c r="CF70" i="11"/>
  <c r="CE70" i="11"/>
  <c r="CD70" i="11"/>
  <c r="CR70" i="11" s="1"/>
  <c r="CC70" i="11"/>
  <c r="CQ70" i="11" s="1"/>
  <c r="CB70" i="11"/>
  <c r="CP70" i="11" s="1"/>
  <c r="CX70" i="11" s="1"/>
  <c r="CA70" i="11"/>
  <c r="BZ70" i="11"/>
  <c r="BY70" i="11"/>
  <c r="BX70" i="11"/>
  <c r="CL70" i="11" s="1"/>
  <c r="CV70" i="11" s="1"/>
  <c r="BW70" i="11"/>
  <c r="BV70" i="11"/>
  <c r="CJ70" i="11" s="1"/>
  <c r="BU70" i="11"/>
  <c r="CI70" i="11" s="1"/>
  <c r="BD70" i="11"/>
  <c r="BE70" i="11" s="1"/>
  <c r="BF70" i="11" s="1"/>
  <c r="BC70" i="11"/>
  <c r="BB70" i="11"/>
  <c r="CW69" i="11"/>
  <c r="CV69" i="11"/>
  <c r="CT69" i="11"/>
  <c r="CO69" i="11"/>
  <c r="CN69" i="11"/>
  <c r="CM69" i="11"/>
  <c r="CL69" i="11"/>
  <c r="CK69" i="11"/>
  <c r="CY69" i="11" s="1"/>
  <c r="CZ69" i="11" s="1"/>
  <c r="CG69" i="11"/>
  <c r="CF69" i="11"/>
  <c r="CE69" i="11"/>
  <c r="CS69" i="11" s="1"/>
  <c r="CD69" i="11"/>
  <c r="CR69" i="11" s="1"/>
  <c r="CC69" i="11"/>
  <c r="CQ69" i="11" s="1"/>
  <c r="CB69" i="11"/>
  <c r="CP69" i="11" s="1"/>
  <c r="CX69" i="11" s="1"/>
  <c r="CA69" i="11"/>
  <c r="BZ69" i="11"/>
  <c r="BY69" i="11"/>
  <c r="BX69" i="11"/>
  <c r="BW69" i="11"/>
  <c r="BV69" i="11"/>
  <c r="CJ69" i="11" s="1"/>
  <c r="BU69" i="11"/>
  <c r="CI69" i="11" s="1"/>
  <c r="BD69" i="11"/>
  <c r="BC69" i="11"/>
  <c r="BB69" i="11"/>
  <c r="CX68" i="11"/>
  <c r="CT68" i="11"/>
  <c r="CO68" i="11"/>
  <c r="CN68" i="11"/>
  <c r="CM68" i="11"/>
  <c r="CG68" i="11"/>
  <c r="CF68" i="11"/>
  <c r="CE68" i="11"/>
  <c r="CS68" i="11" s="1"/>
  <c r="CD68" i="11"/>
  <c r="CR68" i="11" s="1"/>
  <c r="CC68" i="11"/>
  <c r="CQ68" i="11" s="1"/>
  <c r="CB68" i="11"/>
  <c r="CP68" i="11" s="1"/>
  <c r="CA68" i="11"/>
  <c r="BZ68" i="11"/>
  <c r="BY68" i="11"/>
  <c r="BX68" i="11"/>
  <c r="CL68" i="11" s="1"/>
  <c r="BW68" i="11"/>
  <c r="CK68" i="11" s="1"/>
  <c r="CY68" i="11" s="1"/>
  <c r="CZ68" i="11" s="1"/>
  <c r="BV68" i="11"/>
  <c r="CJ68" i="11" s="1"/>
  <c r="BU68" i="11"/>
  <c r="CI68" i="11" s="1"/>
  <c r="BE68" i="11"/>
  <c r="BF68" i="11" s="1"/>
  <c r="BD68" i="11"/>
  <c r="BB68" i="11"/>
  <c r="BC68" i="11" s="1"/>
  <c r="CY67" i="11"/>
  <c r="CZ67" i="11" s="1"/>
  <c r="CX67" i="11"/>
  <c r="CP67" i="11"/>
  <c r="CO67" i="11"/>
  <c r="CN67" i="11"/>
  <c r="CG67" i="11"/>
  <c r="CF67" i="11"/>
  <c r="CT67" i="11" s="1"/>
  <c r="CE67" i="11"/>
  <c r="CS67" i="11" s="1"/>
  <c r="CD67" i="11"/>
  <c r="CR67" i="11" s="1"/>
  <c r="CC67" i="11"/>
  <c r="CQ67" i="11" s="1"/>
  <c r="CB67" i="11"/>
  <c r="CA67" i="11"/>
  <c r="BZ67" i="11"/>
  <c r="BY67" i="11"/>
  <c r="CM67" i="11" s="1"/>
  <c r="BX67" i="11"/>
  <c r="CL67" i="11" s="1"/>
  <c r="BW67" i="11"/>
  <c r="CK67" i="11" s="1"/>
  <c r="BV67" i="11"/>
  <c r="CJ67" i="11" s="1"/>
  <c r="BU67" i="11"/>
  <c r="CI67" i="11" s="1"/>
  <c r="BF67" i="11"/>
  <c r="BE67" i="11"/>
  <c r="BD67" i="11"/>
  <c r="BB67" i="11"/>
  <c r="BC67" i="11" s="1"/>
  <c r="CQ66" i="11"/>
  <c r="CP66" i="11"/>
  <c r="CX66" i="11" s="1"/>
  <c r="CO66" i="11"/>
  <c r="CI66" i="11"/>
  <c r="CG66" i="11"/>
  <c r="CF66" i="11"/>
  <c r="CT66" i="11" s="1"/>
  <c r="CE66" i="11"/>
  <c r="CS66" i="11" s="1"/>
  <c r="CD66" i="11"/>
  <c r="CR66" i="11" s="1"/>
  <c r="CC66" i="11"/>
  <c r="CB66" i="11"/>
  <c r="CA66" i="11"/>
  <c r="BZ66" i="11"/>
  <c r="CN66" i="11" s="1"/>
  <c r="BY66" i="11"/>
  <c r="CM66" i="11" s="1"/>
  <c r="BX66" i="11"/>
  <c r="CL66" i="11" s="1"/>
  <c r="BW66" i="11"/>
  <c r="CK66" i="11" s="1"/>
  <c r="BV66" i="11"/>
  <c r="CJ66" i="11" s="1"/>
  <c r="BU66" i="11"/>
  <c r="BD66" i="11"/>
  <c r="BE66" i="11" s="1"/>
  <c r="BF66" i="11" s="1"/>
  <c r="BC66" i="11"/>
  <c r="BB66" i="11"/>
  <c r="CX65" i="11"/>
  <c r="CR65" i="11"/>
  <c r="CP65" i="11"/>
  <c r="CJ65" i="11"/>
  <c r="CI65" i="11"/>
  <c r="CG65" i="11"/>
  <c r="CF65" i="11"/>
  <c r="CT65" i="11" s="1"/>
  <c r="CE65" i="11"/>
  <c r="CS65" i="11" s="1"/>
  <c r="CD65" i="11"/>
  <c r="CC65" i="11"/>
  <c r="CQ65" i="11" s="1"/>
  <c r="CB65" i="11"/>
  <c r="CA65" i="11"/>
  <c r="CO65" i="11" s="1"/>
  <c r="BZ65" i="11"/>
  <c r="CN65" i="11" s="1"/>
  <c r="BY65" i="11"/>
  <c r="CM65" i="11" s="1"/>
  <c r="BX65" i="11"/>
  <c r="CL65" i="11" s="1"/>
  <c r="BW65" i="11"/>
  <c r="CK65" i="11" s="1"/>
  <c r="BV65" i="11"/>
  <c r="BU65" i="11"/>
  <c r="BD65" i="11"/>
  <c r="BE65" i="11" s="1"/>
  <c r="BF65" i="11" s="1"/>
  <c r="BB65" i="11"/>
  <c r="CQ64" i="11"/>
  <c r="CN64" i="11"/>
  <c r="CM64" i="11"/>
  <c r="CK64" i="11"/>
  <c r="CY64" i="11" s="1"/>
  <c r="CZ64" i="11" s="1"/>
  <c r="CI64" i="11"/>
  <c r="CG64" i="11"/>
  <c r="CF64" i="11"/>
  <c r="CT64" i="11" s="1"/>
  <c r="CE64" i="11"/>
  <c r="CS64" i="11" s="1"/>
  <c r="CD64" i="11"/>
  <c r="CR64" i="11" s="1"/>
  <c r="CC64" i="11"/>
  <c r="CB64" i="11"/>
  <c r="CP64" i="11" s="1"/>
  <c r="CX64" i="11" s="1"/>
  <c r="CA64" i="11"/>
  <c r="CO64" i="11" s="1"/>
  <c r="BZ64" i="11"/>
  <c r="BY64" i="11"/>
  <c r="BX64" i="11"/>
  <c r="CL64" i="11" s="1"/>
  <c r="BW64" i="11"/>
  <c r="BV64" i="11"/>
  <c r="CJ64" i="11" s="1"/>
  <c r="BU64" i="11"/>
  <c r="BE64" i="11"/>
  <c r="BF64" i="11" s="1"/>
  <c r="BG64" i="11" s="1"/>
  <c r="BD64" i="11"/>
  <c r="BC64" i="11"/>
  <c r="BH64" i="11" s="1"/>
  <c r="BB64" i="11"/>
  <c r="CT63" i="11"/>
  <c r="CS63" i="11"/>
  <c r="CR63" i="11"/>
  <c r="CL63" i="11"/>
  <c r="CK63" i="11"/>
  <c r="CJ63" i="11"/>
  <c r="CI63" i="11"/>
  <c r="CG63" i="11"/>
  <c r="CF63" i="11"/>
  <c r="CE63" i="11"/>
  <c r="CD63" i="11"/>
  <c r="CC63" i="11"/>
  <c r="CQ63" i="11" s="1"/>
  <c r="CB63" i="11"/>
  <c r="CP63" i="11" s="1"/>
  <c r="CX63" i="11" s="1"/>
  <c r="CA63" i="11"/>
  <c r="CO63" i="11" s="1"/>
  <c r="BZ63" i="11"/>
  <c r="CN63" i="11" s="1"/>
  <c r="BY63" i="11"/>
  <c r="CM63" i="11" s="1"/>
  <c r="BX63" i="11"/>
  <c r="BW63" i="11"/>
  <c r="BV63" i="11"/>
  <c r="BU63" i="11"/>
  <c r="BF63" i="11"/>
  <c r="BD63" i="11"/>
  <c r="BE63" i="11" s="1"/>
  <c r="BB63" i="11"/>
  <c r="CR62" i="11"/>
  <c r="CO62" i="11"/>
  <c r="CN62" i="11"/>
  <c r="CM62" i="11"/>
  <c r="CJ62" i="11"/>
  <c r="CG62" i="11"/>
  <c r="CF62" i="11"/>
  <c r="CT62" i="11" s="1"/>
  <c r="CE62" i="11"/>
  <c r="CS62" i="11" s="1"/>
  <c r="CD62" i="11"/>
  <c r="CC62" i="11"/>
  <c r="CQ62" i="11" s="1"/>
  <c r="CB62" i="11"/>
  <c r="CP62" i="11" s="1"/>
  <c r="CX62" i="11" s="1"/>
  <c r="CA62" i="11"/>
  <c r="BZ62" i="11"/>
  <c r="BY62" i="11"/>
  <c r="BX62" i="11"/>
  <c r="CL62" i="11" s="1"/>
  <c r="BW62" i="11"/>
  <c r="CK62" i="11" s="1"/>
  <c r="BV62" i="11"/>
  <c r="BU62" i="11"/>
  <c r="CI62" i="11" s="1"/>
  <c r="BD62" i="11"/>
  <c r="BB62" i="11"/>
  <c r="CO61" i="11"/>
  <c r="CN61" i="11"/>
  <c r="CM61" i="11"/>
  <c r="CL61" i="11"/>
  <c r="CK61" i="11"/>
  <c r="CY61" i="11" s="1"/>
  <c r="CZ61" i="11" s="1"/>
  <c r="CG61" i="11"/>
  <c r="CF61" i="11"/>
  <c r="CT61" i="11" s="1"/>
  <c r="CE61" i="11"/>
  <c r="CS61" i="11" s="1"/>
  <c r="CD61" i="11"/>
  <c r="CR61" i="11" s="1"/>
  <c r="CC61" i="11"/>
  <c r="CQ61" i="11" s="1"/>
  <c r="CB61" i="11"/>
  <c r="CP61" i="11" s="1"/>
  <c r="CX61" i="11" s="1"/>
  <c r="CA61" i="11"/>
  <c r="BZ61" i="11"/>
  <c r="BY61" i="11"/>
  <c r="BX61" i="11"/>
  <c r="BW61" i="11"/>
  <c r="BV61" i="11"/>
  <c r="CJ61" i="11" s="1"/>
  <c r="BU61" i="11"/>
  <c r="CI61" i="11" s="1"/>
  <c r="BE61" i="11"/>
  <c r="BF61" i="11" s="1"/>
  <c r="BD61" i="11"/>
  <c r="BC61" i="11"/>
  <c r="BB61" i="11"/>
  <c r="CQ60" i="11"/>
  <c r="CP60" i="11"/>
  <c r="CX60" i="11" s="1"/>
  <c r="CO60" i="11"/>
  <c r="CI60" i="11"/>
  <c r="CG60" i="11"/>
  <c r="CF60" i="11"/>
  <c r="CT60" i="11" s="1"/>
  <c r="CE60" i="11"/>
  <c r="CS60" i="11" s="1"/>
  <c r="CD60" i="11"/>
  <c r="CR60" i="11" s="1"/>
  <c r="CC60" i="11"/>
  <c r="CB60" i="11"/>
  <c r="CA60" i="11"/>
  <c r="BZ60" i="11"/>
  <c r="CN60" i="11" s="1"/>
  <c r="BY60" i="11"/>
  <c r="CM60" i="11" s="1"/>
  <c r="BX60" i="11"/>
  <c r="CL60" i="11" s="1"/>
  <c r="BW60" i="11"/>
  <c r="CK60" i="11" s="1"/>
  <c r="BV60" i="11"/>
  <c r="CJ60" i="11" s="1"/>
  <c r="BU60" i="11"/>
  <c r="BD60" i="11"/>
  <c r="BB60" i="11"/>
  <c r="BC60" i="11" s="1"/>
  <c r="CX59" i="11"/>
  <c r="CQ59" i="11"/>
  <c r="CP59" i="11"/>
  <c r="CM59" i="11"/>
  <c r="CJ59" i="11"/>
  <c r="CV59" i="11" s="1"/>
  <c r="CI59" i="11"/>
  <c r="CG59" i="11"/>
  <c r="CF59" i="11"/>
  <c r="CT59" i="11" s="1"/>
  <c r="CE59" i="11"/>
  <c r="CS59" i="11" s="1"/>
  <c r="CD59" i="11"/>
  <c r="CR59" i="11" s="1"/>
  <c r="CC59" i="11"/>
  <c r="CB59" i="11"/>
  <c r="CA59" i="11"/>
  <c r="CO59" i="11" s="1"/>
  <c r="BZ59" i="11"/>
  <c r="CN59" i="11" s="1"/>
  <c r="BY59" i="11"/>
  <c r="BX59" i="11"/>
  <c r="CL59" i="11" s="1"/>
  <c r="BW59" i="11"/>
  <c r="CK59" i="11" s="1"/>
  <c r="BV59" i="11"/>
  <c r="BU59" i="11"/>
  <c r="BF59" i="11"/>
  <c r="BG59" i="11" s="1"/>
  <c r="BE59" i="11"/>
  <c r="BD59" i="11"/>
  <c r="BB59" i="11"/>
  <c r="BC59" i="11" s="1"/>
  <c r="CR58" i="11"/>
  <c r="CQ58" i="11"/>
  <c r="CP58" i="11"/>
  <c r="CX58" i="11" s="1"/>
  <c r="CJ58" i="11"/>
  <c r="CI58" i="11"/>
  <c r="CG58" i="11"/>
  <c r="CF58" i="11"/>
  <c r="CT58" i="11" s="1"/>
  <c r="CE58" i="11"/>
  <c r="CS58" i="11" s="1"/>
  <c r="CD58" i="11"/>
  <c r="CC58" i="11"/>
  <c r="CB58" i="11"/>
  <c r="CA58" i="11"/>
  <c r="CO58" i="11" s="1"/>
  <c r="BZ58" i="11"/>
  <c r="CN58" i="11" s="1"/>
  <c r="BY58" i="11"/>
  <c r="CM58" i="11" s="1"/>
  <c r="BX58" i="11"/>
  <c r="CL58" i="11" s="1"/>
  <c r="CV58" i="11" s="1"/>
  <c r="BW58" i="11"/>
  <c r="CK58" i="11" s="1"/>
  <c r="CY58" i="11" s="1"/>
  <c r="CZ58" i="11" s="1"/>
  <c r="BV58" i="11"/>
  <c r="BU58" i="11"/>
  <c r="BD58" i="11"/>
  <c r="BE58" i="11" s="1"/>
  <c r="BF58" i="11" s="1"/>
  <c r="BC58" i="11"/>
  <c r="BB58" i="11"/>
  <c r="CS57" i="11"/>
  <c r="CR57" i="11"/>
  <c r="CP57" i="11"/>
  <c r="CX57" i="11" s="1"/>
  <c r="CO57" i="11"/>
  <c r="CL57" i="11"/>
  <c r="CK57" i="11"/>
  <c r="CJ57" i="11"/>
  <c r="CG57" i="11"/>
  <c r="CF57" i="11"/>
  <c r="CT57" i="11" s="1"/>
  <c r="CE57" i="11"/>
  <c r="CD57" i="11"/>
  <c r="CC57" i="11"/>
  <c r="CQ57" i="11" s="1"/>
  <c r="CB57" i="11"/>
  <c r="CA57" i="11"/>
  <c r="BZ57" i="11"/>
  <c r="CN57" i="11" s="1"/>
  <c r="BY57" i="11"/>
  <c r="CM57" i="11" s="1"/>
  <c r="BX57" i="11"/>
  <c r="BW57" i="11"/>
  <c r="BV57" i="11"/>
  <c r="BU57" i="11"/>
  <c r="CI57" i="11" s="1"/>
  <c r="BD57" i="11"/>
  <c r="BE57" i="11" s="1"/>
  <c r="BF57" i="11" s="1"/>
  <c r="BG57" i="11" s="1"/>
  <c r="BB57" i="11"/>
  <c r="CT56" i="11"/>
  <c r="CS56" i="11"/>
  <c r="CM56" i="11"/>
  <c r="CL56" i="11"/>
  <c r="CV56" i="11" s="1"/>
  <c r="CK56" i="11"/>
  <c r="CJ56" i="11"/>
  <c r="CI56" i="11"/>
  <c r="CG56" i="11"/>
  <c r="CF56" i="11"/>
  <c r="CE56" i="11"/>
  <c r="CD56" i="11"/>
  <c r="CR56" i="11" s="1"/>
  <c r="CC56" i="11"/>
  <c r="CQ56" i="11" s="1"/>
  <c r="CB56" i="11"/>
  <c r="CP56" i="11" s="1"/>
  <c r="CX56" i="11" s="1"/>
  <c r="CA56" i="11"/>
  <c r="CO56" i="11" s="1"/>
  <c r="BZ56" i="11"/>
  <c r="CN56" i="11" s="1"/>
  <c r="BY56" i="11"/>
  <c r="BX56" i="11"/>
  <c r="BW56" i="11"/>
  <c r="BV56" i="11"/>
  <c r="BU56" i="11"/>
  <c r="BD56" i="11"/>
  <c r="BB56" i="11"/>
  <c r="CT55" i="11"/>
  <c r="CS55" i="11"/>
  <c r="CR55" i="11"/>
  <c r="CN55" i="11"/>
  <c r="CM55" i="11"/>
  <c r="CL55" i="11"/>
  <c r="CK55" i="11"/>
  <c r="CY55" i="11" s="1"/>
  <c r="CZ55" i="11" s="1"/>
  <c r="CJ55" i="11"/>
  <c r="CG55" i="11"/>
  <c r="CF55" i="11"/>
  <c r="CE55" i="11"/>
  <c r="CD55" i="11"/>
  <c r="CC55" i="11"/>
  <c r="CQ55" i="11" s="1"/>
  <c r="CB55" i="11"/>
  <c r="CP55" i="11" s="1"/>
  <c r="CX55" i="11" s="1"/>
  <c r="CA55" i="11"/>
  <c r="CO55" i="11" s="1"/>
  <c r="DA55" i="11" s="1"/>
  <c r="BZ55" i="11"/>
  <c r="BY55" i="11"/>
  <c r="BX55" i="11"/>
  <c r="BW55" i="11"/>
  <c r="BV55" i="11"/>
  <c r="BU55" i="11"/>
  <c r="CI55" i="11" s="1"/>
  <c r="BD55" i="11"/>
  <c r="BB55" i="11"/>
  <c r="CT54" i="11"/>
  <c r="CS54" i="11"/>
  <c r="CO54" i="11"/>
  <c r="CN54" i="11"/>
  <c r="CM54" i="11"/>
  <c r="CL54" i="11"/>
  <c r="CK54" i="11"/>
  <c r="CY54" i="11" s="1"/>
  <c r="CZ54" i="11" s="1"/>
  <c r="CG54" i="11"/>
  <c r="CF54" i="11"/>
  <c r="CE54" i="11"/>
  <c r="CD54" i="11"/>
  <c r="CR54" i="11" s="1"/>
  <c r="CC54" i="11"/>
  <c r="CQ54" i="11" s="1"/>
  <c r="CB54" i="11"/>
  <c r="CP54" i="11" s="1"/>
  <c r="CX54" i="11" s="1"/>
  <c r="CA54" i="11"/>
  <c r="BZ54" i="11"/>
  <c r="BY54" i="11"/>
  <c r="BX54" i="11"/>
  <c r="BW54" i="11"/>
  <c r="BV54" i="11"/>
  <c r="CJ54" i="11" s="1"/>
  <c r="BU54" i="11"/>
  <c r="CI54" i="11" s="1"/>
  <c r="BD54" i="11"/>
  <c r="BC54" i="11"/>
  <c r="BB54" i="11"/>
  <c r="CX53" i="11"/>
  <c r="CT53" i="11"/>
  <c r="CP53" i="11"/>
  <c r="CO53" i="11"/>
  <c r="CN53" i="11"/>
  <c r="CM53" i="11"/>
  <c r="CL53" i="11"/>
  <c r="CG53" i="11"/>
  <c r="CF53" i="11"/>
  <c r="CE53" i="11"/>
  <c r="CS53" i="11" s="1"/>
  <c r="CD53" i="11"/>
  <c r="CR53" i="11" s="1"/>
  <c r="CC53" i="11"/>
  <c r="CQ53" i="11" s="1"/>
  <c r="CB53" i="11"/>
  <c r="CA53" i="11"/>
  <c r="BZ53" i="11"/>
  <c r="BY53" i="11"/>
  <c r="BX53" i="11"/>
  <c r="BW53" i="11"/>
  <c r="CK53" i="11" s="1"/>
  <c r="CY53" i="11" s="1"/>
  <c r="CZ53" i="11" s="1"/>
  <c r="BV53" i="11"/>
  <c r="CJ53" i="11" s="1"/>
  <c r="BU53" i="11"/>
  <c r="CI53" i="11" s="1"/>
  <c r="BD53" i="11"/>
  <c r="BB53" i="11"/>
  <c r="BC53" i="11" s="1"/>
  <c r="CQ52" i="11"/>
  <c r="CP52" i="11"/>
  <c r="CX52" i="11" s="1"/>
  <c r="CO52" i="11"/>
  <c r="CN52" i="11"/>
  <c r="CM52" i="11"/>
  <c r="CI52" i="11"/>
  <c r="CG52" i="11"/>
  <c r="CF52" i="11"/>
  <c r="CT52" i="11" s="1"/>
  <c r="CE52" i="11"/>
  <c r="CS52" i="11" s="1"/>
  <c r="CD52" i="11"/>
  <c r="CR52" i="11" s="1"/>
  <c r="CC52" i="11"/>
  <c r="CB52" i="11"/>
  <c r="CA52" i="11"/>
  <c r="BZ52" i="11"/>
  <c r="BY52" i="11"/>
  <c r="BX52" i="11"/>
  <c r="CL52" i="11" s="1"/>
  <c r="BW52" i="11"/>
  <c r="CK52" i="11" s="1"/>
  <c r="BV52" i="11"/>
  <c r="CJ52" i="11" s="1"/>
  <c r="BU52" i="11"/>
  <c r="BE52" i="11"/>
  <c r="BF52" i="11" s="1"/>
  <c r="BD52" i="11"/>
  <c r="BB52" i="11"/>
  <c r="BC52" i="11" s="1"/>
  <c r="CT51" i="11"/>
  <c r="CS51" i="11"/>
  <c r="CO51" i="11"/>
  <c r="CN51" i="11"/>
  <c r="CM51" i="11"/>
  <c r="CL51" i="11"/>
  <c r="CK51" i="11"/>
  <c r="CG51" i="11"/>
  <c r="CF51" i="11"/>
  <c r="CE51" i="11"/>
  <c r="CD51" i="11"/>
  <c r="CR51" i="11" s="1"/>
  <c r="CC51" i="11"/>
  <c r="CQ51" i="11" s="1"/>
  <c r="CB51" i="11"/>
  <c r="CP51" i="11" s="1"/>
  <c r="CX51" i="11" s="1"/>
  <c r="CA51" i="11"/>
  <c r="BZ51" i="11"/>
  <c r="BY51" i="11"/>
  <c r="BX51" i="11"/>
  <c r="BW51" i="11"/>
  <c r="BV51" i="11"/>
  <c r="CJ51" i="11" s="1"/>
  <c r="BU51" i="11"/>
  <c r="CI51" i="11" s="1"/>
  <c r="BD51" i="11"/>
  <c r="BE51" i="11" s="1"/>
  <c r="BF51" i="11" s="1"/>
  <c r="BC51" i="11"/>
  <c r="BB51" i="11"/>
  <c r="AZ90" i="11"/>
  <c r="AY90" i="11"/>
  <c r="AX90" i="11"/>
  <c r="AW90" i="11"/>
  <c r="AV90" i="11"/>
  <c r="AU90" i="11"/>
  <c r="AT90" i="11"/>
  <c r="AS90" i="11"/>
  <c r="AR90" i="11"/>
  <c r="AQ90" i="11"/>
  <c r="AP90" i="11"/>
  <c r="AO90" i="11"/>
  <c r="AZ89" i="11"/>
  <c r="AY89" i="11"/>
  <c r="AX89" i="11"/>
  <c r="AW89" i="11"/>
  <c r="AV89" i="11"/>
  <c r="AU89" i="11"/>
  <c r="AT89" i="11"/>
  <c r="AS89" i="11"/>
  <c r="AR89" i="11"/>
  <c r="AQ89" i="11"/>
  <c r="AP89" i="11"/>
  <c r="AO89" i="11"/>
  <c r="AZ88" i="11"/>
  <c r="AY88" i="11"/>
  <c r="AX88" i="11"/>
  <c r="AW88" i="11"/>
  <c r="AV88" i="11"/>
  <c r="AU88" i="11"/>
  <c r="AT88" i="11"/>
  <c r="AS88" i="11"/>
  <c r="AR88" i="11"/>
  <c r="AQ88" i="11"/>
  <c r="AP88" i="11"/>
  <c r="AO88" i="11"/>
  <c r="AZ87" i="11"/>
  <c r="AY87" i="11"/>
  <c r="AX87" i="11"/>
  <c r="AW87" i="11"/>
  <c r="AV87" i="11"/>
  <c r="AU87" i="11"/>
  <c r="AT87" i="11"/>
  <c r="AS87" i="11"/>
  <c r="AR87" i="11"/>
  <c r="AQ87" i="11"/>
  <c r="AP87" i="11"/>
  <c r="AO87" i="11"/>
  <c r="AZ86" i="11"/>
  <c r="AY86" i="11"/>
  <c r="AX86" i="11"/>
  <c r="AW86" i="11"/>
  <c r="AV86" i="11"/>
  <c r="AU86" i="11"/>
  <c r="AT86" i="11"/>
  <c r="AS86" i="11"/>
  <c r="AR86" i="11"/>
  <c r="AQ86" i="11"/>
  <c r="AP86" i="11"/>
  <c r="AO86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Z84" i="11"/>
  <c r="AY84" i="11"/>
  <c r="AX84" i="11"/>
  <c r="AW84" i="11"/>
  <c r="AV84" i="11"/>
  <c r="AU84" i="11"/>
  <c r="AT84" i="11"/>
  <c r="AS84" i="11"/>
  <c r="AR84" i="11"/>
  <c r="AQ84" i="11"/>
  <c r="AP84" i="11"/>
  <c r="AO84" i="11"/>
  <c r="AZ83" i="11"/>
  <c r="AY83" i="11"/>
  <c r="AX83" i="11"/>
  <c r="AW83" i="11"/>
  <c r="AV83" i="11"/>
  <c r="AU83" i="11"/>
  <c r="AT83" i="11"/>
  <c r="AS83" i="11"/>
  <c r="AR83" i="11"/>
  <c r="AQ83" i="11"/>
  <c r="AP83" i="11"/>
  <c r="AO83" i="11"/>
  <c r="AZ82" i="11"/>
  <c r="AY82" i="11"/>
  <c r="AX82" i="11"/>
  <c r="AW82" i="11"/>
  <c r="AV82" i="11"/>
  <c r="AU82" i="11"/>
  <c r="AT82" i="11"/>
  <c r="AS82" i="11"/>
  <c r="AR82" i="11"/>
  <c r="AQ82" i="11"/>
  <c r="AP82" i="11"/>
  <c r="AO82" i="11"/>
  <c r="AZ81" i="11"/>
  <c r="AY81" i="11"/>
  <c r="AX81" i="11"/>
  <c r="AW81" i="11"/>
  <c r="AV81" i="11"/>
  <c r="AU81" i="11"/>
  <c r="AT81" i="11"/>
  <c r="AS81" i="11"/>
  <c r="AR81" i="11"/>
  <c r="AQ81" i="11"/>
  <c r="AP81" i="11"/>
  <c r="AO81" i="11"/>
  <c r="AZ80" i="11"/>
  <c r="AY80" i="11"/>
  <c r="AX80" i="11"/>
  <c r="AW80" i="11"/>
  <c r="AV80" i="11"/>
  <c r="AU80" i="11"/>
  <c r="AT80" i="11"/>
  <c r="AS80" i="11"/>
  <c r="AR80" i="11"/>
  <c r="AQ80" i="11"/>
  <c r="AP80" i="11"/>
  <c r="AO80" i="11"/>
  <c r="AZ79" i="11"/>
  <c r="AY79" i="11"/>
  <c r="AX79" i="11"/>
  <c r="AW79" i="11"/>
  <c r="AV79" i="11"/>
  <c r="AU79" i="11"/>
  <c r="AT79" i="11"/>
  <c r="AS79" i="11"/>
  <c r="AR79" i="11"/>
  <c r="AQ79" i="11"/>
  <c r="AP79" i="11"/>
  <c r="AO79" i="11"/>
  <c r="AZ78" i="11"/>
  <c r="AY78" i="11"/>
  <c r="AX78" i="11"/>
  <c r="AW78" i="11"/>
  <c r="AV78" i="11"/>
  <c r="AU78" i="11"/>
  <c r="AT78" i="11"/>
  <c r="AS78" i="11"/>
  <c r="AR78" i="11"/>
  <c r="AQ78" i="11"/>
  <c r="AP78" i="11"/>
  <c r="AO78" i="11"/>
  <c r="AZ77" i="11"/>
  <c r="AY77" i="11"/>
  <c r="AX77" i="11"/>
  <c r="AW77" i="11"/>
  <c r="AV77" i="11"/>
  <c r="AU77" i="11"/>
  <c r="AT77" i="11"/>
  <c r="AS77" i="11"/>
  <c r="AR77" i="11"/>
  <c r="AQ77" i="11"/>
  <c r="AP77" i="11"/>
  <c r="AO77" i="11"/>
  <c r="AZ76" i="11"/>
  <c r="AY76" i="11"/>
  <c r="AX76" i="11"/>
  <c r="AW76" i="11"/>
  <c r="AV76" i="11"/>
  <c r="AU76" i="11"/>
  <c r="AT76" i="11"/>
  <c r="AS76" i="11"/>
  <c r="AR76" i="11"/>
  <c r="AQ76" i="11"/>
  <c r="AP76" i="11"/>
  <c r="AO76" i="11"/>
  <c r="AZ75" i="11"/>
  <c r="AY75" i="11"/>
  <c r="AX75" i="11"/>
  <c r="AW75" i="11"/>
  <c r="AV75" i="11"/>
  <c r="AU75" i="11"/>
  <c r="AT75" i="11"/>
  <c r="AS75" i="11"/>
  <c r="AR75" i="11"/>
  <c r="AQ75" i="11"/>
  <c r="AP75" i="11"/>
  <c r="AO75" i="11"/>
  <c r="AZ74" i="11"/>
  <c r="AY74" i="11"/>
  <c r="AX74" i="11"/>
  <c r="AW74" i="11"/>
  <c r="AV74" i="11"/>
  <c r="AU74" i="11"/>
  <c r="AT74" i="11"/>
  <c r="AS74" i="11"/>
  <c r="AR74" i="11"/>
  <c r="AQ74" i="11"/>
  <c r="AP74" i="11"/>
  <c r="AO74" i="11"/>
  <c r="AZ73" i="11"/>
  <c r="AY73" i="11"/>
  <c r="AX73" i="11"/>
  <c r="AW73" i="11"/>
  <c r="AV73" i="11"/>
  <c r="AU73" i="11"/>
  <c r="AT73" i="11"/>
  <c r="AS73" i="11"/>
  <c r="AR73" i="11"/>
  <c r="AQ73" i="11"/>
  <c r="AP73" i="11"/>
  <c r="AO73" i="11"/>
  <c r="AZ72" i="11"/>
  <c r="AY72" i="11"/>
  <c r="AX72" i="11"/>
  <c r="AW72" i="11"/>
  <c r="AV72" i="11"/>
  <c r="AU72" i="11"/>
  <c r="AT72" i="11"/>
  <c r="AS72" i="11"/>
  <c r="AR72" i="11"/>
  <c r="AQ72" i="11"/>
  <c r="AP72" i="11"/>
  <c r="AO72" i="11"/>
  <c r="AZ71" i="11"/>
  <c r="AY71" i="11"/>
  <c r="AX71" i="11"/>
  <c r="AW71" i="11"/>
  <c r="AV71" i="11"/>
  <c r="AU71" i="11"/>
  <c r="AT71" i="11"/>
  <c r="AS71" i="11"/>
  <c r="AR71" i="11"/>
  <c r="AQ71" i="11"/>
  <c r="AP71" i="11"/>
  <c r="AO71" i="11"/>
  <c r="AZ70" i="11"/>
  <c r="AY70" i="11"/>
  <c r="AX70" i="11"/>
  <c r="AW70" i="11"/>
  <c r="AV70" i="11"/>
  <c r="AU70" i="11"/>
  <c r="AT70" i="11"/>
  <c r="AS70" i="11"/>
  <c r="AR70" i="11"/>
  <c r="AQ70" i="11"/>
  <c r="AP70" i="11"/>
  <c r="AO70" i="11"/>
  <c r="AZ69" i="11"/>
  <c r="AY69" i="11"/>
  <c r="AX69" i="11"/>
  <c r="AW69" i="11"/>
  <c r="AV69" i="11"/>
  <c r="AU69" i="11"/>
  <c r="AT69" i="11"/>
  <c r="AS69" i="11"/>
  <c r="AR69" i="11"/>
  <c r="AQ69" i="11"/>
  <c r="AP69" i="11"/>
  <c r="AO69" i="11"/>
  <c r="AZ68" i="11"/>
  <c r="AY68" i="11"/>
  <c r="AX68" i="11"/>
  <c r="AW68" i="11"/>
  <c r="AV68" i="11"/>
  <c r="AU68" i="11"/>
  <c r="AT68" i="11"/>
  <c r="AS68" i="11"/>
  <c r="AR68" i="11"/>
  <c r="AQ68" i="11"/>
  <c r="AP68" i="11"/>
  <c r="AO68" i="11"/>
  <c r="AZ67" i="11"/>
  <c r="AY67" i="11"/>
  <c r="AX67" i="11"/>
  <c r="AW67" i="11"/>
  <c r="AV67" i="11"/>
  <c r="AU67" i="11"/>
  <c r="AT67" i="11"/>
  <c r="AS67" i="11"/>
  <c r="AR67" i="11"/>
  <c r="AQ67" i="11"/>
  <c r="AP67" i="11"/>
  <c r="AO67" i="11"/>
  <c r="AZ66" i="11"/>
  <c r="AY66" i="11"/>
  <c r="AX66" i="11"/>
  <c r="AW66" i="11"/>
  <c r="AV66" i="11"/>
  <c r="AU66" i="11"/>
  <c r="AT66" i="11"/>
  <c r="AS66" i="11"/>
  <c r="AR66" i="11"/>
  <c r="AQ66" i="11"/>
  <c r="AP66" i="11"/>
  <c r="AO66" i="11"/>
  <c r="AZ65" i="11"/>
  <c r="AY65" i="11"/>
  <c r="AX65" i="11"/>
  <c r="AW65" i="11"/>
  <c r="AV65" i="11"/>
  <c r="AU65" i="11"/>
  <c r="AT65" i="11"/>
  <c r="AS65" i="11"/>
  <c r="AR65" i="11"/>
  <c r="AQ65" i="11"/>
  <c r="AP65" i="11"/>
  <c r="AO65" i="11"/>
  <c r="AZ64" i="11"/>
  <c r="AY64" i="11"/>
  <c r="AX64" i="11"/>
  <c r="AW64" i="11"/>
  <c r="AV64" i="11"/>
  <c r="AU64" i="11"/>
  <c r="AT64" i="11"/>
  <c r="AS64" i="11"/>
  <c r="AR64" i="11"/>
  <c r="AQ64" i="11"/>
  <c r="AP64" i="11"/>
  <c r="AO64" i="11"/>
  <c r="AZ63" i="11"/>
  <c r="AY63" i="11"/>
  <c r="AX63" i="11"/>
  <c r="AW63" i="11"/>
  <c r="AV63" i="11"/>
  <c r="AU63" i="11"/>
  <c r="AT63" i="11"/>
  <c r="AS63" i="11"/>
  <c r="AR63" i="11"/>
  <c r="AQ63" i="11"/>
  <c r="AP63" i="11"/>
  <c r="AO63" i="11"/>
  <c r="AZ62" i="11"/>
  <c r="AY62" i="11"/>
  <c r="AX62" i="11"/>
  <c r="AW62" i="11"/>
  <c r="AV62" i="11"/>
  <c r="AU62" i="11"/>
  <c r="AT62" i="11"/>
  <c r="AS62" i="11"/>
  <c r="AR62" i="11"/>
  <c r="AQ62" i="11"/>
  <c r="AP62" i="11"/>
  <c r="AO62" i="11"/>
  <c r="AZ61" i="11"/>
  <c r="AY61" i="11"/>
  <c r="AX61" i="11"/>
  <c r="AW61" i="11"/>
  <c r="AV61" i="11"/>
  <c r="AU61" i="11"/>
  <c r="AT61" i="11"/>
  <c r="AS61" i="11"/>
  <c r="AR61" i="11"/>
  <c r="AQ61" i="11"/>
  <c r="AP61" i="11"/>
  <c r="AO61" i="11"/>
  <c r="AZ60" i="11"/>
  <c r="AY60" i="11"/>
  <c r="AX60" i="11"/>
  <c r="AW60" i="11"/>
  <c r="AV60" i="11"/>
  <c r="AU60" i="11"/>
  <c r="AT60" i="11"/>
  <c r="AS60" i="11"/>
  <c r="AR60" i="11"/>
  <c r="AQ60" i="11"/>
  <c r="AP60" i="11"/>
  <c r="AO60" i="11"/>
  <c r="AZ59" i="11"/>
  <c r="AY59" i="11"/>
  <c r="AX59" i="11"/>
  <c r="AW59" i="11"/>
  <c r="AV59" i="11"/>
  <c r="AU59" i="11"/>
  <c r="AT59" i="11"/>
  <c r="AS59" i="11"/>
  <c r="AR59" i="11"/>
  <c r="AQ59" i="11"/>
  <c r="AP59" i="11"/>
  <c r="AO59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Z57" i="11"/>
  <c r="AY57" i="11"/>
  <c r="AX57" i="11"/>
  <c r="AW57" i="11"/>
  <c r="AV57" i="11"/>
  <c r="AU57" i="11"/>
  <c r="AT57" i="11"/>
  <c r="AS57" i="11"/>
  <c r="AR57" i="11"/>
  <c r="AQ57" i="11"/>
  <c r="AP57" i="11"/>
  <c r="AO57" i="11"/>
  <c r="AZ56" i="11"/>
  <c r="AY56" i="11"/>
  <c r="AX56" i="11"/>
  <c r="AW56" i="11"/>
  <c r="AV56" i="11"/>
  <c r="AU56" i="11"/>
  <c r="AT56" i="11"/>
  <c r="AS56" i="11"/>
  <c r="AR56" i="11"/>
  <c r="AP56" i="11"/>
  <c r="AO56" i="11"/>
  <c r="AZ55" i="11"/>
  <c r="AY55" i="11"/>
  <c r="AX55" i="11"/>
  <c r="AW55" i="11"/>
  <c r="AV55" i="11"/>
  <c r="AU55" i="11"/>
  <c r="AT55" i="11"/>
  <c r="AS55" i="11"/>
  <c r="AR55" i="11"/>
  <c r="AQ55" i="11"/>
  <c r="AP55" i="11"/>
  <c r="AO55" i="11"/>
  <c r="AZ54" i="11"/>
  <c r="AY54" i="11"/>
  <c r="AX54" i="11"/>
  <c r="AW54" i="11"/>
  <c r="AV54" i="11"/>
  <c r="AU54" i="11"/>
  <c r="AT54" i="11"/>
  <c r="AS54" i="11"/>
  <c r="AR54" i="11"/>
  <c r="AQ54" i="11"/>
  <c r="AP54" i="11"/>
  <c r="AO54" i="11"/>
  <c r="AZ53" i="11"/>
  <c r="AY53" i="11"/>
  <c r="AX53" i="11"/>
  <c r="AW53" i="11"/>
  <c r="AV53" i="11"/>
  <c r="AU53" i="11"/>
  <c r="AT53" i="11"/>
  <c r="AS53" i="11"/>
  <c r="AR53" i="11"/>
  <c r="AQ53" i="11"/>
  <c r="AP53" i="11"/>
  <c r="AO53" i="11"/>
  <c r="AZ52" i="11"/>
  <c r="AY52" i="11"/>
  <c r="AX52" i="11"/>
  <c r="AW52" i="11"/>
  <c r="AV52" i="11"/>
  <c r="AU52" i="11"/>
  <c r="AT52" i="11"/>
  <c r="AS52" i="11"/>
  <c r="AR52" i="11"/>
  <c r="AQ52" i="11"/>
  <c r="AP52" i="11"/>
  <c r="AO52" i="11"/>
  <c r="AZ51" i="11"/>
  <c r="AY51" i="11"/>
  <c r="AX51" i="11"/>
  <c r="AW51" i="11"/>
  <c r="AV51" i="11"/>
  <c r="AU51" i="11"/>
  <c r="AT51" i="11"/>
  <c r="AS51" i="11"/>
  <c r="AR51" i="11"/>
  <c r="AQ51" i="11"/>
  <c r="AP51" i="11"/>
  <c r="AO51" i="11"/>
  <c r="AZ98" i="12"/>
  <c r="AY98" i="12"/>
  <c r="AZ97" i="12"/>
  <c r="AY97" i="12"/>
  <c r="AZ96" i="12"/>
  <c r="AY96" i="12"/>
  <c r="AZ95" i="12"/>
  <c r="AY95" i="12"/>
  <c r="AZ94" i="12"/>
  <c r="AY94" i="12"/>
  <c r="AZ93" i="12"/>
  <c r="AY93" i="12"/>
  <c r="AZ92" i="12"/>
  <c r="AY92" i="12"/>
  <c r="AZ91" i="12"/>
  <c r="AY91" i="12"/>
  <c r="AZ90" i="12"/>
  <c r="AY90" i="12"/>
  <c r="AZ89" i="12"/>
  <c r="AY89" i="12"/>
  <c r="AZ88" i="12"/>
  <c r="AY88" i="12"/>
  <c r="AZ87" i="12"/>
  <c r="AY87" i="12"/>
  <c r="AZ86" i="12"/>
  <c r="AY86" i="12"/>
  <c r="AZ85" i="12"/>
  <c r="AY85" i="12"/>
  <c r="AZ84" i="12"/>
  <c r="AY84" i="12"/>
  <c r="AZ83" i="12"/>
  <c r="AY83" i="12"/>
  <c r="AZ82" i="12"/>
  <c r="AY82" i="12"/>
  <c r="AZ81" i="12"/>
  <c r="AY81" i="12"/>
  <c r="AZ80" i="12"/>
  <c r="AY80" i="12"/>
  <c r="AZ79" i="12"/>
  <c r="AY79" i="12"/>
  <c r="AZ78" i="12"/>
  <c r="AY78" i="12"/>
  <c r="AZ77" i="12"/>
  <c r="AY77" i="12"/>
  <c r="AZ76" i="12"/>
  <c r="AY76" i="12"/>
  <c r="AZ75" i="12"/>
  <c r="AY75" i="12"/>
  <c r="AZ74" i="12"/>
  <c r="AY74" i="12"/>
  <c r="AZ73" i="12"/>
  <c r="AY73" i="12"/>
  <c r="AZ72" i="12"/>
  <c r="AY72" i="12"/>
  <c r="AZ71" i="12"/>
  <c r="AY71" i="12"/>
  <c r="AZ70" i="12"/>
  <c r="AY70" i="12"/>
  <c r="AZ69" i="12"/>
  <c r="AY69" i="12"/>
  <c r="AZ68" i="12"/>
  <c r="AY68" i="12"/>
  <c r="AZ67" i="12"/>
  <c r="AY67" i="12"/>
  <c r="AZ66" i="12"/>
  <c r="AY66" i="12"/>
  <c r="AZ65" i="12"/>
  <c r="AY65" i="12"/>
  <c r="AZ64" i="12"/>
  <c r="AY64" i="12"/>
  <c r="AZ63" i="12"/>
  <c r="AY63" i="12"/>
  <c r="AZ62" i="12"/>
  <c r="AY62" i="12"/>
  <c r="AZ61" i="12"/>
  <c r="AY61" i="12"/>
  <c r="AZ60" i="12"/>
  <c r="AY60" i="12"/>
  <c r="AZ59" i="12"/>
  <c r="AY59" i="12"/>
  <c r="AZ58" i="12"/>
  <c r="AY58" i="12"/>
  <c r="AZ57" i="12"/>
  <c r="AY57" i="12"/>
  <c r="AZ56" i="12"/>
  <c r="AY56" i="12"/>
  <c r="AL90" i="11"/>
  <c r="AK90" i="11"/>
  <c r="AJ90" i="11"/>
  <c r="AI90" i="11"/>
  <c r="AH90" i="11"/>
  <c r="AG90" i="11"/>
  <c r="AF90" i="11"/>
  <c r="AE90" i="11"/>
  <c r="AD90" i="11"/>
  <c r="AC90" i="11"/>
  <c r="AB90" i="11"/>
  <c r="AA90" i="11"/>
  <c r="AM90" i="11" s="1"/>
  <c r="AL89" i="11"/>
  <c r="AK89" i="11"/>
  <c r="AJ89" i="11"/>
  <c r="AI89" i="11"/>
  <c r="AH89" i="11"/>
  <c r="AG89" i="11"/>
  <c r="AF89" i="11"/>
  <c r="AE89" i="11"/>
  <c r="AD89" i="11"/>
  <c r="AC89" i="11"/>
  <c r="AM89" i="11" s="1"/>
  <c r="AB89" i="11"/>
  <c r="AA89" i="11"/>
  <c r="AL88" i="11"/>
  <c r="AK88" i="11"/>
  <c r="AJ88" i="11"/>
  <c r="AI88" i="11"/>
  <c r="AH88" i="11"/>
  <c r="AG88" i="11"/>
  <c r="AF88" i="11"/>
  <c r="AE88" i="11"/>
  <c r="AD88" i="11"/>
  <c r="AC88" i="11"/>
  <c r="AB88" i="11"/>
  <c r="AA88" i="11"/>
  <c r="AM88" i="11" s="1"/>
  <c r="AM87" i="11"/>
  <c r="AL87" i="11"/>
  <c r="AK87" i="11"/>
  <c r="AJ87" i="11"/>
  <c r="AI87" i="11"/>
  <c r="AH87" i="11"/>
  <c r="AG87" i="11"/>
  <c r="AF87" i="11"/>
  <c r="AE87" i="11"/>
  <c r="AD87" i="11"/>
  <c r="AC87" i="11"/>
  <c r="AB87" i="11"/>
  <c r="AA87" i="11"/>
  <c r="AL86" i="11"/>
  <c r="AK86" i="11"/>
  <c r="AJ86" i="11"/>
  <c r="AI86" i="11"/>
  <c r="AH86" i="11"/>
  <c r="AG86" i="11"/>
  <c r="AF86" i="11"/>
  <c r="AE86" i="11"/>
  <c r="AD86" i="11"/>
  <c r="AC86" i="11"/>
  <c r="AB86" i="11"/>
  <c r="AM86" i="11" s="1"/>
  <c r="AA86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AM85" i="11" s="1"/>
  <c r="AL84" i="11"/>
  <c r="AK84" i="11"/>
  <c r="AJ84" i="11"/>
  <c r="AI84" i="11"/>
  <c r="AH84" i="11"/>
  <c r="AG84" i="11"/>
  <c r="AF84" i="11"/>
  <c r="AE84" i="11"/>
  <c r="AD84" i="11"/>
  <c r="AM84" i="11" s="1"/>
  <c r="AC84" i="11"/>
  <c r="AB84" i="11"/>
  <c r="AA84" i="1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AM83" i="11" s="1"/>
  <c r="AL82" i="11"/>
  <c r="AK82" i="11"/>
  <c r="AJ82" i="11"/>
  <c r="AI82" i="11"/>
  <c r="AH82" i="11"/>
  <c r="AG82" i="11"/>
  <c r="AF82" i="11"/>
  <c r="AE82" i="11"/>
  <c r="AD82" i="11"/>
  <c r="AC82" i="11"/>
  <c r="AB82" i="11"/>
  <c r="AA82" i="11"/>
  <c r="AM82" i="11" s="1"/>
  <c r="AL81" i="11"/>
  <c r="AK81" i="11"/>
  <c r="AJ81" i="11"/>
  <c r="AI81" i="11"/>
  <c r="AH81" i="11"/>
  <c r="AG81" i="11"/>
  <c r="AF81" i="11"/>
  <c r="AE81" i="11"/>
  <c r="AD81" i="11"/>
  <c r="AC81" i="11"/>
  <c r="AM81" i="11" s="1"/>
  <c r="AB81" i="11"/>
  <c r="AA81" i="11"/>
  <c r="AL80" i="11"/>
  <c r="AK80" i="11"/>
  <c r="AJ80" i="11"/>
  <c r="AI80" i="11"/>
  <c r="AH80" i="11"/>
  <c r="AG80" i="11"/>
  <c r="AF80" i="11"/>
  <c r="AE80" i="11"/>
  <c r="AD80" i="11"/>
  <c r="AC80" i="11"/>
  <c r="AB80" i="11"/>
  <c r="AA80" i="11"/>
  <c r="AM80" i="11" s="1"/>
  <c r="AL79" i="11"/>
  <c r="AK79" i="11"/>
  <c r="AJ79" i="11"/>
  <c r="AI79" i="11"/>
  <c r="AH79" i="11"/>
  <c r="AG79" i="11"/>
  <c r="AF79" i="11"/>
  <c r="AE79" i="11"/>
  <c r="AM79" i="11" s="1"/>
  <c r="AD79" i="11"/>
  <c r="AC79" i="11"/>
  <c r="AB79" i="11"/>
  <c r="AA79" i="11"/>
  <c r="AL78" i="11"/>
  <c r="AK78" i="11"/>
  <c r="AJ78" i="11"/>
  <c r="AI78" i="11"/>
  <c r="AH78" i="11"/>
  <c r="AG78" i="11"/>
  <c r="AF78" i="11"/>
  <c r="AE78" i="11"/>
  <c r="AD78" i="11"/>
  <c r="AC78" i="11"/>
  <c r="AB78" i="11"/>
  <c r="AM78" i="11" s="1"/>
  <c r="AA78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AM77" i="11" s="1"/>
  <c r="AL76" i="11"/>
  <c r="AK76" i="11"/>
  <c r="AJ76" i="11"/>
  <c r="AI76" i="11"/>
  <c r="AH76" i="11"/>
  <c r="AG76" i="11"/>
  <c r="AF76" i="11"/>
  <c r="AE76" i="11"/>
  <c r="AD76" i="11"/>
  <c r="AM76" i="11" s="1"/>
  <c r="AC76" i="11"/>
  <c r="AB76" i="11"/>
  <c r="AA76" i="11"/>
  <c r="AL75" i="11"/>
  <c r="AK75" i="11"/>
  <c r="AJ75" i="11"/>
  <c r="AI75" i="11"/>
  <c r="AH75" i="11"/>
  <c r="AG75" i="11"/>
  <c r="AF75" i="11"/>
  <c r="AE75" i="11"/>
  <c r="AD75" i="11"/>
  <c r="AC75" i="11"/>
  <c r="AB75" i="11"/>
  <c r="AA75" i="11"/>
  <c r="AM75" i="11" s="1"/>
  <c r="AL74" i="11"/>
  <c r="AK74" i="11"/>
  <c r="AJ74" i="11"/>
  <c r="AI74" i="11"/>
  <c r="AH74" i="11"/>
  <c r="AG74" i="11"/>
  <c r="AF74" i="11"/>
  <c r="AE74" i="11"/>
  <c r="AD74" i="11"/>
  <c r="AC74" i="11"/>
  <c r="AB74" i="11"/>
  <c r="AA74" i="11"/>
  <c r="AM74" i="11" s="1"/>
  <c r="AL73" i="11"/>
  <c r="AK73" i="11"/>
  <c r="AJ73" i="11"/>
  <c r="AI73" i="11"/>
  <c r="AH73" i="11"/>
  <c r="AG73" i="11"/>
  <c r="AF73" i="11"/>
  <c r="AE73" i="11"/>
  <c r="AD73" i="11"/>
  <c r="AC73" i="11"/>
  <c r="AM73" i="11" s="1"/>
  <c r="AB73" i="11"/>
  <c r="AA73" i="11"/>
  <c r="AL72" i="11"/>
  <c r="AK72" i="11"/>
  <c r="AJ72" i="11"/>
  <c r="AI72" i="11"/>
  <c r="AH72" i="11"/>
  <c r="AG72" i="11"/>
  <c r="AF72" i="11"/>
  <c r="AE72" i="11"/>
  <c r="AD72" i="11"/>
  <c r="AC72" i="11"/>
  <c r="AB72" i="11"/>
  <c r="AA72" i="11"/>
  <c r="AM72" i="11" s="1"/>
  <c r="AL71" i="11"/>
  <c r="AK71" i="11"/>
  <c r="AJ71" i="11"/>
  <c r="AI71" i="11"/>
  <c r="AH71" i="11"/>
  <c r="AG71" i="11"/>
  <c r="AF71" i="11"/>
  <c r="AE71" i="11"/>
  <c r="AM71" i="11" s="1"/>
  <c r="AD71" i="11"/>
  <c r="AC71" i="11"/>
  <c r="AB71" i="11"/>
  <c r="AA71" i="11"/>
  <c r="AL70" i="11"/>
  <c r="AK70" i="11"/>
  <c r="AJ70" i="11"/>
  <c r="AI70" i="11"/>
  <c r="AH70" i="11"/>
  <c r="AG70" i="11"/>
  <c r="AF70" i="11"/>
  <c r="AE70" i="11"/>
  <c r="AD70" i="11"/>
  <c r="AC70" i="11"/>
  <c r="AB70" i="11"/>
  <c r="AM70" i="11" s="1"/>
  <c r="AA70" i="11"/>
  <c r="AL69" i="11"/>
  <c r="AK69" i="11"/>
  <c r="AJ69" i="11"/>
  <c r="AI69" i="11"/>
  <c r="AH69" i="11"/>
  <c r="AG69" i="11"/>
  <c r="AF69" i="11"/>
  <c r="AE69" i="11"/>
  <c r="AD69" i="11"/>
  <c r="AC69" i="11"/>
  <c r="AB69" i="11"/>
  <c r="AA69" i="11"/>
  <c r="AM69" i="11" s="1"/>
  <c r="AL68" i="11"/>
  <c r="AK68" i="11"/>
  <c r="AJ68" i="11"/>
  <c r="AI68" i="11"/>
  <c r="AH68" i="11"/>
  <c r="AG68" i="11"/>
  <c r="AF68" i="11"/>
  <c r="AE68" i="11"/>
  <c r="AD68" i="11"/>
  <c r="AM68" i="11" s="1"/>
  <c r="AC68" i="11"/>
  <c r="AB68" i="11"/>
  <c r="AA68" i="11"/>
  <c r="AL67" i="11"/>
  <c r="AK67" i="11"/>
  <c r="AJ67" i="11"/>
  <c r="AI67" i="11"/>
  <c r="AH67" i="11"/>
  <c r="AG67" i="11"/>
  <c r="AF67" i="11"/>
  <c r="AE67" i="11"/>
  <c r="AD67" i="11"/>
  <c r="AC67" i="11"/>
  <c r="AB67" i="11"/>
  <c r="AA67" i="11"/>
  <c r="AM67" i="11" s="1"/>
  <c r="AL66" i="11"/>
  <c r="AK66" i="11"/>
  <c r="AJ66" i="11"/>
  <c r="AI66" i="11"/>
  <c r="AH66" i="11"/>
  <c r="AG66" i="11"/>
  <c r="AF66" i="11"/>
  <c r="AE66" i="11"/>
  <c r="AD66" i="11"/>
  <c r="AC66" i="11"/>
  <c r="AB66" i="11"/>
  <c r="AA66" i="11"/>
  <c r="AM66" i="11" s="1"/>
  <c r="AL65" i="11"/>
  <c r="AK65" i="11"/>
  <c r="AJ65" i="11"/>
  <c r="AI65" i="11"/>
  <c r="AH65" i="11"/>
  <c r="AG65" i="11"/>
  <c r="AF65" i="11"/>
  <c r="AE65" i="11"/>
  <c r="AD65" i="11"/>
  <c r="AC65" i="11"/>
  <c r="AM65" i="11" s="1"/>
  <c r="AB65" i="11"/>
  <c r="AA65" i="11"/>
  <c r="AL64" i="11"/>
  <c r="AK64" i="11"/>
  <c r="AJ64" i="11"/>
  <c r="AI64" i="11"/>
  <c r="AH64" i="11"/>
  <c r="AG64" i="11"/>
  <c r="AF64" i="11"/>
  <c r="AE64" i="11"/>
  <c r="AD64" i="11"/>
  <c r="AC64" i="11"/>
  <c r="AB64" i="11"/>
  <c r="AA64" i="11"/>
  <c r="AM64" i="11" s="1"/>
  <c r="AL63" i="11"/>
  <c r="AK63" i="11"/>
  <c r="AJ63" i="11"/>
  <c r="AI63" i="11"/>
  <c r="AH63" i="11"/>
  <c r="AG63" i="11"/>
  <c r="AF63" i="11"/>
  <c r="AE63" i="11"/>
  <c r="AM63" i="11" s="1"/>
  <c r="AD63" i="11"/>
  <c r="AC63" i="11"/>
  <c r="AB63" i="11"/>
  <c r="AA63" i="11"/>
  <c r="AL62" i="11"/>
  <c r="AK62" i="11"/>
  <c r="AJ62" i="11"/>
  <c r="AI62" i="11"/>
  <c r="AH62" i="11"/>
  <c r="AG62" i="11"/>
  <c r="AF62" i="11"/>
  <c r="AE62" i="11"/>
  <c r="AD62" i="11"/>
  <c r="AC62" i="11"/>
  <c r="AB62" i="11"/>
  <c r="AM62" i="11" s="1"/>
  <c r="AA62" i="11"/>
  <c r="AL61" i="11"/>
  <c r="AK61" i="11"/>
  <c r="AJ61" i="11"/>
  <c r="AI61" i="11"/>
  <c r="AH61" i="11"/>
  <c r="AG61" i="11"/>
  <c r="AF61" i="11"/>
  <c r="AE61" i="11"/>
  <c r="AD61" i="11"/>
  <c r="AC61" i="11"/>
  <c r="AB61" i="11"/>
  <c r="AA61" i="11"/>
  <c r="AM61" i="11" s="1"/>
  <c r="AL60" i="11"/>
  <c r="AK60" i="11"/>
  <c r="AJ60" i="11"/>
  <c r="AI60" i="11"/>
  <c r="AH60" i="11"/>
  <c r="AG60" i="11"/>
  <c r="AF60" i="11"/>
  <c r="AE60" i="11"/>
  <c r="AD60" i="11"/>
  <c r="AM60" i="11" s="1"/>
  <c r="AC60" i="11"/>
  <c r="AB60" i="11"/>
  <c r="AA60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AM59" i="11" s="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AM58" i="11" s="1"/>
  <c r="AL57" i="11"/>
  <c r="AK57" i="11"/>
  <c r="AJ57" i="11"/>
  <c r="AI57" i="11"/>
  <c r="AH57" i="11"/>
  <c r="AG57" i="11"/>
  <c r="AF57" i="11"/>
  <c r="AE57" i="11"/>
  <c r="AD57" i="11"/>
  <c r="AC57" i="11"/>
  <c r="AM57" i="11" s="1"/>
  <c r="AB57" i="11"/>
  <c r="AA57" i="11"/>
  <c r="AL56" i="11"/>
  <c r="AK56" i="11"/>
  <c r="AJ56" i="11"/>
  <c r="AI56" i="11"/>
  <c r="AH56" i="11"/>
  <c r="AG56" i="11"/>
  <c r="AF56" i="11"/>
  <c r="AE56" i="11"/>
  <c r="AD56" i="11"/>
  <c r="AC56" i="11"/>
  <c r="AB56" i="11"/>
  <c r="AA56" i="11"/>
  <c r="AM56" i="11" s="1"/>
  <c r="AM55" i="11"/>
  <c r="AL55" i="11"/>
  <c r="AK55" i="11"/>
  <c r="AJ55" i="11"/>
  <c r="AI55" i="11"/>
  <c r="AH55" i="11"/>
  <c r="AG55" i="11"/>
  <c r="AF55" i="11"/>
  <c r="AE55" i="11"/>
  <c r="AD55" i="11"/>
  <c r="AC55" i="11"/>
  <c r="AB55" i="11"/>
  <c r="AA55" i="11"/>
  <c r="AL54" i="11"/>
  <c r="AK54" i="11"/>
  <c r="AJ54" i="11"/>
  <c r="AI54" i="11"/>
  <c r="AH54" i="11"/>
  <c r="AG54" i="11"/>
  <c r="AF54" i="11"/>
  <c r="AE54" i="11"/>
  <c r="AD54" i="11"/>
  <c r="AC54" i="11"/>
  <c r="AB54" i="11"/>
  <c r="AM54" i="11" s="1"/>
  <c r="AA54" i="1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AM53" i="11" s="1"/>
  <c r="AL52" i="11"/>
  <c r="AK52" i="11"/>
  <c r="AJ52" i="11"/>
  <c r="AI52" i="11"/>
  <c r="AH52" i="11"/>
  <c r="AG52" i="11"/>
  <c r="AF52" i="11"/>
  <c r="AE52" i="11"/>
  <c r="AD52" i="11"/>
  <c r="AM52" i="11" s="1"/>
  <c r="AC52" i="11"/>
  <c r="AB52" i="11"/>
  <c r="AA52" i="11"/>
  <c r="AL51" i="11"/>
  <c r="AK51" i="11"/>
  <c r="AJ51" i="11"/>
  <c r="AI51" i="11"/>
  <c r="AH51" i="11"/>
  <c r="AG51" i="11"/>
  <c r="AF51" i="11"/>
  <c r="AE51" i="11"/>
  <c r="AD51" i="11"/>
  <c r="AC51" i="11"/>
  <c r="AB51" i="11"/>
  <c r="AA51" i="11"/>
  <c r="AM51" i="11" s="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Y59" i="11"/>
  <c r="Y58" i="11"/>
  <c r="Y57" i="11"/>
  <c r="Y56" i="11"/>
  <c r="Y55" i="11"/>
  <c r="Y54" i="11"/>
  <c r="Y53" i="11"/>
  <c r="Y52" i="11"/>
  <c r="Y51" i="11"/>
  <c r="CT98" i="12"/>
  <c r="CS98" i="12"/>
  <c r="CT97" i="12"/>
  <c r="CS97" i="12"/>
  <c r="CT96" i="12"/>
  <c r="CS96" i="12"/>
  <c r="CT95" i="12"/>
  <c r="CS95" i="12"/>
  <c r="CT94" i="12"/>
  <c r="CS94" i="12"/>
  <c r="CT93" i="12"/>
  <c r="CS93" i="12"/>
  <c r="CT92" i="12"/>
  <c r="CS92" i="12"/>
  <c r="CT91" i="12"/>
  <c r="CS91" i="12"/>
  <c r="CT90" i="12"/>
  <c r="CS90" i="12"/>
  <c r="CT89" i="12"/>
  <c r="CS89" i="12"/>
  <c r="CT88" i="12"/>
  <c r="CS88" i="12"/>
  <c r="CT87" i="12"/>
  <c r="CS87" i="12"/>
  <c r="CT86" i="12"/>
  <c r="CS86" i="12"/>
  <c r="CT85" i="12"/>
  <c r="CS85" i="12"/>
  <c r="CT84" i="12"/>
  <c r="CS84" i="12"/>
  <c r="CT83" i="12"/>
  <c r="CS83" i="12"/>
  <c r="CT82" i="12"/>
  <c r="CS82" i="12"/>
  <c r="CT81" i="12"/>
  <c r="CS81" i="12"/>
  <c r="CT80" i="12"/>
  <c r="CS80" i="12"/>
  <c r="CT79" i="12"/>
  <c r="CS79" i="12"/>
  <c r="CT78" i="12"/>
  <c r="CS78" i="12"/>
  <c r="CT77" i="12"/>
  <c r="CS77" i="12"/>
  <c r="CT76" i="12"/>
  <c r="CS76" i="12"/>
  <c r="CT75" i="12"/>
  <c r="CS75" i="12"/>
  <c r="CT74" i="12"/>
  <c r="CS74" i="12"/>
  <c r="CT73" i="12"/>
  <c r="CS73" i="12"/>
  <c r="CT72" i="12"/>
  <c r="CS72" i="12"/>
  <c r="CT71" i="12"/>
  <c r="CS71" i="12"/>
  <c r="CT70" i="12"/>
  <c r="CS70" i="12"/>
  <c r="CT69" i="12"/>
  <c r="CS69" i="12"/>
  <c r="CT68" i="12"/>
  <c r="CS68" i="12"/>
  <c r="CT67" i="12"/>
  <c r="CS67" i="12"/>
  <c r="CT66" i="12"/>
  <c r="CS66" i="12"/>
  <c r="CT65" i="12"/>
  <c r="CS65" i="12"/>
  <c r="CT64" i="12"/>
  <c r="CS64" i="12"/>
  <c r="CT63" i="12"/>
  <c r="CS63" i="12"/>
  <c r="CT62" i="12"/>
  <c r="CS62" i="12"/>
  <c r="CT61" i="12"/>
  <c r="CS61" i="12"/>
  <c r="CT60" i="12"/>
  <c r="CS60" i="12"/>
  <c r="CT59" i="12"/>
  <c r="CS59" i="12"/>
  <c r="CT58" i="12"/>
  <c r="CS58" i="12"/>
  <c r="CT57" i="12"/>
  <c r="CS57" i="12"/>
  <c r="CT56" i="12"/>
  <c r="CS56" i="12"/>
  <c r="DR60" i="12"/>
  <c r="DQ60" i="12"/>
  <c r="DP60" i="12"/>
  <c r="DO60" i="12"/>
  <c r="CY60" i="12"/>
  <c r="CX49" i="12"/>
  <c r="CX48" i="12"/>
  <c r="CX45" i="12"/>
  <c r="CX43" i="12"/>
  <c r="CX40" i="12"/>
  <c r="CX38" i="12"/>
  <c r="CX37" i="12"/>
  <c r="CX35" i="12"/>
  <c r="CX34" i="12"/>
  <c r="CX33" i="12"/>
  <c r="CX32" i="12"/>
  <c r="CX31" i="12"/>
  <c r="CX29" i="12"/>
  <c r="CX28" i="12"/>
  <c r="CX27" i="12"/>
  <c r="CX26" i="12"/>
  <c r="CX25" i="12"/>
  <c r="CX24" i="12"/>
  <c r="CX23" i="12"/>
  <c r="CX22" i="12"/>
  <c r="CX21" i="12"/>
  <c r="CX18" i="12"/>
  <c r="CX16" i="12"/>
  <c r="CX15" i="12"/>
  <c r="CX14" i="12"/>
  <c r="CX13" i="12"/>
  <c r="CX12" i="12"/>
  <c r="CX10" i="12"/>
  <c r="CZ9" i="12"/>
  <c r="CX8" i="12"/>
  <c r="AJ91" i="12"/>
  <c r="AI89" i="12"/>
  <c r="CC89" i="12" s="1"/>
  <c r="CQ89" i="12" s="1"/>
  <c r="AH89" i="12"/>
  <c r="AG89" i="12"/>
  <c r="CA89" i="12" s="1"/>
  <c r="CO89" i="12" s="1"/>
  <c r="AB81" i="12"/>
  <c r="AJ75" i="12"/>
  <c r="AA75" i="12"/>
  <c r="AL72" i="12"/>
  <c r="CF72" i="12" s="1"/>
  <c r="AC72" i="12"/>
  <c r="AG66" i="12"/>
  <c r="CA66" i="12" s="1"/>
  <c r="CO66" i="12" s="1"/>
  <c r="AI65" i="12"/>
  <c r="CC65" i="12" s="1"/>
  <c r="CQ65" i="12" s="1"/>
  <c r="AH65" i="12"/>
  <c r="AG65" i="12"/>
  <c r="AC64" i="12"/>
  <c r="BW64" i="12" s="1"/>
  <c r="CK64" i="12" s="1"/>
  <c r="AG59" i="12"/>
  <c r="AC59" i="12"/>
  <c r="BW59" i="12" s="1"/>
  <c r="CK59" i="12" s="1"/>
  <c r="AI57" i="12"/>
  <c r="CC57" i="12" s="1"/>
  <c r="CQ57" i="12" s="1"/>
  <c r="AA57" i="12"/>
  <c r="AH56" i="12"/>
  <c r="AI56" i="12"/>
  <c r="CC56" i="12" s="1"/>
  <c r="CQ56" i="12" s="1"/>
  <c r="Y57" i="12"/>
  <c r="AH57" i="12" s="1"/>
  <c r="Y58" i="12"/>
  <c r="AG58" i="12" s="1"/>
  <c r="Y59" i="12"/>
  <c r="AH59" i="12" s="1"/>
  <c r="Y60" i="12"/>
  <c r="AF60" i="12" s="1"/>
  <c r="Y61" i="12"/>
  <c r="AG61" i="12" s="1"/>
  <c r="Y62" i="12"/>
  <c r="AJ62" i="12" s="1"/>
  <c r="Y63" i="12"/>
  <c r="AC63" i="12" s="1"/>
  <c r="Y64" i="12"/>
  <c r="AJ64" i="12" s="1"/>
  <c r="CD64" i="12" s="1"/>
  <c r="CR64" i="12" s="1"/>
  <c r="Y65" i="12"/>
  <c r="AA65" i="12" s="1"/>
  <c r="Y66" i="12"/>
  <c r="AF66" i="12" s="1"/>
  <c r="BZ66" i="12" s="1"/>
  <c r="CN66" i="12" s="1"/>
  <c r="Y67" i="12"/>
  <c r="AA67" i="12" s="1"/>
  <c r="Y68" i="12"/>
  <c r="AG68" i="12" s="1"/>
  <c r="Y69" i="12"/>
  <c r="AK69" i="12" s="1"/>
  <c r="CE69" i="12" s="1"/>
  <c r="Y70" i="12"/>
  <c r="AJ70" i="12" s="1"/>
  <c r="Y71" i="12"/>
  <c r="AJ71" i="12" s="1"/>
  <c r="Y72" i="12"/>
  <c r="AJ72" i="12" s="1"/>
  <c r="Y73" i="12"/>
  <c r="AJ73" i="12" s="1"/>
  <c r="CD73" i="12" s="1"/>
  <c r="CR73" i="12" s="1"/>
  <c r="Y74" i="12"/>
  <c r="AC74" i="12" s="1"/>
  <c r="Y75" i="12"/>
  <c r="AB75" i="12" s="1"/>
  <c r="Y76" i="12"/>
  <c r="AE76" i="12" s="1"/>
  <c r="BY76" i="12" s="1"/>
  <c r="CM76" i="12" s="1"/>
  <c r="Y77" i="12"/>
  <c r="AH77" i="12" s="1"/>
  <c r="Y78" i="12"/>
  <c r="AK78" i="12" s="1"/>
  <c r="CE78" i="12" s="1"/>
  <c r="Y79" i="12"/>
  <c r="AJ79" i="12" s="1"/>
  <c r="Y80" i="12"/>
  <c r="Y81" i="12"/>
  <c r="AJ81" i="12" s="1"/>
  <c r="Y82" i="12"/>
  <c r="AC82" i="12" s="1"/>
  <c r="Y83" i="12"/>
  <c r="AB83" i="12" s="1"/>
  <c r="Y84" i="12"/>
  <c r="AE84" i="12" s="1"/>
  <c r="Y85" i="12"/>
  <c r="AH85" i="12" s="1"/>
  <c r="Y86" i="12"/>
  <c r="AK86" i="12" s="1"/>
  <c r="CE86" i="12" s="1"/>
  <c r="Y87" i="12"/>
  <c r="AJ87" i="12" s="1"/>
  <c r="Y88" i="12"/>
  <c r="Y89" i="12"/>
  <c r="AB89" i="12" s="1"/>
  <c r="Y90" i="12"/>
  <c r="AC90" i="12" s="1"/>
  <c r="Y91" i="12"/>
  <c r="AB91" i="12" s="1"/>
  <c r="Y92" i="12"/>
  <c r="AE92" i="12" s="1"/>
  <c r="Y93" i="12"/>
  <c r="AH93" i="12" s="1"/>
  <c r="Y94" i="12"/>
  <c r="AK94" i="12" s="1"/>
  <c r="CE94" i="12" s="1"/>
  <c r="Y95" i="12"/>
  <c r="AJ95" i="12" s="1"/>
  <c r="Y96" i="12"/>
  <c r="Y97" i="12"/>
  <c r="AI97" i="12" s="1"/>
  <c r="Y98" i="12"/>
  <c r="AC98" i="12" s="1"/>
  <c r="Y56" i="12"/>
  <c r="AG56" i="12" s="1"/>
  <c r="BD45" i="9"/>
  <c r="BD44" i="9"/>
  <c r="BF43" i="9"/>
  <c r="BD43" i="9"/>
  <c r="BD41" i="9"/>
  <c r="BD38" i="9"/>
  <c r="BD36" i="9"/>
  <c r="BD35" i="9"/>
  <c r="BD34" i="9"/>
  <c r="BD33" i="9"/>
  <c r="BD31" i="9"/>
  <c r="BD30" i="9"/>
  <c r="BD29" i="9"/>
  <c r="BD28" i="9"/>
  <c r="BD27" i="9"/>
  <c r="BD26" i="9"/>
  <c r="BD25" i="9"/>
  <c r="BD24" i="9"/>
  <c r="BD23" i="9"/>
  <c r="BD21" i="9"/>
  <c r="BD20" i="9"/>
  <c r="BD19" i="9"/>
  <c r="BD18" i="9"/>
  <c r="BD17" i="9"/>
  <c r="BD16" i="9"/>
  <c r="BD15" i="9"/>
  <c r="BD14" i="9"/>
  <c r="BD12" i="9"/>
  <c r="BD11" i="9"/>
  <c r="BD10" i="9"/>
  <c r="BD9" i="9"/>
  <c r="BD8" i="9"/>
  <c r="BD7" i="9"/>
  <c r="AZ4" i="9"/>
  <c r="AY4" i="9"/>
  <c r="AV4" i="9"/>
  <c r="BD45" i="11"/>
  <c r="BD42" i="11"/>
  <c r="BD41" i="11"/>
  <c r="BD40" i="11"/>
  <c r="BD39" i="11"/>
  <c r="BD38" i="11"/>
  <c r="BD37" i="11"/>
  <c r="BD35" i="11"/>
  <c r="BD34" i="11"/>
  <c r="BD33" i="11"/>
  <c r="BD32" i="11"/>
  <c r="BD31" i="11"/>
  <c r="BD30" i="11"/>
  <c r="BD29" i="11"/>
  <c r="BD27" i="11"/>
  <c r="BF24" i="11"/>
  <c r="BD23" i="11"/>
  <c r="BD21" i="11"/>
  <c r="BD20" i="11"/>
  <c r="BD19" i="11"/>
  <c r="BF16" i="11"/>
  <c r="BD16" i="11"/>
  <c r="BD15" i="11"/>
  <c r="BD14" i="11"/>
  <c r="BD13" i="11"/>
  <c r="BD12" i="11"/>
  <c r="BD11" i="11"/>
  <c r="BD10" i="11"/>
  <c r="BD9" i="11"/>
  <c r="BD7" i="11"/>
  <c r="BD6" i="11"/>
  <c r="AZ4" i="11"/>
  <c r="AY4" i="11"/>
  <c r="AV4" i="11"/>
  <c r="AZ4" i="10"/>
  <c r="AY4" i="10"/>
  <c r="AV4" i="10"/>
  <c r="BE52" i="9" l="1"/>
  <c r="BF52" i="9" s="1"/>
  <c r="AW52" i="9"/>
  <c r="CC52" i="9"/>
  <c r="CQ52" i="9" s="1"/>
  <c r="AE53" i="9"/>
  <c r="AL53" i="9"/>
  <c r="AD53" i="9"/>
  <c r="AH53" i="9"/>
  <c r="AG53" i="9"/>
  <c r="AF53" i="9"/>
  <c r="AC53" i="9"/>
  <c r="AK53" i="9"/>
  <c r="BG60" i="9"/>
  <c r="AA53" i="9"/>
  <c r="CA57" i="9"/>
  <c r="CO57" i="9" s="1"/>
  <c r="AB53" i="9"/>
  <c r="AG55" i="9"/>
  <c r="AF55" i="9"/>
  <c r="AH55" i="9"/>
  <c r="AE55" i="9"/>
  <c r="AD55" i="9"/>
  <c r="AC55" i="9"/>
  <c r="AL55" i="9"/>
  <c r="AB55" i="9"/>
  <c r="AK55" i="9"/>
  <c r="AA55" i="9"/>
  <c r="AO58" i="9"/>
  <c r="AI53" i="9"/>
  <c r="AI55" i="9"/>
  <c r="CC56" i="9"/>
  <c r="CQ56" i="9" s="1"/>
  <c r="AW56" i="9"/>
  <c r="BV58" i="9"/>
  <c r="CJ58" i="9" s="1"/>
  <c r="AP58" i="9"/>
  <c r="BB58" i="9" s="1"/>
  <c r="CA59" i="9"/>
  <c r="CO59" i="9" s="1"/>
  <c r="AU59" i="9"/>
  <c r="BU61" i="9"/>
  <c r="CI61" i="9" s="1"/>
  <c r="AR52" i="9"/>
  <c r="AJ53" i="9"/>
  <c r="AY54" i="9"/>
  <c r="AJ55" i="9"/>
  <c r="CY58" i="9"/>
  <c r="CZ58" i="9" s="1"/>
  <c r="AY58" i="9"/>
  <c r="AW60" i="9"/>
  <c r="CC60" i="9"/>
  <c r="CQ60" i="9" s="1"/>
  <c r="DA60" i="9"/>
  <c r="AS52" i="9"/>
  <c r="AS56" i="9"/>
  <c r="BY56" i="9"/>
  <c r="CM56" i="9" s="1"/>
  <c r="BZ59" i="9"/>
  <c r="CN59" i="9" s="1"/>
  <c r="AO60" i="9"/>
  <c r="BU60" i="9"/>
  <c r="CI60" i="9" s="1"/>
  <c r="DC60" i="9" s="1"/>
  <c r="AM60" i="9"/>
  <c r="CG60" i="9" s="1"/>
  <c r="AX60" i="9"/>
  <c r="CD60" i="9"/>
  <c r="CR60" i="9" s="1"/>
  <c r="CW62" i="9"/>
  <c r="AS54" i="9"/>
  <c r="BY54" i="9"/>
  <c r="CM54" i="9" s="1"/>
  <c r="CV65" i="9"/>
  <c r="CC57" i="9"/>
  <c r="CQ57" i="9" s="1"/>
  <c r="BX58" i="9"/>
  <c r="CL58" i="9" s="1"/>
  <c r="CC59" i="9"/>
  <c r="CQ59" i="9" s="1"/>
  <c r="AY60" i="9"/>
  <c r="AP61" i="9"/>
  <c r="AT62" i="9"/>
  <c r="BY64" i="9"/>
  <c r="CM64" i="9" s="1"/>
  <c r="CV70" i="9"/>
  <c r="AT54" i="9"/>
  <c r="BZ56" i="9"/>
  <c r="CN56" i="9" s="1"/>
  <c r="CD57" i="9"/>
  <c r="CR57" i="9" s="1"/>
  <c r="AQ58" i="9"/>
  <c r="BE58" i="9" s="1"/>
  <c r="BF58" i="9" s="1"/>
  <c r="AV59" i="9"/>
  <c r="BD59" i="9" s="1"/>
  <c r="BW60" i="9"/>
  <c r="CK60" i="9" s="1"/>
  <c r="CY60" i="9" s="1"/>
  <c r="CZ60" i="9" s="1"/>
  <c r="AQ60" i="9"/>
  <c r="BE60" i="9" s="1"/>
  <c r="BF60" i="9" s="1"/>
  <c r="AZ60" i="9"/>
  <c r="BZ64" i="9"/>
  <c r="CN64" i="9" s="1"/>
  <c r="BZ69" i="9"/>
  <c r="CN69" i="9" s="1"/>
  <c r="AT69" i="9"/>
  <c r="AU54" i="9"/>
  <c r="CA56" i="9"/>
  <c r="CO56" i="9" s="1"/>
  <c r="CE57" i="9"/>
  <c r="CS57" i="9" s="1"/>
  <c r="AK59" i="9"/>
  <c r="AC59" i="9"/>
  <c r="AJ59" i="9"/>
  <c r="AB59" i="9"/>
  <c r="AL59" i="9"/>
  <c r="BX60" i="9"/>
  <c r="CL60" i="9" s="1"/>
  <c r="AR60" i="9"/>
  <c r="AT61" i="9"/>
  <c r="BZ61" i="9"/>
  <c r="CN61" i="9" s="1"/>
  <c r="CV62" i="9"/>
  <c r="AF63" i="9"/>
  <c r="AE63" i="9"/>
  <c r="AI63" i="9"/>
  <c r="AH63" i="9"/>
  <c r="AG63" i="9"/>
  <c r="AD63" i="9"/>
  <c r="CB64" i="9"/>
  <c r="CP64" i="9" s="1"/>
  <c r="CX64" i="9" s="1"/>
  <c r="AV64" i="9"/>
  <c r="BD64" i="9" s="1"/>
  <c r="CC64" i="9"/>
  <c r="CQ64" i="9" s="1"/>
  <c r="BW66" i="9"/>
  <c r="CK66" i="9" s="1"/>
  <c r="BV68" i="9"/>
  <c r="CJ68" i="9" s="1"/>
  <c r="AP68" i="9"/>
  <c r="CD52" i="9"/>
  <c r="CR52" i="9" s="1"/>
  <c r="AV56" i="9"/>
  <c r="BD56" i="9" s="1"/>
  <c r="BV57" i="9"/>
  <c r="CJ57" i="9" s="1"/>
  <c r="CF57" i="9"/>
  <c r="CT57" i="9" s="1"/>
  <c r="CA58" i="9"/>
  <c r="CO58" i="9" s="1"/>
  <c r="AA59" i="9"/>
  <c r="AP60" i="9"/>
  <c r="AU61" i="9"/>
  <c r="CA61" i="9"/>
  <c r="CO61" i="9" s="1"/>
  <c r="AS61" i="9"/>
  <c r="AX62" i="9"/>
  <c r="CD62" i="9"/>
  <c r="CR62" i="9" s="1"/>
  <c r="AA63" i="9"/>
  <c r="AX63" i="9"/>
  <c r="AX65" i="9"/>
  <c r="CD65" i="9"/>
  <c r="CR65" i="9" s="1"/>
  <c r="BY68" i="9"/>
  <c r="CM68" i="9" s="1"/>
  <c r="AS68" i="9"/>
  <c r="BU52" i="9"/>
  <c r="CI52" i="9" s="1"/>
  <c r="CE52" i="9"/>
  <c r="CS52" i="9" s="1"/>
  <c r="AJ54" i="9"/>
  <c r="AB54" i="9"/>
  <c r="AI54" i="9"/>
  <c r="AA54" i="9"/>
  <c r="AL54" i="9"/>
  <c r="AL56" i="9"/>
  <c r="AD56" i="9"/>
  <c r="AK56" i="9"/>
  <c r="AC56" i="9"/>
  <c r="AJ56" i="9"/>
  <c r="BB57" i="9"/>
  <c r="BW57" i="9"/>
  <c r="CK57" i="9" s="1"/>
  <c r="CB58" i="9"/>
  <c r="CP58" i="9" s="1"/>
  <c r="CX58" i="9" s="1"/>
  <c r="AD59" i="9"/>
  <c r="AS60" i="9"/>
  <c r="CB61" i="9"/>
  <c r="CP61" i="9" s="1"/>
  <c r="CX61" i="9" s="1"/>
  <c r="AV61" i="9"/>
  <c r="BD61" i="9" s="1"/>
  <c r="AB63" i="9"/>
  <c r="AY63" i="9"/>
  <c r="AP70" i="9"/>
  <c r="AZ52" i="9"/>
  <c r="BV52" i="9"/>
  <c r="CJ52" i="9" s="1"/>
  <c r="CV52" i="9" s="1"/>
  <c r="AC54" i="9"/>
  <c r="AA56" i="9"/>
  <c r="BX57" i="9"/>
  <c r="CL57" i="9" s="1"/>
  <c r="AF58" i="9"/>
  <c r="AE58" i="9"/>
  <c r="AJ58" i="9"/>
  <c r="CC58" i="9"/>
  <c r="CQ58" i="9" s="1"/>
  <c r="AE59" i="9"/>
  <c r="AT60" i="9"/>
  <c r="AC63" i="9"/>
  <c r="CB65" i="9"/>
  <c r="CP65" i="9" s="1"/>
  <c r="CX65" i="9" s="1"/>
  <c r="AP66" i="9"/>
  <c r="AO70" i="9"/>
  <c r="BU70" i="9"/>
  <c r="CI70" i="9" s="1"/>
  <c r="AW71" i="9"/>
  <c r="AY74" i="9"/>
  <c r="CE74" i="9"/>
  <c r="CS74" i="9" s="1"/>
  <c r="AT76" i="9"/>
  <c r="BZ76" i="9"/>
  <c r="CN76" i="9" s="1"/>
  <c r="BV79" i="9"/>
  <c r="CJ79" i="9" s="1"/>
  <c r="CV79" i="9" s="1"/>
  <c r="AP79" i="9"/>
  <c r="AG67" i="9"/>
  <c r="AF67" i="9"/>
  <c r="AE67" i="9"/>
  <c r="AD67" i="9"/>
  <c r="AL67" i="9"/>
  <c r="AW69" i="9"/>
  <c r="AR70" i="9"/>
  <c r="BE72" i="9"/>
  <c r="BF72" i="9" s="1"/>
  <c r="AP75" i="9"/>
  <c r="BV75" i="9"/>
  <c r="CJ75" i="9" s="1"/>
  <c r="BU65" i="9"/>
  <c r="CI65" i="9" s="1"/>
  <c r="CE65" i="9"/>
  <c r="CS65" i="9" s="1"/>
  <c r="CA66" i="9"/>
  <c r="CO66" i="9" s="1"/>
  <c r="AU66" i="9"/>
  <c r="BG66" i="9" s="1"/>
  <c r="BZ66" i="9"/>
  <c r="CN66" i="9" s="1"/>
  <c r="BZ68" i="9"/>
  <c r="CN68" i="9" s="1"/>
  <c r="CD69" i="9"/>
  <c r="CR69" i="9" s="1"/>
  <c r="BW75" i="9"/>
  <c r="CK75" i="9" s="1"/>
  <c r="CY75" i="9" s="1"/>
  <c r="CZ75" i="9" s="1"/>
  <c r="AQ75" i="9"/>
  <c r="BE75" i="9" s="1"/>
  <c r="BF75" i="9" s="1"/>
  <c r="AV78" i="9"/>
  <c r="BD78" i="9" s="1"/>
  <c r="CB78" i="9"/>
  <c r="CP78" i="9" s="1"/>
  <c r="CX78" i="9" s="1"/>
  <c r="AZ65" i="9"/>
  <c r="BV65" i="9"/>
  <c r="CJ65" i="9" s="1"/>
  <c r="CB66" i="9"/>
  <c r="CP66" i="9" s="1"/>
  <c r="CX66" i="9" s="1"/>
  <c r="AB67" i="9"/>
  <c r="BU67" i="9"/>
  <c r="CI67" i="9" s="1"/>
  <c r="CB68" i="9"/>
  <c r="CP68" i="9" s="1"/>
  <c r="CX68" i="9" s="1"/>
  <c r="AV68" i="9"/>
  <c r="BD68" i="9" s="1"/>
  <c r="CA68" i="9"/>
  <c r="CO68" i="9" s="1"/>
  <c r="AZ69" i="9"/>
  <c r="CF69" i="9"/>
  <c r="CT69" i="9" s="1"/>
  <c r="CE69" i="9"/>
  <c r="CS69" i="9" s="1"/>
  <c r="CW69" i="9"/>
  <c r="AX70" i="9"/>
  <c r="AK71" i="9"/>
  <c r="AC71" i="9"/>
  <c r="AJ71" i="9"/>
  <c r="AB71" i="9"/>
  <c r="AD71" i="9"/>
  <c r="AA71" i="9"/>
  <c r="AO72" i="9"/>
  <c r="CD72" i="9"/>
  <c r="CR72" i="9" s="1"/>
  <c r="AU74" i="9"/>
  <c r="AZ75" i="9"/>
  <c r="AW78" i="9"/>
  <c r="CC78" i="9"/>
  <c r="CQ78" i="9" s="1"/>
  <c r="AE81" i="9"/>
  <c r="AL81" i="9"/>
  <c r="AD81" i="9"/>
  <c r="AK81" i="9"/>
  <c r="AC81" i="9"/>
  <c r="AJ81" i="9"/>
  <c r="AI81" i="9"/>
  <c r="AH81" i="9"/>
  <c r="AG81" i="9"/>
  <c r="AF81" i="9"/>
  <c r="AB81" i="9"/>
  <c r="CE62" i="9"/>
  <c r="CS62" i="9" s="1"/>
  <c r="AK64" i="9"/>
  <c r="AC64" i="9"/>
  <c r="AJ64" i="9"/>
  <c r="AB64" i="9"/>
  <c r="AL64" i="9"/>
  <c r="BW65" i="9"/>
  <c r="CK65" i="9" s="1"/>
  <c r="CC66" i="9"/>
  <c r="CQ66" i="9" s="1"/>
  <c r="AC67" i="9"/>
  <c r="AP69" i="9"/>
  <c r="AE71" i="9"/>
  <c r="AP72" i="9"/>
  <c r="BV72" i="9"/>
  <c r="CJ72" i="9" s="1"/>
  <c r="CV72" i="9" s="1"/>
  <c r="CF72" i="9"/>
  <c r="CT72" i="9" s="1"/>
  <c r="AZ72" i="9"/>
  <c r="CE72" i="9"/>
  <c r="CS72" i="9" s="1"/>
  <c r="AA81" i="9"/>
  <c r="AG52" i="9"/>
  <c r="AH57" i="9"/>
  <c r="CF62" i="9"/>
  <c r="CT62" i="9" s="1"/>
  <c r="AA64" i="9"/>
  <c r="AR65" i="9"/>
  <c r="AE66" i="9"/>
  <c r="AL66" i="9"/>
  <c r="AD66" i="9"/>
  <c r="AJ66" i="9"/>
  <c r="AH67" i="9"/>
  <c r="CC68" i="9"/>
  <c r="CQ68" i="9" s="1"/>
  <c r="AW68" i="9"/>
  <c r="BB69" i="9"/>
  <c r="AF71" i="9"/>
  <c r="AU73" i="9"/>
  <c r="BG73" i="9" s="1"/>
  <c r="CA73" i="9"/>
  <c r="CO73" i="9" s="1"/>
  <c r="AA57" i="9"/>
  <c r="AL61" i="9"/>
  <c r="AD61" i="9"/>
  <c r="AK61" i="9"/>
  <c r="AC61" i="9"/>
  <c r="AJ61" i="9"/>
  <c r="AW61" i="9"/>
  <c r="BW62" i="9"/>
  <c r="CK62" i="9" s="1"/>
  <c r="AD64" i="9"/>
  <c r="AS65" i="9"/>
  <c r="AA66" i="9"/>
  <c r="AK66" i="9"/>
  <c r="AI67" i="9"/>
  <c r="AF70" i="9"/>
  <c r="AE70" i="9"/>
  <c r="AI70" i="9"/>
  <c r="AH70" i="9"/>
  <c r="AL70" i="9"/>
  <c r="AG71" i="9"/>
  <c r="AV71" i="9"/>
  <c r="BD71" i="9" s="1"/>
  <c r="BZ73" i="9"/>
  <c r="CN73" i="9" s="1"/>
  <c r="AS76" i="9"/>
  <c r="BY76" i="9"/>
  <c r="CM76" i="9" s="1"/>
  <c r="BU79" i="9"/>
  <c r="CI79" i="9" s="1"/>
  <c r="AO79" i="9"/>
  <c r="AX82" i="9"/>
  <c r="CD82" i="9"/>
  <c r="CR82" i="9" s="1"/>
  <c r="CC83" i="9"/>
  <c r="CQ83" i="9" s="1"/>
  <c r="AW83" i="9"/>
  <c r="AQ82" i="9"/>
  <c r="BW82" i="9"/>
  <c r="CK82" i="9" s="1"/>
  <c r="CV75" i="9"/>
  <c r="BB75" i="9"/>
  <c r="AU76" i="9"/>
  <c r="CA76" i="9"/>
  <c r="CO76" i="9" s="1"/>
  <c r="BB79" i="9"/>
  <c r="AR82" i="9"/>
  <c r="BX82" i="9"/>
  <c r="CL82" i="9" s="1"/>
  <c r="AJ74" i="9"/>
  <c r="AB74" i="9"/>
  <c r="AI74" i="9"/>
  <c r="AA74" i="9"/>
  <c r="AL74" i="9"/>
  <c r="AM80" i="9"/>
  <c r="CG80" i="9" s="1"/>
  <c r="CV80" i="9"/>
  <c r="AC74" i="9"/>
  <c r="AF78" i="9"/>
  <c r="AE78" i="9"/>
  <c r="AL78" i="9"/>
  <c r="AD78" i="9"/>
  <c r="AK78" i="9"/>
  <c r="AC78" i="9"/>
  <c r="AZ79" i="9"/>
  <c r="CF79" i="9"/>
  <c r="CT79" i="9" s="1"/>
  <c r="AR80" i="9"/>
  <c r="AY84" i="9"/>
  <c r="CE84" i="9"/>
  <c r="CS84" i="9" s="1"/>
  <c r="BW72" i="9"/>
  <c r="CK72" i="9" s="1"/>
  <c r="CY72" i="9" s="1"/>
  <c r="CZ72" i="9" s="1"/>
  <c r="CB73" i="9"/>
  <c r="CP73" i="9" s="1"/>
  <c r="CX73" i="9" s="1"/>
  <c r="AD74" i="9"/>
  <c r="AW75" i="9"/>
  <c r="CC75" i="9"/>
  <c r="CQ75" i="9" s="1"/>
  <c r="AA78" i="9"/>
  <c r="AS80" i="9"/>
  <c r="AH62" i="9"/>
  <c r="AG65" i="9"/>
  <c r="AM65" i="9" s="1"/>
  <c r="CG65" i="9" s="1"/>
  <c r="AR72" i="9"/>
  <c r="AE73" i="9"/>
  <c r="AL73" i="9"/>
  <c r="AD73" i="9"/>
  <c r="AJ73" i="9"/>
  <c r="AW73" i="9"/>
  <c r="AE74" i="9"/>
  <c r="AG75" i="9"/>
  <c r="AF75" i="9"/>
  <c r="AJ75" i="9"/>
  <c r="AB78" i="9"/>
  <c r="AA62" i="9"/>
  <c r="AL68" i="9"/>
  <c r="AD68" i="9"/>
  <c r="AK68" i="9"/>
  <c r="AC68" i="9"/>
  <c r="AM68" i="9" s="1"/>
  <c r="CG68" i="9" s="1"/>
  <c r="AJ68" i="9"/>
  <c r="BW69" i="9"/>
  <c r="CK69" i="9" s="1"/>
  <c r="AS72" i="9"/>
  <c r="AA73" i="9"/>
  <c r="AK73" i="9"/>
  <c r="AF74" i="9"/>
  <c r="AA75" i="9"/>
  <c r="AK75" i="9"/>
  <c r="AL76" i="9"/>
  <c r="AD76" i="9"/>
  <c r="AK76" i="9"/>
  <c r="AC76" i="9"/>
  <c r="AJ76" i="9"/>
  <c r="AB76" i="9"/>
  <c r="AI76" i="9"/>
  <c r="AA76" i="9"/>
  <c r="AG78" i="9"/>
  <c r="AX78" i="9"/>
  <c r="AK79" i="9"/>
  <c r="AC79" i="9"/>
  <c r="AJ79" i="9"/>
  <c r="AH79" i="9"/>
  <c r="AG79" i="9"/>
  <c r="AF79" i="9"/>
  <c r="AE79" i="9"/>
  <c r="AP88" i="9"/>
  <c r="BV88" i="9"/>
  <c r="CJ88" i="9" s="1"/>
  <c r="AV88" i="9"/>
  <c r="BD88" i="9" s="1"/>
  <c r="CB88" i="9"/>
  <c r="CP88" i="9" s="1"/>
  <c r="CX88" i="9" s="1"/>
  <c r="AS82" i="9"/>
  <c r="BY82" i="9"/>
  <c r="CM82" i="9" s="1"/>
  <c r="AV80" i="9"/>
  <c r="BD80" i="9" s="1"/>
  <c r="AG83" i="9"/>
  <c r="AF83" i="9"/>
  <c r="AE83" i="9"/>
  <c r="AL83" i="9"/>
  <c r="AD83" i="9"/>
  <c r="AK83" i="9"/>
  <c r="AC83" i="9"/>
  <c r="AJ83" i="9"/>
  <c r="AB83" i="9"/>
  <c r="AU86" i="9"/>
  <c r="CA86" i="9"/>
  <c r="CO86" i="9" s="1"/>
  <c r="AZ87" i="9"/>
  <c r="CF87" i="9"/>
  <c r="CT87" i="9" s="1"/>
  <c r="CD87" i="9"/>
  <c r="CR87" i="9" s="1"/>
  <c r="AH69" i="9"/>
  <c r="AG72" i="9"/>
  <c r="AY80" i="9"/>
  <c r="CE80" i="9"/>
  <c r="CS80" i="9" s="1"/>
  <c r="AY82" i="9"/>
  <c r="CE82" i="9"/>
  <c r="CS82" i="9" s="1"/>
  <c r="AA83" i="9"/>
  <c r="AV86" i="9"/>
  <c r="BD86" i="9" s="1"/>
  <c r="CB86" i="9"/>
  <c r="CP86" i="9" s="1"/>
  <c r="CX86" i="9" s="1"/>
  <c r="AQ90" i="9"/>
  <c r="BW90" i="9"/>
  <c r="CK90" i="9" s="1"/>
  <c r="AA69" i="9"/>
  <c r="AQ80" i="9"/>
  <c r="BE80" i="9" s="1"/>
  <c r="BF80" i="9" s="1"/>
  <c r="BW80" i="9"/>
  <c r="CK80" i="9" s="1"/>
  <c r="CY80" i="9" s="1"/>
  <c r="CZ80" i="9" s="1"/>
  <c r="AZ82" i="9"/>
  <c r="CF82" i="9"/>
  <c r="CT82" i="9" s="1"/>
  <c r="AH83" i="9"/>
  <c r="AR90" i="9"/>
  <c r="BX90" i="9"/>
  <c r="CL90" i="9" s="1"/>
  <c r="AQ87" i="9"/>
  <c r="BW87" i="9"/>
  <c r="CK87" i="9" s="1"/>
  <c r="AW88" i="9"/>
  <c r="CC88" i="9"/>
  <c r="CQ88" i="9" s="1"/>
  <c r="AX90" i="9"/>
  <c r="CD90" i="9"/>
  <c r="CR90" i="9" s="1"/>
  <c r="AR84" i="9"/>
  <c r="BX84" i="9"/>
  <c r="CL84" i="9" s="1"/>
  <c r="AW85" i="9"/>
  <c r="CC85" i="9"/>
  <c r="CQ85" i="9" s="1"/>
  <c r="CV85" i="9"/>
  <c r="AR87" i="9"/>
  <c r="BX87" i="9"/>
  <c r="CL87" i="9" s="1"/>
  <c r="AX88" i="9"/>
  <c r="CD88" i="9"/>
  <c r="CR88" i="9" s="1"/>
  <c r="AY90" i="9"/>
  <c r="CE90" i="9"/>
  <c r="CS90" i="9" s="1"/>
  <c r="AX85" i="9"/>
  <c r="CD85" i="9"/>
  <c r="CR85" i="9" s="1"/>
  <c r="AS87" i="9"/>
  <c r="BY87" i="9"/>
  <c r="CM87" i="9" s="1"/>
  <c r="AS89" i="9"/>
  <c r="BY89" i="9"/>
  <c r="CM89" i="9" s="1"/>
  <c r="AZ90" i="9"/>
  <c r="CF90" i="9"/>
  <c r="CT90" i="9" s="1"/>
  <c r="AH82" i="9"/>
  <c r="AT84" i="9"/>
  <c r="BZ84" i="9"/>
  <c r="CN84" i="9" s="1"/>
  <c r="AO85" i="9"/>
  <c r="AM85" i="9"/>
  <c r="CG85" i="9" s="1"/>
  <c r="BU85" i="9"/>
  <c r="CI85" i="9" s="1"/>
  <c r="AY85" i="9"/>
  <c r="CE85" i="9"/>
  <c r="CS85" i="9" s="1"/>
  <c r="AT89" i="9"/>
  <c r="BZ89" i="9"/>
  <c r="CN89" i="9" s="1"/>
  <c r="AA82" i="9"/>
  <c r="AI82" i="9"/>
  <c r="AP85" i="9"/>
  <c r="BB85" i="9" s="1"/>
  <c r="BV85" i="9"/>
  <c r="CJ85" i="9" s="1"/>
  <c r="CB85" i="9"/>
  <c r="CP85" i="9" s="1"/>
  <c r="CX85" i="9" s="1"/>
  <c r="AE86" i="9"/>
  <c r="AL86" i="9"/>
  <c r="AD86" i="9"/>
  <c r="AK86" i="9"/>
  <c r="AC86" i="9"/>
  <c r="AJ86" i="9"/>
  <c r="AB86" i="9"/>
  <c r="AI86" i="9"/>
  <c r="AA86" i="9"/>
  <c r="AG88" i="9"/>
  <c r="AF88" i="9"/>
  <c r="AE88" i="9"/>
  <c r="AL88" i="9"/>
  <c r="AD88" i="9"/>
  <c r="AK88" i="9"/>
  <c r="AC88" i="9"/>
  <c r="AU89" i="9"/>
  <c r="CA89" i="9"/>
  <c r="CO89" i="9" s="1"/>
  <c r="AB82" i="9"/>
  <c r="AZ84" i="9"/>
  <c r="CF84" i="9"/>
  <c r="CT84" i="9" s="1"/>
  <c r="AQ85" i="9"/>
  <c r="BE85" i="9" s="1"/>
  <c r="BF85" i="9" s="1"/>
  <c r="BW85" i="9"/>
  <c r="CK85" i="9" s="1"/>
  <c r="AF86" i="9"/>
  <c r="AY87" i="9"/>
  <c r="CE87" i="9"/>
  <c r="CS87" i="9" s="1"/>
  <c r="AA88" i="9"/>
  <c r="AP90" i="9"/>
  <c r="BV90" i="9"/>
  <c r="CJ90" i="9" s="1"/>
  <c r="AG84" i="9"/>
  <c r="AH89" i="9"/>
  <c r="AE90" i="9"/>
  <c r="AH84" i="9"/>
  <c r="AG87" i="9"/>
  <c r="AA89" i="9"/>
  <c r="AI89" i="9"/>
  <c r="AF90" i="9"/>
  <c r="AA84" i="9"/>
  <c r="AI84" i="9"/>
  <c r="AF85" i="9"/>
  <c r="AH87" i="9"/>
  <c r="AB89" i="9"/>
  <c r="AJ89" i="9"/>
  <c r="AG90" i="9"/>
  <c r="AH90" i="9"/>
  <c r="AC84" i="9"/>
  <c r="AB87" i="9"/>
  <c r="AD89" i="9"/>
  <c r="AA90" i="9"/>
  <c r="CD51" i="9"/>
  <c r="CR51" i="9" s="1"/>
  <c r="AX51" i="9"/>
  <c r="AF51" i="9"/>
  <c r="BW51" i="9"/>
  <c r="CK51" i="9" s="1"/>
  <c r="CE51" i="9"/>
  <c r="CS51" i="9" s="1"/>
  <c r="AG51" i="9"/>
  <c r="BX51" i="9"/>
  <c r="CL51" i="9" s="1"/>
  <c r="CF51" i="9"/>
  <c r="CT51" i="9" s="1"/>
  <c r="AH51" i="9"/>
  <c r="BY51" i="9"/>
  <c r="CM51" i="9" s="1"/>
  <c r="AA51" i="9"/>
  <c r="AI51" i="9"/>
  <c r="AB51" i="9"/>
  <c r="DA27" i="11"/>
  <c r="DA43" i="11"/>
  <c r="DA35" i="11"/>
  <c r="DC35" i="11" s="1"/>
  <c r="DA25" i="11"/>
  <c r="CZ31" i="11"/>
  <c r="DA31" i="11" s="1"/>
  <c r="DC31" i="11" s="1"/>
  <c r="CZ39" i="11"/>
  <c r="DA39" i="11" s="1"/>
  <c r="DC39" i="11" s="1"/>
  <c r="CZ15" i="11"/>
  <c r="CZ22" i="11"/>
  <c r="DA19" i="11"/>
  <c r="DA20" i="11"/>
  <c r="DC20" i="11" s="1"/>
  <c r="DC25" i="11"/>
  <c r="DA30" i="11"/>
  <c r="DA38" i="11"/>
  <c r="DC38" i="11" s="1"/>
  <c r="CZ23" i="11"/>
  <c r="DA23" i="11" s="1"/>
  <c r="DC23" i="11" s="1"/>
  <c r="DA41" i="11"/>
  <c r="DA13" i="11"/>
  <c r="DA15" i="11"/>
  <c r="DA21" i="11"/>
  <c r="DB21" i="11" s="1"/>
  <c r="DD21" i="11" s="1"/>
  <c r="DE21" i="11" s="1"/>
  <c r="DA32" i="11"/>
  <c r="DA33" i="11"/>
  <c r="DC33" i="11" s="1"/>
  <c r="DA40" i="11"/>
  <c r="DA6" i="11"/>
  <c r="CZ7" i="10"/>
  <c r="DC18" i="10"/>
  <c r="DA15" i="10"/>
  <c r="DC26" i="10"/>
  <c r="DA23" i="10"/>
  <c r="DC23" i="10" s="1"/>
  <c r="DC14" i="10"/>
  <c r="CV9" i="10"/>
  <c r="CW9" i="10" s="1"/>
  <c r="DA10" i="10"/>
  <c r="DC10" i="10" s="1"/>
  <c r="CW8" i="10"/>
  <c r="DB8" i="10" s="1"/>
  <c r="CV8" i="10"/>
  <c r="DA27" i="10"/>
  <c r="CW29" i="10"/>
  <c r="CV29" i="10"/>
  <c r="CV7" i="10"/>
  <c r="CW13" i="10"/>
  <c r="CV13" i="10"/>
  <c r="CV25" i="10"/>
  <c r="DC17" i="10"/>
  <c r="DA19" i="10"/>
  <c r="DC19" i="10" s="1"/>
  <c r="DA7" i="10"/>
  <c r="CW17" i="10"/>
  <c r="CV17" i="10"/>
  <c r="DC8" i="10"/>
  <c r="CW18" i="10"/>
  <c r="DB18" i="10" s="1"/>
  <c r="DD18" i="10" s="1"/>
  <c r="DE18" i="10" s="1"/>
  <c r="CV18" i="10"/>
  <c r="DC7" i="10"/>
  <c r="CV19" i="10"/>
  <c r="DA21" i="10"/>
  <c r="DA24" i="10"/>
  <c r="CW28" i="10"/>
  <c r="DA9" i="10"/>
  <c r="DA29" i="10"/>
  <c r="DA8" i="10"/>
  <c r="CV10" i="10"/>
  <c r="CW12" i="10"/>
  <c r="DB12" i="10" s="1"/>
  <c r="DC15" i="10"/>
  <c r="DA16" i="10"/>
  <c r="DC16" i="10" s="1"/>
  <c r="CW24" i="10"/>
  <c r="DC11" i="10"/>
  <c r="DA13" i="10"/>
  <c r="CV14" i="10"/>
  <c r="CV16" i="10"/>
  <c r="CV21" i="10"/>
  <c r="CV23" i="10"/>
  <c r="DA25" i="10"/>
  <c r="CV26" i="10"/>
  <c r="DA12" i="10"/>
  <c r="CW15" i="10"/>
  <c r="DB15" i="10" s="1"/>
  <c r="CV15" i="10"/>
  <c r="DA17" i="10"/>
  <c r="DA20" i="10"/>
  <c r="DC20" i="10" s="1"/>
  <c r="DA28" i="10"/>
  <c r="DC28" i="10" s="1"/>
  <c r="CV11" i="10"/>
  <c r="CV27" i="10"/>
  <c r="CV6" i="10"/>
  <c r="DA6" i="10"/>
  <c r="CV40" i="10"/>
  <c r="CY36" i="10"/>
  <c r="CZ36" i="10" s="1"/>
  <c r="BE44" i="10"/>
  <c r="BF44" i="10" s="1"/>
  <c r="BG44" i="10" s="1"/>
  <c r="CV36" i="10"/>
  <c r="CY38" i="10"/>
  <c r="CZ38" i="10" s="1"/>
  <c r="BC39" i="10"/>
  <c r="BH39" i="10" s="1"/>
  <c r="BJ39" i="10" s="1"/>
  <c r="BK39" i="10" s="1"/>
  <c r="CY44" i="10"/>
  <c r="CZ44" i="10" s="1"/>
  <c r="AS40" i="10"/>
  <c r="BY40" i="10"/>
  <c r="CM40" i="10" s="1"/>
  <c r="AM40" i="10"/>
  <c r="CG40" i="10" s="1"/>
  <c r="AR41" i="10"/>
  <c r="BX41" i="10"/>
  <c r="CL41" i="10" s="1"/>
  <c r="AZ41" i="10"/>
  <c r="CF41" i="10"/>
  <c r="CT41" i="10" s="1"/>
  <c r="CA44" i="10"/>
  <c r="CO44" i="10" s="1"/>
  <c r="AT46" i="10"/>
  <c r="BZ46" i="10"/>
  <c r="CN46" i="10" s="1"/>
  <c r="AO49" i="10"/>
  <c r="AM49" i="10"/>
  <c r="CG49" i="10" s="1"/>
  <c r="BU49" i="10"/>
  <c r="CI49" i="10" s="1"/>
  <c r="AW49" i="10"/>
  <c r="CC49" i="10"/>
  <c r="CQ49" i="10" s="1"/>
  <c r="BE37" i="10"/>
  <c r="BF37" i="10" s="1"/>
  <c r="CD38" i="10"/>
  <c r="CR38" i="10" s="1"/>
  <c r="AT40" i="10"/>
  <c r="BZ40" i="10"/>
  <c r="CN40" i="10" s="1"/>
  <c r="AM41" i="10"/>
  <c r="CG41" i="10" s="1"/>
  <c r="AO42" i="10"/>
  <c r="AM42" i="10"/>
  <c r="CG42" i="10" s="1"/>
  <c r="BU42" i="10"/>
  <c r="CI42" i="10" s="1"/>
  <c r="AW42" i="10"/>
  <c r="CC42" i="10"/>
  <c r="CQ42" i="10" s="1"/>
  <c r="CB42" i="10"/>
  <c r="CP42" i="10" s="1"/>
  <c r="CX42" i="10" s="1"/>
  <c r="AO45" i="10"/>
  <c r="AM45" i="10"/>
  <c r="CG45" i="10" s="1"/>
  <c r="AR48" i="10"/>
  <c r="BX48" i="10"/>
  <c r="CL48" i="10" s="1"/>
  <c r="AZ48" i="10"/>
  <c r="CF48" i="10"/>
  <c r="CT48" i="10" s="1"/>
  <c r="BC36" i="10"/>
  <c r="BB36" i="10"/>
  <c r="AY38" i="10"/>
  <c r="AP42" i="10"/>
  <c r="BB42" i="10" s="1"/>
  <c r="BV42" i="10"/>
  <c r="CJ42" i="10" s="1"/>
  <c r="AX42" i="10"/>
  <c r="CD42" i="10"/>
  <c r="CR42" i="10" s="1"/>
  <c r="AY42" i="10"/>
  <c r="AP45" i="10"/>
  <c r="BV45" i="10"/>
  <c r="CJ45" i="10" s="1"/>
  <c r="DA47" i="10"/>
  <c r="BY48" i="10"/>
  <c r="CM48" i="10" s="1"/>
  <c r="AS48" i="10"/>
  <c r="AM48" i="10"/>
  <c r="CG48" i="10" s="1"/>
  <c r="AU36" i="10"/>
  <c r="CC36" i="10"/>
  <c r="CQ36" i="10" s="1"/>
  <c r="CD37" i="10"/>
  <c r="CR37" i="10" s="1"/>
  <c r="AM38" i="10"/>
  <c r="CG38" i="10" s="1"/>
  <c r="AZ38" i="10"/>
  <c r="BV38" i="10"/>
  <c r="CJ38" i="10" s="1"/>
  <c r="CV38" i="10" s="1"/>
  <c r="CW39" i="10"/>
  <c r="AS41" i="10"/>
  <c r="AU43" i="10"/>
  <c r="CA43" i="10"/>
  <c r="CO43" i="10" s="1"/>
  <c r="BW45" i="10"/>
  <c r="CK45" i="10" s="1"/>
  <c r="CY45" i="10" s="1"/>
  <c r="CZ45" i="10" s="1"/>
  <c r="AQ45" i="10"/>
  <c r="BE45" i="10" s="1"/>
  <c r="BF45" i="10" s="1"/>
  <c r="AV36" i="10"/>
  <c r="BD36" i="10" s="1"/>
  <c r="CE37" i="10"/>
  <c r="CS37" i="10" s="1"/>
  <c r="AQ38" i="10"/>
  <c r="BE38" i="10" s="1"/>
  <c r="BF38" i="10" s="1"/>
  <c r="BG38" i="10" s="1"/>
  <c r="BY38" i="10"/>
  <c r="CM38" i="10" s="1"/>
  <c r="BZ39" i="10"/>
  <c r="CN39" i="10" s="1"/>
  <c r="BC40" i="10"/>
  <c r="BB40" i="10"/>
  <c r="CV42" i="10"/>
  <c r="AV43" i="10"/>
  <c r="BD43" i="10" s="1"/>
  <c r="BE43" i="10" s="1"/>
  <c r="BF43" i="10" s="1"/>
  <c r="CB43" i="10"/>
  <c r="CP43" i="10" s="1"/>
  <c r="CX43" i="10" s="1"/>
  <c r="BB43" i="10"/>
  <c r="BX45" i="10"/>
  <c r="CL45" i="10" s="1"/>
  <c r="AR45" i="10"/>
  <c r="CF45" i="10"/>
  <c r="CT45" i="10" s="1"/>
  <c r="AZ45" i="10"/>
  <c r="CC45" i="10"/>
  <c r="CQ45" i="10" s="1"/>
  <c r="CY56" i="10"/>
  <c r="CZ56" i="10" s="1"/>
  <c r="BU36" i="10"/>
  <c r="CI36" i="10" s="1"/>
  <c r="AM37" i="10"/>
  <c r="CG37" i="10" s="1"/>
  <c r="BV37" i="10"/>
  <c r="CJ37" i="10" s="1"/>
  <c r="CF37" i="10"/>
  <c r="CT37" i="10" s="1"/>
  <c r="AR38" i="10"/>
  <c r="AM39" i="10"/>
  <c r="CG39" i="10" s="1"/>
  <c r="BU39" i="10"/>
  <c r="CI39" i="10" s="1"/>
  <c r="CA39" i="10"/>
  <c r="CO39" i="10" s="1"/>
  <c r="AU40" i="10"/>
  <c r="AQ42" i="10"/>
  <c r="BE42" i="10" s="1"/>
  <c r="BF42" i="10" s="1"/>
  <c r="BG42" i="10" s="1"/>
  <c r="AM43" i="10"/>
  <c r="CG43" i="10" s="1"/>
  <c r="BU43" i="10"/>
  <c r="CI43" i="10" s="1"/>
  <c r="BZ43" i="10"/>
  <c r="CN43" i="10" s="1"/>
  <c r="BB44" i="10"/>
  <c r="CF44" i="10"/>
  <c r="CT44" i="10" s="1"/>
  <c r="AZ44" i="10"/>
  <c r="CD45" i="10"/>
  <c r="CR45" i="10" s="1"/>
  <c r="BW46" i="10"/>
  <c r="CK46" i="10" s="1"/>
  <c r="BE47" i="10"/>
  <c r="BF47" i="10" s="1"/>
  <c r="AM36" i="10"/>
  <c r="CG36" i="10" s="1"/>
  <c r="BB37" i="10"/>
  <c r="BC37" i="10" s="1"/>
  <c r="BW37" i="10"/>
  <c r="CK37" i="10" s="1"/>
  <c r="CY37" i="10" s="1"/>
  <c r="CZ37" i="10" s="1"/>
  <c r="CB39" i="10"/>
  <c r="CP39" i="10" s="1"/>
  <c r="CX39" i="10" s="1"/>
  <c r="AV40" i="10"/>
  <c r="BD40" i="10" s="1"/>
  <c r="AW43" i="10"/>
  <c r="CW43" i="10"/>
  <c r="BY44" i="10"/>
  <c r="CM44" i="10" s="1"/>
  <c r="AS44" i="10"/>
  <c r="AM44" i="10"/>
  <c r="CG44" i="10" s="1"/>
  <c r="BG45" i="10"/>
  <c r="CV47" i="10"/>
  <c r="BX37" i="10"/>
  <c r="CL37" i="10" s="1"/>
  <c r="AW39" i="10"/>
  <c r="CY40" i="10"/>
  <c r="CZ40" i="10" s="1"/>
  <c r="DA40" i="10" s="1"/>
  <c r="AQ41" i="10"/>
  <c r="BE41" i="10" s="1"/>
  <c r="BF41" i="10" s="1"/>
  <c r="BW41" i="10"/>
  <c r="CK41" i="10" s="1"/>
  <c r="CY41" i="10" s="1"/>
  <c r="CZ41" i="10" s="1"/>
  <c r="AY41" i="10"/>
  <c r="CE41" i="10"/>
  <c r="CS41" i="10" s="1"/>
  <c r="CD41" i="10"/>
  <c r="CR41" i="10" s="1"/>
  <c r="BZ44" i="10"/>
  <c r="CN44" i="10" s="1"/>
  <c r="AT44" i="10"/>
  <c r="BX44" i="10"/>
  <c r="CL44" i="10" s="1"/>
  <c r="AV49" i="10"/>
  <c r="BD49" i="10" s="1"/>
  <c r="CB49" i="10"/>
  <c r="CP49" i="10" s="1"/>
  <c r="CX49" i="10" s="1"/>
  <c r="CY47" i="10"/>
  <c r="CZ47" i="10" s="1"/>
  <c r="AQ48" i="10"/>
  <c r="BE48" i="10" s="1"/>
  <c r="BF48" i="10" s="1"/>
  <c r="BW48" i="10"/>
  <c r="CK48" i="10" s="1"/>
  <c r="CY48" i="10" s="1"/>
  <c r="CZ48" i="10" s="1"/>
  <c r="AY48" i="10"/>
  <c r="CE48" i="10"/>
  <c r="CS48" i="10" s="1"/>
  <c r="CY50" i="10"/>
  <c r="CZ50" i="10" s="1"/>
  <c r="AP55" i="10"/>
  <c r="BV55" i="10"/>
  <c r="CJ55" i="10" s="1"/>
  <c r="CV55" i="10" s="1"/>
  <c r="AX55" i="10"/>
  <c r="CD55" i="10"/>
  <c r="CR55" i="10" s="1"/>
  <c r="CV56" i="10"/>
  <c r="AU57" i="10"/>
  <c r="BG57" i="10" s="1"/>
  <c r="CA57" i="10"/>
  <c r="CO57" i="10" s="1"/>
  <c r="AR58" i="10"/>
  <c r="BX58" i="10"/>
  <c r="CL58" i="10" s="1"/>
  <c r="AZ58" i="10"/>
  <c r="CF58" i="10"/>
  <c r="CT58" i="10" s="1"/>
  <c r="CW50" i="10"/>
  <c r="AQ55" i="10"/>
  <c r="BE55" i="10" s="1"/>
  <c r="BF55" i="10" s="1"/>
  <c r="BW55" i="10"/>
  <c r="CK55" i="10" s="1"/>
  <c r="CY55" i="10" s="1"/>
  <c r="CZ55" i="10" s="1"/>
  <c r="AY55" i="10"/>
  <c r="CE55" i="10"/>
  <c r="CS55" i="10" s="1"/>
  <c r="AS58" i="10"/>
  <c r="BY58" i="10"/>
  <c r="CM58" i="10" s="1"/>
  <c r="AM58" i="10"/>
  <c r="CG58" i="10" s="1"/>
  <c r="AP49" i="10"/>
  <c r="BB49" i="10" s="1"/>
  <c r="BV49" i="10"/>
  <c r="CJ49" i="10" s="1"/>
  <c r="AX49" i="10"/>
  <c r="CD49" i="10"/>
  <c r="CR49" i="10" s="1"/>
  <c r="BZ50" i="10"/>
  <c r="CN50" i="10" s="1"/>
  <c r="AT50" i="10"/>
  <c r="BB53" i="10"/>
  <c r="AQ54" i="10"/>
  <c r="BE54" i="10" s="1"/>
  <c r="BF54" i="10" s="1"/>
  <c r="BW54" i="10"/>
  <c r="CK54" i="10" s="1"/>
  <c r="CY54" i="10" s="1"/>
  <c r="CZ54" i="10" s="1"/>
  <c r="AY54" i="10"/>
  <c r="CE54" i="10"/>
  <c r="CS54" i="10" s="1"/>
  <c r="BB55" i="10"/>
  <c r="CW57" i="10"/>
  <c r="BB46" i="10"/>
  <c r="BC47" i="10"/>
  <c r="BB47" i="10"/>
  <c r="CA50" i="10"/>
  <c r="CO50" i="10" s="1"/>
  <c r="DA50" i="10" s="1"/>
  <c r="AU50" i="10"/>
  <c r="BG50" i="10" s="1"/>
  <c r="BE50" i="10"/>
  <c r="BF50" i="10" s="1"/>
  <c r="CV52" i="10"/>
  <c r="AS53" i="10"/>
  <c r="BY53" i="10"/>
  <c r="CM53" i="10" s="1"/>
  <c r="AM53" i="10"/>
  <c r="CG53" i="10" s="1"/>
  <c r="AR54" i="10"/>
  <c r="BX54" i="10"/>
  <c r="CL54" i="10" s="1"/>
  <c r="AZ54" i="10"/>
  <c r="CF54" i="10"/>
  <c r="CT54" i="10" s="1"/>
  <c r="AO56" i="10"/>
  <c r="AM56" i="10"/>
  <c r="CG56" i="10" s="1"/>
  <c r="BU56" i="10"/>
  <c r="CI56" i="10" s="1"/>
  <c r="AW56" i="10"/>
  <c r="CC56" i="10"/>
  <c r="CQ56" i="10" s="1"/>
  <c r="BY45" i="10"/>
  <c r="CM45" i="10" s="1"/>
  <c r="AS47" i="10"/>
  <c r="BY47" i="10"/>
  <c r="CM47" i="10" s="1"/>
  <c r="AM47" i="10"/>
  <c r="CG47" i="10" s="1"/>
  <c r="CF47" i="10"/>
  <c r="CT47" i="10" s="1"/>
  <c r="CV49" i="10"/>
  <c r="BB50" i="10"/>
  <c r="AU52" i="10"/>
  <c r="CA52" i="10"/>
  <c r="CO52" i="10" s="1"/>
  <c r="BC52" i="10"/>
  <c r="BB52" i="10"/>
  <c r="AT53" i="10"/>
  <c r="BZ53" i="10"/>
  <c r="CN53" i="10" s="1"/>
  <c r="AS54" i="10"/>
  <c r="BY54" i="10"/>
  <c r="CM54" i="10" s="1"/>
  <c r="AM54" i="10"/>
  <c r="CG54" i="10" s="1"/>
  <c r="BE35" i="10"/>
  <c r="BG35" i="10" s="1"/>
  <c r="BI35" i="10" s="1"/>
  <c r="AM46" i="10"/>
  <c r="CG46" i="10" s="1"/>
  <c r="BU46" i="10"/>
  <c r="CI46" i="10" s="1"/>
  <c r="CA46" i="10"/>
  <c r="CO46" i="10" s="1"/>
  <c r="AT47" i="10"/>
  <c r="BZ47" i="10"/>
  <c r="CN47" i="10" s="1"/>
  <c r="BG48" i="10"/>
  <c r="AQ49" i="10"/>
  <c r="BE49" i="10" s="1"/>
  <c r="BF49" i="10" s="1"/>
  <c r="AM50" i="10"/>
  <c r="CG50" i="10" s="1"/>
  <c r="CV50" i="10"/>
  <c r="AV52" i="10"/>
  <c r="BD52" i="10" s="1"/>
  <c r="CB52" i="10"/>
  <c r="CP52" i="10" s="1"/>
  <c r="CX52" i="10" s="1"/>
  <c r="CY52" i="10" s="1"/>
  <c r="CZ52" i="10" s="1"/>
  <c r="AU53" i="10"/>
  <c r="BG53" i="10" s="1"/>
  <c r="CA53" i="10"/>
  <c r="CO53" i="10" s="1"/>
  <c r="CB46" i="10"/>
  <c r="CP46" i="10" s="1"/>
  <c r="CX46" i="10" s="1"/>
  <c r="AW50" i="10"/>
  <c r="AO52" i="10"/>
  <c r="AM52" i="10"/>
  <c r="CG52" i="10" s="1"/>
  <c r="BU52" i="10"/>
  <c r="CI52" i="10" s="1"/>
  <c r="AW52" i="10"/>
  <c r="CC52" i="10"/>
  <c r="CQ52" i="10" s="1"/>
  <c r="BC55" i="10"/>
  <c r="AQ58" i="10"/>
  <c r="BE58" i="10" s="1"/>
  <c r="BF58" i="10" s="1"/>
  <c r="BW58" i="10"/>
  <c r="CK58" i="10" s="1"/>
  <c r="CY58" i="10" s="1"/>
  <c r="CZ58" i="10" s="1"/>
  <c r="AY58" i="10"/>
  <c r="CE58" i="10"/>
  <c r="CS58" i="10" s="1"/>
  <c r="DA54" i="10"/>
  <c r="BB57" i="10"/>
  <c r="CY57" i="10"/>
  <c r="CZ57" i="10" s="1"/>
  <c r="BG58" i="10"/>
  <c r="CY53" i="10"/>
  <c r="CZ53" i="10" s="1"/>
  <c r="CV53" i="10"/>
  <c r="AU56" i="10"/>
  <c r="CA56" i="10"/>
  <c r="CO56" i="10" s="1"/>
  <c r="DA56" i="10" s="1"/>
  <c r="BC56" i="10"/>
  <c r="BB56" i="10"/>
  <c r="AS57" i="10"/>
  <c r="BY57" i="10"/>
  <c r="CM57" i="10" s="1"/>
  <c r="AM57" i="10"/>
  <c r="CG57" i="10" s="1"/>
  <c r="AO55" i="10"/>
  <c r="AM55" i="10"/>
  <c r="CG55" i="10" s="1"/>
  <c r="BU55" i="10"/>
  <c r="CI55" i="10" s="1"/>
  <c r="AW55" i="10"/>
  <c r="CC55" i="10"/>
  <c r="CQ55" i="10" s="1"/>
  <c r="AV56" i="10"/>
  <c r="BD56" i="10" s="1"/>
  <c r="CB56" i="10"/>
  <c r="CP56" i="10" s="1"/>
  <c r="CX56" i="10" s="1"/>
  <c r="AT57" i="10"/>
  <c r="BZ57" i="10"/>
  <c r="CN57" i="10" s="1"/>
  <c r="BI57" i="10"/>
  <c r="BB35" i="10"/>
  <c r="BC35" i="10" s="1"/>
  <c r="BH35" i="10" s="1"/>
  <c r="DA35" i="10"/>
  <c r="AM35" i="10"/>
  <c r="CG35" i="10" s="1"/>
  <c r="BW35" i="10"/>
  <c r="CK35" i="10" s="1"/>
  <c r="CY35" i="10" s="1"/>
  <c r="CZ35" i="10" s="1"/>
  <c r="CE35" i="10"/>
  <c r="CS35" i="10" s="1"/>
  <c r="BX35" i="10"/>
  <c r="CL35" i="10" s="1"/>
  <c r="CF35" i="10"/>
  <c r="CT35" i="10" s="1"/>
  <c r="BY35" i="10"/>
  <c r="CM35" i="10" s="1"/>
  <c r="DC8" i="11"/>
  <c r="DC15" i="11"/>
  <c r="DC29" i="11"/>
  <c r="DC30" i="11"/>
  <c r="DC17" i="11"/>
  <c r="DC37" i="11"/>
  <c r="DC43" i="11"/>
  <c r="DC45" i="11"/>
  <c r="DA12" i="11"/>
  <c r="DC12" i="11" s="1"/>
  <c r="DA7" i="11"/>
  <c r="DC7" i="11" s="1"/>
  <c r="CW9" i="11"/>
  <c r="DB9" i="11" s="1"/>
  <c r="CW7" i="11"/>
  <c r="DB7" i="11" s="1"/>
  <c r="DA18" i="11"/>
  <c r="CW23" i="11"/>
  <c r="DA24" i="11"/>
  <c r="DC24" i="11" s="1"/>
  <c r="DA22" i="11"/>
  <c r="CW8" i="11"/>
  <c r="DB8" i="11" s="1"/>
  <c r="DA26" i="11"/>
  <c r="DA10" i="11"/>
  <c r="DC9" i="11"/>
  <c r="CW11" i="11"/>
  <c r="DB11" i="11" s="1"/>
  <c r="CW14" i="11"/>
  <c r="DB14" i="11" s="1"/>
  <c r="CV14" i="11"/>
  <c r="DA16" i="11"/>
  <c r="DC16" i="11" s="1"/>
  <c r="CV24" i="11"/>
  <c r="DC13" i="11"/>
  <c r="DA14" i="11"/>
  <c r="CW19" i="11"/>
  <c r="DB19" i="11" s="1"/>
  <c r="DC21" i="11"/>
  <c r="DC27" i="11"/>
  <c r="CV15" i="11"/>
  <c r="CW17" i="11"/>
  <c r="DB17" i="11" s="1"/>
  <c r="DD17" i="11" s="1"/>
  <c r="DE17" i="11" s="1"/>
  <c r="CV20" i="11"/>
  <c r="CV36" i="11"/>
  <c r="CW36" i="11"/>
  <c r="DC11" i="11"/>
  <c r="CV12" i="11"/>
  <c r="CV13" i="11"/>
  <c r="DC41" i="11"/>
  <c r="DC6" i="11"/>
  <c r="CV25" i="11"/>
  <c r="CW28" i="11"/>
  <c r="CV37" i="11"/>
  <c r="CV6" i="11"/>
  <c r="CW6" i="11" s="1"/>
  <c r="DB6" i="11" s="1"/>
  <c r="CV10" i="11"/>
  <c r="CV18" i="11"/>
  <c r="CV22" i="11"/>
  <c r="CV16" i="11"/>
  <c r="DC19" i="11"/>
  <c r="CW29" i="11"/>
  <c r="DB29" i="11" s="1"/>
  <c r="CV29" i="11"/>
  <c r="CV45" i="11"/>
  <c r="CV27" i="11"/>
  <c r="CW35" i="11"/>
  <c r="CV35" i="11"/>
  <c r="CV43" i="11"/>
  <c r="DC26" i="11"/>
  <c r="DA28" i="11"/>
  <c r="DC28" i="11" s="1"/>
  <c r="DA36" i="11"/>
  <c r="DA44" i="11"/>
  <c r="CV32" i="11"/>
  <c r="CV33" i="11"/>
  <c r="CV40" i="11"/>
  <c r="CV41" i="11"/>
  <c r="CW44" i="11"/>
  <c r="DA34" i="11"/>
  <c r="DA42" i="11"/>
  <c r="CW26" i="11"/>
  <c r="DB26" i="11" s="1"/>
  <c r="DD26" i="11" s="1"/>
  <c r="DE26" i="11" s="1"/>
  <c r="CV30" i="11"/>
  <c r="CV31" i="11"/>
  <c r="DC32" i="11"/>
  <c r="CW34" i="11"/>
  <c r="CV38" i="11"/>
  <c r="CV39" i="11"/>
  <c r="DC40" i="11"/>
  <c r="CW42" i="11"/>
  <c r="BG52" i="11"/>
  <c r="DA56" i="11"/>
  <c r="DA57" i="11"/>
  <c r="BG66" i="11"/>
  <c r="DA52" i="11"/>
  <c r="CY56" i="11"/>
  <c r="CZ56" i="11" s="1"/>
  <c r="CY57" i="11"/>
  <c r="CZ57" i="11" s="1"/>
  <c r="CW55" i="11"/>
  <c r="DB55" i="11" s="1"/>
  <c r="DD55" i="11" s="1"/>
  <c r="DE55" i="11" s="1"/>
  <c r="DA65" i="11"/>
  <c r="BG68" i="11"/>
  <c r="CY52" i="11"/>
  <c r="CZ52" i="11" s="1"/>
  <c r="DC55" i="11"/>
  <c r="CW59" i="11"/>
  <c r="BG65" i="11"/>
  <c r="CY66" i="11"/>
  <c r="CZ66" i="11" s="1"/>
  <c r="CW52" i="11"/>
  <c r="DB52" i="11" s="1"/>
  <c r="CV52" i="11"/>
  <c r="BI59" i="11"/>
  <c r="BH59" i="11"/>
  <c r="BJ59" i="11" s="1"/>
  <c r="BK59" i="11" s="1"/>
  <c r="CY60" i="11"/>
  <c r="CZ60" i="11" s="1"/>
  <c r="DC54" i="11"/>
  <c r="BH58" i="11"/>
  <c r="DA58" i="11"/>
  <c r="CY62" i="11"/>
  <c r="CZ62" i="11" s="1"/>
  <c r="DA62" i="11" s="1"/>
  <c r="BH52" i="11"/>
  <c r="DA53" i="11"/>
  <c r="DA54" i="11"/>
  <c r="BG58" i="11"/>
  <c r="BG61" i="11"/>
  <c r="CV62" i="11"/>
  <c r="DA63" i="11"/>
  <c r="DA64" i="11"/>
  <c r="CV68" i="11"/>
  <c r="CV60" i="11"/>
  <c r="DC56" i="11"/>
  <c r="BI57" i="11"/>
  <c r="CV65" i="11"/>
  <c r="CV57" i="11"/>
  <c r="CV61" i="11"/>
  <c r="CW61" i="11" s="1"/>
  <c r="DB61" i="11" s="1"/>
  <c r="CV75" i="11"/>
  <c r="CW75" i="11"/>
  <c r="BE53" i="11"/>
  <c r="BF53" i="11" s="1"/>
  <c r="CV53" i="11"/>
  <c r="CW53" i="11" s="1"/>
  <c r="DB53" i="11" s="1"/>
  <c r="BC55" i="11"/>
  <c r="BC62" i="11"/>
  <c r="BH70" i="11"/>
  <c r="CV78" i="11"/>
  <c r="BG80" i="11"/>
  <c r="BF54" i="11"/>
  <c r="CV54" i="11"/>
  <c r="BC56" i="11"/>
  <c r="BC63" i="11"/>
  <c r="BC65" i="11"/>
  <c r="BH65" i="11" s="1"/>
  <c r="DC65" i="11"/>
  <c r="CY65" i="11"/>
  <c r="CZ65" i="11" s="1"/>
  <c r="BG67" i="11"/>
  <c r="BG70" i="11"/>
  <c r="CW70" i="11"/>
  <c r="DA72" i="11"/>
  <c r="BG75" i="11"/>
  <c r="BE83" i="11"/>
  <c r="BF83" i="11" s="1"/>
  <c r="BE55" i="11"/>
  <c r="BF55" i="11" s="1"/>
  <c r="CV55" i="11"/>
  <c r="CW56" i="11"/>
  <c r="DB56" i="11" s="1"/>
  <c r="BC57" i="11"/>
  <c r="BH57" i="11" s="1"/>
  <c r="BJ57" i="11" s="1"/>
  <c r="BK57" i="11" s="1"/>
  <c r="DC58" i="11"/>
  <c r="CY59" i="11"/>
  <c r="CZ59" i="11" s="1"/>
  <c r="BE62" i="11"/>
  <c r="BF62" i="11" s="1"/>
  <c r="BI64" i="11"/>
  <c r="BG71" i="11"/>
  <c r="BG72" i="11"/>
  <c r="CV73" i="11"/>
  <c r="BI74" i="11"/>
  <c r="BE77" i="11"/>
  <c r="BF77" i="11" s="1"/>
  <c r="CW80" i="11"/>
  <c r="BF56" i="11"/>
  <c r="CW58" i="11"/>
  <c r="BE60" i="11"/>
  <c r="BF60" i="11" s="1"/>
  <c r="DA61" i="11"/>
  <c r="CY63" i="11"/>
  <c r="CZ63" i="11" s="1"/>
  <c r="DA67" i="11"/>
  <c r="CW71" i="11"/>
  <c r="DB71" i="11" s="1"/>
  <c r="DD71" i="11" s="1"/>
  <c r="DE71" i="11" s="1"/>
  <c r="CY73" i="11"/>
  <c r="CZ73" i="11" s="1"/>
  <c r="CY76" i="11"/>
  <c r="CZ76" i="11" s="1"/>
  <c r="CV76" i="11"/>
  <c r="CW76" i="11" s="1"/>
  <c r="DB76" i="11" s="1"/>
  <c r="BG79" i="11"/>
  <c r="CY80" i="11"/>
  <c r="CZ80" i="11" s="1"/>
  <c r="BG63" i="11"/>
  <c r="CV63" i="11"/>
  <c r="CV64" i="11"/>
  <c r="BH76" i="11"/>
  <c r="CY51" i="11"/>
  <c r="CZ51" i="11" s="1"/>
  <c r="CW64" i="11"/>
  <c r="DC67" i="11"/>
  <c r="CV67" i="11"/>
  <c r="DC72" i="11"/>
  <c r="CY74" i="11"/>
  <c r="CZ74" i="11" s="1"/>
  <c r="CV51" i="11"/>
  <c r="CW51" i="11" s="1"/>
  <c r="CV66" i="11"/>
  <c r="DC71" i="11"/>
  <c r="CY75" i="11"/>
  <c r="CZ75" i="11" s="1"/>
  <c r="BG76" i="11"/>
  <c r="CY79" i="11"/>
  <c r="CZ79" i="11" s="1"/>
  <c r="CV83" i="11"/>
  <c r="BH68" i="11"/>
  <c r="CV72" i="11"/>
  <c r="BC74" i="11"/>
  <c r="BH74" i="11" s="1"/>
  <c r="BJ74" i="11" s="1"/>
  <c r="BK74" i="11" s="1"/>
  <c r="CV79" i="11"/>
  <c r="DA68" i="11"/>
  <c r="BE69" i="11"/>
  <c r="BF69" i="11" s="1"/>
  <c r="DA69" i="11"/>
  <c r="CW77" i="11"/>
  <c r="DB77" i="11" s="1"/>
  <c r="DD77" i="11" s="1"/>
  <c r="DE77" i="11" s="1"/>
  <c r="CV77" i="11"/>
  <c r="CW88" i="11"/>
  <c r="DB88" i="11" s="1"/>
  <c r="DD88" i="11" s="1"/>
  <c r="DE88" i="11" s="1"/>
  <c r="CV74" i="11"/>
  <c r="BC75" i="11"/>
  <c r="BH75" i="11" s="1"/>
  <c r="DC77" i="11"/>
  <c r="DC78" i="11"/>
  <c r="DA78" i="11"/>
  <c r="DA84" i="11"/>
  <c r="BG88" i="11"/>
  <c r="BC72" i="11"/>
  <c r="BH72" i="11" s="1"/>
  <c r="BE73" i="11"/>
  <c r="BF73" i="11" s="1"/>
  <c r="DA70" i="11"/>
  <c r="DA76" i="11"/>
  <c r="BE82" i="11"/>
  <c r="BF82" i="11" s="1"/>
  <c r="BL85" i="11"/>
  <c r="DA85" i="11"/>
  <c r="DA86" i="11"/>
  <c r="BE90" i="11"/>
  <c r="BF90" i="11" s="1"/>
  <c r="BC85" i="11"/>
  <c r="BH85" i="11" s="1"/>
  <c r="BJ85" i="11" s="1"/>
  <c r="BK85" i="11" s="1"/>
  <c r="BI87" i="11"/>
  <c r="CV87" i="11"/>
  <c r="CY84" i="11"/>
  <c r="CZ84" i="11" s="1"/>
  <c r="DA89" i="11"/>
  <c r="DA90" i="11"/>
  <c r="CW90" i="11"/>
  <c r="BC78" i="11"/>
  <c r="BH78" i="11" s="1"/>
  <c r="BJ78" i="11" s="1"/>
  <c r="BK78" i="11" s="1"/>
  <c r="DA82" i="11"/>
  <c r="CW82" i="11"/>
  <c r="DB82" i="11" s="1"/>
  <c r="BC84" i="11"/>
  <c r="CW86" i="11"/>
  <c r="DB86" i="11" s="1"/>
  <c r="CV86" i="11"/>
  <c r="CV85" i="11"/>
  <c r="DA87" i="11"/>
  <c r="CY89" i="11"/>
  <c r="CZ89" i="11" s="1"/>
  <c r="CV89" i="11"/>
  <c r="CW89" i="11" s="1"/>
  <c r="DB89" i="11" s="1"/>
  <c r="BE81" i="11"/>
  <c r="BF81" i="11" s="1"/>
  <c r="CY81" i="11"/>
  <c r="CZ81" i="11" s="1"/>
  <c r="CY83" i="11"/>
  <c r="CZ83" i="11" s="1"/>
  <c r="DC86" i="11"/>
  <c r="BE89" i="11"/>
  <c r="BF89" i="11" s="1"/>
  <c r="BE84" i="11"/>
  <c r="BF84" i="11" s="1"/>
  <c r="CV84" i="11"/>
  <c r="BC86" i="11"/>
  <c r="BH86" i="11" s="1"/>
  <c r="BJ86" i="11" s="1"/>
  <c r="BK86" i="11" s="1"/>
  <c r="BC79" i="11"/>
  <c r="BH79" i="11" s="1"/>
  <c r="BG51" i="11"/>
  <c r="DA51" i="11"/>
  <c r="AL68" i="12"/>
  <c r="CF68" i="12" s="1"/>
  <c r="AG70" i="12"/>
  <c r="AC61" i="12"/>
  <c r="AF78" i="12"/>
  <c r="BZ78" i="12" s="1"/>
  <c r="CN78" i="12" s="1"/>
  <c r="AK57" i="12"/>
  <c r="CE57" i="12" s="1"/>
  <c r="AD64" i="12"/>
  <c r="AK66" i="12"/>
  <c r="CE66" i="12" s="1"/>
  <c r="AB73" i="12"/>
  <c r="BV73" i="12" s="1"/>
  <c r="CJ73" i="12" s="1"/>
  <c r="AG81" i="12"/>
  <c r="AC92" i="12"/>
  <c r="BW92" i="12" s="1"/>
  <c r="CK92" i="12" s="1"/>
  <c r="AC58" i="12"/>
  <c r="BW58" i="12" s="1"/>
  <c r="CK58" i="12" s="1"/>
  <c r="AE64" i="12"/>
  <c r="BY64" i="12" s="1"/>
  <c r="CM64" i="12" s="1"/>
  <c r="AL66" i="12"/>
  <c r="CF66" i="12" s="1"/>
  <c r="AG73" i="12"/>
  <c r="AK82" i="12"/>
  <c r="CE82" i="12" s="1"/>
  <c r="AJ97" i="12"/>
  <c r="CD97" i="12" s="1"/>
  <c r="CR97" i="12" s="1"/>
  <c r="AD58" i="12"/>
  <c r="BX58" i="12" s="1"/>
  <c r="CL58" i="12" s="1"/>
  <c r="AF64" i="12"/>
  <c r="AH67" i="12"/>
  <c r="AH73" i="12"/>
  <c r="AL82" i="12"/>
  <c r="CF82" i="12" s="1"/>
  <c r="AF98" i="12"/>
  <c r="AT98" i="12" s="1"/>
  <c r="AJ56" i="12"/>
  <c r="CD56" i="12" s="1"/>
  <c r="CR56" i="12" s="1"/>
  <c r="AB59" i="12"/>
  <c r="BV59" i="12" s="1"/>
  <c r="CJ59" i="12" s="1"/>
  <c r="AB65" i="12"/>
  <c r="AK68" i="12"/>
  <c r="CE68" i="12" s="1"/>
  <c r="AL74" i="12"/>
  <c r="CF74" i="12" s="1"/>
  <c r="AA83" i="12"/>
  <c r="AK98" i="12"/>
  <c r="CE98" i="12" s="1"/>
  <c r="BU65" i="12"/>
  <c r="CI65" i="12" s="1"/>
  <c r="AO65" i="12"/>
  <c r="AC62" i="12"/>
  <c r="AD62" i="12"/>
  <c r="AI69" i="12"/>
  <c r="AL70" i="12"/>
  <c r="CF70" i="12" s="1"/>
  <c r="AD92" i="12"/>
  <c r="AC60" i="12"/>
  <c r="BW60" i="12" s="1"/>
  <c r="AE62" i="12"/>
  <c r="AJ69" i="12"/>
  <c r="CD69" i="12" s="1"/>
  <c r="CR69" i="12" s="1"/>
  <c r="AC76" i="12"/>
  <c r="AJ83" i="12"/>
  <c r="CD83" i="12" s="1"/>
  <c r="CR83" i="12" s="1"/>
  <c r="AJ89" i="12"/>
  <c r="AL98" i="12"/>
  <c r="CF98" i="12" s="1"/>
  <c r="AB57" i="12"/>
  <c r="AP57" i="12" s="1"/>
  <c r="AE58" i="12"/>
  <c r="BY58" i="12" s="1"/>
  <c r="CM58" i="12" s="1"/>
  <c r="AD60" i="12"/>
  <c r="AR60" i="12" s="1"/>
  <c r="AF62" i="12"/>
  <c r="BZ62" i="12" s="1"/>
  <c r="CN62" i="12" s="1"/>
  <c r="AG64" i="12"/>
  <c r="AU64" i="12" s="1"/>
  <c r="AJ65" i="12"/>
  <c r="CD65" i="12" s="1"/>
  <c r="CR65" i="12" s="1"/>
  <c r="AI67" i="12"/>
  <c r="CC67" i="12" s="1"/>
  <c r="CQ67" i="12" s="1"/>
  <c r="AC70" i="12"/>
  <c r="AD72" i="12"/>
  <c r="AI73" i="12"/>
  <c r="CC73" i="12" s="1"/>
  <c r="CQ73" i="12" s="1"/>
  <c r="AD76" i="12"/>
  <c r="AR76" i="12" s="1"/>
  <c r="AH81" i="12"/>
  <c r="CB81" i="12" s="1"/>
  <c r="CP81" i="12" s="1"/>
  <c r="CX81" i="12" s="1"/>
  <c r="AC84" i="12"/>
  <c r="BW84" i="12" s="1"/>
  <c r="CK84" i="12" s="1"/>
  <c r="AF90" i="12"/>
  <c r="BZ90" i="12" s="1"/>
  <c r="CN90" i="12" s="1"/>
  <c r="AB97" i="12"/>
  <c r="AK70" i="12"/>
  <c r="CE70" i="12" s="1"/>
  <c r="AC57" i="12"/>
  <c r="AF58" i="12"/>
  <c r="AE60" i="12"/>
  <c r="AG62" i="12"/>
  <c r="CA62" i="12" s="1"/>
  <c r="CO62" i="12" s="1"/>
  <c r="AK64" i="12"/>
  <c r="CE64" i="12" s="1"/>
  <c r="AK65" i="12"/>
  <c r="CE65" i="12" s="1"/>
  <c r="AJ67" i="12"/>
  <c r="AD70" i="12"/>
  <c r="AE72" i="12"/>
  <c r="BY72" i="12" s="1"/>
  <c r="CM72" i="12" s="1"/>
  <c r="AI81" i="12"/>
  <c r="CC81" i="12" s="1"/>
  <c r="CQ81" i="12" s="1"/>
  <c r="AD84" i="12"/>
  <c r="AK90" i="12"/>
  <c r="CE90" i="12" s="1"/>
  <c r="AG97" i="12"/>
  <c r="CA97" i="12" s="1"/>
  <c r="CO97" i="12" s="1"/>
  <c r="AG57" i="12"/>
  <c r="AK62" i="12"/>
  <c r="CE62" i="12" s="1"/>
  <c r="AL64" i="12"/>
  <c r="CF64" i="12" s="1"/>
  <c r="AC66" i="12"/>
  <c r="BW66" i="12" s="1"/>
  <c r="CK66" i="12" s="1"/>
  <c r="AK67" i="12"/>
  <c r="CE67" i="12" s="1"/>
  <c r="AE70" i="12"/>
  <c r="AF72" i="12"/>
  <c r="AF74" i="12"/>
  <c r="BZ74" i="12" s="1"/>
  <c r="CN74" i="12" s="1"/>
  <c r="AB77" i="12"/>
  <c r="AL90" i="12"/>
  <c r="CF90" i="12" s="1"/>
  <c r="AH97" i="12"/>
  <c r="CB97" i="12" s="1"/>
  <c r="CP97" i="12" s="1"/>
  <c r="CX97" i="12" s="1"/>
  <c r="AL56" i="12"/>
  <c r="CF56" i="12" s="1"/>
  <c r="AA59" i="12"/>
  <c r="BU59" i="12" s="1"/>
  <c r="CI59" i="12" s="1"/>
  <c r="AB61" i="12"/>
  <c r="BV61" i="12" s="1"/>
  <c r="CJ61" i="12" s="1"/>
  <c r="AL62" i="12"/>
  <c r="CF62" i="12" s="1"/>
  <c r="AF70" i="12"/>
  <c r="AK72" i="12"/>
  <c r="CE72" i="12" s="1"/>
  <c r="AK74" i="12"/>
  <c r="CE74" i="12" s="1"/>
  <c r="AG77" i="12"/>
  <c r="CA77" i="12" s="1"/>
  <c r="CO77" i="12" s="1"/>
  <c r="AF82" i="12"/>
  <c r="BZ82" i="12" s="1"/>
  <c r="CN82" i="12" s="1"/>
  <c r="AA91" i="12"/>
  <c r="BU91" i="12" s="1"/>
  <c r="CI91" i="12" s="1"/>
  <c r="CD95" i="12"/>
  <c r="CR95" i="12" s="1"/>
  <c r="AX95" i="12"/>
  <c r="CD87" i="12"/>
  <c r="CR87" i="12" s="1"/>
  <c r="AX87" i="12"/>
  <c r="CD79" i="12"/>
  <c r="CR79" i="12" s="1"/>
  <c r="AX79" i="12"/>
  <c r="CD71" i="12"/>
  <c r="CR71" i="12" s="1"/>
  <c r="AX71" i="12"/>
  <c r="BW63" i="12"/>
  <c r="CK63" i="12" s="1"/>
  <c r="AQ63" i="12"/>
  <c r="CB93" i="12"/>
  <c r="CP93" i="12" s="1"/>
  <c r="CX93" i="12" s="1"/>
  <c r="AV93" i="12"/>
  <c r="BD93" i="12" s="1"/>
  <c r="CB85" i="12"/>
  <c r="CP85" i="12" s="1"/>
  <c r="CX85" i="12" s="1"/>
  <c r="AV85" i="12"/>
  <c r="BD85" i="12" s="1"/>
  <c r="CB77" i="12"/>
  <c r="CP77" i="12" s="1"/>
  <c r="CX77" i="12" s="1"/>
  <c r="AV77" i="12"/>
  <c r="BD77" i="12" s="1"/>
  <c r="CA61" i="12"/>
  <c r="CO61" i="12" s="1"/>
  <c r="AU61" i="12"/>
  <c r="CA56" i="12"/>
  <c r="CO56" i="12" s="1"/>
  <c r="AU56" i="12"/>
  <c r="BV91" i="12"/>
  <c r="CJ91" i="12" s="1"/>
  <c r="AP91" i="12"/>
  <c r="BV83" i="12"/>
  <c r="CJ83" i="12" s="1"/>
  <c r="AP83" i="12"/>
  <c r="BV75" i="12"/>
  <c r="CJ75" i="12" s="1"/>
  <c r="AP75" i="12"/>
  <c r="BU67" i="12"/>
  <c r="CI67" i="12" s="1"/>
  <c r="AO67" i="12"/>
  <c r="CB59" i="12"/>
  <c r="CP59" i="12" s="1"/>
  <c r="CX59" i="12" s="1"/>
  <c r="AV59" i="12"/>
  <c r="BD59" i="12" s="1"/>
  <c r="BW98" i="12"/>
  <c r="CK98" i="12" s="1"/>
  <c r="AQ98" i="12"/>
  <c r="BW90" i="12"/>
  <c r="CK90" i="12" s="1"/>
  <c r="AQ90" i="12"/>
  <c r="BW82" i="12"/>
  <c r="CK82" i="12" s="1"/>
  <c r="AQ82" i="12"/>
  <c r="BW74" i="12"/>
  <c r="CK74" i="12" s="1"/>
  <c r="AQ74" i="12"/>
  <c r="AJ96" i="12"/>
  <c r="AB96" i="12"/>
  <c r="AI96" i="12"/>
  <c r="AA96" i="12"/>
  <c r="AH96" i="12"/>
  <c r="AG96" i="12"/>
  <c r="AJ88" i="12"/>
  <c r="AB88" i="12"/>
  <c r="AI88" i="12"/>
  <c r="AA88" i="12"/>
  <c r="AH88" i="12"/>
  <c r="AG88" i="12"/>
  <c r="AJ80" i="12"/>
  <c r="AB80" i="12"/>
  <c r="AI80" i="12"/>
  <c r="AA80" i="12"/>
  <c r="AH80" i="12"/>
  <c r="AG80" i="12"/>
  <c r="CD72" i="12"/>
  <c r="CR72" i="12" s="1"/>
  <c r="AX72" i="12"/>
  <c r="BX62" i="12"/>
  <c r="CL62" i="12" s="1"/>
  <c r="AR62" i="12"/>
  <c r="AS64" i="12"/>
  <c r="CA65" i="12"/>
  <c r="CO65" i="12" s="1"/>
  <c r="AU65" i="12"/>
  <c r="CB67" i="12"/>
  <c r="CP67" i="12" s="1"/>
  <c r="CX67" i="12" s="1"/>
  <c r="AV67" i="12"/>
  <c r="BD67" i="12" s="1"/>
  <c r="CA68" i="12"/>
  <c r="CO68" i="12" s="1"/>
  <c r="AU68" i="12"/>
  <c r="CC69" i="12"/>
  <c r="CQ69" i="12" s="1"/>
  <c r="AW69" i="12"/>
  <c r="AT74" i="12"/>
  <c r="CD75" i="12"/>
  <c r="CR75" i="12" s="1"/>
  <c r="AX75" i="12"/>
  <c r="AP77" i="12"/>
  <c r="BV77" i="12"/>
  <c r="CJ77" i="12" s="1"/>
  <c r="AT78" i="12"/>
  <c r="BV81" i="12"/>
  <c r="CJ81" i="12" s="1"/>
  <c r="AP81" i="12"/>
  <c r="AB85" i="12"/>
  <c r="AF86" i="12"/>
  <c r="BV89" i="12"/>
  <c r="CJ89" i="12" s="1"/>
  <c r="AP89" i="12"/>
  <c r="CD91" i="12"/>
  <c r="CR91" i="12" s="1"/>
  <c r="AX91" i="12"/>
  <c r="AB93" i="12"/>
  <c r="AF94" i="12"/>
  <c r="BV97" i="12"/>
  <c r="CJ97" i="12" s="1"/>
  <c r="AP97" i="12"/>
  <c r="BZ98" i="12"/>
  <c r="CN98" i="12" s="1"/>
  <c r="AF95" i="12"/>
  <c r="AE95" i="12"/>
  <c r="AL95" i="12"/>
  <c r="CF95" i="12" s="1"/>
  <c r="AD95" i="12"/>
  <c r="AK95" i="12"/>
  <c r="CE95" i="12" s="1"/>
  <c r="AC95" i="12"/>
  <c r="AF87" i="12"/>
  <c r="AE87" i="12"/>
  <c r="AL87" i="12"/>
  <c r="CF87" i="12" s="1"/>
  <c r="AD87" i="12"/>
  <c r="AK87" i="12"/>
  <c r="CE87" i="12" s="1"/>
  <c r="AC87" i="12"/>
  <c r="AF79" i="12"/>
  <c r="AE79" i="12"/>
  <c r="AL79" i="12"/>
  <c r="CF79" i="12" s="1"/>
  <c r="AD79" i="12"/>
  <c r="AK79" i="12"/>
  <c r="CE79" i="12" s="1"/>
  <c r="AC79" i="12"/>
  <c r="AF71" i="12"/>
  <c r="AE71" i="12"/>
  <c r="AL71" i="12"/>
  <c r="CF71" i="12" s="1"/>
  <c r="AD71" i="12"/>
  <c r="AK71" i="12"/>
  <c r="CE71" i="12" s="1"/>
  <c r="AF63" i="12"/>
  <c r="AE63" i="12"/>
  <c r="AL63" i="12"/>
  <c r="CF63" i="12" s="1"/>
  <c r="AD63" i="12"/>
  <c r="BU57" i="12"/>
  <c r="CI57" i="12" s="1"/>
  <c r="AO57" i="12"/>
  <c r="BX60" i="12"/>
  <c r="CL60" i="12" s="1"/>
  <c r="BW61" i="12"/>
  <c r="CK61" i="12" s="1"/>
  <c r="AQ61" i="12"/>
  <c r="BY62" i="12"/>
  <c r="CM62" i="12" s="1"/>
  <c r="AS62" i="12"/>
  <c r="AG63" i="12"/>
  <c r="BZ64" i="12"/>
  <c r="CN64" i="12" s="1"/>
  <c r="AT64" i="12"/>
  <c r="CB65" i="12"/>
  <c r="CP65" i="12" s="1"/>
  <c r="CX65" i="12" s="1"/>
  <c r="AV65" i="12"/>
  <c r="BD65" i="12" s="1"/>
  <c r="BW72" i="12"/>
  <c r="CK72" i="12" s="1"/>
  <c r="AQ72" i="12"/>
  <c r="CA73" i="12"/>
  <c r="CO73" i="12" s="1"/>
  <c r="AU73" i="12"/>
  <c r="BW76" i="12"/>
  <c r="CK76" i="12" s="1"/>
  <c r="AQ76" i="12"/>
  <c r="AC80" i="12"/>
  <c r="CA81" i="12"/>
  <c r="CO81" i="12" s="1"/>
  <c r="AU81" i="12"/>
  <c r="AQ84" i="12"/>
  <c r="AG85" i="12"/>
  <c r="AC88" i="12"/>
  <c r="AG93" i="12"/>
  <c r="AC96" i="12"/>
  <c r="AT62" i="12"/>
  <c r="AW65" i="12"/>
  <c r="AJ94" i="12"/>
  <c r="AB94" i="12"/>
  <c r="AI94" i="12"/>
  <c r="AA94" i="12"/>
  <c r="AH94" i="12"/>
  <c r="AG94" i="12"/>
  <c r="AJ86" i="12"/>
  <c r="AB86" i="12"/>
  <c r="AI86" i="12"/>
  <c r="AA86" i="12"/>
  <c r="AH86" i="12"/>
  <c r="AG86" i="12"/>
  <c r="AJ78" i="12"/>
  <c r="AB78" i="12"/>
  <c r="AI78" i="12"/>
  <c r="AA78" i="12"/>
  <c r="AH78" i="12"/>
  <c r="AG78" i="12"/>
  <c r="CD70" i="12"/>
  <c r="CR70" i="12" s="1"/>
  <c r="AX70" i="12"/>
  <c r="CD62" i="12"/>
  <c r="CR62" i="12" s="1"/>
  <c r="AX62" i="12"/>
  <c r="BV57" i="12"/>
  <c r="CJ57" i="12" s="1"/>
  <c r="AS60" i="12"/>
  <c r="BY60" i="12"/>
  <c r="CM60" i="12" s="1"/>
  <c r="AH63" i="12"/>
  <c r="CA64" i="12"/>
  <c r="CO64" i="12" s="1"/>
  <c r="CD67" i="12"/>
  <c r="CR67" i="12" s="1"/>
  <c r="AX67" i="12"/>
  <c r="AA71" i="12"/>
  <c r="CB73" i="12"/>
  <c r="CP73" i="12" s="1"/>
  <c r="CX73" i="12" s="1"/>
  <c r="AV73" i="12"/>
  <c r="BD73" i="12" s="1"/>
  <c r="BX76" i="12"/>
  <c r="CL76" i="12" s="1"/>
  <c r="AL78" i="12"/>
  <c r="CF78" i="12" s="1"/>
  <c r="AD80" i="12"/>
  <c r="AV81" i="12"/>
  <c r="BD81" i="12" s="1"/>
  <c r="BX84" i="12"/>
  <c r="CL84" i="12" s="1"/>
  <c r="AR84" i="12"/>
  <c r="AL86" i="12"/>
  <c r="CF86" i="12" s="1"/>
  <c r="AD88" i="12"/>
  <c r="CB89" i="12"/>
  <c r="CP89" i="12" s="1"/>
  <c r="CX89" i="12" s="1"/>
  <c r="AV89" i="12"/>
  <c r="BD89" i="12" s="1"/>
  <c r="BX92" i="12"/>
  <c r="CL92" i="12" s="1"/>
  <c r="AR92" i="12"/>
  <c r="AL94" i="12"/>
  <c r="CF94" i="12" s="1"/>
  <c r="AD96" i="12"/>
  <c r="AP59" i="12"/>
  <c r="AU62" i="12"/>
  <c r="AX65" i="12"/>
  <c r="AS72" i="12"/>
  <c r="AQ92" i="12"/>
  <c r="AF93" i="12"/>
  <c r="AE93" i="12"/>
  <c r="AL93" i="12"/>
  <c r="CF93" i="12" s="1"/>
  <c r="AD93" i="12"/>
  <c r="AK93" i="12"/>
  <c r="CE93" i="12" s="1"/>
  <c r="AC93" i="12"/>
  <c r="AF85" i="12"/>
  <c r="AE85" i="12"/>
  <c r="AL85" i="12"/>
  <c r="CF85" i="12" s="1"/>
  <c r="AD85" i="12"/>
  <c r="AK85" i="12"/>
  <c r="CE85" i="12" s="1"/>
  <c r="AC85" i="12"/>
  <c r="AF77" i="12"/>
  <c r="AE77" i="12"/>
  <c r="AL77" i="12"/>
  <c r="CF77" i="12" s="1"/>
  <c r="AD77" i="12"/>
  <c r="AK77" i="12"/>
  <c r="CE77" i="12" s="1"/>
  <c r="AC77" i="12"/>
  <c r="AF69" i="12"/>
  <c r="AE69" i="12"/>
  <c r="AL69" i="12"/>
  <c r="CF69" i="12" s="1"/>
  <c r="AD69" i="12"/>
  <c r="AF61" i="12"/>
  <c r="AE61" i="12"/>
  <c r="AL61" i="12"/>
  <c r="CF61" i="12" s="1"/>
  <c r="AD61" i="12"/>
  <c r="CB56" i="12"/>
  <c r="CP56" i="12" s="1"/>
  <c r="CX56" i="12" s="1"/>
  <c r="AV56" i="12"/>
  <c r="BD56" i="12" s="1"/>
  <c r="BW57" i="12"/>
  <c r="CK57" i="12" s="1"/>
  <c r="CY57" i="12" s="1"/>
  <c r="CZ57" i="12" s="1"/>
  <c r="AQ57" i="12"/>
  <c r="BE57" i="12" s="1"/>
  <c r="BF57" i="12" s="1"/>
  <c r="CA59" i="12"/>
  <c r="CO59" i="12" s="1"/>
  <c r="AU59" i="12"/>
  <c r="BZ60" i="12"/>
  <c r="CN60" i="12" s="1"/>
  <c r="AT60" i="12"/>
  <c r="AH61" i="12"/>
  <c r="AI63" i="12"/>
  <c r="AA69" i="12"/>
  <c r="BW70" i="12"/>
  <c r="CK70" i="12" s="1"/>
  <c r="AQ70" i="12"/>
  <c r="AB71" i="12"/>
  <c r="BU75" i="12"/>
  <c r="CI75" i="12" s="1"/>
  <c r="AO75" i="12"/>
  <c r="AI77" i="12"/>
  <c r="AA79" i="12"/>
  <c r="AE80" i="12"/>
  <c r="BU83" i="12"/>
  <c r="CI83" i="12" s="1"/>
  <c r="BY84" i="12"/>
  <c r="CM84" i="12" s="1"/>
  <c r="AS84" i="12"/>
  <c r="AI85" i="12"/>
  <c r="AA87" i="12"/>
  <c r="AE88" i="12"/>
  <c r="AO91" i="12"/>
  <c r="BY92" i="12"/>
  <c r="CM92" i="12" s="1"/>
  <c r="AS92" i="12"/>
  <c r="AI93" i="12"/>
  <c r="AA95" i="12"/>
  <c r="AE96" i="12"/>
  <c r="CC97" i="12"/>
  <c r="CQ97" i="12" s="1"/>
  <c r="AW97" i="12"/>
  <c r="AQ59" i="12"/>
  <c r="BE59" i="12" s="1"/>
  <c r="BF59" i="12" s="1"/>
  <c r="BG59" i="12" s="1"/>
  <c r="AT66" i="12"/>
  <c r="AX69" i="12"/>
  <c r="AU89" i="12"/>
  <c r="AJ92" i="12"/>
  <c r="AB92" i="12"/>
  <c r="AI92" i="12"/>
  <c r="AA92" i="12"/>
  <c r="AH92" i="12"/>
  <c r="AG92" i="12"/>
  <c r="AJ84" i="12"/>
  <c r="AB84" i="12"/>
  <c r="AI84" i="12"/>
  <c r="AA84" i="12"/>
  <c r="AH84" i="12"/>
  <c r="AG84" i="12"/>
  <c r="AJ76" i="12"/>
  <c r="AB76" i="12"/>
  <c r="AI76" i="12"/>
  <c r="AA76" i="12"/>
  <c r="AH76" i="12"/>
  <c r="AG76" i="12"/>
  <c r="AJ68" i="12"/>
  <c r="AB68" i="12"/>
  <c r="AI68" i="12"/>
  <c r="AA68" i="12"/>
  <c r="AH68" i="12"/>
  <c r="AJ60" i="12"/>
  <c r="AB60" i="12"/>
  <c r="AI60" i="12"/>
  <c r="AA60" i="12"/>
  <c r="AH60" i="12"/>
  <c r="AG60" i="12"/>
  <c r="AI61" i="12"/>
  <c r="AJ63" i="12"/>
  <c r="AC68" i="12"/>
  <c r="AB69" i="12"/>
  <c r="AR70" i="12"/>
  <c r="BX70" i="12"/>
  <c r="CL70" i="12" s="1"/>
  <c r="AC71" i="12"/>
  <c r="BZ72" i="12"/>
  <c r="CN72" i="12" s="1"/>
  <c r="AT72" i="12"/>
  <c r="AF76" i="12"/>
  <c r="AJ77" i="12"/>
  <c r="AB79" i="12"/>
  <c r="AF80" i="12"/>
  <c r="CD81" i="12"/>
  <c r="CR81" i="12" s="1"/>
  <c r="AX81" i="12"/>
  <c r="AF84" i="12"/>
  <c r="AJ85" i="12"/>
  <c r="AB87" i="12"/>
  <c r="AF88" i="12"/>
  <c r="CD89" i="12"/>
  <c r="CR89" i="12" s="1"/>
  <c r="AX89" i="12"/>
  <c r="AF92" i="12"/>
  <c r="AJ93" i="12"/>
  <c r="AB95" i="12"/>
  <c r="AF96" i="12"/>
  <c r="AW57" i="12"/>
  <c r="AP61" i="12"/>
  <c r="AU66" i="12"/>
  <c r="AP73" i="12"/>
  <c r="AS76" i="12"/>
  <c r="AO83" i="12"/>
  <c r="AW89" i="12"/>
  <c r="AC56" i="12"/>
  <c r="AK56" i="12"/>
  <c r="CE56" i="12" s="1"/>
  <c r="AE56" i="12"/>
  <c r="AA56" i="12"/>
  <c r="AF91" i="12"/>
  <c r="AE91" i="12"/>
  <c r="AL91" i="12"/>
  <c r="CF91" i="12" s="1"/>
  <c r="AD91" i="12"/>
  <c r="AK91" i="12"/>
  <c r="CE91" i="12" s="1"/>
  <c r="AC91" i="12"/>
  <c r="AF83" i="12"/>
  <c r="AE83" i="12"/>
  <c r="AL83" i="12"/>
  <c r="CF83" i="12" s="1"/>
  <c r="AD83" i="12"/>
  <c r="AK83" i="12"/>
  <c r="CE83" i="12" s="1"/>
  <c r="AC83" i="12"/>
  <c r="AF75" i="12"/>
  <c r="AE75" i="12"/>
  <c r="AL75" i="12"/>
  <c r="CF75" i="12" s="1"/>
  <c r="AD75" i="12"/>
  <c r="AK75" i="12"/>
  <c r="CE75" i="12" s="1"/>
  <c r="AC75" i="12"/>
  <c r="AF67" i="12"/>
  <c r="AE67" i="12"/>
  <c r="AL67" i="12"/>
  <c r="CF67" i="12" s="1"/>
  <c r="AD67" i="12"/>
  <c r="AF59" i="12"/>
  <c r="AE59" i="12"/>
  <c r="AL59" i="12"/>
  <c r="CF59" i="12" s="1"/>
  <c r="AD59" i="12"/>
  <c r="AF56" i="12"/>
  <c r="CB57" i="12"/>
  <c r="CP57" i="12" s="1"/>
  <c r="CX57" i="12" s="1"/>
  <c r="AV57" i="12"/>
  <c r="BD57" i="12" s="1"/>
  <c r="CA58" i="12"/>
  <c r="CO58" i="12" s="1"/>
  <c r="AU58" i="12"/>
  <c r="AI59" i="12"/>
  <c r="AK60" i="12"/>
  <c r="CE60" i="12" s="1"/>
  <c r="AJ61" i="12"/>
  <c r="AK63" i="12"/>
  <c r="CE63" i="12" s="1"/>
  <c r="AQ66" i="12"/>
  <c r="AB67" i="12"/>
  <c r="AD68" i="12"/>
  <c r="AC69" i="12"/>
  <c r="BY70" i="12"/>
  <c r="CM70" i="12" s="1"/>
  <c r="AS70" i="12"/>
  <c r="AG71" i="12"/>
  <c r="AG75" i="12"/>
  <c r="AK76" i="12"/>
  <c r="CE76" i="12" s="1"/>
  <c r="AC78" i="12"/>
  <c r="AG79" i="12"/>
  <c r="AK80" i="12"/>
  <c r="CE80" i="12" s="1"/>
  <c r="AG83" i="12"/>
  <c r="AK84" i="12"/>
  <c r="CE84" i="12" s="1"/>
  <c r="AC86" i="12"/>
  <c r="AG87" i="12"/>
  <c r="AK88" i="12"/>
  <c r="CE88" i="12" s="1"/>
  <c r="AG91" i="12"/>
  <c r="AK92" i="12"/>
  <c r="CE92" i="12" s="1"/>
  <c r="AC94" i="12"/>
  <c r="AG95" i="12"/>
  <c r="AK96" i="12"/>
  <c r="CE96" i="12" s="1"/>
  <c r="AQ58" i="12"/>
  <c r="AJ98" i="12"/>
  <c r="AB98" i="12"/>
  <c r="AI98" i="12"/>
  <c r="AA98" i="12"/>
  <c r="AH98" i="12"/>
  <c r="AG98" i="12"/>
  <c r="AJ90" i="12"/>
  <c r="AB90" i="12"/>
  <c r="AI90" i="12"/>
  <c r="AA90" i="12"/>
  <c r="AH90" i="12"/>
  <c r="AG90" i="12"/>
  <c r="AJ82" i="12"/>
  <c r="AB82" i="12"/>
  <c r="AI82" i="12"/>
  <c r="AA82" i="12"/>
  <c r="AH82" i="12"/>
  <c r="AG82" i="12"/>
  <c r="AJ74" i="12"/>
  <c r="AB74" i="12"/>
  <c r="AI74" i="12"/>
  <c r="AA74" i="12"/>
  <c r="AH74" i="12"/>
  <c r="AG74" i="12"/>
  <c r="AJ66" i="12"/>
  <c r="AB66" i="12"/>
  <c r="AI66" i="12"/>
  <c r="AA66" i="12"/>
  <c r="AH66" i="12"/>
  <c r="AJ58" i="12"/>
  <c r="AB58" i="12"/>
  <c r="AI58" i="12"/>
  <c r="AA58" i="12"/>
  <c r="AH58" i="12"/>
  <c r="AD56" i="12"/>
  <c r="AK58" i="12"/>
  <c r="CE58" i="12" s="1"/>
  <c r="AJ59" i="12"/>
  <c r="AL60" i="12"/>
  <c r="CF60" i="12" s="1"/>
  <c r="AK61" i="12"/>
  <c r="CE61" i="12" s="1"/>
  <c r="AA63" i="12"/>
  <c r="BV65" i="12"/>
  <c r="CJ65" i="12" s="1"/>
  <c r="AP65" i="12"/>
  <c r="AD66" i="12"/>
  <c r="AC67" i="12"/>
  <c r="AE68" i="12"/>
  <c r="AG69" i="12"/>
  <c r="BZ70" i="12"/>
  <c r="CN70" i="12" s="1"/>
  <c r="AT70" i="12"/>
  <c r="AH71" i="12"/>
  <c r="AD74" i="12"/>
  <c r="AH75" i="12"/>
  <c r="AL76" i="12"/>
  <c r="CF76" i="12" s="1"/>
  <c r="AD78" i="12"/>
  <c r="AH79" i="12"/>
  <c r="AL80" i="12"/>
  <c r="CF80" i="12" s="1"/>
  <c r="AD82" i="12"/>
  <c r="AH83" i="12"/>
  <c r="AL84" i="12"/>
  <c r="CF84" i="12" s="1"/>
  <c r="AD86" i="12"/>
  <c r="AH87" i="12"/>
  <c r="AL88" i="12"/>
  <c r="CF88" i="12" s="1"/>
  <c r="AD90" i="12"/>
  <c r="AH91" i="12"/>
  <c r="AL92" i="12"/>
  <c r="CF92" i="12" s="1"/>
  <c r="AD94" i="12"/>
  <c r="AH95" i="12"/>
  <c r="AL96" i="12"/>
  <c r="CF96" i="12" s="1"/>
  <c r="AD98" i="12"/>
  <c r="AR58" i="12"/>
  <c r="AQ64" i="12"/>
  <c r="AX73" i="12"/>
  <c r="AX83" i="12"/>
  <c r="AT90" i="12"/>
  <c r="AF97" i="12"/>
  <c r="AE97" i="12"/>
  <c r="AL97" i="12"/>
  <c r="CF97" i="12" s="1"/>
  <c r="AD97" i="12"/>
  <c r="AK97" i="12"/>
  <c r="CE97" i="12" s="1"/>
  <c r="AC97" i="12"/>
  <c r="AF89" i="12"/>
  <c r="AE89" i="12"/>
  <c r="AL89" i="12"/>
  <c r="CF89" i="12" s="1"/>
  <c r="AD89" i="12"/>
  <c r="AK89" i="12"/>
  <c r="CE89" i="12" s="1"/>
  <c r="AC89" i="12"/>
  <c r="AF81" i="12"/>
  <c r="AE81" i="12"/>
  <c r="AL81" i="12"/>
  <c r="CF81" i="12" s="1"/>
  <c r="AD81" i="12"/>
  <c r="AK81" i="12"/>
  <c r="CE81" i="12" s="1"/>
  <c r="AC81" i="12"/>
  <c r="AF73" i="12"/>
  <c r="AE73" i="12"/>
  <c r="AL73" i="12"/>
  <c r="CF73" i="12" s="1"/>
  <c r="AD73" i="12"/>
  <c r="AK73" i="12"/>
  <c r="CE73" i="12" s="1"/>
  <c r="AC73" i="12"/>
  <c r="AF65" i="12"/>
  <c r="AE65" i="12"/>
  <c r="AL65" i="12"/>
  <c r="CF65" i="12" s="1"/>
  <c r="AD65" i="12"/>
  <c r="AF57" i="12"/>
  <c r="AE57" i="12"/>
  <c r="AL57" i="12"/>
  <c r="CF57" i="12" s="1"/>
  <c r="AD57" i="12"/>
  <c r="AB56" i="12"/>
  <c r="AJ57" i="12"/>
  <c r="AL58" i="12"/>
  <c r="CF58" i="12" s="1"/>
  <c r="AK59" i="12"/>
  <c r="CE59" i="12" s="1"/>
  <c r="AA61" i="12"/>
  <c r="BW62" i="12"/>
  <c r="CK62" i="12" s="1"/>
  <c r="AQ62" i="12"/>
  <c r="AB63" i="12"/>
  <c r="BX64" i="12"/>
  <c r="CL64" i="12" s="1"/>
  <c r="AR64" i="12"/>
  <c r="AC65" i="12"/>
  <c r="AE66" i="12"/>
  <c r="AG67" i="12"/>
  <c r="AF68" i="12"/>
  <c r="AH69" i="12"/>
  <c r="CA70" i="12"/>
  <c r="CO70" i="12" s="1"/>
  <c r="AU70" i="12"/>
  <c r="AI71" i="12"/>
  <c r="AA73" i="12"/>
  <c r="AE74" i="12"/>
  <c r="AI75" i="12"/>
  <c r="AA77" i="12"/>
  <c r="AE78" i="12"/>
  <c r="AI79" i="12"/>
  <c r="AA81" i="12"/>
  <c r="AE82" i="12"/>
  <c r="AI83" i="12"/>
  <c r="AA85" i="12"/>
  <c r="AE86" i="12"/>
  <c r="AI87" i="12"/>
  <c r="AA89" i="12"/>
  <c r="AE90" i="12"/>
  <c r="AI91" i="12"/>
  <c r="AA93" i="12"/>
  <c r="AE94" i="12"/>
  <c r="AI95" i="12"/>
  <c r="AA97" i="12"/>
  <c r="AE98" i="12"/>
  <c r="AW56" i="12"/>
  <c r="AX64" i="12"/>
  <c r="AG72" i="12"/>
  <c r="AH62" i="12"/>
  <c r="AH64" i="12"/>
  <c r="AH70" i="12"/>
  <c r="AH72" i="12"/>
  <c r="AA62" i="12"/>
  <c r="AI62" i="12"/>
  <c r="AA64" i="12"/>
  <c r="AI64" i="12"/>
  <c r="AA70" i="12"/>
  <c r="AI70" i="12"/>
  <c r="AA72" i="12"/>
  <c r="AI72" i="12"/>
  <c r="AB62" i="12"/>
  <c r="AB64" i="12"/>
  <c r="AB70" i="12"/>
  <c r="AB72" i="12"/>
  <c r="CY59" i="12"/>
  <c r="CZ59" i="12" s="1"/>
  <c r="AJ52" i="16"/>
  <c r="AK52" i="16"/>
  <c r="AL52" i="16"/>
  <c r="AM52" i="16"/>
  <c r="AN52" i="16"/>
  <c r="AO52" i="16"/>
  <c r="AP52" i="16"/>
  <c r="AQ52" i="16"/>
  <c r="AR52" i="16"/>
  <c r="AS52" i="16"/>
  <c r="AT52" i="16"/>
  <c r="AU52" i="16"/>
  <c r="AV52" i="16"/>
  <c r="AW52" i="16"/>
  <c r="AX52" i="16"/>
  <c r="AY52" i="16"/>
  <c r="AZ52" i="16"/>
  <c r="BA52" i="16"/>
  <c r="BB52" i="16"/>
  <c r="BC52" i="16"/>
  <c r="BD52" i="16"/>
  <c r="BE52" i="16"/>
  <c r="BF52" i="16"/>
  <c r="BG52" i="16"/>
  <c r="BH52" i="16"/>
  <c r="BI52" i="16"/>
  <c r="BJ52" i="16"/>
  <c r="BK52" i="16"/>
  <c r="BL52" i="16"/>
  <c r="BM52" i="16"/>
  <c r="BN52" i="16"/>
  <c r="BO52" i="16"/>
  <c r="BP52" i="16"/>
  <c r="BQ52" i="16"/>
  <c r="BR52" i="16"/>
  <c r="BS52" i="16"/>
  <c r="BT52" i="16"/>
  <c r="BU52" i="16"/>
  <c r="AJ54" i="16"/>
  <c r="AK54" i="16"/>
  <c r="AL54" i="16"/>
  <c r="AM54" i="16"/>
  <c r="AN54" i="16"/>
  <c r="AO54" i="16"/>
  <c r="AP54" i="16"/>
  <c r="AQ54" i="16"/>
  <c r="AR54" i="16"/>
  <c r="AS54" i="16"/>
  <c r="AT54" i="16"/>
  <c r="AU54" i="16"/>
  <c r="AV54" i="16"/>
  <c r="AW54" i="16"/>
  <c r="AX54" i="16"/>
  <c r="AY54" i="16"/>
  <c r="AZ54" i="16"/>
  <c r="BA54" i="16"/>
  <c r="BB54" i="16"/>
  <c r="BC54" i="16"/>
  <c r="BD54" i="16"/>
  <c r="BE54" i="16"/>
  <c r="BF54" i="16"/>
  <c r="BG54" i="16"/>
  <c r="BH54" i="16"/>
  <c r="BI54" i="16"/>
  <c r="BJ54" i="16"/>
  <c r="BK54" i="16"/>
  <c r="BL54" i="16"/>
  <c r="BM54" i="16"/>
  <c r="BN54" i="16"/>
  <c r="BO54" i="16"/>
  <c r="BP54" i="16"/>
  <c r="BQ54" i="16"/>
  <c r="BR54" i="16"/>
  <c r="BS54" i="16"/>
  <c r="BT54" i="16"/>
  <c r="BU54" i="16"/>
  <c r="AJ56" i="16"/>
  <c r="AK56" i="16"/>
  <c r="AL56" i="16"/>
  <c r="AM56" i="16"/>
  <c r="AN56" i="16"/>
  <c r="AO56" i="16"/>
  <c r="AP56" i="16"/>
  <c r="AQ56" i="16"/>
  <c r="AR56" i="16"/>
  <c r="AS56" i="16"/>
  <c r="AT56" i="16"/>
  <c r="AU56" i="16"/>
  <c r="AV56" i="16"/>
  <c r="AW56" i="16"/>
  <c r="AX56" i="16"/>
  <c r="AY56" i="16"/>
  <c r="AZ56" i="16"/>
  <c r="BA56" i="16"/>
  <c r="BB56" i="16"/>
  <c r="BC56" i="16"/>
  <c r="BD56" i="16"/>
  <c r="BE56" i="16"/>
  <c r="BF56" i="16"/>
  <c r="BG56" i="16"/>
  <c r="BH56" i="16"/>
  <c r="BI56" i="16"/>
  <c r="BJ56" i="16"/>
  <c r="BK56" i="16"/>
  <c r="BL56" i="16"/>
  <c r="BM56" i="16"/>
  <c r="BN56" i="16"/>
  <c r="BO56" i="16"/>
  <c r="BP56" i="16"/>
  <c r="BQ56" i="16"/>
  <c r="BR56" i="16"/>
  <c r="BS56" i="16"/>
  <c r="BT56" i="16"/>
  <c r="BU56" i="16"/>
  <c r="AJ58" i="16"/>
  <c r="AK58" i="16"/>
  <c r="AL58" i="16"/>
  <c r="AM58" i="16"/>
  <c r="AN58" i="16"/>
  <c r="AO58" i="16"/>
  <c r="AP58" i="16"/>
  <c r="AQ58" i="16"/>
  <c r="AR58" i="16"/>
  <c r="AS58" i="16"/>
  <c r="AT58" i="16"/>
  <c r="AU58" i="16"/>
  <c r="AV58" i="16"/>
  <c r="AW58" i="16"/>
  <c r="AX58" i="16"/>
  <c r="AY58" i="16"/>
  <c r="AZ58" i="16"/>
  <c r="BA58" i="16"/>
  <c r="BB58" i="16"/>
  <c r="BC58" i="16"/>
  <c r="BD58" i="16"/>
  <c r="BE58" i="16"/>
  <c r="BF58" i="16"/>
  <c r="BG58" i="16"/>
  <c r="BH58" i="16"/>
  <c r="BI58" i="16"/>
  <c r="BJ58" i="16"/>
  <c r="BK58" i="16"/>
  <c r="BL58" i="16"/>
  <c r="BM58" i="16"/>
  <c r="BN58" i="16"/>
  <c r="BO58" i="16"/>
  <c r="BP58" i="16"/>
  <c r="BQ58" i="16"/>
  <c r="BR58" i="16"/>
  <c r="BS58" i="16"/>
  <c r="BT58" i="16"/>
  <c r="BU58" i="16"/>
  <c r="AJ60" i="16"/>
  <c r="AK60" i="16"/>
  <c r="AL60" i="16"/>
  <c r="AM60" i="16"/>
  <c r="AN60" i="16"/>
  <c r="AO60" i="16"/>
  <c r="AP60" i="16"/>
  <c r="AQ60" i="16"/>
  <c r="AR60" i="16"/>
  <c r="AS60" i="16"/>
  <c r="AT60" i="16"/>
  <c r="AU60" i="16"/>
  <c r="AV60" i="16"/>
  <c r="AW60" i="16"/>
  <c r="AX60" i="16"/>
  <c r="AY60" i="16"/>
  <c r="AZ60" i="16"/>
  <c r="BA60" i="16"/>
  <c r="BB60" i="16"/>
  <c r="BC60" i="16"/>
  <c r="BD60" i="16"/>
  <c r="BE60" i="16"/>
  <c r="BF60" i="16"/>
  <c r="BG60" i="16"/>
  <c r="BH60" i="16"/>
  <c r="BI60" i="16"/>
  <c r="BJ60" i="16"/>
  <c r="BK60" i="16"/>
  <c r="BL60" i="16"/>
  <c r="BM60" i="16"/>
  <c r="BN60" i="16"/>
  <c r="BO60" i="16"/>
  <c r="BP60" i="16"/>
  <c r="BQ60" i="16"/>
  <c r="BR60" i="16"/>
  <c r="BS60" i="16"/>
  <c r="BT60" i="16"/>
  <c r="BU60" i="16"/>
  <c r="AJ62" i="16"/>
  <c r="AK62" i="16"/>
  <c r="AL62" i="16"/>
  <c r="AM62" i="16"/>
  <c r="AN62" i="16"/>
  <c r="AO62" i="16"/>
  <c r="AP62" i="16"/>
  <c r="AQ62" i="16"/>
  <c r="AR62" i="16"/>
  <c r="AS62" i="16"/>
  <c r="AT62" i="16"/>
  <c r="AU62" i="16"/>
  <c r="AV62" i="16"/>
  <c r="AW62" i="16"/>
  <c r="AX62" i="16"/>
  <c r="AY62" i="16"/>
  <c r="AZ62" i="16"/>
  <c r="BA62" i="16"/>
  <c r="BB62" i="16"/>
  <c r="BC62" i="16"/>
  <c r="BD62" i="16"/>
  <c r="BE62" i="16"/>
  <c r="BF62" i="16"/>
  <c r="BG62" i="16"/>
  <c r="BH62" i="16"/>
  <c r="BI62" i="16"/>
  <c r="BJ62" i="16"/>
  <c r="BK62" i="16"/>
  <c r="BL62" i="16"/>
  <c r="BM62" i="16"/>
  <c r="BN62" i="16"/>
  <c r="BO62" i="16"/>
  <c r="BP62" i="16"/>
  <c r="BQ62" i="16"/>
  <c r="BR62" i="16"/>
  <c r="BS62" i="16"/>
  <c r="BT62" i="16"/>
  <c r="BU62" i="16"/>
  <c r="AJ64" i="16"/>
  <c r="AK64" i="16"/>
  <c r="AL64" i="16"/>
  <c r="AM64" i="16"/>
  <c r="AN64" i="16"/>
  <c r="AO64" i="16"/>
  <c r="AP64" i="16"/>
  <c r="AQ64" i="16"/>
  <c r="AR64" i="16"/>
  <c r="AS64" i="16"/>
  <c r="AT64" i="16"/>
  <c r="AU64" i="16"/>
  <c r="AV64" i="16"/>
  <c r="AW64" i="16"/>
  <c r="AX64" i="16"/>
  <c r="AY64" i="16"/>
  <c r="AZ64" i="16"/>
  <c r="BA64" i="16"/>
  <c r="BB64" i="16"/>
  <c r="BC64" i="16"/>
  <c r="BD64" i="16"/>
  <c r="BE64" i="16"/>
  <c r="BF64" i="16"/>
  <c r="BG64" i="16"/>
  <c r="BH64" i="16"/>
  <c r="BI64" i="16"/>
  <c r="BJ64" i="16"/>
  <c r="BK64" i="16"/>
  <c r="BL64" i="16"/>
  <c r="BM64" i="16"/>
  <c r="BN64" i="16"/>
  <c r="BO64" i="16"/>
  <c r="BP64" i="16"/>
  <c r="BQ64" i="16"/>
  <c r="BR64" i="16"/>
  <c r="BS64" i="16"/>
  <c r="BT64" i="16"/>
  <c r="BU64" i="16"/>
  <c r="AJ66" i="16"/>
  <c r="AK66" i="16"/>
  <c r="AL66" i="16"/>
  <c r="AM66" i="16"/>
  <c r="AN66" i="16"/>
  <c r="AO66" i="16"/>
  <c r="AP66" i="16"/>
  <c r="AQ66" i="16"/>
  <c r="AR66" i="16"/>
  <c r="AS66" i="16"/>
  <c r="AT66" i="16"/>
  <c r="AU66" i="16"/>
  <c r="AV66" i="16"/>
  <c r="AW66" i="16"/>
  <c r="AX66" i="16"/>
  <c r="AY66" i="16"/>
  <c r="AZ66" i="16"/>
  <c r="BA66" i="16"/>
  <c r="BB66" i="16"/>
  <c r="BC66" i="16"/>
  <c r="BD66" i="16"/>
  <c r="BE66" i="16"/>
  <c r="BF66" i="16"/>
  <c r="BG66" i="16"/>
  <c r="BH66" i="16"/>
  <c r="BI66" i="16"/>
  <c r="BJ66" i="16"/>
  <c r="BK66" i="16"/>
  <c r="BL66" i="16"/>
  <c r="BM66" i="16"/>
  <c r="BN66" i="16"/>
  <c r="BO66" i="16"/>
  <c r="BP66" i="16"/>
  <c r="BQ66" i="16"/>
  <c r="BR66" i="16"/>
  <c r="BS66" i="16"/>
  <c r="BT66" i="16"/>
  <c r="BU66" i="16"/>
  <c r="AJ68" i="16"/>
  <c r="AK68" i="16"/>
  <c r="AL68" i="16"/>
  <c r="AM68" i="16"/>
  <c r="AN68" i="16"/>
  <c r="AO68" i="16"/>
  <c r="AP68" i="16"/>
  <c r="AQ68" i="16"/>
  <c r="AR68" i="16"/>
  <c r="AS68" i="16"/>
  <c r="AT68" i="16"/>
  <c r="AU68" i="16"/>
  <c r="AV68" i="16"/>
  <c r="AW68" i="16"/>
  <c r="AX68" i="16"/>
  <c r="AY68" i="16"/>
  <c r="AZ68" i="16"/>
  <c r="BA68" i="16"/>
  <c r="BB68" i="16"/>
  <c r="BC68" i="16"/>
  <c r="BD68" i="16"/>
  <c r="BE68" i="16"/>
  <c r="BF68" i="16"/>
  <c r="BG68" i="16"/>
  <c r="BH68" i="16"/>
  <c r="BI68" i="16"/>
  <c r="BJ68" i="16"/>
  <c r="BK68" i="16"/>
  <c r="BL68" i="16"/>
  <c r="BM68" i="16"/>
  <c r="BN68" i="16"/>
  <c r="BO68" i="16"/>
  <c r="BP68" i="16"/>
  <c r="BQ68" i="16"/>
  <c r="BR68" i="16"/>
  <c r="BS68" i="16"/>
  <c r="BT68" i="16"/>
  <c r="BU68" i="16"/>
  <c r="AJ70" i="16"/>
  <c r="AK70" i="16"/>
  <c r="AL70" i="16"/>
  <c r="AM70" i="16"/>
  <c r="AN70" i="16"/>
  <c r="AO70" i="16"/>
  <c r="AP70" i="16"/>
  <c r="AQ70" i="16"/>
  <c r="AR70" i="16"/>
  <c r="AS70" i="16"/>
  <c r="AT70" i="16"/>
  <c r="AU70" i="16"/>
  <c r="AV70" i="16"/>
  <c r="AW70" i="16"/>
  <c r="AX70" i="16"/>
  <c r="AY70" i="16"/>
  <c r="AZ70" i="16"/>
  <c r="BA70" i="16"/>
  <c r="BB70" i="16"/>
  <c r="BC70" i="16"/>
  <c r="BD70" i="16"/>
  <c r="BE70" i="16"/>
  <c r="BF70" i="16"/>
  <c r="BG70" i="16"/>
  <c r="BH70" i="16"/>
  <c r="BI70" i="16"/>
  <c r="BJ70" i="16"/>
  <c r="BK70" i="16"/>
  <c r="BL70" i="16"/>
  <c r="BM70" i="16"/>
  <c r="BN70" i="16"/>
  <c r="BO70" i="16"/>
  <c r="BP70" i="16"/>
  <c r="BQ70" i="16"/>
  <c r="BR70" i="16"/>
  <c r="BS70" i="16"/>
  <c r="BT70" i="16"/>
  <c r="BU70" i="16"/>
  <c r="AJ72" i="16"/>
  <c r="AK72" i="16"/>
  <c r="AL72" i="16"/>
  <c r="AM72" i="16"/>
  <c r="AN72" i="16"/>
  <c r="AO72" i="16"/>
  <c r="AP72" i="16"/>
  <c r="AQ72" i="16"/>
  <c r="AR72" i="16"/>
  <c r="AS72" i="16"/>
  <c r="AT72" i="16"/>
  <c r="AU72" i="16"/>
  <c r="AV72" i="16"/>
  <c r="AW72" i="16"/>
  <c r="AX72" i="16"/>
  <c r="AY72" i="16"/>
  <c r="AZ72" i="16"/>
  <c r="BA72" i="16"/>
  <c r="BB72" i="16"/>
  <c r="BC72" i="16"/>
  <c r="BD72" i="16"/>
  <c r="BE72" i="16"/>
  <c r="BF72" i="16"/>
  <c r="BG72" i="16"/>
  <c r="BH72" i="16"/>
  <c r="BI72" i="16"/>
  <c r="BJ72" i="16"/>
  <c r="BK72" i="16"/>
  <c r="BL72" i="16"/>
  <c r="BM72" i="16"/>
  <c r="BN72" i="16"/>
  <c r="BO72" i="16"/>
  <c r="BP72" i="16"/>
  <c r="BQ72" i="16"/>
  <c r="BR72" i="16"/>
  <c r="BS72" i="16"/>
  <c r="BT72" i="16"/>
  <c r="BU72" i="16"/>
  <c r="AJ74" i="16"/>
  <c r="AK74" i="16"/>
  <c r="AL74" i="16"/>
  <c r="AM74" i="16"/>
  <c r="AN74" i="16"/>
  <c r="AO74" i="16"/>
  <c r="AP74" i="16"/>
  <c r="AQ74" i="16"/>
  <c r="AR74" i="16"/>
  <c r="AS74" i="16"/>
  <c r="AT74" i="16"/>
  <c r="AU74" i="16"/>
  <c r="AV74" i="16"/>
  <c r="AW74" i="16"/>
  <c r="AX74" i="16"/>
  <c r="AY74" i="16"/>
  <c r="AZ74" i="16"/>
  <c r="BA74" i="16"/>
  <c r="BB74" i="16"/>
  <c r="BC74" i="16"/>
  <c r="BD74" i="16"/>
  <c r="BE74" i="16"/>
  <c r="BF74" i="16"/>
  <c r="BG74" i="16"/>
  <c r="BH74" i="16"/>
  <c r="BI74" i="16"/>
  <c r="BJ74" i="16"/>
  <c r="BK74" i="16"/>
  <c r="BL74" i="16"/>
  <c r="BM74" i="16"/>
  <c r="BN74" i="16"/>
  <c r="BO74" i="16"/>
  <c r="BP74" i="16"/>
  <c r="BQ74" i="16"/>
  <c r="BR74" i="16"/>
  <c r="BS74" i="16"/>
  <c r="BT74" i="16"/>
  <c r="BU74" i="16"/>
  <c r="AJ76" i="16"/>
  <c r="AK76" i="16"/>
  <c r="AL76" i="16"/>
  <c r="AM76" i="16"/>
  <c r="AN76" i="16"/>
  <c r="AO76" i="16"/>
  <c r="AP76" i="16"/>
  <c r="AQ76" i="16"/>
  <c r="AR76" i="16"/>
  <c r="AS76" i="16"/>
  <c r="AT76" i="16"/>
  <c r="AU76" i="16"/>
  <c r="AV76" i="16"/>
  <c r="AW76" i="16"/>
  <c r="AX76" i="16"/>
  <c r="AY76" i="16"/>
  <c r="AZ76" i="16"/>
  <c r="BA76" i="16"/>
  <c r="BB76" i="16"/>
  <c r="BC76" i="16"/>
  <c r="BD76" i="16"/>
  <c r="BE76" i="16"/>
  <c r="BF76" i="16"/>
  <c r="BG76" i="16"/>
  <c r="BH76" i="16"/>
  <c r="BI76" i="16"/>
  <c r="BJ76" i="16"/>
  <c r="BK76" i="16"/>
  <c r="BL76" i="16"/>
  <c r="BM76" i="16"/>
  <c r="BN76" i="16"/>
  <c r="BO76" i="16"/>
  <c r="BP76" i="16"/>
  <c r="BQ76" i="16"/>
  <c r="BR76" i="16"/>
  <c r="BS76" i="16"/>
  <c r="BT76" i="16"/>
  <c r="BU76" i="16"/>
  <c r="AJ78" i="16"/>
  <c r="AK78" i="16"/>
  <c r="AL78" i="16"/>
  <c r="AM78" i="16"/>
  <c r="AN78" i="16"/>
  <c r="AO78" i="16"/>
  <c r="AP78" i="16"/>
  <c r="AQ78" i="16"/>
  <c r="AR78" i="16"/>
  <c r="AS78" i="16"/>
  <c r="AT78" i="16"/>
  <c r="AU78" i="16"/>
  <c r="AV78" i="16"/>
  <c r="AW78" i="16"/>
  <c r="AX78" i="16"/>
  <c r="AY78" i="16"/>
  <c r="AZ78" i="16"/>
  <c r="BA78" i="16"/>
  <c r="BB78" i="16"/>
  <c r="BC78" i="16"/>
  <c r="BD78" i="16"/>
  <c r="BE78" i="16"/>
  <c r="BF78" i="16"/>
  <c r="BG78" i="16"/>
  <c r="BH78" i="16"/>
  <c r="BI78" i="16"/>
  <c r="BJ78" i="16"/>
  <c r="BK78" i="16"/>
  <c r="BL78" i="16"/>
  <c r="BM78" i="16"/>
  <c r="BN78" i="16"/>
  <c r="BO78" i="16"/>
  <c r="BP78" i="16"/>
  <c r="BQ78" i="16"/>
  <c r="BR78" i="16"/>
  <c r="BS78" i="16"/>
  <c r="BT78" i="16"/>
  <c r="BU78" i="16"/>
  <c r="AJ80" i="16"/>
  <c r="AK80" i="16"/>
  <c r="AL80" i="16"/>
  <c r="AM80" i="16"/>
  <c r="AN80" i="16"/>
  <c r="AO80" i="16"/>
  <c r="AP80" i="16"/>
  <c r="AQ80" i="16"/>
  <c r="AR80" i="16"/>
  <c r="AS80" i="16"/>
  <c r="AT80" i="16"/>
  <c r="AU80" i="16"/>
  <c r="AV80" i="16"/>
  <c r="AW80" i="16"/>
  <c r="AX80" i="16"/>
  <c r="AY80" i="16"/>
  <c r="AZ80" i="16"/>
  <c r="BA80" i="16"/>
  <c r="BB80" i="16"/>
  <c r="BC80" i="16"/>
  <c r="BD80" i="16"/>
  <c r="BE80" i="16"/>
  <c r="BF80" i="16"/>
  <c r="BG80" i="16"/>
  <c r="BH80" i="16"/>
  <c r="BI80" i="16"/>
  <c r="BJ80" i="16"/>
  <c r="BK80" i="16"/>
  <c r="BL80" i="16"/>
  <c r="BM80" i="16"/>
  <c r="BN80" i="16"/>
  <c r="BO80" i="16"/>
  <c r="BP80" i="16"/>
  <c r="BQ80" i="16"/>
  <c r="BR80" i="16"/>
  <c r="BS80" i="16"/>
  <c r="BT80" i="16"/>
  <c r="BU80" i="16"/>
  <c r="AJ82" i="16"/>
  <c r="AK82" i="16"/>
  <c r="AL82" i="16"/>
  <c r="AM82" i="16"/>
  <c r="AN82" i="16"/>
  <c r="AO82" i="16"/>
  <c r="AP82" i="16"/>
  <c r="AQ82" i="16"/>
  <c r="AR82" i="16"/>
  <c r="AS82" i="16"/>
  <c r="AT82" i="16"/>
  <c r="AU82" i="16"/>
  <c r="AV82" i="16"/>
  <c r="AW82" i="16"/>
  <c r="AX82" i="16"/>
  <c r="AY82" i="16"/>
  <c r="AZ82" i="16"/>
  <c r="BA82" i="16"/>
  <c r="BB82" i="16"/>
  <c r="BC82" i="16"/>
  <c r="BD82" i="16"/>
  <c r="BE82" i="16"/>
  <c r="BF82" i="16"/>
  <c r="BG82" i="16"/>
  <c r="BH82" i="16"/>
  <c r="BI82" i="16"/>
  <c r="BJ82" i="16"/>
  <c r="BK82" i="16"/>
  <c r="BL82" i="16"/>
  <c r="BM82" i="16"/>
  <c r="BN82" i="16"/>
  <c r="BO82" i="16"/>
  <c r="BP82" i="16"/>
  <c r="BQ82" i="16"/>
  <c r="BR82" i="16"/>
  <c r="BS82" i="16"/>
  <c r="BT82" i="16"/>
  <c r="BU82" i="16"/>
  <c r="AJ84" i="16"/>
  <c r="AK84" i="16"/>
  <c r="AL84" i="16"/>
  <c r="AM84" i="16"/>
  <c r="AN84" i="16"/>
  <c r="AO84" i="16"/>
  <c r="AP84" i="16"/>
  <c r="AQ84" i="16"/>
  <c r="AR84" i="16"/>
  <c r="AS84" i="16"/>
  <c r="AT84" i="16"/>
  <c r="AU84" i="16"/>
  <c r="AV84" i="16"/>
  <c r="AW84" i="16"/>
  <c r="AX84" i="16"/>
  <c r="AY84" i="16"/>
  <c r="AZ84" i="16"/>
  <c r="BA84" i="16"/>
  <c r="BB84" i="16"/>
  <c r="BC84" i="16"/>
  <c r="BD84" i="16"/>
  <c r="BE84" i="16"/>
  <c r="BF84" i="16"/>
  <c r="BG84" i="16"/>
  <c r="BH84" i="16"/>
  <c r="BI84" i="16"/>
  <c r="BJ84" i="16"/>
  <c r="BK84" i="16"/>
  <c r="BL84" i="16"/>
  <c r="BM84" i="16"/>
  <c r="BN84" i="16"/>
  <c r="BO84" i="16"/>
  <c r="BP84" i="16"/>
  <c r="BQ84" i="16"/>
  <c r="BR84" i="16"/>
  <c r="BS84" i="16"/>
  <c r="BT84" i="16"/>
  <c r="BU84" i="16"/>
  <c r="AJ86" i="16"/>
  <c r="AK86" i="16"/>
  <c r="AL86" i="16"/>
  <c r="AM86" i="16"/>
  <c r="AN86" i="16"/>
  <c r="AO86" i="16"/>
  <c r="AP86" i="16"/>
  <c r="AQ86" i="16"/>
  <c r="AR86" i="16"/>
  <c r="AS86" i="16"/>
  <c r="AT86" i="16"/>
  <c r="AU86" i="16"/>
  <c r="AV86" i="16"/>
  <c r="AW86" i="16"/>
  <c r="AX86" i="16"/>
  <c r="AY86" i="16"/>
  <c r="AZ86" i="16"/>
  <c r="BA86" i="16"/>
  <c r="BB86" i="16"/>
  <c r="BC86" i="16"/>
  <c r="BD86" i="16"/>
  <c r="BE86" i="16"/>
  <c r="BF86" i="16"/>
  <c r="BG86" i="16"/>
  <c r="BH86" i="16"/>
  <c r="BI86" i="16"/>
  <c r="BJ86" i="16"/>
  <c r="BK86" i="16"/>
  <c r="BL86" i="16"/>
  <c r="BM86" i="16"/>
  <c r="BN86" i="16"/>
  <c r="BO86" i="16"/>
  <c r="BP86" i="16"/>
  <c r="BQ86" i="16"/>
  <c r="BR86" i="16"/>
  <c r="BS86" i="16"/>
  <c r="BT86" i="16"/>
  <c r="BU86" i="16"/>
  <c r="AJ88" i="16"/>
  <c r="AK88" i="16"/>
  <c r="AL88" i="16"/>
  <c r="AM88" i="16"/>
  <c r="AN88" i="16"/>
  <c r="AO88" i="16"/>
  <c r="AP88" i="16"/>
  <c r="AQ88" i="16"/>
  <c r="AR88" i="16"/>
  <c r="AS88" i="16"/>
  <c r="AT88" i="16"/>
  <c r="AU88" i="16"/>
  <c r="AV88" i="16"/>
  <c r="AW88" i="16"/>
  <c r="AX88" i="16"/>
  <c r="AY88" i="16"/>
  <c r="AZ88" i="16"/>
  <c r="BA88" i="16"/>
  <c r="BB88" i="16"/>
  <c r="BC88" i="16"/>
  <c r="BD88" i="16"/>
  <c r="BE88" i="16"/>
  <c r="BF88" i="16"/>
  <c r="BG88" i="16"/>
  <c r="BH88" i="16"/>
  <c r="BI88" i="16"/>
  <c r="BJ88" i="16"/>
  <c r="BK88" i="16"/>
  <c r="BL88" i="16"/>
  <c r="BM88" i="16"/>
  <c r="BN88" i="16"/>
  <c r="BO88" i="16"/>
  <c r="BP88" i="16"/>
  <c r="BQ88" i="16"/>
  <c r="BR88" i="16"/>
  <c r="BS88" i="16"/>
  <c r="BT88" i="16"/>
  <c r="BU88" i="16"/>
  <c r="AJ6" i="16"/>
  <c r="AK6" i="16"/>
  <c r="AL6" i="16"/>
  <c r="AM6" i="16"/>
  <c r="AN6" i="16"/>
  <c r="AO6" i="16"/>
  <c r="AP6" i="16"/>
  <c r="AQ6" i="16"/>
  <c r="AR6" i="16"/>
  <c r="AS6" i="16"/>
  <c r="AT6" i="16"/>
  <c r="AU6" i="16"/>
  <c r="AV6" i="16"/>
  <c r="AW6" i="16"/>
  <c r="AX6" i="16"/>
  <c r="AY6" i="16"/>
  <c r="AZ6" i="16"/>
  <c r="BA6" i="16"/>
  <c r="BB6" i="16"/>
  <c r="BC6" i="16"/>
  <c r="BD6" i="16"/>
  <c r="BE6" i="16"/>
  <c r="BF6" i="16"/>
  <c r="BG6" i="16"/>
  <c r="BH6" i="16"/>
  <c r="BI6" i="16"/>
  <c r="BJ6" i="16"/>
  <c r="BK6" i="16"/>
  <c r="BL6" i="16"/>
  <c r="BM6" i="16"/>
  <c r="BN6" i="16"/>
  <c r="BO6" i="16"/>
  <c r="BP6" i="16"/>
  <c r="BQ6" i="16"/>
  <c r="BR6" i="16"/>
  <c r="BS6" i="16"/>
  <c r="BT6" i="16"/>
  <c r="BU6" i="16"/>
  <c r="AJ8" i="16"/>
  <c r="AK8" i="16"/>
  <c r="AL8" i="16"/>
  <c r="AM8" i="16"/>
  <c r="AN8" i="16"/>
  <c r="AO8" i="16"/>
  <c r="AP8" i="16"/>
  <c r="AQ8" i="16"/>
  <c r="AR8" i="16"/>
  <c r="AS8" i="16"/>
  <c r="AT8" i="16"/>
  <c r="AU8" i="16"/>
  <c r="AV8" i="16"/>
  <c r="AW8" i="16"/>
  <c r="AX8" i="16"/>
  <c r="AY8" i="16"/>
  <c r="AZ8" i="16"/>
  <c r="BA8" i="16"/>
  <c r="BB8" i="16"/>
  <c r="BC8" i="16"/>
  <c r="BD8" i="16"/>
  <c r="BE8" i="16"/>
  <c r="BF8" i="16"/>
  <c r="BG8" i="16"/>
  <c r="BH8" i="16"/>
  <c r="BI8" i="16"/>
  <c r="BJ8" i="16"/>
  <c r="BK8" i="16"/>
  <c r="BL8" i="16"/>
  <c r="BM8" i="16"/>
  <c r="BN8" i="16"/>
  <c r="BO8" i="16"/>
  <c r="BP8" i="16"/>
  <c r="BQ8" i="16"/>
  <c r="BR8" i="16"/>
  <c r="BS8" i="16"/>
  <c r="BT8" i="16"/>
  <c r="BU8" i="16"/>
  <c r="AJ10" i="16"/>
  <c r="AK10" i="16"/>
  <c r="AL10" i="16"/>
  <c r="AM10" i="16"/>
  <c r="AN10" i="16"/>
  <c r="AO10" i="16"/>
  <c r="AP10" i="16"/>
  <c r="AQ10" i="16"/>
  <c r="AR10" i="16"/>
  <c r="AS10" i="16"/>
  <c r="AT10" i="16"/>
  <c r="AU10" i="16"/>
  <c r="AV10" i="16"/>
  <c r="AW10" i="16"/>
  <c r="AX10" i="16"/>
  <c r="AY10" i="16"/>
  <c r="AZ10" i="16"/>
  <c r="BA10" i="16"/>
  <c r="BB10" i="16"/>
  <c r="BC10" i="16"/>
  <c r="BD10" i="16"/>
  <c r="BE10" i="16"/>
  <c r="BF10" i="16"/>
  <c r="BG10" i="16"/>
  <c r="BH10" i="16"/>
  <c r="BI10" i="16"/>
  <c r="BJ10" i="16"/>
  <c r="BK10" i="16"/>
  <c r="BL10" i="16"/>
  <c r="BM10" i="16"/>
  <c r="BN10" i="16"/>
  <c r="BO10" i="16"/>
  <c r="BP10" i="16"/>
  <c r="BQ10" i="16"/>
  <c r="BR10" i="16"/>
  <c r="BS10" i="16"/>
  <c r="BT10" i="16"/>
  <c r="BU10" i="16"/>
  <c r="AJ12" i="16"/>
  <c r="AK12" i="16"/>
  <c r="AL12" i="16"/>
  <c r="AM12" i="16"/>
  <c r="AN12" i="16"/>
  <c r="AO12" i="16"/>
  <c r="AP12" i="16"/>
  <c r="AQ12" i="16"/>
  <c r="AR12" i="16"/>
  <c r="AS12" i="16"/>
  <c r="AT12" i="16"/>
  <c r="AU12" i="16"/>
  <c r="AV12" i="16"/>
  <c r="AW12" i="16"/>
  <c r="AX12" i="16"/>
  <c r="AY12" i="16"/>
  <c r="AZ12" i="16"/>
  <c r="BA12" i="16"/>
  <c r="BB12" i="16"/>
  <c r="BC12" i="16"/>
  <c r="BD12" i="16"/>
  <c r="BE12" i="16"/>
  <c r="BF12" i="16"/>
  <c r="BG12" i="16"/>
  <c r="BH12" i="16"/>
  <c r="BI12" i="16"/>
  <c r="BJ12" i="16"/>
  <c r="BK12" i="16"/>
  <c r="BL12" i="16"/>
  <c r="BM12" i="16"/>
  <c r="BN12" i="16"/>
  <c r="BO12" i="16"/>
  <c r="BP12" i="16"/>
  <c r="BQ12" i="16"/>
  <c r="BR12" i="16"/>
  <c r="BS12" i="16"/>
  <c r="BT12" i="16"/>
  <c r="BU12" i="16"/>
  <c r="AJ14" i="16"/>
  <c r="AK14" i="16"/>
  <c r="AL14" i="16"/>
  <c r="AM14" i="16"/>
  <c r="AN14" i="16"/>
  <c r="AO14" i="16"/>
  <c r="AP14" i="16"/>
  <c r="AQ14" i="16"/>
  <c r="AR14" i="16"/>
  <c r="AS14" i="16"/>
  <c r="AT14" i="16"/>
  <c r="AU14" i="16"/>
  <c r="AV14" i="16"/>
  <c r="AW14" i="16"/>
  <c r="AX14" i="16"/>
  <c r="AY14" i="16"/>
  <c r="AZ14" i="16"/>
  <c r="BA14" i="16"/>
  <c r="BB14" i="16"/>
  <c r="BC14" i="16"/>
  <c r="BD14" i="16"/>
  <c r="BE14" i="16"/>
  <c r="BF14" i="16"/>
  <c r="BG14" i="16"/>
  <c r="BH14" i="16"/>
  <c r="BI14" i="16"/>
  <c r="BJ14" i="16"/>
  <c r="BK14" i="16"/>
  <c r="BL14" i="16"/>
  <c r="BM14" i="16"/>
  <c r="BN14" i="16"/>
  <c r="BO14" i="16"/>
  <c r="BP14" i="16"/>
  <c r="BQ14" i="16"/>
  <c r="BR14" i="16"/>
  <c r="BS14" i="16"/>
  <c r="BT14" i="16"/>
  <c r="BU14" i="16"/>
  <c r="AJ16" i="16"/>
  <c r="AK16" i="16"/>
  <c r="AL16" i="16"/>
  <c r="AM16" i="16"/>
  <c r="AN16" i="16"/>
  <c r="AO16" i="16"/>
  <c r="AP16" i="16"/>
  <c r="AQ16" i="16"/>
  <c r="AR16" i="16"/>
  <c r="AS16" i="16"/>
  <c r="AT16" i="16"/>
  <c r="AU16" i="16"/>
  <c r="AV16" i="16"/>
  <c r="AW16" i="16"/>
  <c r="AX16" i="16"/>
  <c r="AY16" i="16"/>
  <c r="AZ16" i="16"/>
  <c r="BA16" i="16"/>
  <c r="BB16" i="16"/>
  <c r="BC16" i="16"/>
  <c r="BD16" i="16"/>
  <c r="BE16" i="16"/>
  <c r="BF16" i="16"/>
  <c r="BG16" i="16"/>
  <c r="BH16" i="16"/>
  <c r="BI16" i="16"/>
  <c r="BJ16" i="16"/>
  <c r="BK16" i="16"/>
  <c r="BL16" i="16"/>
  <c r="BM16" i="16"/>
  <c r="BN16" i="16"/>
  <c r="BO16" i="16"/>
  <c r="BP16" i="16"/>
  <c r="BQ16" i="16"/>
  <c r="BR16" i="16"/>
  <c r="BS16" i="16"/>
  <c r="BT16" i="16"/>
  <c r="BU16" i="16"/>
  <c r="AJ18" i="16"/>
  <c r="AK18" i="16"/>
  <c r="AL18" i="16"/>
  <c r="AM18" i="16"/>
  <c r="AN18" i="16"/>
  <c r="AO18" i="16"/>
  <c r="AP18" i="16"/>
  <c r="AQ18" i="16"/>
  <c r="AR18" i="16"/>
  <c r="AS18" i="16"/>
  <c r="AT18" i="16"/>
  <c r="AU18" i="16"/>
  <c r="AV18" i="16"/>
  <c r="AW18" i="16"/>
  <c r="AX18" i="16"/>
  <c r="AY18" i="16"/>
  <c r="AZ18" i="16"/>
  <c r="BA18" i="16"/>
  <c r="BB18" i="16"/>
  <c r="BC18" i="16"/>
  <c r="BD18" i="16"/>
  <c r="BE18" i="16"/>
  <c r="BF18" i="16"/>
  <c r="BG18" i="16"/>
  <c r="BH18" i="16"/>
  <c r="BI18" i="16"/>
  <c r="BJ18" i="16"/>
  <c r="BK18" i="16"/>
  <c r="BL18" i="16"/>
  <c r="BM18" i="16"/>
  <c r="BN18" i="16"/>
  <c r="BO18" i="16"/>
  <c r="BP18" i="16"/>
  <c r="BQ18" i="16"/>
  <c r="BR18" i="16"/>
  <c r="BS18" i="16"/>
  <c r="BT18" i="16"/>
  <c r="BU18" i="16"/>
  <c r="AJ20" i="16"/>
  <c r="AK20" i="16"/>
  <c r="AL20" i="16"/>
  <c r="AM20" i="16"/>
  <c r="AN20" i="16"/>
  <c r="AO20" i="16"/>
  <c r="AP20" i="16"/>
  <c r="AQ20" i="16"/>
  <c r="AR20" i="16"/>
  <c r="AS20" i="16"/>
  <c r="AT20" i="16"/>
  <c r="AU20" i="16"/>
  <c r="AV20" i="16"/>
  <c r="AW20" i="16"/>
  <c r="AX20" i="16"/>
  <c r="AY20" i="16"/>
  <c r="AZ20" i="16"/>
  <c r="BA20" i="16"/>
  <c r="BB20" i="16"/>
  <c r="BC20" i="16"/>
  <c r="BD20" i="16"/>
  <c r="BE20" i="16"/>
  <c r="BF20" i="16"/>
  <c r="BG20" i="16"/>
  <c r="BH20" i="16"/>
  <c r="BI20" i="16"/>
  <c r="BJ20" i="16"/>
  <c r="BK20" i="16"/>
  <c r="BL20" i="16"/>
  <c r="BM20" i="16"/>
  <c r="BN20" i="16"/>
  <c r="BO20" i="16"/>
  <c r="BP20" i="16"/>
  <c r="BQ20" i="16"/>
  <c r="BR20" i="16"/>
  <c r="BS20" i="16"/>
  <c r="BT20" i="16"/>
  <c r="BU20" i="16"/>
  <c r="AJ22" i="16"/>
  <c r="AK22" i="16"/>
  <c r="AL22" i="16"/>
  <c r="AM22" i="16"/>
  <c r="AN22" i="16"/>
  <c r="AO22" i="16"/>
  <c r="AP22" i="16"/>
  <c r="AQ22" i="16"/>
  <c r="AR22" i="16"/>
  <c r="AS22" i="16"/>
  <c r="AT22" i="16"/>
  <c r="AU22" i="16"/>
  <c r="AV22" i="16"/>
  <c r="AW22" i="16"/>
  <c r="AX22" i="16"/>
  <c r="AY22" i="16"/>
  <c r="AZ22" i="16"/>
  <c r="BA22" i="16"/>
  <c r="BB22" i="16"/>
  <c r="BC22" i="16"/>
  <c r="BD22" i="16"/>
  <c r="BE22" i="16"/>
  <c r="BF22" i="16"/>
  <c r="BG22" i="16"/>
  <c r="BH22" i="16"/>
  <c r="BI22" i="16"/>
  <c r="BJ22" i="16"/>
  <c r="BK22" i="16"/>
  <c r="BL22" i="16"/>
  <c r="BM22" i="16"/>
  <c r="BN22" i="16"/>
  <c r="BO22" i="16"/>
  <c r="BP22" i="16"/>
  <c r="BQ22" i="16"/>
  <c r="BR22" i="16"/>
  <c r="BS22" i="16"/>
  <c r="BT22" i="16"/>
  <c r="BU22" i="16"/>
  <c r="AJ24" i="16"/>
  <c r="AK24" i="16"/>
  <c r="AL24" i="16"/>
  <c r="AM24" i="16"/>
  <c r="AN24" i="16"/>
  <c r="AO24" i="16"/>
  <c r="AP24" i="16"/>
  <c r="AQ24" i="16"/>
  <c r="AR24" i="16"/>
  <c r="AS24" i="16"/>
  <c r="AT24" i="16"/>
  <c r="AU24" i="16"/>
  <c r="AV24" i="16"/>
  <c r="AW24" i="16"/>
  <c r="AX24" i="16"/>
  <c r="AY24" i="16"/>
  <c r="AZ24" i="16"/>
  <c r="BA24" i="16"/>
  <c r="BB24" i="16"/>
  <c r="BC24" i="16"/>
  <c r="BD24" i="16"/>
  <c r="BE24" i="16"/>
  <c r="BF24" i="16"/>
  <c r="BG24" i="16"/>
  <c r="BH24" i="16"/>
  <c r="BI24" i="16"/>
  <c r="BJ24" i="16"/>
  <c r="BK24" i="16"/>
  <c r="BL24" i="16"/>
  <c r="BM24" i="16"/>
  <c r="BN24" i="16"/>
  <c r="BO24" i="16"/>
  <c r="BP24" i="16"/>
  <c r="BQ24" i="16"/>
  <c r="BR24" i="16"/>
  <c r="BS24" i="16"/>
  <c r="BT24" i="16"/>
  <c r="BU24" i="16"/>
  <c r="AJ26" i="16"/>
  <c r="AK26" i="16"/>
  <c r="AL26" i="16"/>
  <c r="AM26" i="16"/>
  <c r="AN26" i="16"/>
  <c r="AO26" i="16"/>
  <c r="AP26" i="16"/>
  <c r="AQ26" i="16"/>
  <c r="AR26" i="16"/>
  <c r="AS26" i="16"/>
  <c r="AT26" i="16"/>
  <c r="AU26" i="16"/>
  <c r="AV26" i="16"/>
  <c r="AW26" i="16"/>
  <c r="AX26" i="16"/>
  <c r="AY26" i="16"/>
  <c r="AZ26" i="16"/>
  <c r="BA26" i="16"/>
  <c r="BB26" i="16"/>
  <c r="BC26" i="16"/>
  <c r="BD26" i="16"/>
  <c r="BE26" i="16"/>
  <c r="BF26" i="16"/>
  <c r="BG26" i="16"/>
  <c r="BH26" i="16"/>
  <c r="BI26" i="16"/>
  <c r="BJ26" i="16"/>
  <c r="BK26" i="16"/>
  <c r="BL26" i="16"/>
  <c r="BM26" i="16"/>
  <c r="BN26" i="16"/>
  <c r="BO26" i="16"/>
  <c r="BP26" i="16"/>
  <c r="BQ26" i="16"/>
  <c r="BR26" i="16"/>
  <c r="BS26" i="16"/>
  <c r="BT26" i="16"/>
  <c r="BU26" i="16"/>
  <c r="AJ28" i="16"/>
  <c r="AK28" i="16"/>
  <c r="AL28" i="16"/>
  <c r="AM28" i="16"/>
  <c r="AN28" i="16"/>
  <c r="AO28" i="16"/>
  <c r="AP28" i="16"/>
  <c r="AQ28" i="16"/>
  <c r="AR28" i="16"/>
  <c r="AS28" i="16"/>
  <c r="AT28" i="16"/>
  <c r="AU28" i="16"/>
  <c r="AV28" i="16"/>
  <c r="AW28" i="16"/>
  <c r="AX28" i="16"/>
  <c r="AY28" i="16"/>
  <c r="AZ28" i="16"/>
  <c r="BA28" i="16"/>
  <c r="BB28" i="16"/>
  <c r="BC28" i="16"/>
  <c r="BD28" i="16"/>
  <c r="BE28" i="16"/>
  <c r="BF28" i="16"/>
  <c r="BG28" i="16"/>
  <c r="BH28" i="16"/>
  <c r="BI28" i="16"/>
  <c r="BJ28" i="16"/>
  <c r="BK28" i="16"/>
  <c r="BL28" i="16"/>
  <c r="BM28" i="16"/>
  <c r="BN28" i="16"/>
  <c r="BO28" i="16"/>
  <c r="BP28" i="16"/>
  <c r="BQ28" i="16"/>
  <c r="BR28" i="16"/>
  <c r="BS28" i="16"/>
  <c r="BT28" i="16"/>
  <c r="BU28" i="16"/>
  <c r="AJ30" i="16"/>
  <c r="AK30" i="16"/>
  <c r="AL30" i="16"/>
  <c r="AM30" i="16"/>
  <c r="AN30" i="16"/>
  <c r="AO30" i="16"/>
  <c r="AP30" i="16"/>
  <c r="AQ30" i="16"/>
  <c r="AR30" i="16"/>
  <c r="AS30" i="16"/>
  <c r="AT30" i="16"/>
  <c r="AU30" i="16"/>
  <c r="AV30" i="16"/>
  <c r="AW30" i="16"/>
  <c r="AX30" i="16"/>
  <c r="AY30" i="16"/>
  <c r="AZ30" i="16"/>
  <c r="BA30" i="16"/>
  <c r="BB30" i="16"/>
  <c r="BC30" i="16"/>
  <c r="BD30" i="16"/>
  <c r="BE30" i="16"/>
  <c r="BF30" i="16"/>
  <c r="BG30" i="16"/>
  <c r="BH30" i="16"/>
  <c r="BI30" i="16"/>
  <c r="BJ30" i="16"/>
  <c r="BK30" i="16"/>
  <c r="BL30" i="16"/>
  <c r="BM30" i="16"/>
  <c r="BN30" i="16"/>
  <c r="BO30" i="16"/>
  <c r="BP30" i="16"/>
  <c r="BQ30" i="16"/>
  <c r="BR30" i="16"/>
  <c r="BS30" i="16"/>
  <c r="BT30" i="16"/>
  <c r="BU30" i="16"/>
  <c r="AJ32" i="16"/>
  <c r="AK32" i="16"/>
  <c r="AL32" i="16"/>
  <c r="AM32" i="16"/>
  <c r="AN32" i="16"/>
  <c r="AO32" i="16"/>
  <c r="AP32" i="16"/>
  <c r="AQ32" i="16"/>
  <c r="AR32" i="16"/>
  <c r="AS32" i="16"/>
  <c r="AT32" i="16"/>
  <c r="AU32" i="16"/>
  <c r="AV32" i="16"/>
  <c r="AW32" i="16"/>
  <c r="AX32" i="16"/>
  <c r="AY32" i="16"/>
  <c r="AZ32" i="16"/>
  <c r="BA32" i="16"/>
  <c r="BB32" i="16"/>
  <c r="BC32" i="16"/>
  <c r="BD32" i="16"/>
  <c r="BE32" i="16"/>
  <c r="BF32" i="16"/>
  <c r="BG32" i="16"/>
  <c r="BH32" i="16"/>
  <c r="BI32" i="16"/>
  <c r="BJ32" i="16"/>
  <c r="BK32" i="16"/>
  <c r="BL32" i="16"/>
  <c r="BM32" i="16"/>
  <c r="BN32" i="16"/>
  <c r="BO32" i="16"/>
  <c r="BP32" i="16"/>
  <c r="BQ32" i="16"/>
  <c r="BR32" i="16"/>
  <c r="BS32" i="16"/>
  <c r="BT32" i="16"/>
  <c r="BU32" i="16"/>
  <c r="AJ34" i="16"/>
  <c r="AK34" i="16"/>
  <c r="AL34" i="16"/>
  <c r="AM34" i="16"/>
  <c r="AN34" i="16"/>
  <c r="AO34" i="16"/>
  <c r="AP34" i="16"/>
  <c r="AQ34" i="16"/>
  <c r="AR34" i="16"/>
  <c r="AS34" i="16"/>
  <c r="AT34" i="16"/>
  <c r="AU34" i="16"/>
  <c r="AV34" i="16"/>
  <c r="AW34" i="16"/>
  <c r="AX34" i="16"/>
  <c r="AY34" i="16"/>
  <c r="AZ34" i="16"/>
  <c r="BA34" i="16"/>
  <c r="BB34" i="16"/>
  <c r="BC34" i="16"/>
  <c r="BD34" i="16"/>
  <c r="BE34" i="16"/>
  <c r="BF34" i="16"/>
  <c r="BG34" i="16"/>
  <c r="BH34" i="16"/>
  <c r="BI34" i="16"/>
  <c r="BJ34" i="16"/>
  <c r="BK34" i="16"/>
  <c r="BL34" i="16"/>
  <c r="BM34" i="16"/>
  <c r="BN34" i="16"/>
  <c r="BO34" i="16"/>
  <c r="BP34" i="16"/>
  <c r="BQ34" i="16"/>
  <c r="BR34" i="16"/>
  <c r="BS34" i="16"/>
  <c r="BT34" i="16"/>
  <c r="BU34" i="16"/>
  <c r="AJ36" i="16"/>
  <c r="AK36" i="16"/>
  <c r="AL36" i="16"/>
  <c r="AM36" i="16"/>
  <c r="AN36" i="16"/>
  <c r="AO36" i="16"/>
  <c r="AP36" i="16"/>
  <c r="AQ36" i="16"/>
  <c r="AR36" i="16"/>
  <c r="AS36" i="16"/>
  <c r="AT36" i="16"/>
  <c r="AU36" i="16"/>
  <c r="AV36" i="16"/>
  <c r="AW36" i="16"/>
  <c r="AX36" i="16"/>
  <c r="AY36" i="16"/>
  <c r="AZ36" i="16"/>
  <c r="BA36" i="16"/>
  <c r="BB36" i="16"/>
  <c r="BC36" i="16"/>
  <c r="BD36" i="16"/>
  <c r="BE36" i="16"/>
  <c r="BF36" i="16"/>
  <c r="BG36" i="16"/>
  <c r="BH36" i="16"/>
  <c r="BI36" i="16"/>
  <c r="BJ36" i="16"/>
  <c r="BK36" i="16"/>
  <c r="BL36" i="16"/>
  <c r="BM36" i="16"/>
  <c r="BN36" i="16"/>
  <c r="BO36" i="16"/>
  <c r="BP36" i="16"/>
  <c r="BQ36" i="16"/>
  <c r="BR36" i="16"/>
  <c r="BS36" i="16"/>
  <c r="BT36" i="16"/>
  <c r="BU36" i="16"/>
  <c r="AJ38" i="16"/>
  <c r="AK38" i="16"/>
  <c r="AL38" i="16"/>
  <c r="AM38" i="16"/>
  <c r="AN38" i="16"/>
  <c r="AO38" i="16"/>
  <c r="AP38" i="16"/>
  <c r="AQ38" i="16"/>
  <c r="AR38" i="16"/>
  <c r="AS38" i="16"/>
  <c r="AT38" i="16"/>
  <c r="AU38" i="16"/>
  <c r="AV38" i="16"/>
  <c r="AW38" i="16"/>
  <c r="AX38" i="16"/>
  <c r="AY38" i="16"/>
  <c r="AZ38" i="16"/>
  <c r="BA38" i="16"/>
  <c r="BB38" i="16"/>
  <c r="BC38" i="16"/>
  <c r="BD38" i="16"/>
  <c r="BE38" i="16"/>
  <c r="BF38" i="16"/>
  <c r="BG38" i="16"/>
  <c r="BH38" i="16"/>
  <c r="BI38" i="16"/>
  <c r="BJ38" i="16"/>
  <c r="BK38" i="16"/>
  <c r="BL38" i="16"/>
  <c r="BM38" i="16"/>
  <c r="BN38" i="16"/>
  <c r="BO38" i="16"/>
  <c r="BP38" i="16"/>
  <c r="BQ38" i="16"/>
  <c r="BR38" i="16"/>
  <c r="BS38" i="16"/>
  <c r="BT38" i="16"/>
  <c r="BU38" i="16"/>
  <c r="AJ40" i="16"/>
  <c r="AK40" i="16"/>
  <c r="AL40" i="16"/>
  <c r="AM40" i="16"/>
  <c r="AN40" i="16"/>
  <c r="AO40" i="16"/>
  <c r="AP40" i="16"/>
  <c r="AQ40" i="16"/>
  <c r="AR40" i="16"/>
  <c r="AS40" i="16"/>
  <c r="AT40" i="16"/>
  <c r="AU40" i="16"/>
  <c r="AV40" i="16"/>
  <c r="AW40" i="16"/>
  <c r="AX40" i="16"/>
  <c r="AY40" i="16"/>
  <c r="AZ40" i="16"/>
  <c r="BA40" i="16"/>
  <c r="BB40" i="16"/>
  <c r="BC40" i="16"/>
  <c r="BD40" i="16"/>
  <c r="BE40" i="16"/>
  <c r="BF40" i="16"/>
  <c r="BG40" i="16"/>
  <c r="BH40" i="16"/>
  <c r="BI40" i="16"/>
  <c r="BJ40" i="16"/>
  <c r="BK40" i="16"/>
  <c r="BL40" i="16"/>
  <c r="BM40" i="16"/>
  <c r="BN40" i="16"/>
  <c r="BO40" i="16"/>
  <c r="BP40" i="16"/>
  <c r="BQ40" i="16"/>
  <c r="BR40" i="16"/>
  <c r="BS40" i="16"/>
  <c r="BT40" i="16"/>
  <c r="BU40" i="16"/>
  <c r="AJ42" i="16"/>
  <c r="AK42" i="16"/>
  <c r="AL42" i="16"/>
  <c r="AM42" i="16"/>
  <c r="AN42" i="16"/>
  <c r="AO42" i="16"/>
  <c r="AP42" i="16"/>
  <c r="AQ42" i="16"/>
  <c r="AR42" i="16"/>
  <c r="AS42" i="16"/>
  <c r="AT42" i="16"/>
  <c r="AU42" i="16"/>
  <c r="AV42" i="16"/>
  <c r="AW42" i="16"/>
  <c r="AX42" i="16"/>
  <c r="AY42" i="16"/>
  <c r="AZ42" i="16"/>
  <c r="BA42" i="16"/>
  <c r="BB42" i="16"/>
  <c r="BC42" i="16"/>
  <c r="BD42" i="16"/>
  <c r="BE42" i="16"/>
  <c r="BF42" i="16"/>
  <c r="BG42" i="16"/>
  <c r="BH42" i="16"/>
  <c r="BI42" i="16"/>
  <c r="BJ42" i="16"/>
  <c r="BK42" i="16"/>
  <c r="BL42" i="16"/>
  <c r="BM42" i="16"/>
  <c r="BN42" i="16"/>
  <c r="BO42" i="16"/>
  <c r="BP42" i="16"/>
  <c r="BQ42" i="16"/>
  <c r="BR42" i="16"/>
  <c r="BS42" i="16"/>
  <c r="BT42" i="16"/>
  <c r="BU42" i="16"/>
  <c r="AJ44" i="16"/>
  <c r="AK44" i="16"/>
  <c r="AL44" i="16"/>
  <c r="AM44" i="16"/>
  <c r="AN44" i="16"/>
  <c r="AO44" i="16"/>
  <c r="AP44" i="16"/>
  <c r="AQ44" i="16"/>
  <c r="AR44" i="16"/>
  <c r="AS44" i="16"/>
  <c r="AT44" i="16"/>
  <c r="AU44" i="16"/>
  <c r="AV44" i="16"/>
  <c r="AW44" i="16"/>
  <c r="AX44" i="16"/>
  <c r="AY44" i="16"/>
  <c r="AZ44" i="16"/>
  <c r="BA44" i="16"/>
  <c r="BB44" i="16"/>
  <c r="BC44" i="16"/>
  <c r="BD44" i="16"/>
  <c r="BE44" i="16"/>
  <c r="BF44" i="16"/>
  <c r="BG44" i="16"/>
  <c r="BH44" i="16"/>
  <c r="BI44" i="16"/>
  <c r="BJ44" i="16"/>
  <c r="BK44" i="16"/>
  <c r="BL44" i="16"/>
  <c r="BM44" i="16"/>
  <c r="BN44" i="16"/>
  <c r="BO44" i="16"/>
  <c r="BP44" i="16"/>
  <c r="BQ44" i="16"/>
  <c r="BR44" i="16"/>
  <c r="BS44" i="16"/>
  <c r="BT44" i="16"/>
  <c r="BU44" i="16"/>
  <c r="AJ46" i="16"/>
  <c r="AK46" i="16"/>
  <c r="AL46" i="16"/>
  <c r="AM46" i="16"/>
  <c r="AN46" i="16"/>
  <c r="AO46" i="16"/>
  <c r="AP46" i="16"/>
  <c r="AQ46" i="16"/>
  <c r="AR46" i="16"/>
  <c r="AS46" i="16"/>
  <c r="AT46" i="16"/>
  <c r="AU46" i="16"/>
  <c r="AV46" i="16"/>
  <c r="AW46" i="16"/>
  <c r="AX46" i="16"/>
  <c r="AY46" i="16"/>
  <c r="AZ46" i="16"/>
  <c r="BA46" i="16"/>
  <c r="BB46" i="16"/>
  <c r="BC46" i="16"/>
  <c r="BD46" i="16"/>
  <c r="BE46" i="16"/>
  <c r="BF46" i="16"/>
  <c r="BG46" i="16"/>
  <c r="BH46" i="16"/>
  <c r="BI46" i="16"/>
  <c r="BJ46" i="16"/>
  <c r="BK46" i="16"/>
  <c r="BL46" i="16"/>
  <c r="BM46" i="16"/>
  <c r="BN46" i="16"/>
  <c r="BO46" i="16"/>
  <c r="BP46" i="16"/>
  <c r="BQ46" i="16"/>
  <c r="BR46" i="16"/>
  <c r="BS46" i="16"/>
  <c r="BT46" i="16"/>
  <c r="BU46" i="16"/>
  <c r="AJ48" i="16"/>
  <c r="AK48" i="16"/>
  <c r="AL48" i="16"/>
  <c r="AM48" i="16"/>
  <c r="AN48" i="16"/>
  <c r="AO48" i="16"/>
  <c r="AP48" i="16"/>
  <c r="AQ48" i="16"/>
  <c r="AR48" i="16"/>
  <c r="AS48" i="16"/>
  <c r="AT48" i="16"/>
  <c r="AU48" i="16"/>
  <c r="AV48" i="16"/>
  <c r="AW48" i="16"/>
  <c r="AX48" i="16"/>
  <c r="AY48" i="16"/>
  <c r="AZ48" i="16"/>
  <c r="BA48" i="16"/>
  <c r="BB48" i="16"/>
  <c r="BC48" i="16"/>
  <c r="BD48" i="16"/>
  <c r="BE48" i="16"/>
  <c r="BF48" i="16"/>
  <c r="BG48" i="16"/>
  <c r="BH48" i="16"/>
  <c r="BI48" i="16"/>
  <c r="BJ48" i="16"/>
  <c r="BK48" i="16"/>
  <c r="BL48" i="16"/>
  <c r="BM48" i="16"/>
  <c r="BN48" i="16"/>
  <c r="BO48" i="16"/>
  <c r="BP48" i="16"/>
  <c r="BQ48" i="16"/>
  <c r="BR48" i="16"/>
  <c r="BS48" i="16"/>
  <c r="BT48" i="16"/>
  <c r="BU48" i="16"/>
  <c r="AJ50" i="16"/>
  <c r="AK50" i="16"/>
  <c r="AL50" i="16"/>
  <c r="AM50" i="16"/>
  <c r="AN50" i="16"/>
  <c r="AO50" i="16"/>
  <c r="AP50" i="16"/>
  <c r="AQ50" i="16"/>
  <c r="AR50" i="16"/>
  <c r="AS50" i="16"/>
  <c r="AT50" i="16"/>
  <c r="AU50" i="16"/>
  <c r="AV50" i="16"/>
  <c r="AW50" i="16"/>
  <c r="AX50" i="16"/>
  <c r="AY50" i="16"/>
  <c r="AZ50" i="16"/>
  <c r="BA50" i="16"/>
  <c r="BB50" i="16"/>
  <c r="BC50" i="16"/>
  <c r="BD50" i="16"/>
  <c r="BE50" i="16"/>
  <c r="BF50" i="16"/>
  <c r="BG50" i="16"/>
  <c r="BH50" i="16"/>
  <c r="BI50" i="16"/>
  <c r="BJ50" i="16"/>
  <c r="BK50" i="16"/>
  <c r="BL50" i="16"/>
  <c r="BM50" i="16"/>
  <c r="BN50" i="16"/>
  <c r="BO50" i="16"/>
  <c r="BP50" i="16"/>
  <c r="BQ50" i="16"/>
  <c r="BR50" i="16"/>
  <c r="BS50" i="16"/>
  <c r="BT50" i="16"/>
  <c r="BU50" i="16"/>
  <c r="BM4" i="16"/>
  <c r="BN4" i="16"/>
  <c r="BO4" i="16"/>
  <c r="BP4" i="16"/>
  <c r="BQ4" i="16"/>
  <c r="BR4" i="16"/>
  <c r="BS4" i="16"/>
  <c r="BT4" i="16"/>
  <c r="BU4" i="16"/>
  <c r="AK4" i="16"/>
  <c r="AL4" i="16"/>
  <c r="AM4" i="16"/>
  <c r="AN4" i="16"/>
  <c r="AO4" i="16"/>
  <c r="AP4" i="16"/>
  <c r="AQ4" i="16"/>
  <c r="AR4" i="16"/>
  <c r="AS4" i="16"/>
  <c r="AT4" i="16"/>
  <c r="AU4" i="16"/>
  <c r="AV4" i="16"/>
  <c r="AW4" i="16"/>
  <c r="AX4" i="16"/>
  <c r="AY4" i="16"/>
  <c r="AZ4" i="16"/>
  <c r="BA4" i="16"/>
  <c r="BB4" i="16"/>
  <c r="BC4" i="16"/>
  <c r="BD4" i="16"/>
  <c r="BE4" i="16"/>
  <c r="BF4" i="16"/>
  <c r="BG4" i="16"/>
  <c r="BH4" i="16"/>
  <c r="BI4" i="16"/>
  <c r="BJ4" i="16"/>
  <c r="BK4" i="16"/>
  <c r="BL4" i="16"/>
  <c r="AJ4" i="16"/>
  <c r="AJ52" i="17"/>
  <c r="AK52" i="17"/>
  <c r="AL52" i="17"/>
  <c r="AM52" i="17"/>
  <c r="AN52" i="17"/>
  <c r="AO52" i="17"/>
  <c r="AP52" i="17"/>
  <c r="AQ52" i="17"/>
  <c r="AR52" i="17"/>
  <c r="AS52" i="17"/>
  <c r="AT52" i="17"/>
  <c r="AU52" i="17"/>
  <c r="AV52" i="17"/>
  <c r="AW52" i="17"/>
  <c r="AX52" i="17"/>
  <c r="AY52" i="17"/>
  <c r="AZ52" i="17"/>
  <c r="BA52" i="17"/>
  <c r="BB52" i="17"/>
  <c r="BC52" i="17"/>
  <c r="BD52" i="17"/>
  <c r="BE52" i="17"/>
  <c r="BF52" i="17"/>
  <c r="BG52" i="17"/>
  <c r="BH52" i="17"/>
  <c r="BI52" i="17"/>
  <c r="BJ52" i="17"/>
  <c r="BK52" i="17"/>
  <c r="BL52" i="17"/>
  <c r="BM52" i="17"/>
  <c r="BN52" i="17"/>
  <c r="BO52" i="17"/>
  <c r="BP52" i="17"/>
  <c r="BQ52" i="17"/>
  <c r="BR52" i="17"/>
  <c r="BS52" i="17"/>
  <c r="BT52" i="17"/>
  <c r="BU52" i="17"/>
  <c r="AJ54" i="17"/>
  <c r="AK54" i="17"/>
  <c r="AL54" i="17"/>
  <c r="AM54" i="17"/>
  <c r="AN54" i="17"/>
  <c r="AO54" i="17"/>
  <c r="AP54" i="17"/>
  <c r="AQ54" i="17"/>
  <c r="AR54" i="17"/>
  <c r="AS54" i="17"/>
  <c r="AT54" i="17"/>
  <c r="AU54" i="17"/>
  <c r="AV54" i="17"/>
  <c r="AW54" i="17"/>
  <c r="AX54" i="17"/>
  <c r="AY54" i="17"/>
  <c r="AZ54" i="17"/>
  <c r="BA54" i="17"/>
  <c r="BB54" i="17"/>
  <c r="BC54" i="17"/>
  <c r="BD54" i="17"/>
  <c r="BE54" i="17"/>
  <c r="BF54" i="17"/>
  <c r="BG54" i="17"/>
  <c r="BH54" i="17"/>
  <c r="BI54" i="17"/>
  <c r="BJ54" i="17"/>
  <c r="BK54" i="17"/>
  <c r="BL54" i="17"/>
  <c r="BM54" i="17"/>
  <c r="BN54" i="17"/>
  <c r="BO54" i="17"/>
  <c r="BP54" i="17"/>
  <c r="BQ54" i="17"/>
  <c r="BR54" i="17"/>
  <c r="BS54" i="17"/>
  <c r="BT54" i="17"/>
  <c r="BU54" i="17"/>
  <c r="AJ56" i="17"/>
  <c r="AK56" i="17"/>
  <c r="AL56" i="17"/>
  <c r="AM56" i="17"/>
  <c r="AN56" i="17"/>
  <c r="AO56" i="17"/>
  <c r="AP56" i="17"/>
  <c r="AQ56" i="17"/>
  <c r="AR56" i="17"/>
  <c r="AS56" i="17"/>
  <c r="AT56" i="17"/>
  <c r="AU56" i="17"/>
  <c r="AV56" i="17"/>
  <c r="AW56" i="17"/>
  <c r="AX56" i="17"/>
  <c r="AY56" i="17"/>
  <c r="AZ56" i="17"/>
  <c r="BA56" i="17"/>
  <c r="BB56" i="17"/>
  <c r="BC56" i="17"/>
  <c r="BD56" i="17"/>
  <c r="BE56" i="17"/>
  <c r="BF56" i="17"/>
  <c r="BG56" i="17"/>
  <c r="BH56" i="17"/>
  <c r="BI56" i="17"/>
  <c r="BJ56" i="17"/>
  <c r="BK56" i="17"/>
  <c r="BL56" i="17"/>
  <c r="BM56" i="17"/>
  <c r="BN56" i="17"/>
  <c r="BO56" i="17"/>
  <c r="BP56" i="17"/>
  <c r="BQ56" i="17"/>
  <c r="BR56" i="17"/>
  <c r="BS56" i="17"/>
  <c r="BT56" i="17"/>
  <c r="BU56" i="17"/>
  <c r="AJ58" i="17"/>
  <c r="AK58" i="17"/>
  <c r="AL58" i="17"/>
  <c r="AM58" i="17"/>
  <c r="AN58" i="17"/>
  <c r="AO58" i="17"/>
  <c r="AP58" i="17"/>
  <c r="AQ58" i="17"/>
  <c r="AR58" i="17"/>
  <c r="AS58" i="17"/>
  <c r="AT58" i="17"/>
  <c r="AU58" i="17"/>
  <c r="AV58" i="17"/>
  <c r="AW58" i="17"/>
  <c r="AX58" i="17"/>
  <c r="AY58" i="17"/>
  <c r="AZ58" i="17"/>
  <c r="BA58" i="17"/>
  <c r="BB58" i="17"/>
  <c r="BC58" i="17"/>
  <c r="BD58" i="17"/>
  <c r="BE58" i="17"/>
  <c r="BF58" i="17"/>
  <c r="BG58" i="17"/>
  <c r="BH58" i="17"/>
  <c r="BI58" i="17"/>
  <c r="BJ58" i="17"/>
  <c r="BK58" i="17"/>
  <c r="BL58" i="17"/>
  <c r="BM58" i="17"/>
  <c r="BN58" i="17"/>
  <c r="BO58" i="17"/>
  <c r="BP58" i="17"/>
  <c r="BQ58" i="17"/>
  <c r="BR58" i="17"/>
  <c r="BS58" i="17"/>
  <c r="BT58" i="17"/>
  <c r="BU58" i="17"/>
  <c r="AJ60" i="17"/>
  <c r="AK60" i="17"/>
  <c r="AL60" i="17"/>
  <c r="AM60" i="17"/>
  <c r="AN60" i="17"/>
  <c r="AO60" i="17"/>
  <c r="AP60" i="17"/>
  <c r="AQ60" i="17"/>
  <c r="AR60" i="17"/>
  <c r="AS60" i="17"/>
  <c r="AT60" i="17"/>
  <c r="AU60" i="17"/>
  <c r="AV60" i="17"/>
  <c r="AW60" i="17"/>
  <c r="AX60" i="17"/>
  <c r="AY60" i="17"/>
  <c r="AZ60" i="17"/>
  <c r="BA60" i="17"/>
  <c r="BB60" i="17"/>
  <c r="BC60" i="17"/>
  <c r="BD60" i="17"/>
  <c r="BE60" i="17"/>
  <c r="BF60" i="17"/>
  <c r="BG60" i="17"/>
  <c r="BH60" i="17"/>
  <c r="BI60" i="17"/>
  <c r="BJ60" i="17"/>
  <c r="BK60" i="17"/>
  <c r="BL60" i="17"/>
  <c r="BM60" i="17"/>
  <c r="BN60" i="17"/>
  <c r="BO60" i="17"/>
  <c r="BP60" i="17"/>
  <c r="BQ60" i="17"/>
  <c r="BR60" i="17"/>
  <c r="BS60" i="17"/>
  <c r="BT60" i="17"/>
  <c r="BU60" i="17"/>
  <c r="AJ62" i="17"/>
  <c r="AK62" i="17"/>
  <c r="AL62" i="17"/>
  <c r="AM62" i="17"/>
  <c r="AN62" i="17"/>
  <c r="AO62" i="17"/>
  <c r="AP62" i="17"/>
  <c r="AQ62" i="17"/>
  <c r="AR62" i="17"/>
  <c r="AS62" i="17"/>
  <c r="AT62" i="17"/>
  <c r="AU62" i="17"/>
  <c r="AV62" i="17"/>
  <c r="AW62" i="17"/>
  <c r="AX62" i="17"/>
  <c r="AY62" i="17"/>
  <c r="AZ62" i="17"/>
  <c r="BA62" i="17"/>
  <c r="BB62" i="17"/>
  <c r="BC62" i="17"/>
  <c r="BD62" i="17"/>
  <c r="BE62" i="17"/>
  <c r="BF62" i="17"/>
  <c r="BG62" i="17"/>
  <c r="BH62" i="17"/>
  <c r="BI62" i="17"/>
  <c r="BJ62" i="17"/>
  <c r="BK62" i="17"/>
  <c r="BL62" i="17"/>
  <c r="BM62" i="17"/>
  <c r="BN62" i="17"/>
  <c r="BO62" i="17"/>
  <c r="BP62" i="17"/>
  <c r="BQ62" i="17"/>
  <c r="BR62" i="17"/>
  <c r="BS62" i="17"/>
  <c r="BT62" i="17"/>
  <c r="BU62" i="17"/>
  <c r="AJ64" i="17"/>
  <c r="AK64" i="17"/>
  <c r="AL64" i="17"/>
  <c r="AM64" i="17"/>
  <c r="AN64" i="17"/>
  <c r="AO64" i="17"/>
  <c r="AP64" i="17"/>
  <c r="AQ64" i="17"/>
  <c r="AR64" i="17"/>
  <c r="AS64" i="17"/>
  <c r="AT64" i="17"/>
  <c r="AU64" i="17"/>
  <c r="AV64" i="17"/>
  <c r="AW64" i="17"/>
  <c r="AX64" i="17"/>
  <c r="AY64" i="17"/>
  <c r="AZ64" i="17"/>
  <c r="BA64" i="17"/>
  <c r="BB64" i="17"/>
  <c r="BC64" i="17"/>
  <c r="BD64" i="17"/>
  <c r="BE64" i="17"/>
  <c r="BF64" i="17"/>
  <c r="BG64" i="17"/>
  <c r="BH64" i="17"/>
  <c r="BI64" i="17"/>
  <c r="BJ64" i="17"/>
  <c r="BK64" i="17"/>
  <c r="BL64" i="17"/>
  <c r="BM64" i="17"/>
  <c r="BN64" i="17"/>
  <c r="BO64" i="17"/>
  <c r="BP64" i="17"/>
  <c r="BQ64" i="17"/>
  <c r="BR64" i="17"/>
  <c r="BS64" i="17"/>
  <c r="BT64" i="17"/>
  <c r="BU64" i="17"/>
  <c r="AJ66" i="17"/>
  <c r="AK66" i="17"/>
  <c r="AL66" i="17"/>
  <c r="AM66" i="17"/>
  <c r="AN66" i="17"/>
  <c r="AO66" i="17"/>
  <c r="AP66" i="17"/>
  <c r="AQ66" i="17"/>
  <c r="AR66" i="17"/>
  <c r="AS66" i="17"/>
  <c r="AT66" i="17"/>
  <c r="AU66" i="17"/>
  <c r="AV66" i="17"/>
  <c r="AW66" i="17"/>
  <c r="AX66" i="17"/>
  <c r="AY66" i="17"/>
  <c r="AZ66" i="17"/>
  <c r="BA66" i="17"/>
  <c r="BB66" i="17"/>
  <c r="BC66" i="17"/>
  <c r="BD66" i="17"/>
  <c r="BE66" i="17"/>
  <c r="BF66" i="17"/>
  <c r="BG66" i="17"/>
  <c r="BH66" i="17"/>
  <c r="BI66" i="17"/>
  <c r="BJ66" i="17"/>
  <c r="BK66" i="17"/>
  <c r="BL66" i="17"/>
  <c r="BM66" i="17"/>
  <c r="BN66" i="17"/>
  <c r="BO66" i="17"/>
  <c r="BP66" i="17"/>
  <c r="BQ66" i="17"/>
  <c r="BR66" i="17"/>
  <c r="BS66" i="17"/>
  <c r="BT66" i="17"/>
  <c r="BU66" i="17"/>
  <c r="AJ68" i="17"/>
  <c r="AK68" i="17"/>
  <c r="AL68" i="17"/>
  <c r="AM68" i="17"/>
  <c r="AN68" i="17"/>
  <c r="AO68" i="17"/>
  <c r="AP68" i="17"/>
  <c r="AQ68" i="17"/>
  <c r="AR68" i="17"/>
  <c r="AS68" i="17"/>
  <c r="AT68" i="17"/>
  <c r="AU68" i="17"/>
  <c r="AV68" i="17"/>
  <c r="AW68" i="17"/>
  <c r="AX68" i="17"/>
  <c r="AY68" i="17"/>
  <c r="AZ68" i="17"/>
  <c r="BA68" i="17"/>
  <c r="BB68" i="17"/>
  <c r="BC68" i="17"/>
  <c r="BD68" i="17"/>
  <c r="BE68" i="17"/>
  <c r="BF68" i="17"/>
  <c r="BG68" i="17"/>
  <c r="BH68" i="17"/>
  <c r="BI68" i="17"/>
  <c r="BJ68" i="17"/>
  <c r="BK68" i="17"/>
  <c r="BL68" i="17"/>
  <c r="BM68" i="17"/>
  <c r="BN68" i="17"/>
  <c r="BO68" i="17"/>
  <c r="BP68" i="17"/>
  <c r="BQ68" i="17"/>
  <c r="BR68" i="17"/>
  <c r="BS68" i="17"/>
  <c r="BT68" i="17"/>
  <c r="BU68" i="17"/>
  <c r="AJ70" i="17"/>
  <c r="AK70" i="17"/>
  <c r="AL70" i="17"/>
  <c r="AM70" i="17"/>
  <c r="AN70" i="17"/>
  <c r="AO70" i="17"/>
  <c r="AP70" i="17"/>
  <c r="AQ70" i="17"/>
  <c r="AR70" i="17"/>
  <c r="AS70" i="17"/>
  <c r="AT70" i="17"/>
  <c r="AU70" i="17"/>
  <c r="AV70" i="17"/>
  <c r="AW70" i="17"/>
  <c r="AX70" i="17"/>
  <c r="AY70" i="17"/>
  <c r="AZ70" i="17"/>
  <c r="BA70" i="17"/>
  <c r="BB70" i="17"/>
  <c r="BC70" i="17"/>
  <c r="BD70" i="17"/>
  <c r="BE70" i="17"/>
  <c r="BF70" i="17"/>
  <c r="BG70" i="17"/>
  <c r="BH70" i="17"/>
  <c r="BI70" i="17"/>
  <c r="BJ70" i="17"/>
  <c r="BK70" i="17"/>
  <c r="BL70" i="17"/>
  <c r="BM70" i="17"/>
  <c r="BN70" i="17"/>
  <c r="BO70" i="17"/>
  <c r="BP70" i="17"/>
  <c r="BQ70" i="17"/>
  <c r="BR70" i="17"/>
  <c r="BS70" i="17"/>
  <c r="BT70" i="17"/>
  <c r="BU70" i="17"/>
  <c r="AJ72" i="17"/>
  <c r="AK72" i="17"/>
  <c r="AL72" i="17"/>
  <c r="AM72" i="17"/>
  <c r="AN72" i="17"/>
  <c r="AO72" i="17"/>
  <c r="AP72" i="17"/>
  <c r="AQ72" i="17"/>
  <c r="AR72" i="17"/>
  <c r="AS72" i="17"/>
  <c r="AT72" i="17"/>
  <c r="AU72" i="17"/>
  <c r="AV72" i="17"/>
  <c r="AW72" i="17"/>
  <c r="AX72" i="17"/>
  <c r="AY72" i="17"/>
  <c r="AZ72" i="17"/>
  <c r="BA72" i="17"/>
  <c r="BB72" i="17"/>
  <c r="BC72" i="17"/>
  <c r="BD72" i="17"/>
  <c r="BE72" i="17"/>
  <c r="BF72" i="17"/>
  <c r="BG72" i="17"/>
  <c r="BH72" i="17"/>
  <c r="BI72" i="17"/>
  <c r="BJ72" i="17"/>
  <c r="BK72" i="17"/>
  <c r="BL72" i="17"/>
  <c r="BM72" i="17"/>
  <c r="BN72" i="17"/>
  <c r="BO72" i="17"/>
  <c r="BP72" i="17"/>
  <c r="BQ72" i="17"/>
  <c r="BR72" i="17"/>
  <c r="BS72" i="17"/>
  <c r="BT72" i="17"/>
  <c r="BU72" i="17"/>
  <c r="AJ74" i="17"/>
  <c r="AK74" i="17"/>
  <c r="AL74" i="17"/>
  <c r="AM74" i="17"/>
  <c r="AN74" i="17"/>
  <c r="AO74" i="17"/>
  <c r="AP74" i="17"/>
  <c r="AQ74" i="17"/>
  <c r="AR74" i="17"/>
  <c r="AS74" i="17"/>
  <c r="AT74" i="17"/>
  <c r="AU74" i="17"/>
  <c r="AV74" i="17"/>
  <c r="AW74" i="17"/>
  <c r="AX74" i="17"/>
  <c r="AY74" i="17"/>
  <c r="AZ74" i="17"/>
  <c r="BA74" i="17"/>
  <c r="BB74" i="17"/>
  <c r="BC74" i="17"/>
  <c r="BD74" i="17"/>
  <c r="BE74" i="17"/>
  <c r="BF74" i="17"/>
  <c r="BG74" i="17"/>
  <c r="BH74" i="17"/>
  <c r="BI74" i="17"/>
  <c r="BJ74" i="17"/>
  <c r="BK74" i="17"/>
  <c r="BL74" i="17"/>
  <c r="BM74" i="17"/>
  <c r="BN74" i="17"/>
  <c r="BO74" i="17"/>
  <c r="BP74" i="17"/>
  <c r="BQ74" i="17"/>
  <c r="BR74" i="17"/>
  <c r="BS74" i="17"/>
  <c r="BT74" i="17"/>
  <c r="BU74" i="17"/>
  <c r="AJ76" i="17"/>
  <c r="AK76" i="17"/>
  <c r="AL76" i="17"/>
  <c r="AM76" i="17"/>
  <c r="AN76" i="17"/>
  <c r="AO76" i="17"/>
  <c r="AP76" i="17"/>
  <c r="AQ76" i="17"/>
  <c r="AR76" i="17"/>
  <c r="AS76" i="17"/>
  <c r="AT76" i="17"/>
  <c r="AU76" i="17"/>
  <c r="AV76" i="17"/>
  <c r="AW76" i="17"/>
  <c r="AX76" i="17"/>
  <c r="AY76" i="17"/>
  <c r="AZ76" i="17"/>
  <c r="BA76" i="17"/>
  <c r="BB76" i="17"/>
  <c r="BC76" i="17"/>
  <c r="BD76" i="17"/>
  <c r="BE76" i="17"/>
  <c r="BF76" i="17"/>
  <c r="BG76" i="17"/>
  <c r="BH76" i="17"/>
  <c r="BI76" i="17"/>
  <c r="BJ76" i="17"/>
  <c r="BK76" i="17"/>
  <c r="BL76" i="17"/>
  <c r="BM76" i="17"/>
  <c r="BN76" i="17"/>
  <c r="BO76" i="17"/>
  <c r="BP76" i="17"/>
  <c r="BQ76" i="17"/>
  <c r="BR76" i="17"/>
  <c r="BS76" i="17"/>
  <c r="BT76" i="17"/>
  <c r="BU76" i="17"/>
  <c r="AJ78" i="17"/>
  <c r="AK78" i="17"/>
  <c r="AL78" i="17"/>
  <c r="AM78" i="17"/>
  <c r="AN78" i="17"/>
  <c r="AO78" i="17"/>
  <c r="AP78" i="17"/>
  <c r="AQ78" i="17"/>
  <c r="AR78" i="17"/>
  <c r="AS78" i="17"/>
  <c r="AT78" i="17"/>
  <c r="AU78" i="17"/>
  <c r="AV78" i="17"/>
  <c r="AW78" i="17"/>
  <c r="AX78" i="17"/>
  <c r="AY78" i="17"/>
  <c r="AZ78" i="17"/>
  <c r="BA78" i="17"/>
  <c r="BB78" i="17"/>
  <c r="BC78" i="17"/>
  <c r="BD78" i="17"/>
  <c r="BE78" i="17"/>
  <c r="BF78" i="17"/>
  <c r="BG78" i="17"/>
  <c r="BH78" i="17"/>
  <c r="BI78" i="17"/>
  <c r="BJ78" i="17"/>
  <c r="BK78" i="17"/>
  <c r="BL78" i="17"/>
  <c r="BM78" i="17"/>
  <c r="BN78" i="17"/>
  <c r="BO78" i="17"/>
  <c r="BP78" i="17"/>
  <c r="BQ78" i="17"/>
  <c r="BR78" i="17"/>
  <c r="BS78" i="17"/>
  <c r="BT78" i="17"/>
  <c r="BU78" i="17"/>
  <c r="AJ80" i="17"/>
  <c r="AK80" i="17"/>
  <c r="AL80" i="17"/>
  <c r="AM80" i="17"/>
  <c r="AN80" i="17"/>
  <c r="AO80" i="17"/>
  <c r="AP80" i="17"/>
  <c r="AQ80" i="17"/>
  <c r="AR80" i="17"/>
  <c r="AS80" i="17"/>
  <c r="AT80" i="17"/>
  <c r="AU80" i="17"/>
  <c r="AV80" i="17"/>
  <c r="AW80" i="17"/>
  <c r="AX80" i="17"/>
  <c r="AY80" i="17"/>
  <c r="AZ80" i="17"/>
  <c r="BA80" i="17"/>
  <c r="BB80" i="17"/>
  <c r="BC80" i="17"/>
  <c r="BD80" i="17"/>
  <c r="BE80" i="17"/>
  <c r="BF80" i="17"/>
  <c r="BG80" i="17"/>
  <c r="BH80" i="17"/>
  <c r="BI80" i="17"/>
  <c r="BJ80" i="17"/>
  <c r="BK80" i="17"/>
  <c r="BL80" i="17"/>
  <c r="BM80" i="17"/>
  <c r="BN80" i="17"/>
  <c r="BO80" i="17"/>
  <c r="BP80" i="17"/>
  <c r="BQ80" i="17"/>
  <c r="BR80" i="17"/>
  <c r="BS80" i="17"/>
  <c r="BT80" i="17"/>
  <c r="BU80" i="17"/>
  <c r="AJ82" i="17"/>
  <c r="AK82" i="17"/>
  <c r="AL82" i="17"/>
  <c r="AM82" i="17"/>
  <c r="AN82" i="17"/>
  <c r="AO82" i="17"/>
  <c r="AP82" i="17"/>
  <c r="AQ82" i="17"/>
  <c r="AR82" i="17"/>
  <c r="AS82" i="17"/>
  <c r="AT82" i="17"/>
  <c r="AU82" i="17"/>
  <c r="AV82" i="17"/>
  <c r="AW82" i="17"/>
  <c r="AX82" i="17"/>
  <c r="AY82" i="17"/>
  <c r="AZ82" i="17"/>
  <c r="BA82" i="17"/>
  <c r="BB82" i="17"/>
  <c r="BC82" i="17"/>
  <c r="BD82" i="17"/>
  <c r="BE82" i="17"/>
  <c r="BF82" i="17"/>
  <c r="BG82" i="17"/>
  <c r="BH82" i="17"/>
  <c r="BI82" i="17"/>
  <c r="BJ82" i="17"/>
  <c r="BK82" i="17"/>
  <c r="BL82" i="17"/>
  <c r="BM82" i="17"/>
  <c r="BN82" i="17"/>
  <c r="BO82" i="17"/>
  <c r="BP82" i="17"/>
  <c r="BQ82" i="17"/>
  <c r="BR82" i="17"/>
  <c r="BS82" i="17"/>
  <c r="BT82" i="17"/>
  <c r="BU82" i="17"/>
  <c r="AJ6" i="17"/>
  <c r="AK6" i="17"/>
  <c r="AL6" i="17"/>
  <c r="AM6" i="17"/>
  <c r="AN6" i="17"/>
  <c r="AO6" i="17"/>
  <c r="AP6" i="17"/>
  <c r="AQ6" i="17"/>
  <c r="AR6" i="17"/>
  <c r="AS6" i="17"/>
  <c r="AT6" i="17"/>
  <c r="AU6" i="17"/>
  <c r="AV6" i="17"/>
  <c r="AW6" i="17"/>
  <c r="AX6" i="17"/>
  <c r="AY6" i="17"/>
  <c r="AZ6" i="17"/>
  <c r="BA6" i="17"/>
  <c r="BB6" i="17"/>
  <c r="BC6" i="17"/>
  <c r="BD6" i="17"/>
  <c r="BE6" i="17"/>
  <c r="BF6" i="17"/>
  <c r="BG6" i="17"/>
  <c r="BH6" i="17"/>
  <c r="BI6" i="17"/>
  <c r="BJ6" i="17"/>
  <c r="BK6" i="17"/>
  <c r="BL6" i="17"/>
  <c r="BM6" i="17"/>
  <c r="BN6" i="17"/>
  <c r="BO6" i="17"/>
  <c r="BP6" i="17"/>
  <c r="BQ6" i="17"/>
  <c r="BR6" i="17"/>
  <c r="BS6" i="17"/>
  <c r="BT6" i="17"/>
  <c r="BU6" i="17"/>
  <c r="AJ8" i="17"/>
  <c r="AK8" i="17"/>
  <c r="AL8" i="17"/>
  <c r="AM8" i="17"/>
  <c r="AN8" i="17"/>
  <c r="AO8" i="17"/>
  <c r="AP8" i="17"/>
  <c r="AQ8" i="17"/>
  <c r="AR8" i="17"/>
  <c r="AS8" i="17"/>
  <c r="AT8" i="17"/>
  <c r="AU8" i="17"/>
  <c r="AV8" i="17"/>
  <c r="AW8" i="17"/>
  <c r="AX8" i="17"/>
  <c r="AY8" i="17"/>
  <c r="AZ8" i="17"/>
  <c r="BA8" i="17"/>
  <c r="BB8" i="17"/>
  <c r="BC8" i="17"/>
  <c r="BD8" i="17"/>
  <c r="BE8" i="17"/>
  <c r="BF8" i="17"/>
  <c r="BG8" i="17"/>
  <c r="BH8" i="17"/>
  <c r="BI8" i="17"/>
  <c r="BJ8" i="17"/>
  <c r="BK8" i="17"/>
  <c r="BL8" i="17"/>
  <c r="BM8" i="17"/>
  <c r="BN8" i="17"/>
  <c r="BO8" i="17"/>
  <c r="BP8" i="17"/>
  <c r="BQ8" i="17"/>
  <c r="BR8" i="17"/>
  <c r="BS8" i="17"/>
  <c r="BT8" i="17"/>
  <c r="BU8" i="17"/>
  <c r="AJ10" i="17"/>
  <c r="AK10" i="17"/>
  <c r="AL10" i="17"/>
  <c r="AM10" i="17"/>
  <c r="AN10" i="17"/>
  <c r="AO10" i="17"/>
  <c r="AP10" i="17"/>
  <c r="AQ10" i="17"/>
  <c r="AR10" i="17"/>
  <c r="AS10" i="17"/>
  <c r="AT10" i="17"/>
  <c r="AU10" i="17"/>
  <c r="AV10" i="17"/>
  <c r="AW10" i="17"/>
  <c r="AX10" i="17"/>
  <c r="AY10" i="17"/>
  <c r="AZ10" i="17"/>
  <c r="BA10" i="17"/>
  <c r="BB10" i="17"/>
  <c r="BC10" i="17"/>
  <c r="BD10" i="17"/>
  <c r="BE10" i="17"/>
  <c r="BF10" i="17"/>
  <c r="BG10" i="17"/>
  <c r="BH10" i="17"/>
  <c r="BI10" i="17"/>
  <c r="BJ10" i="17"/>
  <c r="BK10" i="17"/>
  <c r="BL10" i="17"/>
  <c r="BM10" i="17"/>
  <c r="BN10" i="17"/>
  <c r="BO10" i="17"/>
  <c r="BP10" i="17"/>
  <c r="BQ10" i="17"/>
  <c r="BR10" i="17"/>
  <c r="BS10" i="17"/>
  <c r="BT10" i="17"/>
  <c r="BU10" i="17"/>
  <c r="AJ12" i="17"/>
  <c r="AK12" i="17"/>
  <c r="AL12" i="17"/>
  <c r="AM12" i="17"/>
  <c r="AN12" i="17"/>
  <c r="AO12" i="17"/>
  <c r="AP12" i="17"/>
  <c r="AQ12" i="17"/>
  <c r="AR12" i="17"/>
  <c r="AS12" i="17"/>
  <c r="AT12" i="17"/>
  <c r="AU12" i="17"/>
  <c r="AV12" i="17"/>
  <c r="AW12" i="17"/>
  <c r="AX12" i="17"/>
  <c r="AY12" i="17"/>
  <c r="AZ12" i="17"/>
  <c r="BA12" i="17"/>
  <c r="BB12" i="17"/>
  <c r="BC12" i="17"/>
  <c r="BD12" i="17"/>
  <c r="BE12" i="17"/>
  <c r="BF12" i="17"/>
  <c r="BG12" i="17"/>
  <c r="BH12" i="17"/>
  <c r="BI12" i="17"/>
  <c r="BJ12" i="17"/>
  <c r="BK12" i="17"/>
  <c r="BL12" i="17"/>
  <c r="BM12" i="17"/>
  <c r="BN12" i="17"/>
  <c r="BO12" i="17"/>
  <c r="BP12" i="17"/>
  <c r="BQ12" i="17"/>
  <c r="BR12" i="17"/>
  <c r="BS12" i="17"/>
  <c r="BT12" i="17"/>
  <c r="BU12" i="17"/>
  <c r="AJ14" i="17"/>
  <c r="AK14" i="17"/>
  <c r="AL14" i="17"/>
  <c r="AM14" i="17"/>
  <c r="AN14" i="17"/>
  <c r="AO14" i="17"/>
  <c r="AP14" i="17"/>
  <c r="AQ14" i="17"/>
  <c r="AR14" i="17"/>
  <c r="AS14" i="17"/>
  <c r="AT14" i="17"/>
  <c r="AU14" i="17"/>
  <c r="AV14" i="17"/>
  <c r="AW14" i="17"/>
  <c r="AX14" i="17"/>
  <c r="AY14" i="17"/>
  <c r="AZ14" i="17"/>
  <c r="BA14" i="17"/>
  <c r="BB14" i="17"/>
  <c r="BC14" i="17"/>
  <c r="BD14" i="17"/>
  <c r="BE14" i="17"/>
  <c r="BF14" i="17"/>
  <c r="BG14" i="17"/>
  <c r="BH14" i="17"/>
  <c r="BI14" i="17"/>
  <c r="BJ14" i="17"/>
  <c r="BK14" i="17"/>
  <c r="BL14" i="17"/>
  <c r="BM14" i="17"/>
  <c r="BN14" i="17"/>
  <c r="BO14" i="17"/>
  <c r="BP14" i="17"/>
  <c r="BQ14" i="17"/>
  <c r="BR14" i="17"/>
  <c r="BS14" i="17"/>
  <c r="BT14" i="17"/>
  <c r="BU14" i="17"/>
  <c r="AJ16" i="17"/>
  <c r="AK16" i="17"/>
  <c r="AL16" i="17"/>
  <c r="AM16" i="17"/>
  <c r="AN16" i="17"/>
  <c r="AO16" i="17"/>
  <c r="AP16" i="17"/>
  <c r="AQ16" i="17"/>
  <c r="AR16" i="17"/>
  <c r="AS16" i="17"/>
  <c r="AT16" i="17"/>
  <c r="AU16" i="17"/>
  <c r="AV16" i="17"/>
  <c r="AW16" i="17"/>
  <c r="AX16" i="17"/>
  <c r="AY16" i="17"/>
  <c r="AZ16" i="17"/>
  <c r="BA16" i="17"/>
  <c r="BB16" i="17"/>
  <c r="BC16" i="17"/>
  <c r="BD16" i="17"/>
  <c r="BE16" i="17"/>
  <c r="BF16" i="17"/>
  <c r="BG16" i="17"/>
  <c r="BH16" i="17"/>
  <c r="BI16" i="17"/>
  <c r="BJ16" i="17"/>
  <c r="BK16" i="17"/>
  <c r="BL16" i="17"/>
  <c r="BM16" i="17"/>
  <c r="BN16" i="17"/>
  <c r="BO16" i="17"/>
  <c r="BP16" i="17"/>
  <c r="BQ16" i="17"/>
  <c r="BR16" i="17"/>
  <c r="BS16" i="17"/>
  <c r="BT16" i="17"/>
  <c r="BU16" i="17"/>
  <c r="AJ18" i="17"/>
  <c r="AK18" i="17"/>
  <c r="AL18" i="17"/>
  <c r="AM18" i="17"/>
  <c r="AN18" i="17"/>
  <c r="AO18" i="17"/>
  <c r="AP18" i="17"/>
  <c r="AQ18" i="17"/>
  <c r="AR18" i="17"/>
  <c r="AS18" i="17"/>
  <c r="AT18" i="17"/>
  <c r="AU18" i="17"/>
  <c r="AV18" i="17"/>
  <c r="AW18" i="17"/>
  <c r="AX18" i="17"/>
  <c r="AY18" i="17"/>
  <c r="AZ18" i="17"/>
  <c r="BA18" i="17"/>
  <c r="BB18" i="17"/>
  <c r="BC18" i="17"/>
  <c r="BD18" i="17"/>
  <c r="BE18" i="17"/>
  <c r="BF18" i="17"/>
  <c r="BG18" i="17"/>
  <c r="BH18" i="17"/>
  <c r="BI18" i="17"/>
  <c r="BJ18" i="17"/>
  <c r="BK18" i="17"/>
  <c r="BL18" i="17"/>
  <c r="BM18" i="17"/>
  <c r="BN18" i="17"/>
  <c r="BO18" i="17"/>
  <c r="BP18" i="17"/>
  <c r="BQ18" i="17"/>
  <c r="BR18" i="17"/>
  <c r="BS18" i="17"/>
  <c r="BT18" i="17"/>
  <c r="BU18" i="17"/>
  <c r="AJ20" i="17"/>
  <c r="AK20" i="17"/>
  <c r="AL20" i="17"/>
  <c r="AM20" i="17"/>
  <c r="AN20" i="17"/>
  <c r="AO20" i="17"/>
  <c r="AP20" i="17"/>
  <c r="AQ20" i="17"/>
  <c r="AR20" i="17"/>
  <c r="AS20" i="17"/>
  <c r="AT20" i="17"/>
  <c r="AU20" i="17"/>
  <c r="AV20" i="17"/>
  <c r="AW20" i="17"/>
  <c r="AX20" i="17"/>
  <c r="AY20" i="17"/>
  <c r="AZ20" i="17"/>
  <c r="BA20" i="17"/>
  <c r="BB20" i="17"/>
  <c r="BC20" i="17"/>
  <c r="BD20" i="17"/>
  <c r="BE20" i="17"/>
  <c r="BF20" i="17"/>
  <c r="BG20" i="17"/>
  <c r="BH20" i="17"/>
  <c r="BI20" i="17"/>
  <c r="BJ20" i="17"/>
  <c r="BK20" i="17"/>
  <c r="BL20" i="17"/>
  <c r="BM20" i="17"/>
  <c r="BN20" i="17"/>
  <c r="BO20" i="17"/>
  <c r="BP20" i="17"/>
  <c r="BQ20" i="17"/>
  <c r="BR20" i="17"/>
  <c r="BS20" i="17"/>
  <c r="BT20" i="17"/>
  <c r="BU20" i="17"/>
  <c r="AJ22" i="17"/>
  <c r="AK22" i="17"/>
  <c r="AL22" i="17"/>
  <c r="AM22" i="17"/>
  <c r="AN22" i="17"/>
  <c r="AO22" i="17"/>
  <c r="AP22" i="17"/>
  <c r="AQ22" i="17"/>
  <c r="AR22" i="17"/>
  <c r="AS22" i="17"/>
  <c r="AT22" i="17"/>
  <c r="AU22" i="17"/>
  <c r="AV22" i="17"/>
  <c r="AW22" i="17"/>
  <c r="AX22" i="17"/>
  <c r="AY22" i="17"/>
  <c r="AZ22" i="17"/>
  <c r="BA22" i="17"/>
  <c r="BB22" i="17"/>
  <c r="BC22" i="17"/>
  <c r="BD22" i="17"/>
  <c r="BE22" i="17"/>
  <c r="BF22" i="17"/>
  <c r="BG22" i="17"/>
  <c r="BH22" i="17"/>
  <c r="BI22" i="17"/>
  <c r="BJ22" i="17"/>
  <c r="BK22" i="17"/>
  <c r="BL22" i="17"/>
  <c r="BM22" i="17"/>
  <c r="BN22" i="17"/>
  <c r="BO22" i="17"/>
  <c r="BP22" i="17"/>
  <c r="BQ22" i="17"/>
  <c r="BR22" i="17"/>
  <c r="BS22" i="17"/>
  <c r="BT22" i="17"/>
  <c r="BU22" i="17"/>
  <c r="AJ24" i="17"/>
  <c r="AK24" i="17"/>
  <c r="AL24" i="17"/>
  <c r="AM24" i="17"/>
  <c r="AN24" i="17"/>
  <c r="AO24" i="17"/>
  <c r="AP24" i="17"/>
  <c r="AQ24" i="17"/>
  <c r="AR24" i="17"/>
  <c r="AS24" i="17"/>
  <c r="AT24" i="17"/>
  <c r="AU24" i="17"/>
  <c r="AV24" i="17"/>
  <c r="AW24" i="17"/>
  <c r="AX24" i="17"/>
  <c r="AY24" i="17"/>
  <c r="AZ24" i="17"/>
  <c r="BA24" i="17"/>
  <c r="BB24" i="17"/>
  <c r="BC24" i="17"/>
  <c r="BD24" i="17"/>
  <c r="BE24" i="17"/>
  <c r="BF24" i="17"/>
  <c r="BG24" i="17"/>
  <c r="BH24" i="17"/>
  <c r="BI24" i="17"/>
  <c r="BJ24" i="17"/>
  <c r="BK24" i="17"/>
  <c r="BL24" i="17"/>
  <c r="BM24" i="17"/>
  <c r="BN24" i="17"/>
  <c r="BO24" i="17"/>
  <c r="BP24" i="17"/>
  <c r="BQ24" i="17"/>
  <c r="BR24" i="17"/>
  <c r="BS24" i="17"/>
  <c r="BT24" i="17"/>
  <c r="BU24" i="17"/>
  <c r="AJ26" i="17"/>
  <c r="AK26" i="17"/>
  <c r="AL26" i="17"/>
  <c r="AM26" i="17"/>
  <c r="AN26" i="17"/>
  <c r="AO26" i="17"/>
  <c r="AP26" i="17"/>
  <c r="AQ26" i="17"/>
  <c r="AR26" i="17"/>
  <c r="AS26" i="17"/>
  <c r="AT26" i="17"/>
  <c r="AU26" i="17"/>
  <c r="AV26" i="17"/>
  <c r="AW26" i="17"/>
  <c r="AX26" i="17"/>
  <c r="AY26" i="17"/>
  <c r="AZ26" i="17"/>
  <c r="BA26" i="17"/>
  <c r="BB26" i="17"/>
  <c r="BC26" i="17"/>
  <c r="BD26" i="17"/>
  <c r="BE26" i="17"/>
  <c r="BF26" i="17"/>
  <c r="BG26" i="17"/>
  <c r="BH26" i="17"/>
  <c r="BI26" i="17"/>
  <c r="BJ26" i="17"/>
  <c r="BK26" i="17"/>
  <c r="BL26" i="17"/>
  <c r="BM26" i="17"/>
  <c r="BN26" i="17"/>
  <c r="BO26" i="17"/>
  <c r="BP26" i="17"/>
  <c r="BQ26" i="17"/>
  <c r="BR26" i="17"/>
  <c r="BS26" i="17"/>
  <c r="BT26" i="17"/>
  <c r="BU26" i="17"/>
  <c r="AJ28" i="17"/>
  <c r="AK28" i="17"/>
  <c r="AL28" i="17"/>
  <c r="AM28" i="17"/>
  <c r="AN28" i="17"/>
  <c r="AO28" i="17"/>
  <c r="AP28" i="17"/>
  <c r="AQ28" i="17"/>
  <c r="AR28" i="17"/>
  <c r="AS28" i="17"/>
  <c r="AT28" i="17"/>
  <c r="AU28" i="17"/>
  <c r="AV28" i="17"/>
  <c r="AW28" i="17"/>
  <c r="AX28" i="17"/>
  <c r="AY28" i="17"/>
  <c r="AZ28" i="17"/>
  <c r="BA28" i="17"/>
  <c r="BB28" i="17"/>
  <c r="BC28" i="17"/>
  <c r="BD28" i="17"/>
  <c r="BE28" i="17"/>
  <c r="BF28" i="17"/>
  <c r="BG28" i="17"/>
  <c r="BH28" i="17"/>
  <c r="BI28" i="17"/>
  <c r="BJ28" i="17"/>
  <c r="BK28" i="17"/>
  <c r="BL28" i="17"/>
  <c r="BM28" i="17"/>
  <c r="BN28" i="17"/>
  <c r="BO28" i="17"/>
  <c r="BP28" i="17"/>
  <c r="BQ28" i="17"/>
  <c r="BR28" i="17"/>
  <c r="BS28" i="17"/>
  <c r="BT28" i="17"/>
  <c r="BU28" i="17"/>
  <c r="AJ30" i="17"/>
  <c r="AK30" i="17"/>
  <c r="AL30" i="17"/>
  <c r="AM30" i="17"/>
  <c r="AN30" i="17"/>
  <c r="AO30" i="17"/>
  <c r="AP30" i="17"/>
  <c r="AQ30" i="17"/>
  <c r="AR30" i="17"/>
  <c r="AS30" i="17"/>
  <c r="AT30" i="17"/>
  <c r="AU30" i="17"/>
  <c r="AV30" i="17"/>
  <c r="AW30" i="17"/>
  <c r="AX30" i="17"/>
  <c r="AY30" i="17"/>
  <c r="AZ30" i="17"/>
  <c r="BA30" i="17"/>
  <c r="BB30" i="17"/>
  <c r="BC30" i="17"/>
  <c r="BD30" i="17"/>
  <c r="BE30" i="17"/>
  <c r="BF30" i="17"/>
  <c r="BG30" i="17"/>
  <c r="BH30" i="17"/>
  <c r="BI30" i="17"/>
  <c r="BJ30" i="17"/>
  <c r="BK30" i="17"/>
  <c r="BL30" i="17"/>
  <c r="BM30" i="17"/>
  <c r="BN30" i="17"/>
  <c r="BO30" i="17"/>
  <c r="BP30" i="17"/>
  <c r="BQ30" i="17"/>
  <c r="BR30" i="17"/>
  <c r="BS30" i="17"/>
  <c r="BT30" i="17"/>
  <c r="BU30" i="17"/>
  <c r="AJ32" i="17"/>
  <c r="AK32" i="17"/>
  <c r="AL32" i="17"/>
  <c r="AM32" i="17"/>
  <c r="AN32" i="17"/>
  <c r="AO32" i="17"/>
  <c r="AP32" i="17"/>
  <c r="AQ32" i="17"/>
  <c r="AR32" i="17"/>
  <c r="AS32" i="17"/>
  <c r="AT32" i="17"/>
  <c r="AU32" i="17"/>
  <c r="AV32" i="17"/>
  <c r="AW32" i="17"/>
  <c r="AX32" i="17"/>
  <c r="AY32" i="17"/>
  <c r="AZ32" i="17"/>
  <c r="BA32" i="17"/>
  <c r="BB32" i="17"/>
  <c r="BC32" i="17"/>
  <c r="BD32" i="17"/>
  <c r="BE32" i="17"/>
  <c r="BF32" i="17"/>
  <c r="BG32" i="17"/>
  <c r="BH32" i="17"/>
  <c r="BI32" i="17"/>
  <c r="BJ32" i="17"/>
  <c r="BK32" i="17"/>
  <c r="BL32" i="17"/>
  <c r="BM32" i="17"/>
  <c r="BN32" i="17"/>
  <c r="BO32" i="17"/>
  <c r="BP32" i="17"/>
  <c r="BQ32" i="17"/>
  <c r="BR32" i="17"/>
  <c r="BS32" i="17"/>
  <c r="BT32" i="17"/>
  <c r="BU32" i="17"/>
  <c r="AJ34" i="17"/>
  <c r="AK34" i="17"/>
  <c r="AL34" i="17"/>
  <c r="AM34" i="17"/>
  <c r="AN34" i="17"/>
  <c r="AO34" i="17"/>
  <c r="AP34" i="17"/>
  <c r="AQ34" i="17"/>
  <c r="AR34" i="17"/>
  <c r="AS34" i="17"/>
  <c r="AT34" i="17"/>
  <c r="AU34" i="17"/>
  <c r="AV34" i="17"/>
  <c r="AW34" i="17"/>
  <c r="AX34" i="17"/>
  <c r="AY34" i="17"/>
  <c r="AZ34" i="17"/>
  <c r="BA34" i="17"/>
  <c r="BB34" i="17"/>
  <c r="BC34" i="17"/>
  <c r="BD34" i="17"/>
  <c r="BE34" i="17"/>
  <c r="BF34" i="17"/>
  <c r="BG34" i="17"/>
  <c r="BH34" i="17"/>
  <c r="BI34" i="17"/>
  <c r="BJ34" i="17"/>
  <c r="BK34" i="17"/>
  <c r="BL34" i="17"/>
  <c r="BM34" i="17"/>
  <c r="BN34" i="17"/>
  <c r="BO34" i="17"/>
  <c r="BP34" i="17"/>
  <c r="BQ34" i="17"/>
  <c r="BR34" i="17"/>
  <c r="BS34" i="17"/>
  <c r="BT34" i="17"/>
  <c r="BU34" i="17"/>
  <c r="AJ36" i="17"/>
  <c r="AK36" i="17"/>
  <c r="AL36" i="17"/>
  <c r="AM36" i="17"/>
  <c r="AN36" i="17"/>
  <c r="AO36" i="17"/>
  <c r="AP36" i="17"/>
  <c r="AQ36" i="17"/>
  <c r="AR36" i="17"/>
  <c r="AS36" i="17"/>
  <c r="AT36" i="17"/>
  <c r="AU36" i="17"/>
  <c r="AV36" i="17"/>
  <c r="AW36" i="17"/>
  <c r="AX36" i="17"/>
  <c r="AY36" i="17"/>
  <c r="AZ36" i="17"/>
  <c r="BA36" i="17"/>
  <c r="BB36" i="17"/>
  <c r="BC36" i="17"/>
  <c r="BD36" i="17"/>
  <c r="BE36" i="17"/>
  <c r="BF36" i="17"/>
  <c r="BG36" i="17"/>
  <c r="BH36" i="17"/>
  <c r="BI36" i="17"/>
  <c r="BJ36" i="17"/>
  <c r="BK36" i="17"/>
  <c r="BL36" i="17"/>
  <c r="BM36" i="17"/>
  <c r="BN36" i="17"/>
  <c r="BO36" i="17"/>
  <c r="BP36" i="17"/>
  <c r="BQ36" i="17"/>
  <c r="BR36" i="17"/>
  <c r="BS36" i="17"/>
  <c r="BT36" i="17"/>
  <c r="BU36" i="17"/>
  <c r="AJ38" i="17"/>
  <c r="AK38" i="17"/>
  <c r="AL38" i="17"/>
  <c r="AM38" i="17"/>
  <c r="AN38" i="17"/>
  <c r="AO38" i="17"/>
  <c r="AP38" i="17"/>
  <c r="AQ38" i="17"/>
  <c r="AR38" i="17"/>
  <c r="AS38" i="17"/>
  <c r="AT38" i="17"/>
  <c r="AU38" i="17"/>
  <c r="AV38" i="17"/>
  <c r="AW38" i="17"/>
  <c r="AX38" i="17"/>
  <c r="AY38" i="17"/>
  <c r="AZ38" i="17"/>
  <c r="BA38" i="17"/>
  <c r="BB38" i="17"/>
  <c r="BC38" i="17"/>
  <c r="BD38" i="17"/>
  <c r="BE38" i="17"/>
  <c r="BF38" i="17"/>
  <c r="BG38" i="17"/>
  <c r="BH38" i="17"/>
  <c r="BI38" i="17"/>
  <c r="BJ38" i="17"/>
  <c r="BK38" i="17"/>
  <c r="BL38" i="17"/>
  <c r="BM38" i="17"/>
  <c r="BN38" i="17"/>
  <c r="BO38" i="17"/>
  <c r="BP38" i="17"/>
  <c r="BQ38" i="17"/>
  <c r="BR38" i="17"/>
  <c r="BS38" i="17"/>
  <c r="BT38" i="17"/>
  <c r="BU38" i="17"/>
  <c r="AJ40" i="17"/>
  <c r="AK40" i="17"/>
  <c r="AL40" i="17"/>
  <c r="AM40" i="17"/>
  <c r="AN40" i="17"/>
  <c r="AO40" i="17"/>
  <c r="AP40" i="17"/>
  <c r="AQ40" i="17"/>
  <c r="AR40" i="17"/>
  <c r="AS40" i="17"/>
  <c r="AT40" i="17"/>
  <c r="AU40" i="17"/>
  <c r="AV40" i="17"/>
  <c r="AW40" i="17"/>
  <c r="AX40" i="17"/>
  <c r="AY40" i="17"/>
  <c r="AZ40" i="17"/>
  <c r="BA40" i="17"/>
  <c r="BB40" i="17"/>
  <c r="BC40" i="17"/>
  <c r="BD40" i="17"/>
  <c r="BE40" i="17"/>
  <c r="BF40" i="17"/>
  <c r="BG40" i="17"/>
  <c r="BH40" i="17"/>
  <c r="BI40" i="17"/>
  <c r="BJ40" i="17"/>
  <c r="BK40" i="17"/>
  <c r="BL40" i="17"/>
  <c r="BM40" i="17"/>
  <c r="BN40" i="17"/>
  <c r="BO40" i="17"/>
  <c r="BP40" i="17"/>
  <c r="BQ40" i="17"/>
  <c r="BR40" i="17"/>
  <c r="BS40" i="17"/>
  <c r="BT40" i="17"/>
  <c r="BU40" i="17"/>
  <c r="AJ42" i="17"/>
  <c r="AK42" i="17"/>
  <c r="AL42" i="17"/>
  <c r="AM42" i="17"/>
  <c r="AN42" i="17"/>
  <c r="AO42" i="17"/>
  <c r="AP42" i="17"/>
  <c r="AQ42" i="17"/>
  <c r="AR42" i="17"/>
  <c r="AS42" i="17"/>
  <c r="AT42" i="17"/>
  <c r="AU42" i="17"/>
  <c r="AV42" i="17"/>
  <c r="AW42" i="17"/>
  <c r="AX42" i="17"/>
  <c r="AY42" i="17"/>
  <c r="AZ42" i="17"/>
  <c r="BA42" i="17"/>
  <c r="BB42" i="17"/>
  <c r="BC42" i="17"/>
  <c r="BD42" i="17"/>
  <c r="BE42" i="17"/>
  <c r="BF42" i="17"/>
  <c r="BG42" i="17"/>
  <c r="BH42" i="17"/>
  <c r="BI42" i="17"/>
  <c r="BJ42" i="17"/>
  <c r="BK42" i="17"/>
  <c r="BL42" i="17"/>
  <c r="BM42" i="17"/>
  <c r="BN42" i="17"/>
  <c r="BO42" i="17"/>
  <c r="BP42" i="17"/>
  <c r="BQ42" i="17"/>
  <c r="BR42" i="17"/>
  <c r="BS42" i="17"/>
  <c r="BT42" i="17"/>
  <c r="BU42" i="17"/>
  <c r="AJ44" i="17"/>
  <c r="AK44" i="17"/>
  <c r="AL44" i="17"/>
  <c r="AM44" i="17"/>
  <c r="AN44" i="17"/>
  <c r="AO44" i="17"/>
  <c r="AP44" i="17"/>
  <c r="AQ44" i="17"/>
  <c r="AR44" i="17"/>
  <c r="AS44" i="17"/>
  <c r="AT44" i="17"/>
  <c r="AU44" i="17"/>
  <c r="AV44" i="17"/>
  <c r="AW44" i="17"/>
  <c r="AX44" i="17"/>
  <c r="AY44" i="17"/>
  <c r="AZ44" i="17"/>
  <c r="BA44" i="17"/>
  <c r="BB44" i="17"/>
  <c r="BC44" i="17"/>
  <c r="BD44" i="17"/>
  <c r="BE44" i="17"/>
  <c r="BF44" i="17"/>
  <c r="BG44" i="17"/>
  <c r="BH44" i="17"/>
  <c r="BI44" i="17"/>
  <c r="BJ44" i="17"/>
  <c r="BK44" i="17"/>
  <c r="BL44" i="17"/>
  <c r="BM44" i="17"/>
  <c r="BN44" i="17"/>
  <c r="BO44" i="17"/>
  <c r="BP44" i="17"/>
  <c r="BQ44" i="17"/>
  <c r="BR44" i="17"/>
  <c r="BS44" i="17"/>
  <c r="BT44" i="17"/>
  <c r="BU44" i="17"/>
  <c r="AJ46" i="17"/>
  <c r="AK46" i="17"/>
  <c r="AL46" i="17"/>
  <c r="AM46" i="17"/>
  <c r="AN46" i="17"/>
  <c r="AO46" i="17"/>
  <c r="AP46" i="17"/>
  <c r="AQ46" i="17"/>
  <c r="AR46" i="17"/>
  <c r="AS46" i="17"/>
  <c r="AT46" i="17"/>
  <c r="AU46" i="17"/>
  <c r="AV46" i="17"/>
  <c r="AW46" i="17"/>
  <c r="AX46" i="17"/>
  <c r="AY46" i="17"/>
  <c r="AZ46" i="17"/>
  <c r="BA46" i="17"/>
  <c r="BB46" i="17"/>
  <c r="BC46" i="17"/>
  <c r="BD46" i="17"/>
  <c r="BE46" i="17"/>
  <c r="BF46" i="17"/>
  <c r="BG46" i="17"/>
  <c r="BH46" i="17"/>
  <c r="BI46" i="17"/>
  <c r="BJ46" i="17"/>
  <c r="BK46" i="17"/>
  <c r="BL46" i="17"/>
  <c r="BM46" i="17"/>
  <c r="BN46" i="17"/>
  <c r="BO46" i="17"/>
  <c r="BP46" i="17"/>
  <c r="BQ46" i="17"/>
  <c r="BR46" i="17"/>
  <c r="BS46" i="17"/>
  <c r="BT46" i="17"/>
  <c r="BU46" i="17"/>
  <c r="AJ48" i="17"/>
  <c r="AK48" i="17"/>
  <c r="AL48" i="17"/>
  <c r="AM48" i="17"/>
  <c r="AN48" i="17"/>
  <c r="AO48" i="17"/>
  <c r="AP48" i="17"/>
  <c r="AQ48" i="17"/>
  <c r="AR48" i="17"/>
  <c r="AS48" i="17"/>
  <c r="AT48" i="17"/>
  <c r="AU48" i="17"/>
  <c r="AV48" i="17"/>
  <c r="AW48" i="17"/>
  <c r="AX48" i="17"/>
  <c r="AY48" i="17"/>
  <c r="AZ48" i="17"/>
  <c r="BA48" i="17"/>
  <c r="BB48" i="17"/>
  <c r="BC48" i="17"/>
  <c r="BD48" i="17"/>
  <c r="BE48" i="17"/>
  <c r="BF48" i="17"/>
  <c r="BG48" i="17"/>
  <c r="BH48" i="17"/>
  <c r="BI48" i="17"/>
  <c r="BJ48" i="17"/>
  <c r="BK48" i="17"/>
  <c r="BL48" i="17"/>
  <c r="BM48" i="17"/>
  <c r="BN48" i="17"/>
  <c r="BO48" i="17"/>
  <c r="BP48" i="17"/>
  <c r="BQ48" i="17"/>
  <c r="BR48" i="17"/>
  <c r="BS48" i="17"/>
  <c r="BT48" i="17"/>
  <c r="BU48" i="17"/>
  <c r="AJ50" i="17"/>
  <c r="AK50" i="17"/>
  <c r="AL50" i="17"/>
  <c r="AM50" i="17"/>
  <c r="AN50" i="17"/>
  <c r="AO50" i="17"/>
  <c r="AP50" i="17"/>
  <c r="AQ50" i="17"/>
  <c r="AR50" i="17"/>
  <c r="AS50" i="17"/>
  <c r="AT50" i="17"/>
  <c r="AU50" i="17"/>
  <c r="AV50" i="17"/>
  <c r="AW50" i="17"/>
  <c r="AX50" i="17"/>
  <c r="AY50" i="17"/>
  <c r="AZ50" i="17"/>
  <c r="BA50" i="17"/>
  <c r="BB50" i="17"/>
  <c r="BC50" i="17"/>
  <c r="BD50" i="17"/>
  <c r="BE50" i="17"/>
  <c r="BF50" i="17"/>
  <c r="BG50" i="17"/>
  <c r="BH50" i="17"/>
  <c r="BI50" i="17"/>
  <c r="BJ50" i="17"/>
  <c r="BK50" i="17"/>
  <c r="BL50" i="17"/>
  <c r="BM50" i="17"/>
  <c r="BN50" i="17"/>
  <c r="BO50" i="17"/>
  <c r="BP50" i="17"/>
  <c r="BQ50" i="17"/>
  <c r="BR50" i="17"/>
  <c r="BS50" i="17"/>
  <c r="BT50" i="17"/>
  <c r="BU50" i="17"/>
  <c r="BT4" i="15"/>
  <c r="BU4" i="15"/>
  <c r="BT6" i="15"/>
  <c r="BU6" i="15"/>
  <c r="BT8" i="15"/>
  <c r="BU8" i="15"/>
  <c r="BT10" i="15"/>
  <c r="BU10" i="15"/>
  <c r="BT12" i="15"/>
  <c r="BU12" i="15"/>
  <c r="BT14" i="15"/>
  <c r="BU14" i="15"/>
  <c r="BT16" i="15"/>
  <c r="BU16" i="15"/>
  <c r="BT18" i="15"/>
  <c r="BU18" i="15"/>
  <c r="BT20" i="15"/>
  <c r="BU20" i="15"/>
  <c r="BT22" i="15"/>
  <c r="BU22" i="15"/>
  <c r="BT24" i="15"/>
  <c r="BU24" i="15"/>
  <c r="BT26" i="15"/>
  <c r="BU26" i="15"/>
  <c r="BT28" i="15"/>
  <c r="BU28" i="15"/>
  <c r="BT30" i="15"/>
  <c r="BU30" i="15"/>
  <c r="BT32" i="15"/>
  <c r="BU32" i="15"/>
  <c r="BT34" i="15"/>
  <c r="BU34" i="15"/>
  <c r="BT36" i="15"/>
  <c r="BU36" i="15"/>
  <c r="BT38" i="15"/>
  <c r="BU38" i="15"/>
  <c r="BT40" i="15"/>
  <c r="BU40" i="15"/>
  <c r="BT42" i="15"/>
  <c r="BU42" i="15"/>
  <c r="BT44" i="15"/>
  <c r="BU44" i="15"/>
  <c r="BT46" i="15"/>
  <c r="BU46" i="15"/>
  <c r="BT48" i="15"/>
  <c r="BU48" i="15"/>
  <c r="BT50" i="15"/>
  <c r="BU50" i="15"/>
  <c r="BR4" i="14"/>
  <c r="BS4" i="14"/>
  <c r="BR6" i="14"/>
  <c r="BS6" i="14"/>
  <c r="BR8" i="14"/>
  <c r="BS8" i="14"/>
  <c r="BR10" i="14"/>
  <c r="BS10" i="14"/>
  <c r="BR12" i="14"/>
  <c r="BS12" i="14"/>
  <c r="BR14" i="14"/>
  <c r="BS14" i="14"/>
  <c r="BR16" i="14"/>
  <c r="BS16" i="14"/>
  <c r="BR18" i="14"/>
  <c r="BS18" i="14"/>
  <c r="BR20" i="14"/>
  <c r="BS20" i="14"/>
  <c r="BR22" i="14"/>
  <c r="BS22" i="14"/>
  <c r="BR24" i="14"/>
  <c r="BS24" i="14"/>
  <c r="BR26" i="14"/>
  <c r="BS26" i="14"/>
  <c r="BR28" i="14"/>
  <c r="BS28" i="14"/>
  <c r="BR30" i="14"/>
  <c r="BS30" i="14"/>
  <c r="BR32" i="14"/>
  <c r="BS32" i="14"/>
  <c r="BR34" i="14"/>
  <c r="BS34" i="14"/>
  <c r="BR36" i="14"/>
  <c r="BS36" i="14"/>
  <c r="BR38" i="14"/>
  <c r="BS38" i="14"/>
  <c r="BR40" i="14"/>
  <c r="BS40" i="14"/>
  <c r="BR42" i="14"/>
  <c r="BS42" i="14"/>
  <c r="BR44" i="14"/>
  <c r="BS44" i="14"/>
  <c r="BR46" i="14"/>
  <c r="BS46" i="14"/>
  <c r="BR48" i="14"/>
  <c r="BS48" i="14"/>
  <c r="BR50" i="14"/>
  <c r="BS50" i="14"/>
  <c r="BR52" i="14"/>
  <c r="BS52" i="14"/>
  <c r="BR54" i="14"/>
  <c r="BS54" i="14"/>
  <c r="BR56" i="14"/>
  <c r="BS56" i="14"/>
  <c r="BR58" i="14"/>
  <c r="BS58" i="14"/>
  <c r="BR60" i="14"/>
  <c r="BS60" i="14"/>
  <c r="BR62" i="14"/>
  <c r="BS62" i="14"/>
  <c r="BR64" i="14"/>
  <c r="BS64" i="14"/>
  <c r="BR66" i="14"/>
  <c r="BS66" i="14"/>
  <c r="BR68" i="14"/>
  <c r="BS68" i="14"/>
  <c r="BR70" i="14"/>
  <c r="BS70" i="14"/>
  <c r="BR72" i="14"/>
  <c r="BS72" i="14"/>
  <c r="BR74" i="14"/>
  <c r="BS74" i="14"/>
  <c r="BR76" i="14"/>
  <c r="BS76" i="14"/>
  <c r="BR78" i="14"/>
  <c r="BS78" i="14"/>
  <c r="BR80" i="14"/>
  <c r="BS80" i="14"/>
  <c r="AK4" i="17"/>
  <c r="AL4" i="17"/>
  <c r="AM4" i="17"/>
  <c r="AN4" i="17"/>
  <c r="AO4" i="17"/>
  <c r="AP4" i="17"/>
  <c r="AQ4" i="17"/>
  <c r="AR4" i="17"/>
  <c r="AS4" i="17"/>
  <c r="AT4" i="17"/>
  <c r="AU4" i="17"/>
  <c r="AV4" i="17"/>
  <c r="AW4" i="17"/>
  <c r="AX4" i="17"/>
  <c r="AY4" i="17"/>
  <c r="AZ4" i="17"/>
  <c r="BA4" i="17"/>
  <c r="BB4" i="17"/>
  <c r="BC4" i="17"/>
  <c r="BD4" i="17"/>
  <c r="BE4" i="17"/>
  <c r="BF4" i="17"/>
  <c r="BG4" i="17"/>
  <c r="BH4" i="17"/>
  <c r="BI4" i="17"/>
  <c r="BJ4" i="17"/>
  <c r="BK4" i="17"/>
  <c r="BL4" i="17"/>
  <c r="BM4" i="17"/>
  <c r="BN4" i="17"/>
  <c r="BO4" i="17"/>
  <c r="BP4" i="17"/>
  <c r="BQ4" i="17"/>
  <c r="BR4" i="17"/>
  <c r="BS4" i="17"/>
  <c r="BT4" i="17"/>
  <c r="BU4" i="17"/>
  <c r="AJ4" i="17"/>
  <c r="AH6" i="14"/>
  <c r="AI6" i="14"/>
  <c r="AJ6" i="14"/>
  <c r="AK6" i="14"/>
  <c r="AL6" i="14"/>
  <c r="AM6" i="14"/>
  <c r="AN6" i="14"/>
  <c r="AO6" i="14"/>
  <c r="AP6" i="14"/>
  <c r="AQ6" i="14"/>
  <c r="AR6" i="14"/>
  <c r="AS6" i="14"/>
  <c r="AT6" i="14"/>
  <c r="AU6" i="14"/>
  <c r="AV6" i="14"/>
  <c r="AW6" i="14"/>
  <c r="AX6" i="14"/>
  <c r="AY6" i="14"/>
  <c r="AZ6" i="14"/>
  <c r="BA6" i="14"/>
  <c r="BB6" i="14"/>
  <c r="BC6" i="14"/>
  <c r="BD6" i="14"/>
  <c r="BE6" i="14"/>
  <c r="BF6" i="14"/>
  <c r="BG6" i="14"/>
  <c r="BH6" i="14"/>
  <c r="BI6" i="14"/>
  <c r="BJ6" i="14"/>
  <c r="BK6" i="14"/>
  <c r="BL6" i="14"/>
  <c r="BM6" i="14"/>
  <c r="BN6" i="14"/>
  <c r="BO6" i="14"/>
  <c r="BP6" i="14"/>
  <c r="BQ6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B8" i="14"/>
  <c r="BC8" i="14"/>
  <c r="BD8" i="14"/>
  <c r="BE8" i="14"/>
  <c r="BF8" i="14"/>
  <c r="BG8" i="14"/>
  <c r="BH8" i="14"/>
  <c r="BI8" i="14"/>
  <c r="BJ8" i="14"/>
  <c r="BK8" i="14"/>
  <c r="BL8" i="14"/>
  <c r="BM8" i="14"/>
  <c r="BN8" i="14"/>
  <c r="BO8" i="14"/>
  <c r="BP8" i="14"/>
  <c r="BQ8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B10" i="14"/>
  <c r="BC10" i="14"/>
  <c r="BD10" i="14"/>
  <c r="BE10" i="14"/>
  <c r="BF10" i="14"/>
  <c r="BG10" i="14"/>
  <c r="BH10" i="14"/>
  <c r="BI10" i="14"/>
  <c r="BJ10" i="14"/>
  <c r="BK10" i="14"/>
  <c r="BL10" i="14"/>
  <c r="BM10" i="14"/>
  <c r="BN10" i="14"/>
  <c r="BO10" i="14"/>
  <c r="BP10" i="14"/>
  <c r="BQ10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B12" i="14"/>
  <c r="BC12" i="14"/>
  <c r="BD12" i="14"/>
  <c r="BE12" i="14"/>
  <c r="BF12" i="14"/>
  <c r="BG12" i="14"/>
  <c r="BH12" i="14"/>
  <c r="BI12" i="14"/>
  <c r="BJ12" i="14"/>
  <c r="BK12" i="14"/>
  <c r="BL12" i="14"/>
  <c r="BM12" i="14"/>
  <c r="BN12" i="14"/>
  <c r="BO12" i="14"/>
  <c r="BP12" i="14"/>
  <c r="BQ12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AZ14" i="14"/>
  <c r="BA14" i="14"/>
  <c r="BB14" i="14"/>
  <c r="BC14" i="14"/>
  <c r="BD14" i="14"/>
  <c r="BE14" i="14"/>
  <c r="BF14" i="14"/>
  <c r="BG14" i="14"/>
  <c r="BH14" i="14"/>
  <c r="BI14" i="14"/>
  <c r="BJ14" i="14"/>
  <c r="BK14" i="14"/>
  <c r="BL14" i="14"/>
  <c r="BM14" i="14"/>
  <c r="BN14" i="14"/>
  <c r="BO14" i="14"/>
  <c r="BP14" i="14"/>
  <c r="BQ14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B16" i="14"/>
  <c r="BC16" i="14"/>
  <c r="BD16" i="14"/>
  <c r="BE16" i="14"/>
  <c r="BF16" i="14"/>
  <c r="BG16" i="14"/>
  <c r="BH16" i="14"/>
  <c r="BI16" i="14"/>
  <c r="BJ16" i="14"/>
  <c r="BK16" i="14"/>
  <c r="BL16" i="14"/>
  <c r="BM16" i="14"/>
  <c r="BN16" i="14"/>
  <c r="BO16" i="14"/>
  <c r="BP16" i="14"/>
  <c r="BQ16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Z18" i="14"/>
  <c r="BA18" i="14"/>
  <c r="BB18" i="14"/>
  <c r="BC18" i="14"/>
  <c r="BD18" i="14"/>
  <c r="BE18" i="14"/>
  <c r="BF18" i="14"/>
  <c r="BG18" i="14"/>
  <c r="BH18" i="14"/>
  <c r="BI18" i="14"/>
  <c r="BJ18" i="14"/>
  <c r="BK18" i="14"/>
  <c r="BL18" i="14"/>
  <c r="BM18" i="14"/>
  <c r="BN18" i="14"/>
  <c r="BO18" i="14"/>
  <c r="BP18" i="14"/>
  <c r="BQ18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Z20" i="14"/>
  <c r="BA20" i="14"/>
  <c r="BB20" i="14"/>
  <c r="BC20" i="14"/>
  <c r="BD20" i="14"/>
  <c r="BE20" i="14"/>
  <c r="BF20" i="14"/>
  <c r="BG20" i="14"/>
  <c r="BH20" i="14"/>
  <c r="BI20" i="14"/>
  <c r="BJ20" i="14"/>
  <c r="BK20" i="14"/>
  <c r="BL20" i="14"/>
  <c r="BM20" i="14"/>
  <c r="BN20" i="14"/>
  <c r="BO20" i="14"/>
  <c r="BP20" i="14"/>
  <c r="BQ20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Z22" i="14"/>
  <c r="BA22" i="14"/>
  <c r="BB22" i="14"/>
  <c r="BC22" i="14"/>
  <c r="BD22" i="14"/>
  <c r="BE22" i="14"/>
  <c r="BF22" i="14"/>
  <c r="BG22" i="14"/>
  <c r="BH22" i="14"/>
  <c r="BI22" i="14"/>
  <c r="BJ22" i="14"/>
  <c r="BK22" i="14"/>
  <c r="BL22" i="14"/>
  <c r="BM22" i="14"/>
  <c r="BN22" i="14"/>
  <c r="BO22" i="14"/>
  <c r="BP22" i="14"/>
  <c r="BQ22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Z24" i="14"/>
  <c r="BA24" i="14"/>
  <c r="BB24" i="14"/>
  <c r="BC24" i="14"/>
  <c r="BD24" i="14"/>
  <c r="BE24" i="14"/>
  <c r="BF24" i="14"/>
  <c r="BG24" i="14"/>
  <c r="BH24" i="14"/>
  <c r="BI24" i="14"/>
  <c r="BJ24" i="14"/>
  <c r="BK24" i="14"/>
  <c r="BL24" i="14"/>
  <c r="BM24" i="14"/>
  <c r="BN24" i="14"/>
  <c r="BO24" i="14"/>
  <c r="BP24" i="14"/>
  <c r="BQ24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Z26" i="14"/>
  <c r="BA26" i="14"/>
  <c r="BB26" i="14"/>
  <c r="BC26" i="14"/>
  <c r="BD26" i="14"/>
  <c r="BE26" i="14"/>
  <c r="BF26" i="14"/>
  <c r="BG26" i="14"/>
  <c r="BH26" i="14"/>
  <c r="BI26" i="14"/>
  <c r="BJ26" i="14"/>
  <c r="BK26" i="14"/>
  <c r="BL26" i="14"/>
  <c r="BM26" i="14"/>
  <c r="BN26" i="14"/>
  <c r="BO26" i="14"/>
  <c r="BP26" i="14"/>
  <c r="BQ26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B28" i="14"/>
  <c r="BC28" i="14"/>
  <c r="BD28" i="14"/>
  <c r="BE28" i="14"/>
  <c r="BF28" i="14"/>
  <c r="BG28" i="14"/>
  <c r="BH28" i="14"/>
  <c r="BI28" i="14"/>
  <c r="BJ28" i="14"/>
  <c r="BK28" i="14"/>
  <c r="BL28" i="14"/>
  <c r="BM28" i="14"/>
  <c r="BN28" i="14"/>
  <c r="BO28" i="14"/>
  <c r="BP28" i="14"/>
  <c r="BQ28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B30" i="14"/>
  <c r="BC30" i="14"/>
  <c r="BD30" i="14"/>
  <c r="BE30" i="14"/>
  <c r="BF30" i="14"/>
  <c r="BG30" i="14"/>
  <c r="BH30" i="14"/>
  <c r="BI30" i="14"/>
  <c r="BJ30" i="14"/>
  <c r="BK30" i="14"/>
  <c r="BL30" i="14"/>
  <c r="BM30" i="14"/>
  <c r="BN30" i="14"/>
  <c r="BO30" i="14"/>
  <c r="BP30" i="14"/>
  <c r="BQ30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B32" i="14"/>
  <c r="BC32" i="14"/>
  <c r="BD32" i="14"/>
  <c r="BE32" i="14"/>
  <c r="BF32" i="14"/>
  <c r="BG32" i="14"/>
  <c r="BH32" i="14"/>
  <c r="BI32" i="14"/>
  <c r="BJ32" i="14"/>
  <c r="BK32" i="14"/>
  <c r="BL32" i="14"/>
  <c r="BM32" i="14"/>
  <c r="BN32" i="14"/>
  <c r="BO32" i="14"/>
  <c r="BP32" i="14"/>
  <c r="BQ32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B34" i="14"/>
  <c r="BC34" i="14"/>
  <c r="BD34" i="14"/>
  <c r="BE34" i="14"/>
  <c r="BF34" i="14"/>
  <c r="BG34" i="14"/>
  <c r="BH34" i="14"/>
  <c r="BI34" i="14"/>
  <c r="BJ34" i="14"/>
  <c r="BK34" i="14"/>
  <c r="BL34" i="14"/>
  <c r="BM34" i="14"/>
  <c r="BN34" i="14"/>
  <c r="BO34" i="14"/>
  <c r="BP34" i="14"/>
  <c r="BQ34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B36" i="14"/>
  <c r="BC36" i="14"/>
  <c r="BD36" i="14"/>
  <c r="BE36" i="14"/>
  <c r="BF36" i="14"/>
  <c r="BG36" i="14"/>
  <c r="BH36" i="14"/>
  <c r="BI36" i="14"/>
  <c r="BJ36" i="14"/>
  <c r="BK36" i="14"/>
  <c r="BL36" i="14"/>
  <c r="BM36" i="14"/>
  <c r="BN36" i="14"/>
  <c r="BO36" i="14"/>
  <c r="BP36" i="14"/>
  <c r="BQ36" i="14"/>
  <c r="AH38" i="14"/>
  <c r="AI38" i="14"/>
  <c r="AJ38" i="14"/>
  <c r="AK38" i="14"/>
  <c r="AL38" i="14"/>
  <c r="AM38" i="14"/>
  <c r="AN38" i="14"/>
  <c r="AO38" i="14"/>
  <c r="AP38" i="14"/>
  <c r="AQ38" i="14"/>
  <c r="AR38" i="14"/>
  <c r="AS38" i="14"/>
  <c r="AT38" i="14"/>
  <c r="AU38" i="14"/>
  <c r="AV38" i="14"/>
  <c r="AW38" i="14"/>
  <c r="AX38" i="14"/>
  <c r="AY38" i="14"/>
  <c r="AZ38" i="14"/>
  <c r="BA38" i="14"/>
  <c r="BB38" i="14"/>
  <c r="BC38" i="14"/>
  <c r="BD38" i="14"/>
  <c r="BE38" i="14"/>
  <c r="BF38" i="14"/>
  <c r="BG38" i="14"/>
  <c r="BH38" i="14"/>
  <c r="BI38" i="14"/>
  <c r="BJ38" i="14"/>
  <c r="BK38" i="14"/>
  <c r="BL38" i="14"/>
  <c r="BM38" i="14"/>
  <c r="BN38" i="14"/>
  <c r="BO38" i="14"/>
  <c r="BP38" i="14"/>
  <c r="BQ38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B40" i="14"/>
  <c r="BC40" i="14"/>
  <c r="BD40" i="14"/>
  <c r="BE40" i="14"/>
  <c r="BF40" i="14"/>
  <c r="BG40" i="14"/>
  <c r="BH40" i="14"/>
  <c r="BI40" i="14"/>
  <c r="BJ40" i="14"/>
  <c r="BK40" i="14"/>
  <c r="BL40" i="14"/>
  <c r="BM40" i="14"/>
  <c r="BN40" i="14"/>
  <c r="BO40" i="14"/>
  <c r="BP40" i="14"/>
  <c r="BQ40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B42" i="14"/>
  <c r="BC42" i="14"/>
  <c r="BD42" i="14"/>
  <c r="BE42" i="14"/>
  <c r="BF42" i="14"/>
  <c r="BG42" i="14"/>
  <c r="BH42" i="14"/>
  <c r="BI42" i="14"/>
  <c r="BJ42" i="14"/>
  <c r="BK42" i="14"/>
  <c r="BL42" i="14"/>
  <c r="BM42" i="14"/>
  <c r="BN42" i="14"/>
  <c r="BO42" i="14"/>
  <c r="BP42" i="14"/>
  <c r="BQ42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B44" i="14"/>
  <c r="BC44" i="14"/>
  <c r="BD44" i="14"/>
  <c r="BE44" i="14"/>
  <c r="BF44" i="14"/>
  <c r="BG44" i="14"/>
  <c r="BH44" i="14"/>
  <c r="BI44" i="14"/>
  <c r="BJ44" i="14"/>
  <c r="BK44" i="14"/>
  <c r="BL44" i="14"/>
  <c r="BM44" i="14"/>
  <c r="BN44" i="14"/>
  <c r="BO44" i="14"/>
  <c r="BP44" i="14"/>
  <c r="BQ44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Z46" i="14"/>
  <c r="BA46" i="14"/>
  <c r="BB46" i="14"/>
  <c r="BC46" i="14"/>
  <c r="BD46" i="14"/>
  <c r="BE46" i="14"/>
  <c r="BF46" i="14"/>
  <c r="BG46" i="14"/>
  <c r="BH46" i="14"/>
  <c r="BI46" i="14"/>
  <c r="BJ46" i="14"/>
  <c r="BK46" i="14"/>
  <c r="BL46" i="14"/>
  <c r="BM46" i="14"/>
  <c r="BN46" i="14"/>
  <c r="BO46" i="14"/>
  <c r="BP46" i="14"/>
  <c r="BQ46" i="14"/>
  <c r="AH48" i="14"/>
  <c r="AI48" i="14"/>
  <c r="AJ48" i="14"/>
  <c r="AK48" i="14"/>
  <c r="AL48" i="14"/>
  <c r="AM48" i="14"/>
  <c r="AN48" i="14"/>
  <c r="AO48" i="14"/>
  <c r="AP48" i="14"/>
  <c r="AQ48" i="14"/>
  <c r="AR48" i="14"/>
  <c r="AS48" i="14"/>
  <c r="AT48" i="14"/>
  <c r="AU48" i="14"/>
  <c r="AV48" i="14"/>
  <c r="AW48" i="14"/>
  <c r="AX48" i="14"/>
  <c r="AY48" i="14"/>
  <c r="AZ48" i="14"/>
  <c r="BA48" i="14"/>
  <c r="BB48" i="14"/>
  <c r="BC48" i="14"/>
  <c r="BD48" i="14"/>
  <c r="BE48" i="14"/>
  <c r="BF48" i="14"/>
  <c r="BG48" i="14"/>
  <c r="BH48" i="14"/>
  <c r="BI48" i="14"/>
  <c r="BJ48" i="14"/>
  <c r="BK48" i="14"/>
  <c r="BL48" i="14"/>
  <c r="BM48" i="14"/>
  <c r="BN48" i="14"/>
  <c r="BO48" i="14"/>
  <c r="BP48" i="14"/>
  <c r="BQ48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B50" i="14"/>
  <c r="BC50" i="14"/>
  <c r="BD50" i="14"/>
  <c r="BE50" i="14"/>
  <c r="BF50" i="14"/>
  <c r="BG50" i="14"/>
  <c r="BH50" i="14"/>
  <c r="BI50" i="14"/>
  <c r="BJ50" i="14"/>
  <c r="BK50" i="14"/>
  <c r="BL50" i="14"/>
  <c r="BM50" i="14"/>
  <c r="BN50" i="14"/>
  <c r="BO50" i="14"/>
  <c r="BP50" i="14"/>
  <c r="BQ50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B52" i="14"/>
  <c r="BC52" i="14"/>
  <c r="BD52" i="14"/>
  <c r="BE52" i="14"/>
  <c r="BF52" i="14"/>
  <c r="BG52" i="14"/>
  <c r="BH52" i="14"/>
  <c r="BI52" i="14"/>
  <c r="BJ52" i="14"/>
  <c r="BK52" i="14"/>
  <c r="BL52" i="14"/>
  <c r="BM52" i="14"/>
  <c r="BN52" i="14"/>
  <c r="BO52" i="14"/>
  <c r="BP52" i="14"/>
  <c r="BQ52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B54" i="14"/>
  <c r="BC54" i="14"/>
  <c r="BD54" i="14"/>
  <c r="BE54" i="14"/>
  <c r="BF54" i="14"/>
  <c r="BG54" i="14"/>
  <c r="BH54" i="14"/>
  <c r="BI54" i="14"/>
  <c r="BJ54" i="14"/>
  <c r="BK54" i="14"/>
  <c r="BL54" i="14"/>
  <c r="BM54" i="14"/>
  <c r="BN54" i="14"/>
  <c r="BO54" i="14"/>
  <c r="BP54" i="14"/>
  <c r="BQ54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B56" i="14"/>
  <c r="BC56" i="14"/>
  <c r="BD56" i="14"/>
  <c r="BE56" i="14"/>
  <c r="BF56" i="14"/>
  <c r="BG56" i="14"/>
  <c r="BH56" i="14"/>
  <c r="BI56" i="14"/>
  <c r="BJ56" i="14"/>
  <c r="BK56" i="14"/>
  <c r="BL56" i="14"/>
  <c r="BM56" i="14"/>
  <c r="BN56" i="14"/>
  <c r="BO56" i="14"/>
  <c r="BP56" i="14"/>
  <c r="BQ56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B58" i="14"/>
  <c r="BC58" i="14"/>
  <c r="BD58" i="14"/>
  <c r="BE58" i="14"/>
  <c r="BF58" i="14"/>
  <c r="BG58" i="14"/>
  <c r="BH58" i="14"/>
  <c r="BI58" i="14"/>
  <c r="BJ58" i="14"/>
  <c r="BK58" i="14"/>
  <c r="BL58" i="14"/>
  <c r="BM58" i="14"/>
  <c r="BN58" i="14"/>
  <c r="BO58" i="14"/>
  <c r="BP58" i="14"/>
  <c r="BQ58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B60" i="14"/>
  <c r="BC60" i="14"/>
  <c r="BD60" i="14"/>
  <c r="BE60" i="14"/>
  <c r="BF60" i="14"/>
  <c r="BG60" i="14"/>
  <c r="BH60" i="14"/>
  <c r="BI60" i="14"/>
  <c r="BJ60" i="14"/>
  <c r="BK60" i="14"/>
  <c r="BL60" i="14"/>
  <c r="BM60" i="14"/>
  <c r="BN60" i="14"/>
  <c r="BO60" i="14"/>
  <c r="BP60" i="14"/>
  <c r="BQ60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B62" i="14"/>
  <c r="BC62" i="14"/>
  <c r="BD62" i="14"/>
  <c r="BE62" i="14"/>
  <c r="BF62" i="14"/>
  <c r="BG62" i="14"/>
  <c r="BH62" i="14"/>
  <c r="BI62" i="14"/>
  <c r="BJ62" i="14"/>
  <c r="BK62" i="14"/>
  <c r="BL62" i="14"/>
  <c r="BM62" i="14"/>
  <c r="BN62" i="14"/>
  <c r="BO62" i="14"/>
  <c r="BP62" i="14"/>
  <c r="BQ62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B64" i="14"/>
  <c r="BC64" i="14"/>
  <c r="BD64" i="14"/>
  <c r="BE64" i="14"/>
  <c r="BF64" i="14"/>
  <c r="BG64" i="14"/>
  <c r="BH64" i="14"/>
  <c r="BI64" i="14"/>
  <c r="BJ64" i="14"/>
  <c r="BK64" i="14"/>
  <c r="BL64" i="14"/>
  <c r="BM64" i="14"/>
  <c r="BN64" i="14"/>
  <c r="BO64" i="14"/>
  <c r="BP64" i="14"/>
  <c r="BQ64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B66" i="14"/>
  <c r="BC66" i="14"/>
  <c r="BD66" i="14"/>
  <c r="BE66" i="14"/>
  <c r="BF66" i="14"/>
  <c r="BG66" i="14"/>
  <c r="BH66" i="14"/>
  <c r="BI66" i="14"/>
  <c r="BJ66" i="14"/>
  <c r="BK66" i="14"/>
  <c r="BL66" i="14"/>
  <c r="BM66" i="14"/>
  <c r="BN66" i="14"/>
  <c r="BO66" i="14"/>
  <c r="BP66" i="14"/>
  <c r="BQ66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B68" i="14"/>
  <c r="BC68" i="14"/>
  <c r="BD68" i="14"/>
  <c r="BE68" i="14"/>
  <c r="BF68" i="14"/>
  <c r="BG68" i="14"/>
  <c r="BH68" i="14"/>
  <c r="BI68" i="14"/>
  <c r="BJ68" i="14"/>
  <c r="BK68" i="14"/>
  <c r="BL68" i="14"/>
  <c r="BM68" i="14"/>
  <c r="BN68" i="14"/>
  <c r="BO68" i="14"/>
  <c r="BP68" i="14"/>
  <c r="BQ68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B70" i="14"/>
  <c r="BC70" i="14"/>
  <c r="BD70" i="14"/>
  <c r="BE70" i="14"/>
  <c r="BF70" i="14"/>
  <c r="BG70" i="14"/>
  <c r="BH70" i="14"/>
  <c r="BI70" i="14"/>
  <c r="BJ70" i="14"/>
  <c r="BK70" i="14"/>
  <c r="BL70" i="14"/>
  <c r="BM70" i="14"/>
  <c r="BN70" i="14"/>
  <c r="BO70" i="14"/>
  <c r="BP70" i="14"/>
  <c r="BQ70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B72" i="14"/>
  <c r="BC72" i="14"/>
  <c r="BD72" i="14"/>
  <c r="BE72" i="14"/>
  <c r="BF72" i="14"/>
  <c r="BG72" i="14"/>
  <c r="BH72" i="14"/>
  <c r="BI72" i="14"/>
  <c r="BJ72" i="14"/>
  <c r="BK72" i="14"/>
  <c r="BL72" i="14"/>
  <c r="BM72" i="14"/>
  <c r="BN72" i="14"/>
  <c r="BO72" i="14"/>
  <c r="BP72" i="14"/>
  <c r="BQ72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B74" i="14"/>
  <c r="BC74" i="14"/>
  <c r="BD74" i="14"/>
  <c r="BE74" i="14"/>
  <c r="BF74" i="14"/>
  <c r="BG74" i="14"/>
  <c r="BH74" i="14"/>
  <c r="BI74" i="14"/>
  <c r="BJ74" i="14"/>
  <c r="BK74" i="14"/>
  <c r="BL74" i="14"/>
  <c r="BM74" i="14"/>
  <c r="BN74" i="14"/>
  <c r="BO74" i="14"/>
  <c r="BP74" i="14"/>
  <c r="BQ74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B76" i="14"/>
  <c r="BC76" i="14"/>
  <c r="BD76" i="14"/>
  <c r="BE76" i="14"/>
  <c r="BF76" i="14"/>
  <c r="BG76" i="14"/>
  <c r="BH76" i="14"/>
  <c r="BI76" i="14"/>
  <c r="BJ76" i="14"/>
  <c r="BK76" i="14"/>
  <c r="BL76" i="14"/>
  <c r="BM76" i="14"/>
  <c r="BN76" i="14"/>
  <c r="BO76" i="14"/>
  <c r="BP76" i="14"/>
  <c r="BQ76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B78" i="14"/>
  <c r="BC78" i="14"/>
  <c r="BD78" i="14"/>
  <c r="BE78" i="14"/>
  <c r="BF78" i="14"/>
  <c r="BG78" i="14"/>
  <c r="BH78" i="14"/>
  <c r="BI78" i="14"/>
  <c r="BJ78" i="14"/>
  <c r="BK78" i="14"/>
  <c r="BL78" i="14"/>
  <c r="BM78" i="14"/>
  <c r="BN78" i="14"/>
  <c r="BO78" i="14"/>
  <c r="BP78" i="14"/>
  <c r="BQ78" i="14"/>
  <c r="AH80" i="14"/>
  <c r="AI80" i="14"/>
  <c r="AJ80" i="14"/>
  <c r="AK80" i="14"/>
  <c r="AL80" i="14"/>
  <c r="AM80" i="14"/>
  <c r="AN80" i="14"/>
  <c r="AO80" i="14"/>
  <c r="AP80" i="14"/>
  <c r="AQ80" i="14"/>
  <c r="AR80" i="14"/>
  <c r="AS80" i="14"/>
  <c r="AT80" i="14"/>
  <c r="AU80" i="14"/>
  <c r="AV80" i="14"/>
  <c r="AW80" i="14"/>
  <c r="AX80" i="14"/>
  <c r="AY80" i="14"/>
  <c r="AZ80" i="14"/>
  <c r="BA80" i="14"/>
  <c r="BB80" i="14"/>
  <c r="BC80" i="14"/>
  <c r="BD80" i="14"/>
  <c r="BE80" i="14"/>
  <c r="BF80" i="14"/>
  <c r="BG80" i="14"/>
  <c r="BH80" i="14"/>
  <c r="BI80" i="14"/>
  <c r="BJ80" i="14"/>
  <c r="BK80" i="14"/>
  <c r="BL80" i="14"/>
  <c r="BM80" i="14"/>
  <c r="BN80" i="14"/>
  <c r="BO80" i="14"/>
  <c r="BP80" i="14"/>
  <c r="BQ80" i="14"/>
  <c r="BO4" i="14"/>
  <c r="BP4" i="14"/>
  <c r="BQ4" i="14"/>
  <c r="BM4" i="15"/>
  <c r="BN4" i="15"/>
  <c r="BO4" i="15"/>
  <c r="BP4" i="15"/>
  <c r="BQ4" i="15"/>
  <c r="BR4" i="15"/>
  <c r="BS4" i="15"/>
  <c r="BM6" i="15"/>
  <c r="BN6" i="15"/>
  <c r="BO6" i="15"/>
  <c r="BP6" i="15"/>
  <c r="BQ6" i="15"/>
  <c r="BR6" i="15"/>
  <c r="BS6" i="15"/>
  <c r="BM8" i="15"/>
  <c r="BN8" i="15"/>
  <c r="BO8" i="15"/>
  <c r="BP8" i="15"/>
  <c r="BQ8" i="15"/>
  <c r="BR8" i="15"/>
  <c r="BS8" i="15"/>
  <c r="BM10" i="15"/>
  <c r="BN10" i="15"/>
  <c r="BO10" i="15"/>
  <c r="BP10" i="15"/>
  <c r="BQ10" i="15"/>
  <c r="BR10" i="15"/>
  <c r="BS10" i="15"/>
  <c r="BM12" i="15"/>
  <c r="BN12" i="15"/>
  <c r="BO12" i="15"/>
  <c r="BP12" i="15"/>
  <c r="BQ12" i="15"/>
  <c r="BR12" i="15"/>
  <c r="BS12" i="15"/>
  <c r="BM14" i="15"/>
  <c r="BN14" i="15"/>
  <c r="BO14" i="15"/>
  <c r="BP14" i="15"/>
  <c r="BQ14" i="15"/>
  <c r="BR14" i="15"/>
  <c r="BS14" i="15"/>
  <c r="BM16" i="15"/>
  <c r="BN16" i="15"/>
  <c r="BO16" i="15"/>
  <c r="BP16" i="15"/>
  <c r="BQ16" i="15"/>
  <c r="BR16" i="15"/>
  <c r="BS16" i="15"/>
  <c r="BM18" i="15"/>
  <c r="BN18" i="15"/>
  <c r="BO18" i="15"/>
  <c r="BP18" i="15"/>
  <c r="BQ18" i="15"/>
  <c r="BR18" i="15"/>
  <c r="BS18" i="15"/>
  <c r="BM20" i="15"/>
  <c r="BN20" i="15"/>
  <c r="BO20" i="15"/>
  <c r="BP20" i="15"/>
  <c r="BQ20" i="15"/>
  <c r="BR20" i="15"/>
  <c r="BS20" i="15"/>
  <c r="BM22" i="15"/>
  <c r="BN22" i="15"/>
  <c r="BO22" i="15"/>
  <c r="BP22" i="15"/>
  <c r="BQ22" i="15"/>
  <c r="BR22" i="15"/>
  <c r="BS22" i="15"/>
  <c r="BM24" i="15"/>
  <c r="BN24" i="15"/>
  <c r="BO24" i="15"/>
  <c r="BP24" i="15"/>
  <c r="BQ24" i="15"/>
  <c r="BR24" i="15"/>
  <c r="BS24" i="15"/>
  <c r="BM26" i="15"/>
  <c r="BN26" i="15"/>
  <c r="BO26" i="15"/>
  <c r="BP26" i="15"/>
  <c r="BQ26" i="15"/>
  <c r="BR26" i="15"/>
  <c r="BS26" i="15"/>
  <c r="BM28" i="15"/>
  <c r="BN28" i="15"/>
  <c r="BO28" i="15"/>
  <c r="BP28" i="15"/>
  <c r="BQ28" i="15"/>
  <c r="BR28" i="15"/>
  <c r="BS28" i="15"/>
  <c r="BM30" i="15"/>
  <c r="BN30" i="15"/>
  <c r="BO30" i="15"/>
  <c r="BP30" i="15"/>
  <c r="BQ30" i="15"/>
  <c r="BR30" i="15"/>
  <c r="BS30" i="15"/>
  <c r="BM32" i="15"/>
  <c r="BN32" i="15"/>
  <c r="BO32" i="15"/>
  <c r="BP32" i="15"/>
  <c r="BQ32" i="15"/>
  <c r="BR32" i="15"/>
  <c r="BS32" i="15"/>
  <c r="BM34" i="15"/>
  <c r="BN34" i="15"/>
  <c r="BO34" i="15"/>
  <c r="BP34" i="15"/>
  <c r="BQ34" i="15"/>
  <c r="BR34" i="15"/>
  <c r="BS34" i="15"/>
  <c r="BM36" i="15"/>
  <c r="BN36" i="15"/>
  <c r="BO36" i="15"/>
  <c r="BP36" i="15"/>
  <c r="BQ36" i="15"/>
  <c r="BR36" i="15"/>
  <c r="BS36" i="15"/>
  <c r="BM38" i="15"/>
  <c r="BN38" i="15"/>
  <c r="BO38" i="15"/>
  <c r="BP38" i="15"/>
  <c r="BQ38" i="15"/>
  <c r="BR38" i="15"/>
  <c r="BS38" i="15"/>
  <c r="BM40" i="15"/>
  <c r="BN40" i="15"/>
  <c r="BO40" i="15"/>
  <c r="BP40" i="15"/>
  <c r="BQ40" i="15"/>
  <c r="BR40" i="15"/>
  <c r="BS40" i="15"/>
  <c r="BM42" i="15"/>
  <c r="BN42" i="15"/>
  <c r="BO42" i="15"/>
  <c r="BP42" i="15"/>
  <c r="BQ42" i="15"/>
  <c r="BR42" i="15"/>
  <c r="BS42" i="15"/>
  <c r="BM44" i="15"/>
  <c r="BN44" i="15"/>
  <c r="BO44" i="15"/>
  <c r="BP44" i="15"/>
  <c r="BQ44" i="15"/>
  <c r="BR44" i="15"/>
  <c r="BS44" i="15"/>
  <c r="BM46" i="15"/>
  <c r="BN46" i="15"/>
  <c r="BO46" i="15"/>
  <c r="BP46" i="15"/>
  <c r="BQ46" i="15"/>
  <c r="BR46" i="15"/>
  <c r="BS46" i="15"/>
  <c r="BM48" i="15"/>
  <c r="BN48" i="15"/>
  <c r="BO48" i="15"/>
  <c r="BP48" i="15"/>
  <c r="BQ48" i="15"/>
  <c r="BR48" i="15"/>
  <c r="BS48" i="15"/>
  <c r="BM50" i="15"/>
  <c r="BN50" i="15"/>
  <c r="BO50" i="15"/>
  <c r="BP50" i="15"/>
  <c r="BQ50" i="15"/>
  <c r="BR50" i="15"/>
  <c r="BS50" i="15"/>
  <c r="AI4" i="14"/>
  <c r="AJ4" i="14"/>
  <c r="AK4" i="14"/>
  <c r="AL4" i="14"/>
  <c r="AM4" i="14"/>
  <c r="AN4" i="14"/>
  <c r="AO4" i="14"/>
  <c r="AP4" i="14"/>
  <c r="AQ4" i="14"/>
  <c r="AR4" i="14"/>
  <c r="AS4" i="14"/>
  <c r="AT4" i="14"/>
  <c r="AU4" i="14"/>
  <c r="AV4" i="14"/>
  <c r="AW4" i="14"/>
  <c r="AX4" i="14"/>
  <c r="AY4" i="14"/>
  <c r="AZ4" i="14"/>
  <c r="BA4" i="14"/>
  <c r="BB4" i="14"/>
  <c r="BC4" i="14"/>
  <c r="BD4" i="14"/>
  <c r="BE4" i="14"/>
  <c r="BF4" i="14"/>
  <c r="BG4" i="14"/>
  <c r="BH4" i="14"/>
  <c r="BI4" i="14"/>
  <c r="BJ4" i="14"/>
  <c r="BK4" i="14"/>
  <c r="BL4" i="14"/>
  <c r="BM4" i="14"/>
  <c r="BN4" i="14"/>
  <c r="AH4" i="14"/>
  <c r="B3" i="16"/>
  <c r="B4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3" i="17"/>
  <c r="B4" i="17"/>
  <c r="B5" i="17"/>
  <c r="B6" i="17"/>
  <c r="B7" i="17"/>
  <c r="B8" i="17"/>
  <c r="B9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B65" i="17"/>
  <c r="B66" i="17"/>
  <c r="B67" i="17"/>
  <c r="B68" i="17"/>
  <c r="B69" i="17"/>
  <c r="B70" i="17"/>
  <c r="B71" i="17"/>
  <c r="B72" i="17"/>
  <c r="B73" i="17"/>
  <c r="B74" i="17"/>
  <c r="B75" i="17"/>
  <c r="B76" i="17"/>
  <c r="B77" i="17"/>
  <c r="B78" i="17"/>
  <c r="B79" i="17"/>
  <c r="B80" i="17"/>
  <c r="B81" i="17"/>
  <c r="B82" i="17"/>
  <c r="AJ6" i="15"/>
  <c r="AK6" i="15"/>
  <c r="AL6" i="15"/>
  <c r="AM6" i="15"/>
  <c r="AN6" i="15"/>
  <c r="AO6" i="15"/>
  <c r="AP6" i="15"/>
  <c r="AQ6" i="15"/>
  <c r="AR6" i="15"/>
  <c r="AS6" i="15"/>
  <c r="AT6" i="15"/>
  <c r="AU6" i="15"/>
  <c r="AV6" i="15"/>
  <c r="AW6" i="15"/>
  <c r="AX6" i="15"/>
  <c r="AY6" i="15"/>
  <c r="AZ6" i="15"/>
  <c r="BA6" i="15"/>
  <c r="BB6" i="15"/>
  <c r="BC6" i="15"/>
  <c r="BD6" i="15"/>
  <c r="BE6" i="15"/>
  <c r="BF6" i="15"/>
  <c r="BG6" i="15"/>
  <c r="BH6" i="15"/>
  <c r="BI6" i="15"/>
  <c r="BJ6" i="15"/>
  <c r="BK6" i="15"/>
  <c r="BL6" i="15"/>
  <c r="AJ8" i="15"/>
  <c r="AK8" i="15"/>
  <c r="AL8" i="15"/>
  <c r="AM8" i="15"/>
  <c r="AN8" i="15"/>
  <c r="AO8" i="15"/>
  <c r="AP8" i="15"/>
  <c r="AQ8" i="15"/>
  <c r="AR8" i="15"/>
  <c r="AS8" i="15"/>
  <c r="AT8" i="15"/>
  <c r="AU8" i="15"/>
  <c r="AV8" i="15"/>
  <c r="AW8" i="15"/>
  <c r="AX8" i="15"/>
  <c r="AY8" i="15"/>
  <c r="AZ8" i="15"/>
  <c r="BA8" i="15"/>
  <c r="BB8" i="15"/>
  <c r="BC8" i="15"/>
  <c r="BD8" i="15"/>
  <c r="BE8" i="15"/>
  <c r="BF8" i="15"/>
  <c r="BG8" i="15"/>
  <c r="BH8" i="15"/>
  <c r="BI8" i="15"/>
  <c r="BJ8" i="15"/>
  <c r="BK8" i="15"/>
  <c r="BL8" i="15"/>
  <c r="AJ10" i="15"/>
  <c r="AK10" i="15"/>
  <c r="AL10" i="15"/>
  <c r="AM10" i="15"/>
  <c r="AN10" i="15"/>
  <c r="AO10" i="15"/>
  <c r="AP10" i="15"/>
  <c r="AQ10" i="15"/>
  <c r="AR10" i="15"/>
  <c r="AS10" i="15"/>
  <c r="AT10" i="15"/>
  <c r="AU10" i="15"/>
  <c r="AV10" i="15"/>
  <c r="AW10" i="15"/>
  <c r="AX10" i="15"/>
  <c r="AY10" i="15"/>
  <c r="AZ10" i="15"/>
  <c r="BA10" i="15"/>
  <c r="BB10" i="15"/>
  <c r="BC10" i="15"/>
  <c r="BD10" i="15"/>
  <c r="BE10" i="15"/>
  <c r="BF10" i="15"/>
  <c r="BG10" i="15"/>
  <c r="BH10" i="15"/>
  <c r="BI10" i="15"/>
  <c r="BJ10" i="15"/>
  <c r="BK10" i="15"/>
  <c r="BL10" i="15"/>
  <c r="AJ12" i="15"/>
  <c r="AK12" i="15"/>
  <c r="AL12" i="15"/>
  <c r="AM12" i="15"/>
  <c r="AN12" i="15"/>
  <c r="AO12" i="15"/>
  <c r="AP12" i="15"/>
  <c r="AQ12" i="15"/>
  <c r="AR12" i="15"/>
  <c r="AS12" i="15"/>
  <c r="AT12" i="15"/>
  <c r="AU12" i="15"/>
  <c r="AV12" i="15"/>
  <c r="AW12" i="15"/>
  <c r="AX12" i="15"/>
  <c r="AY12" i="15"/>
  <c r="AZ12" i="15"/>
  <c r="BA12" i="15"/>
  <c r="BB12" i="15"/>
  <c r="BC12" i="15"/>
  <c r="BD12" i="15"/>
  <c r="BE12" i="15"/>
  <c r="BF12" i="15"/>
  <c r="BG12" i="15"/>
  <c r="BH12" i="15"/>
  <c r="BI12" i="15"/>
  <c r="BJ12" i="15"/>
  <c r="BK12" i="15"/>
  <c r="BL12" i="15"/>
  <c r="AJ14" i="15"/>
  <c r="AK14" i="15"/>
  <c r="AL14" i="15"/>
  <c r="AM14" i="15"/>
  <c r="AN14" i="15"/>
  <c r="AO14" i="15"/>
  <c r="AP14" i="15"/>
  <c r="AQ14" i="15"/>
  <c r="AR14" i="15"/>
  <c r="AS14" i="15"/>
  <c r="AT14" i="15"/>
  <c r="AU14" i="15"/>
  <c r="AV14" i="15"/>
  <c r="AW14" i="15"/>
  <c r="AX14" i="15"/>
  <c r="AY14" i="15"/>
  <c r="AZ14" i="15"/>
  <c r="BA14" i="15"/>
  <c r="BB14" i="15"/>
  <c r="BC14" i="15"/>
  <c r="BD14" i="15"/>
  <c r="BE14" i="15"/>
  <c r="BF14" i="15"/>
  <c r="BG14" i="15"/>
  <c r="BH14" i="15"/>
  <c r="BI14" i="15"/>
  <c r="BJ14" i="15"/>
  <c r="BK14" i="15"/>
  <c r="BL14" i="15"/>
  <c r="AJ16" i="15"/>
  <c r="AK16" i="15"/>
  <c r="AL16" i="15"/>
  <c r="AM16" i="15"/>
  <c r="AN16" i="15"/>
  <c r="AO16" i="15"/>
  <c r="AP16" i="15"/>
  <c r="AQ16" i="15"/>
  <c r="AR16" i="15"/>
  <c r="AS16" i="15"/>
  <c r="AT16" i="15"/>
  <c r="AU16" i="15"/>
  <c r="AV16" i="15"/>
  <c r="AW16" i="15"/>
  <c r="AX16" i="15"/>
  <c r="AY16" i="15"/>
  <c r="AZ16" i="15"/>
  <c r="BA16" i="15"/>
  <c r="BB16" i="15"/>
  <c r="BC16" i="15"/>
  <c r="BD16" i="15"/>
  <c r="BE16" i="15"/>
  <c r="BF16" i="15"/>
  <c r="BG16" i="15"/>
  <c r="BH16" i="15"/>
  <c r="BI16" i="15"/>
  <c r="BJ16" i="15"/>
  <c r="BK16" i="15"/>
  <c r="BL16" i="15"/>
  <c r="AJ18" i="15"/>
  <c r="AK18" i="15"/>
  <c r="AL18" i="15"/>
  <c r="AM18" i="15"/>
  <c r="AN18" i="15"/>
  <c r="AO18" i="15"/>
  <c r="AP18" i="15"/>
  <c r="AQ18" i="15"/>
  <c r="AR18" i="15"/>
  <c r="AS18" i="15"/>
  <c r="AT18" i="15"/>
  <c r="AU18" i="15"/>
  <c r="AV18" i="15"/>
  <c r="AW18" i="15"/>
  <c r="AX18" i="15"/>
  <c r="AY18" i="15"/>
  <c r="AZ18" i="15"/>
  <c r="BA18" i="15"/>
  <c r="BB18" i="15"/>
  <c r="BC18" i="15"/>
  <c r="BD18" i="15"/>
  <c r="BE18" i="15"/>
  <c r="BF18" i="15"/>
  <c r="BG18" i="15"/>
  <c r="BH18" i="15"/>
  <c r="BI18" i="15"/>
  <c r="BJ18" i="15"/>
  <c r="BK18" i="15"/>
  <c r="BL18" i="15"/>
  <c r="AJ20" i="15"/>
  <c r="AK20" i="15"/>
  <c r="AL20" i="15"/>
  <c r="AM20" i="15"/>
  <c r="AN20" i="15"/>
  <c r="AO20" i="15"/>
  <c r="AP20" i="15"/>
  <c r="AQ20" i="15"/>
  <c r="AR20" i="15"/>
  <c r="AS20" i="15"/>
  <c r="AT20" i="15"/>
  <c r="AU20" i="15"/>
  <c r="AV20" i="15"/>
  <c r="AW20" i="15"/>
  <c r="AX20" i="15"/>
  <c r="AY20" i="15"/>
  <c r="AZ20" i="15"/>
  <c r="BA20" i="15"/>
  <c r="BB20" i="15"/>
  <c r="BC20" i="15"/>
  <c r="BD20" i="15"/>
  <c r="BE20" i="15"/>
  <c r="BF20" i="15"/>
  <c r="BG20" i="15"/>
  <c r="BH20" i="15"/>
  <c r="BI20" i="15"/>
  <c r="BJ20" i="15"/>
  <c r="BK20" i="15"/>
  <c r="BL20" i="15"/>
  <c r="AJ22" i="15"/>
  <c r="AK22" i="15"/>
  <c r="AL22" i="15"/>
  <c r="AM22" i="15"/>
  <c r="AN22" i="15"/>
  <c r="AO22" i="15"/>
  <c r="AP22" i="15"/>
  <c r="AQ22" i="15"/>
  <c r="AR22" i="15"/>
  <c r="AS22" i="15"/>
  <c r="AT22" i="15"/>
  <c r="AU22" i="15"/>
  <c r="AV22" i="15"/>
  <c r="AW22" i="15"/>
  <c r="AX22" i="15"/>
  <c r="AY22" i="15"/>
  <c r="AZ22" i="15"/>
  <c r="BA22" i="15"/>
  <c r="BB22" i="15"/>
  <c r="BC22" i="15"/>
  <c r="BD22" i="15"/>
  <c r="BE22" i="15"/>
  <c r="BF22" i="15"/>
  <c r="BG22" i="15"/>
  <c r="BH22" i="15"/>
  <c r="BI22" i="15"/>
  <c r="BJ22" i="15"/>
  <c r="BK22" i="15"/>
  <c r="BL22" i="15"/>
  <c r="AJ24" i="15"/>
  <c r="AK24" i="15"/>
  <c r="AL24" i="15"/>
  <c r="AM24" i="15"/>
  <c r="AN24" i="15"/>
  <c r="AO24" i="15"/>
  <c r="AP24" i="15"/>
  <c r="AQ24" i="15"/>
  <c r="AR24" i="15"/>
  <c r="AS24" i="15"/>
  <c r="AT24" i="15"/>
  <c r="AU24" i="15"/>
  <c r="AV24" i="15"/>
  <c r="AW24" i="15"/>
  <c r="AX24" i="15"/>
  <c r="AY24" i="15"/>
  <c r="AZ24" i="15"/>
  <c r="BA24" i="15"/>
  <c r="BB24" i="15"/>
  <c r="BC24" i="15"/>
  <c r="BD24" i="15"/>
  <c r="BE24" i="15"/>
  <c r="BF24" i="15"/>
  <c r="BG24" i="15"/>
  <c r="BH24" i="15"/>
  <c r="BI24" i="15"/>
  <c r="BJ24" i="15"/>
  <c r="BK24" i="15"/>
  <c r="BL24" i="15"/>
  <c r="AJ26" i="15"/>
  <c r="AK26" i="15"/>
  <c r="AL26" i="15"/>
  <c r="AM26" i="15"/>
  <c r="AN26" i="15"/>
  <c r="AO26" i="15"/>
  <c r="AP26" i="15"/>
  <c r="AQ26" i="15"/>
  <c r="AR26" i="15"/>
  <c r="AS26" i="15"/>
  <c r="AT26" i="15"/>
  <c r="AU26" i="15"/>
  <c r="AV26" i="15"/>
  <c r="AW26" i="15"/>
  <c r="AX26" i="15"/>
  <c r="AY26" i="15"/>
  <c r="AZ26" i="15"/>
  <c r="BA26" i="15"/>
  <c r="BB26" i="15"/>
  <c r="BC26" i="15"/>
  <c r="BD26" i="15"/>
  <c r="BE26" i="15"/>
  <c r="BF26" i="15"/>
  <c r="BG26" i="15"/>
  <c r="BH26" i="15"/>
  <c r="BI26" i="15"/>
  <c r="BJ26" i="15"/>
  <c r="BK26" i="15"/>
  <c r="BL26" i="15"/>
  <c r="AJ28" i="15"/>
  <c r="AK28" i="15"/>
  <c r="AL28" i="15"/>
  <c r="AM28" i="15"/>
  <c r="AN28" i="15"/>
  <c r="AO28" i="15"/>
  <c r="AP28" i="15"/>
  <c r="AQ28" i="15"/>
  <c r="AR28" i="15"/>
  <c r="AS28" i="15"/>
  <c r="AT28" i="15"/>
  <c r="AU28" i="15"/>
  <c r="AV28" i="15"/>
  <c r="AW28" i="15"/>
  <c r="AX28" i="15"/>
  <c r="AY28" i="15"/>
  <c r="AZ28" i="15"/>
  <c r="BA28" i="15"/>
  <c r="BB28" i="15"/>
  <c r="BC28" i="15"/>
  <c r="BD28" i="15"/>
  <c r="BE28" i="15"/>
  <c r="BF28" i="15"/>
  <c r="BG28" i="15"/>
  <c r="BH28" i="15"/>
  <c r="BI28" i="15"/>
  <c r="BJ28" i="15"/>
  <c r="BK28" i="15"/>
  <c r="BL28" i="15"/>
  <c r="AJ30" i="15"/>
  <c r="AK30" i="15"/>
  <c r="AL30" i="15"/>
  <c r="AM30" i="15"/>
  <c r="AN30" i="15"/>
  <c r="AO30" i="15"/>
  <c r="AP30" i="15"/>
  <c r="AQ30" i="15"/>
  <c r="AR30" i="15"/>
  <c r="AS30" i="15"/>
  <c r="AT30" i="15"/>
  <c r="AU30" i="15"/>
  <c r="AV30" i="15"/>
  <c r="AW30" i="15"/>
  <c r="AX30" i="15"/>
  <c r="AY30" i="15"/>
  <c r="AZ30" i="15"/>
  <c r="BA30" i="15"/>
  <c r="BB30" i="15"/>
  <c r="BC30" i="15"/>
  <c r="BD30" i="15"/>
  <c r="BE30" i="15"/>
  <c r="BF30" i="15"/>
  <c r="BG30" i="15"/>
  <c r="BH30" i="15"/>
  <c r="BI30" i="15"/>
  <c r="BJ30" i="15"/>
  <c r="BK30" i="15"/>
  <c r="BL30" i="15"/>
  <c r="AJ32" i="15"/>
  <c r="AK32" i="15"/>
  <c r="AL32" i="15"/>
  <c r="AM32" i="15"/>
  <c r="AN32" i="15"/>
  <c r="AO32" i="15"/>
  <c r="AP32" i="15"/>
  <c r="AQ32" i="15"/>
  <c r="AR32" i="15"/>
  <c r="AS32" i="15"/>
  <c r="AT32" i="15"/>
  <c r="AU32" i="15"/>
  <c r="AV32" i="15"/>
  <c r="AW32" i="15"/>
  <c r="AX32" i="15"/>
  <c r="AY32" i="15"/>
  <c r="AZ32" i="15"/>
  <c r="BA32" i="15"/>
  <c r="BB32" i="15"/>
  <c r="BC32" i="15"/>
  <c r="BD32" i="15"/>
  <c r="BE32" i="15"/>
  <c r="BF32" i="15"/>
  <c r="BG32" i="15"/>
  <c r="BH32" i="15"/>
  <c r="BI32" i="15"/>
  <c r="BJ32" i="15"/>
  <c r="BK32" i="15"/>
  <c r="BL32" i="15"/>
  <c r="AJ34" i="15"/>
  <c r="AK34" i="15"/>
  <c r="AL34" i="15"/>
  <c r="AM34" i="15"/>
  <c r="AN34" i="15"/>
  <c r="AO34" i="15"/>
  <c r="AP34" i="15"/>
  <c r="AQ34" i="15"/>
  <c r="AR34" i="15"/>
  <c r="AS34" i="15"/>
  <c r="AT34" i="15"/>
  <c r="AU34" i="15"/>
  <c r="AV34" i="15"/>
  <c r="AW34" i="15"/>
  <c r="AX34" i="15"/>
  <c r="AY34" i="15"/>
  <c r="AZ34" i="15"/>
  <c r="BA34" i="15"/>
  <c r="BB34" i="15"/>
  <c r="BC34" i="15"/>
  <c r="BD34" i="15"/>
  <c r="BE34" i="15"/>
  <c r="BF34" i="15"/>
  <c r="BG34" i="15"/>
  <c r="BH34" i="15"/>
  <c r="BI34" i="15"/>
  <c r="BJ34" i="15"/>
  <c r="BK34" i="15"/>
  <c r="BL34" i="15"/>
  <c r="AJ36" i="15"/>
  <c r="AK36" i="15"/>
  <c r="AL36" i="15"/>
  <c r="AM36" i="15"/>
  <c r="AN36" i="15"/>
  <c r="AO36" i="15"/>
  <c r="AP36" i="15"/>
  <c r="AQ36" i="15"/>
  <c r="AR36" i="15"/>
  <c r="AS36" i="15"/>
  <c r="AT36" i="15"/>
  <c r="AU36" i="15"/>
  <c r="AV36" i="15"/>
  <c r="AW36" i="15"/>
  <c r="AX36" i="15"/>
  <c r="AY36" i="15"/>
  <c r="AZ36" i="15"/>
  <c r="BA36" i="15"/>
  <c r="BB36" i="15"/>
  <c r="BC36" i="15"/>
  <c r="BD36" i="15"/>
  <c r="BE36" i="15"/>
  <c r="BF36" i="15"/>
  <c r="BG36" i="15"/>
  <c r="BH36" i="15"/>
  <c r="BI36" i="15"/>
  <c r="BJ36" i="15"/>
  <c r="BK36" i="15"/>
  <c r="BL36" i="15"/>
  <c r="AJ38" i="15"/>
  <c r="AK38" i="15"/>
  <c r="AL38" i="15"/>
  <c r="AM38" i="15"/>
  <c r="AN38" i="15"/>
  <c r="AO38" i="15"/>
  <c r="AP38" i="15"/>
  <c r="AQ38" i="15"/>
  <c r="AR38" i="15"/>
  <c r="AS38" i="15"/>
  <c r="AT38" i="15"/>
  <c r="AU38" i="15"/>
  <c r="AV38" i="15"/>
  <c r="AW38" i="15"/>
  <c r="AX38" i="15"/>
  <c r="AY38" i="15"/>
  <c r="AZ38" i="15"/>
  <c r="BA38" i="15"/>
  <c r="BB38" i="15"/>
  <c r="BC38" i="15"/>
  <c r="BD38" i="15"/>
  <c r="BE38" i="15"/>
  <c r="BF38" i="15"/>
  <c r="BG38" i="15"/>
  <c r="BH38" i="15"/>
  <c r="BI38" i="15"/>
  <c r="BJ38" i="15"/>
  <c r="BK38" i="15"/>
  <c r="BL38" i="15"/>
  <c r="AJ40" i="15"/>
  <c r="AK40" i="15"/>
  <c r="AL40" i="15"/>
  <c r="AM40" i="15"/>
  <c r="AN40" i="15"/>
  <c r="AO40" i="15"/>
  <c r="AP40" i="15"/>
  <c r="AQ40" i="15"/>
  <c r="AR40" i="15"/>
  <c r="AS40" i="15"/>
  <c r="AT40" i="15"/>
  <c r="AU40" i="15"/>
  <c r="AV40" i="15"/>
  <c r="AW40" i="15"/>
  <c r="AX40" i="15"/>
  <c r="AY40" i="15"/>
  <c r="AZ40" i="15"/>
  <c r="BA40" i="15"/>
  <c r="BB40" i="15"/>
  <c r="BC40" i="15"/>
  <c r="BD40" i="15"/>
  <c r="BE40" i="15"/>
  <c r="BF40" i="15"/>
  <c r="BG40" i="15"/>
  <c r="BH40" i="15"/>
  <c r="BI40" i="15"/>
  <c r="BJ40" i="15"/>
  <c r="BK40" i="15"/>
  <c r="BL40" i="15"/>
  <c r="AJ42" i="15"/>
  <c r="AK42" i="15"/>
  <c r="AL42" i="15"/>
  <c r="AM42" i="15"/>
  <c r="AN42" i="15"/>
  <c r="AO42" i="15"/>
  <c r="AP42" i="15"/>
  <c r="AQ42" i="15"/>
  <c r="AR42" i="15"/>
  <c r="AS42" i="15"/>
  <c r="AT42" i="15"/>
  <c r="AU42" i="15"/>
  <c r="AV42" i="15"/>
  <c r="AW42" i="15"/>
  <c r="AX42" i="15"/>
  <c r="AY42" i="15"/>
  <c r="AZ42" i="15"/>
  <c r="BA42" i="15"/>
  <c r="BB42" i="15"/>
  <c r="BC42" i="15"/>
  <c r="BD42" i="15"/>
  <c r="BE42" i="15"/>
  <c r="BF42" i="15"/>
  <c r="BG42" i="15"/>
  <c r="BH42" i="15"/>
  <c r="BI42" i="15"/>
  <c r="BJ42" i="15"/>
  <c r="BK42" i="15"/>
  <c r="BL42" i="15"/>
  <c r="AJ44" i="15"/>
  <c r="AK44" i="15"/>
  <c r="AL44" i="15"/>
  <c r="AM44" i="15"/>
  <c r="AN44" i="15"/>
  <c r="AO44" i="15"/>
  <c r="AP44" i="15"/>
  <c r="AQ44" i="15"/>
  <c r="AR44" i="15"/>
  <c r="AS44" i="15"/>
  <c r="AT44" i="15"/>
  <c r="AU44" i="15"/>
  <c r="AV44" i="15"/>
  <c r="AW44" i="15"/>
  <c r="AX44" i="15"/>
  <c r="AY44" i="15"/>
  <c r="AZ44" i="15"/>
  <c r="BA44" i="15"/>
  <c r="BB44" i="15"/>
  <c r="BC44" i="15"/>
  <c r="BD44" i="15"/>
  <c r="BE44" i="15"/>
  <c r="BF44" i="15"/>
  <c r="BG44" i="15"/>
  <c r="BH44" i="15"/>
  <c r="BI44" i="15"/>
  <c r="BJ44" i="15"/>
  <c r="BK44" i="15"/>
  <c r="BL44" i="15"/>
  <c r="AJ46" i="15"/>
  <c r="AK46" i="15"/>
  <c r="AL46" i="15"/>
  <c r="AM46" i="15"/>
  <c r="AN46" i="15"/>
  <c r="AO46" i="15"/>
  <c r="AP46" i="15"/>
  <c r="AQ46" i="15"/>
  <c r="AR46" i="15"/>
  <c r="AS46" i="15"/>
  <c r="AT46" i="15"/>
  <c r="AU46" i="15"/>
  <c r="AV46" i="15"/>
  <c r="AW46" i="15"/>
  <c r="AX46" i="15"/>
  <c r="AY46" i="15"/>
  <c r="AZ46" i="15"/>
  <c r="BA46" i="15"/>
  <c r="BB46" i="15"/>
  <c r="BC46" i="15"/>
  <c r="BD46" i="15"/>
  <c r="BE46" i="15"/>
  <c r="BF46" i="15"/>
  <c r="BG46" i="15"/>
  <c r="BH46" i="15"/>
  <c r="BI46" i="15"/>
  <c r="BJ46" i="15"/>
  <c r="BK46" i="15"/>
  <c r="BL46" i="15"/>
  <c r="AJ48" i="15"/>
  <c r="AK48" i="15"/>
  <c r="AL48" i="15"/>
  <c r="AM48" i="15"/>
  <c r="AN48" i="15"/>
  <c r="AO48" i="15"/>
  <c r="AP48" i="15"/>
  <c r="AQ48" i="15"/>
  <c r="AR48" i="15"/>
  <c r="AS48" i="15"/>
  <c r="AT48" i="15"/>
  <c r="AU48" i="15"/>
  <c r="AV48" i="15"/>
  <c r="AW48" i="15"/>
  <c r="AX48" i="15"/>
  <c r="AY48" i="15"/>
  <c r="AZ48" i="15"/>
  <c r="BA48" i="15"/>
  <c r="BB48" i="15"/>
  <c r="BC48" i="15"/>
  <c r="BD48" i="15"/>
  <c r="BE48" i="15"/>
  <c r="BF48" i="15"/>
  <c r="BG48" i="15"/>
  <c r="BH48" i="15"/>
  <c r="BI48" i="15"/>
  <c r="BJ48" i="15"/>
  <c r="BK48" i="15"/>
  <c r="BL48" i="15"/>
  <c r="AJ50" i="15"/>
  <c r="AK50" i="15"/>
  <c r="AL50" i="15"/>
  <c r="AM50" i="15"/>
  <c r="AN50" i="15"/>
  <c r="AO50" i="15"/>
  <c r="AP50" i="15"/>
  <c r="AQ50" i="15"/>
  <c r="AR50" i="15"/>
  <c r="AS50" i="15"/>
  <c r="AT50" i="15"/>
  <c r="AU50" i="15"/>
  <c r="AV50" i="15"/>
  <c r="AW50" i="15"/>
  <c r="AX50" i="15"/>
  <c r="AY50" i="15"/>
  <c r="AZ50" i="15"/>
  <c r="BA50" i="15"/>
  <c r="BB50" i="15"/>
  <c r="BC50" i="15"/>
  <c r="BD50" i="15"/>
  <c r="BE50" i="15"/>
  <c r="BF50" i="15"/>
  <c r="BG50" i="15"/>
  <c r="BH50" i="15"/>
  <c r="BI50" i="15"/>
  <c r="BJ50" i="15"/>
  <c r="BK50" i="15"/>
  <c r="BL50" i="15"/>
  <c r="AK4" i="15"/>
  <c r="AL4" i="15"/>
  <c r="AM4" i="15"/>
  <c r="AN4" i="15"/>
  <c r="AO4" i="15"/>
  <c r="AP4" i="15"/>
  <c r="AQ4" i="15"/>
  <c r="AR4" i="15"/>
  <c r="AS4" i="15"/>
  <c r="AT4" i="15"/>
  <c r="AU4" i="15"/>
  <c r="AV4" i="15"/>
  <c r="AW4" i="15"/>
  <c r="AX4" i="15"/>
  <c r="AY4" i="15"/>
  <c r="AZ4" i="15"/>
  <c r="BA4" i="15"/>
  <c r="BB4" i="15"/>
  <c r="BC4" i="15"/>
  <c r="BD4" i="15"/>
  <c r="BE4" i="15"/>
  <c r="BF4" i="15"/>
  <c r="BG4" i="15"/>
  <c r="BH4" i="15"/>
  <c r="BI4" i="15"/>
  <c r="BJ4" i="15"/>
  <c r="BK4" i="15"/>
  <c r="BL4" i="15"/>
  <c r="AJ4" i="15"/>
  <c r="B50" i="15"/>
  <c r="B49" i="15"/>
  <c r="B48" i="15"/>
  <c r="B47" i="15"/>
  <c r="B46" i="15"/>
  <c r="B45" i="15"/>
  <c r="B44" i="15"/>
  <c r="B43" i="15"/>
  <c r="B42" i="15"/>
  <c r="B41" i="15"/>
  <c r="B40" i="15"/>
  <c r="B39" i="15"/>
  <c r="B38" i="15"/>
  <c r="B37" i="15"/>
  <c r="B36" i="15"/>
  <c r="B35" i="15"/>
  <c r="B34" i="15"/>
  <c r="B33" i="15"/>
  <c r="B32" i="15"/>
  <c r="B31" i="15"/>
  <c r="B30" i="15"/>
  <c r="B29" i="15"/>
  <c r="B28" i="15"/>
  <c r="B27" i="15"/>
  <c r="B26" i="15"/>
  <c r="B25" i="15"/>
  <c r="B24" i="15"/>
  <c r="B23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B6" i="15"/>
  <c r="B5" i="15"/>
  <c r="B4" i="15"/>
  <c r="B3" i="15"/>
  <c r="A6" i="12"/>
  <c r="A7" i="12" s="1"/>
  <c r="A8" i="12" s="1"/>
  <c r="A9" i="12" s="1"/>
  <c r="A10" i="12" s="1"/>
  <c r="A11" i="12" s="1"/>
  <c r="E631" i="12"/>
  <c r="E630" i="12"/>
  <c r="E629" i="12"/>
  <c r="E628" i="12"/>
  <c r="E627" i="12"/>
  <c r="E626" i="12"/>
  <c r="E625" i="12"/>
  <c r="E624" i="12"/>
  <c r="E623" i="12"/>
  <c r="E622" i="12"/>
  <c r="E616" i="12"/>
  <c r="E615" i="12"/>
  <c r="E614" i="12"/>
  <c r="E613" i="12"/>
  <c r="E612" i="12"/>
  <c r="E611" i="12"/>
  <c r="E610" i="12"/>
  <c r="E609" i="12"/>
  <c r="E608" i="12"/>
  <c r="E602" i="12"/>
  <c r="E601" i="12"/>
  <c r="E600" i="12"/>
  <c r="E599" i="12"/>
  <c r="E598" i="12"/>
  <c r="E597" i="12"/>
  <c r="E596" i="12"/>
  <c r="E595" i="12"/>
  <c r="E594" i="12"/>
  <c r="E593" i="12"/>
  <c r="E587" i="12"/>
  <c r="E586" i="12"/>
  <c r="E585" i="12"/>
  <c r="E584" i="12"/>
  <c r="E583" i="12"/>
  <c r="E582" i="12"/>
  <c r="E581" i="12"/>
  <c r="E580" i="12"/>
  <c r="E579" i="12"/>
  <c r="E578" i="12"/>
  <c r="E572" i="12"/>
  <c r="E571" i="12"/>
  <c r="E570" i="12"/>
  <c r="E569" i="12"/>
  <c r="E568" i="12"/>
  <c r="E567" i="12"/>
  <c r="E566" i="12"/>
  <c r="E565" i="12"/>
  <c r="E564" i="12"/>
  <c r="E558" i="12"/>
  <c r="E557" i="12"/>
  <c r="E556" i="12"/>
  <c r="E555" i="12"/>
  <c r="E554" i="12"/>
  <c r="E553" i="12"/>
  <c r="E552" i="12"/>
  <c r="E551" i="12"/>
  <c r="E550" i="12"/>
  <c r="E549" i="12"/>
  <c r="E548" i="12"/>
  <c r="E542" i="12"/>
  <c r="E541" i="12"/>
  <c r="E540" i="12"/>
  <c r="E539" i="12"/>
  <c r="E538" i="12"/>
  <c r="E537" i="12"/>
  <c r="E536" i="12"/>
  <c r="E535" i="12"/>
  <c r="E534" i="12"/>
  <c r="E533" i="12"/>
  <c r="E527" i="12"/>
  <c r="E526" i="12"/>
  <c r="E525" i="12"/>
  <c r="E524" i="12"/>
  <c r="E523" i="12"/>
  <c r="E522" i="12"/>
  <c r="E521" i="12"/>
  <c r="E520" i="12"/>
  <c r="E519" i="12"/>
  <c r="E513" i="12"/>
  <c r="E512" i="12"/>
  <c r="E511" i="12"/>
  <c r="E510" i="12"/>
  <c r="E509" i="12"/>
  <c r="E508" i="12"/>
  <c r="E507" i="12"/>
  <c r="E506" i="12"/>
  <c r="E505" i="12"/>
  <c r="E504" i="12"/>
  <c r="E498" i="12"/>
  <c r="E497" i="12"/>
  <c r="E496" i="12"/>
  <c r="E495" i="12"/>
  <c r="E494" i="12"/>
  <c r="E493" i="12"/>
  <c r="E492" i="12"/>
  <c r="E491" i="12"/>
  <c r="E490" i="12"/>
  <c r="E489" i="12"/>
  <c r="E483" i="12"/>
  <c r="E482" i="12"/>
  <c r="E481" i="12"/>
  <c r="E480" i="12"/>
  <c r="E479" i="12"/>
  <c r="E478" i="12"/>
  <c r="E477" i="12"/>
  <c r="E476" i="12"/>
  <c r="E475" i="12"/>
  <c r="E474" i="12"/>
  <c r="E468" i="12"/>
  <c r="E467" i="12"/>
  <c r="E466" i="12"/>
  <c r="E465" i="12"/>
  <c r="E464" i="12"/>
  <c r="E463" i="12"/>
  <c r="E462" i="12"/>
  <c r="E461" i="12"/>
  <c r="E460" i="12"/>
  <c r="E459" i="12"/>
  <c r="E453" i="12"/>
  <c r="E452" i="12"/>
  <c r="E451" i="12"/>
  <c r="E450" i="12"/>
  <c r="E449" i="12"/>
  <c r="E448" i="12"/>
  <c r="E447" i="12"/>
  <c r="E446" i="12"/>
  <c r="E445" i="12"/>
  <c r="E444" i="12"/>
  <c r="E438" i="12"/>
  <c r="E437" i="12"/>
  <c r="E436" i="12"/>
  <c r="E435" i="12"/>
  <c r="E434" i="12"/>
  <c r="E433" i="12"/>
  <c r="E432" i="12"/>
  <c r="E431" i="12"/>
  <c r="E430" i="12"/>
  <c r="E429" i="12"/>
  <c r="E423" i="12"/>
  <c r="E422" i="12"/>
  <c r="E421" i="12"/>
  <c r="E420" i="12"/>
  <c r="E419" i="12"/>
  <c r="E418" i="12"/>
  <c r="E417" i="12"/>
  <c r="E416" i="12"/>
  <c r="E415" i="12"/>
  <c r="E414" i="12"/>
  <c r="E413" i="12"/>
  <c r="E407" i="12"/>
  <c r="E406" i="12"/>
  <c r="E405" i="12"/>
  <c r="E404" i="12"/>
  <c r="E403" i="12"/>
  <c r="E402" i="12"/>
  <c r="E401" i="12"/>
  <c r="E400" i="12"/>
  <c r="E399" i="12"/>
  <c r="E398" i="12"/>
  <c r="E391" i="12"/>
  <c r="E390" i="12"/>
  <c r="E389" i="12"/>
  <c r="E388" i="12"/>
  <c r="E387" i="12"/>
  <c r="E386" i="12"/>
  <c r="E385" i="12"/>
  <c r="E384" i="12"/>
  <c r="E378" i="12"/>
  <c r="E377" i="12"/>
  <c r="E376" i="12"/>
  <c r="E375" i="12"/>
  <c r="E374" i="12"/>
  <c r="E373" i="12"/>
  <c r="E372" i="12"/>
  <c r="E371" i="12"/>
  <c r="E370" i="12"/>
  <c r="E369" i="12"/>
  <c r="E368" i="12"/>
  <c r="E362" i="12"/>
  <c r="E361" i="12"/>
  <c r="E360" i="12"/>
  <c r="E359" i="12"/>
  <c r="E358" i="12"/>
  <c r="E357" i="12"/>
  <c r="E356" i="12"/>
  <c r="E355" i="12"/>
  <c r="E354" i="12"/>
  <c r="E348" i="12"/>
  <c r="E347" i="12"/>
  <c r="E346" i="12"/>
  <c r="E345" i="12"/>
  <c r="E344" i="12"/>
  <c r="E343" i="12"/>
  <c r="E342" i="12"/>
  <c r="E341" i="12"/>
  <c r="E340" i="12"/>
  <c r="E334" i="12"/>
  <c r="E333" i="12"/>
  <c r="E332" i="12"/>
  <c r="E331" i="12"/>
  <c r="E330" i="12"/>
  <c r="E329" i="12"/>
  <c r="E328" i="12"/>
  <c r="E327" i="12"/>
  <c r="E326" i="12"/>
  <c r="E325" i="12"/>
  <c r="E324" i="12"/>
  <c r="E318" i="12"/>
  <c r="E317" i="12"/>
  <c r="E316" i="12"/>
  <c r="E315" i="12"/>
  <c r="E314" i="12"/>
  <c r="E313" i="12"/>
  <c r="E312" i="12"/>
  <c r="E311" i="12"/>
  <c r="E310" i="12"/>
  <c r="E304" i="12"/>
  <c r="E303" i="12"/>
  <c r="E302" i="12"/>
  <c r="E301" i="12"/>
  <c r="E300" i="12"/>
  <c r="E299" i="12"/>
  <c r="E298" i="12"/>
  <c r="E297" i="12"/>
  <c r="E296" i="12"/>
  <c r="E295" i="12"/>
  <c r="E288" i="12"/>
  <c r="E287" i="12"/>
  <c r="E286" i="12"/>
  <c r="E285" i="12"/>
  <c r="E284" i="12"/>
  <c r="E283" i="12"/>
  <c r="E282" i="12"/>
  <c r="E281" i="12"/>
  <c r="E274" i="12"/>
  <c r="E273" i="12"/>
  <c r="E272" i="12"/>
  <c r="E271" i="12"/>
  <c r="E270" i="12"/>
  <c r="E269" i="12"/>
  <c r="E268" i="12"/>
  <c r="E267" i="12"/>
  <c r="E260" i="12"/>
  <c r="E259" i="12"/>
  <c r="E258" i="12"/>
  <c r="E257" i="12"/>
  <c r="E256" i="12"/>
  <c r="E255" i="12"/>
  <c r="E254" i="12"/>
  <c r="E253" i="12"/>
  <c r="E248" i="12"/>
  <c r="E247" i="12"/>
  <c r="E246" i="12"/>
  <c r="E245" i="12"/>
  <c r="E244" i="12"/>
  <c r="E243" i="12"/>
  <c r="E242" i="12"/>
  <c r="E241" i="12"/>
  <c r="E240" i="12"/>
  <c r="E239" i="12"/>
  <c r="E238" i="12"/>
  <c r="E231" i="12"/>
  <c r="E230" i="12"/>
  <c r="E229" i="12"/>
  <c r="E228" i="12"/>
  <c r="E227" i="12"/>
  <c r="E226" i="12"/>
  <c r="E225" i="12"/>
  <c r="E224" i="12"/>
  <c r="E217" i="12"/>
  <c r="E216" i="12"/>
  <c r="E215" i="12"/>
  <c r="E214" i="12"/>
  <c r="E213" i="12"/>
  <c r="E212" i="12"/>
  <c r="E211" i="12"/>
  <c r="E210" i="12"/>
  <c r="E204" i="12"/>
  <c r="E203" i="12"/>
  <c r="E202" i="12"/>
  <c r="E201" i="12"/>
  <c r="E200" i="12"/>
  <c r="E199" i="12"/>
  <c r="E198" i="12"/>
  <c r="E197" i="12"/>
  <c r="E196" i="12"/>
  <c r="E195" i="12"/>
  <c r="E194" i="12"/>
  <c r="E188" i="12"/>
  <c r="E187" i="12"/>
  <c r="E186" i="12"/>
  <c r="E185" i="12"/>
  <c r="E184" i="12"/>
  <c r="E183" i="12"/>
  <c r="E182" i="12"/>
  <c r="E181" i="12"/>
  <c r="E180" i="12"/>
  <c r="E179" i="12"/>
  <c r="E178" i="12"/>
  <c r="E172" i="12"/>
  <c r="E171" i="12"/>
  <c r="E170" i="12"/>
  <c r="E169" i="12"/>
  <c r="E168" i="12"/>
  <c r="E167" i="12"/>
  <c r="E166" i="12"/>
  <c r="E165" i="12"/>
  <c r="E164" i="12"/>
  <c r="E158" i="12"/>
  <c r="E157" i="12"/>
  <c r="E156" i="12"/>
  <c r="E155" i="12"/>
  <c r="E154" i="12"/>
  <c r="E153" i="12"/>
  <c r="E152" i="12"/>
  <c r="E151" i="12"/>
  <c r="E150" i="12"/>
  <c r="E144" i="12"/>
  <c r="E143" i="12"/>
  <c r="E142" i="12"/>
  <c r="E141" i="12"/>
  <c r="E140" i="12"/>
  <c r="E139" i="12"/>
  <c r="E138" i="12"/>
  <c r="E137" i="12"/>
  <c r="E136" i="12"/>
  <c r="E128" i="12"/>
  <c r="E127" i="12"/>
  <c r="E126" i="12"/>
  <c r="E125" i="12"/>
  <c r="E124" i="12"/>
  <c r="E123" i="12"/>
  <c r="E122" i="12"/>
  <c r="E121" i="12"/>
  <c r="E115" i="12"/>
  <c r="E114" i="12"/>
  <c r="E113" i="12"/>
  <c r="E112" i="12"/>
  <c r="E111" i="12"/>
  <c r="E110" i="12"/>
  <c r="E109" i="12"/>
  <c r="E108" i="12"/>
  <c r="E107" i="12"/>
  <c r="E106" i="12"/>
  <c r="E98" i="12"/>
  <c r="E97" i="12"/>
  <c r="E96" i="12"/>
  <c r="E95" i="12"/>
  <c r="E94" i="12"/>
  <c r="E93" i="12"/>
  <c r="E92" i="12"/>
  <c r="E85" i="12"/>
  <c r="E84" i="12"/>
  <c r="E83" i="12"/>
  <c r="E82" i="12"/>
  <c r="E81" i="12"/>
  <c r="E80" i="12"/>
  <c r="E79" i="12"/>
  <c r="E78" i="12"/>
  <c r="E70" i="12"/>
  <c r="E69" i="12"/>
  <c r="E68" i="12"/>
  <c r="E67" i="12"/>
  <c r="E66" i="12"/>
  <c r="E65" i="12"/>
  <c r="E64" i="12"/>
  <c r="E58" i="12"/>
  <c r="E57" i="12"/>
  <c r="E56" i="12"/>
  <c r="E55" i="12"/>
  <c r="E54" i="12"/>
  <c r="E53" i="12"/>
  <c r="E52" i="12"/>
  <c r="E51" i="12"/>
  <c r="E50" i="12"/>
  <c r="E43" i="12"/>
  <c r="E42" i="12"/>
  <c r="E41" i="12"/>
  <c r="E40" i="12"/>
  <c r="E39" i="12"/>
  <c r="E38" i="12"/>
  <c r="E37" i="12"/>
  <c r="E36" i="12"/>
  <c r="E35" i="12"/>
  <c r="E29" i="12"/>
  <c r="E28" i="12"/>
  <c r="E27" i="12"/>
  <c r="E26" i="12"/>
  <c r="E25" i="12"/>
  <c r="E24" i="12"/>
  <c r="E23" i="12"/>
  <c r="E22" i="12"/>
  <c r="E21" i="12"/>
  <c r="E15" i="12"/>
  <c r="E14" i="12"/>
  <c r="E13" i="12"/>
  <c r="E12" i="12"/>
  <c r="E11" i="12"/>
  <c r="E10" i="12"/>
  <c r="E9" i="12"/>
  <c r="E8" i="12"/>
  <c r="E7" i="12"/>
  <c r="I631" i="12"/>
  <c r="I630" i="12"/>
  <c r="I629" i="12"/>
  <c r="I628" i="12"/>
  <c r="I627" i="12"/>
  <c r="I626" i="12"/>
  <c r="I625" i="12"/>
  <c r="I624" i="12"/>
  <c r="I623" i="12"/>
  <c r="I622" i="12"/>
  <c r="I617" i="12"/>
  <c r="I616" i="12"/>
  <c r="I615" i="12"/>
  <c r="I614" i="12"/>
  <c r="I613" i="12"/>
  <c r="I612" i="12"/>
  <c r="I611" i="12"/>
  <c r="I610" i="12"/>
  <c r="I609" i="12"/>
  <c r="I608" i="12"/>
  <c r="I602" i="12"/>
  <c r="I601" i="12"/>
  <c r="I600" i="12"/>
  <c r="I599" i="12"/>
  <c r="I598" i="12"/>
  <c r="I597" i="12"/>
  <c r="I596" i="12"/>
  <c r="I595" i="12"/>
  <c r="I594" i="12"/>
  <c r="I593" i="12"/>
  <c r="I587" i="12"/>
  <c r="I586" i="12"/>
  <c r="I585" i="12"/>
  <c r="I584" i="12"/>
  <c r="I583" i="12"/>
  <c r="I582" i="12"/>
  <c r="I581" i="12"/>
  <c r="I580" i="12"/>
  <c r="I579" i="12"/>
  <c r="I578" i="12"/>
  <c r="I573" i="12"/>
  <c r="I572" i="12"/>
  <c r="I571" i="12"/>
  <c r="I570" i="12"/>
  <c r="I569" i="12"/>
  <c r="I568" i="12"/>
  <c r="I567" i="12"/>
  <c r="I566" i="12"/>
  <c r="I565" i="12"/>
  <c r="I564" i="12"/>
  <c r="I557" i="12"/>
  <c r="I556" i="12"/>
  <c r="I555" i="12"/>
  <c r="I554" i="12"/>
  <c r="I553" i="12"/>
  <c r="I552" i="12"/>
  <c r="I551" i="12"/>
  <c r="I550" i="12"/>
  <c r="I549" i="12"/>
  <c r="I548" i="12"/>
  <c r="I542" i="12"/>
  <c r="I541" i="12"/>
  <c r="I540" i="12"/>
  <c r="I539" i="12"/>
  <c r="I538" i="12"/>
  <c r="I537" i="12"/>
  <c r="I536" i="12"/>
  <c r="I535" i="12"/>
  <c r="I534" i="12"/>
  <c r="I533" i="12"/>
  <c r="I528" i="12"/>
  <c r="I527" i="12"/>
  <c r="I526" i="12"/>
  <c r="I525" i="12"/>
  <c r="I524" i="12"/>
  <c r="I523" i="12"/>
  <c r="I522" i="12"/>
  <c r="I521" i="12"/>
  <c r="I520" i="12"/>
  <c r="I519" i="12"/>
  <c r="I513" i="12"/>
  <c r="I512" i="12"/>
  <c r="I511" i="12"/>
  <c r="I510" i="12"/>
  <c r="I509" i="12"/>
  <c r="I508" i="12"/>
  <c r="I507" i="12"/>
  <c r="I506" i="12"/>
  <c r="I505" i="12"/>
  <c r="I504" i="12"/>
  <c r="I498" i="12"/>
  <c r="I497" i="12"/>
  <c r="I496" i="12"/>
  <c r="I495" i="12"/>
  <c r="I494" i="12"/>
  <c r="I493" i="12"/>
  <c r="I492" i="12"/>
  <c r="I491" i="12"/>
  <c r="I490" i="12"/>
  <c r="I489" i="12"/>
  <c r="I483" i="12"/>
  <c r="I482" i="12"/>
  <c r="I481" i="12"/>
  <c r="I480" i="12"/>
  <c r="I479" i="12"/>
  <c r="I478" i="12"/>
  <c r="I477" i="12"/>
  <c r="I476" i="12"/>
  <c r="I475" i="12"/>
  <c r="I474" i="12"/>
  <c r="I468" i="12"/>
  <c r="I467" i="12"/>
  <c r="I466" i="12"/>
  <c r="I465" i="12"/>
  <c r="I464" i="12"/>
  <c r="I463" i="12"/>
  <c r="I462" i="12"/>
  <c r="I461" i="12"/>
  <c r="I460" i="12"/>
  <c r="I459" i="12"/>
  <c r="I453" i="12"/>
  <c r="I452" i="12"/>
  <c r="I451" i="12"/>
  <c r="I450" i="12"/>
  <c r="I449" i="12"/>
  <c r="I448" i="12"/>
  <c r="I447" i="12"/>
  <c r="I446" i="12"/>
  <c r="I445" i="12"/>
  <c r="I444" i="12"/>
  <c r="I438" i="12"/>
  <c r="I437" i="12"/>
  <c r="I436" i="12"/>
  <c r="I435" i="12"/>
  <c r="I434" i="12"/>
  <c r="I433" i="12"/>
  <c r="I432" i="12"/>
  <c r="I431" i="12"/>
  <c r="I430" i="12"/>
  <c r="I429" i="12"/>
  <c r="I422" i="12"/>
  <c r="I421" i="12"/>
  <c r="I420" i="12"/>
  <c r="I419" i="12"/>
  <c r="I418" i="12"/>
  <c r="I417" i="12"/>
  <c r="I416" i="12"/>
  <c r="I415" i="12"/>
  <c r="I414" i="12"/>
  <c r="I413" i="12"/>
  <c r="I407" i="12"/>
  <c r="I406" i="12"/>
  <c r="I405" i="12"/>
  <c r="I404" i="12"/>
  <c r="I403" i="12"/>
  <c r="I402" i="12"/>
  <c r="I401" i="12"/>
  <c r="I400" i="12"/>
  <c r="I399" i="12"/>
  <c r="I398" i="12"/>
  <c r="I393" i="12"/>
  <c r="I392" i="12"/>
  <c r="I391" i="12"/>
  <c r="I390" i="12"/>
  <c r="I389" i="12"/>
  <c r="I388" i="12"/>
  <c r="I387" i="12"/>
  <c r="I386" i="12"/>
  <c r="I385" i="12"/>
  <c r="I384" i="12"/>
  <c r="I377" i="12"/>
  <c r="I376" i="12"/>
  <c r="I375" i="12"/>
  <c r="I374" i="12"/>
  <c r="I373" i="12"/>
  <c r="I372" i="12"/>
  <c r="I371" i="12"/>
  <c r="I370" i="12"/>
  <c r="I369" i="12"/>
  <c r="I368" i="12"/>
  <c r="I363" i="12"/>
  <c r="I362" i="12"/>
  <c r="I361" i="12"/>
  <c r="I360" i="12"/>
  <c r="I359" i="12"/>
  <c r="I358" i="12"/>
  <c r="I357" i="12"/>
  <c r="I356" i="12"/>
  <c r="I355" i="12"/>
  <c r="I354" i="12"/>
  <c r="I349" i="12"/>
  <c r="I348" i="12"/>
  <c r="I347" i="12"/>
  <c r="I346" i="12"/>
  <c r="I345" i="12"/>
  <c r="I344" i="12"/>
  <c r="I343" i="12"/>
  <c r="I342" i="12"/>
  <c r="I341" i="12"/>
  <c r="I340" i="12"/>
  <c r="I333" i="12"/>
  <c r="I332" i="12"/>
  <c r="I331" i="12"/>
  <c r="I330" i="12"/>
  <c r="I329" i="12"/>
  <c r="I328" i="12"/>
  <c r="I327" i="12"/>
  <c r="I326" i="12"/>
  <c r="I325" i="12"/>
  <c r="I324" i="12"/>
  <c r="I319" i="12"/>
  <c r="I318" i="12"/>
  <c r="I317" i="12"/>
  <c r="I316" i="12"/>
  <c r="I315" i="12"/>
  <c r="I314" i="12"/>
  <c r="I313" i="12"/>
  <c r="I312" i="12"/>
  <c r="I311" i="12"/>
  <c r="I310" i="12"/>
  <c r="I304" i="12"/>
  <c r="I303" i="12"/>
  <c r="I302" i="12"/>
  <c r="I301" i="12"/>
  <c r="I300" i="12"/>
  <c r="I299" i="12"/>
  <c r="I298" i="12"/>
  <c r="I297" i="12"/>
  <c r="I296" i="12"/>
  <c r="I295" i="12"/>
  <c r="I290" i="12"/>
  <c r="I289" i="12"/>
  <c r="I288" i="12"/>
  <c r="I287" i="12"/>
  <c r="I286" i="12"/>
  <c r="I285" i="12"/>
  <c r="I284" i="12"/>
  <c r="I283" i="12"/>
  <c r="I282" i="12"/>
  <c r="I281" i="12"/>
  <c r="I276" i="12"/>
  <c r="I275" i="12"/>
  <c r="I274" i="12"/>
  <c r="I273" i="12"/>
  <c r="I272" i="12"/>
  <c r="I271" i="12"/>
  <c r="I270" i="12"/>
  <c r="I269" i="12"/>
  <c r="I268" i="12"/>
  <c r="I267" i="12"/>
  <c r="I262" i="12"/>
  <c r="I261" i="12"/>
  <c r="I260" i="12"/>
  <c r="I259" i="12"/>
  <c r="I258" i="12"/>
  <c r="I257" i="12"/>
  <c r="I256" i="12"/>
  <c r="I255" i="12"/>
  <c r="I254" i="12"/>
  <c r="I253" i="12"/>
  <c r="I247" i="12"/>
  <c r="I246" i="12"/>
  <c r="I245" i="12"/>
  <c r="I244" i="12"/>
  <c r="I243" i="12"/>
  <c r="I242" i="12"/>
  <c r="I241" i="12"/>
  <c r="I240" i="12"/>
  <c r="I239" i="12"/>
  <c r="I238" i="12"/>
  <c r="I233" i="12"/>
  <c r="I232" i="12"/>
  <c r="I231" i="12"/>
  <c r="I230" i="12"/>
  <c r="I229" i="12"/>
  <c r="I228" i="12"/>
  <c r="I227" i="12"/>
  <c r="I226" i="12"/>
  <c r="I225" i="12"/>
  <c r="I224" i="12"/>
  <c r="I219" i="12"/>
  <c r="I218" i="12"/>
  <c r="I217" i="12"/>
  <c r="I216" i="12"/>
  <c r="I215" i="12"/>
  <c r="I214" i="12"/>
  <c r="I213" i="12"/>
  <c r="I212" i="12"/>
  <c r="I211" i="12"/>
  <c r="I210" i="12"/>
  <c r="I203" i="12"/>
  <c r="I202" i="12"/>
  <c r="I201" i="12"/>
  <c r="I200" i="12"/>
  <c r="I199" i="12"/>
  <c r="I198" i="12"/>
  <c r="I197" i="12"/>
  <c r="I196" i="12"/>
  <c r="I195" i="12"/>
  <c r="I194" i="12"/>
  <c r="I187" i="12"/>
  <c r="I186" i="12"/>
  <c r="I185" i="12"/>
  <c r="I184" i="12"/>
  <c r="I183" i="12"/>
  <c r="I182" i="12"/>
  <c r="I181" i="12"/>
  <c r="I180" i="12"/>
  <c r="I179" i="12"/>
  <c r="I178" i="12"/>
  <c r="I173" i="12"/>
  <c r="I172" i="12"/>
  <c r="I171" i="12"/>
  <c r="I170" i="12"/>
  <c r="I169" i="12"/>
  <c r="I168" i="12"/>
  <c r="I167" i="12"/>
  <c r="I166" i="12"/>
  <c r="I165" i="12"/>
  <c r="I164" i="12"/>
  <c r="I159" i="12"/>
  <c r="I158" i="12"/>
  <c r="I157" i="12"/>
  <c r="I156" i="12"/>
  <c r="I155" i="12"/>
  <c r="I154" i="12"/>
  <c r="I153" i="12"/>
  <c r="I152" i="12"/>
  <c r="I151" i="12"/>
  <c r="I150" i="12"/>
  <c r="I145" i="12"/>
  <c r="I144" i="12"/>
  <c r="I143" i="12"/>
  <c r="I142" i="12"/>
  <c r="I141" i="12"/>
  <c r="I140" i="12"/>
  <c r="I139" i="12"/>
  <c r="I138" i="12"/>
  <c r="I137" i="12"/>
  <c r="I136" i="12"/>
  <c r="I130" i="12"/>
  <c r="I129" i="12"/>
  <c r="I128" i="12"/>
  <c r="I127" i="12"/>
  <c r="I126" i="12"/>
  <c r="I125" i="12"/>
  <c r="I124" i="12"/>
  <c r="I123" i="12"/>
  <c r="I122" i="12"/>
  <c r="I121" i="12"/>
  <c r="I115" i="12"/>
  <c r="I114" i="12"/>
  <c r="I113" i="12"/>
  <c r="I112" i="12"/>
  <c r="I111" i="12"/>
  <c r="I110" i="12"/>
  <c r="I109" i="12"/>
  <c r="I108" i="12"/>
  <c r="I107" i="12"/>
  <c r="I106" i="12"/>
  <c r="I101" i="12"/>
  <c r="I100" i="12"/>
  <c r="I99" i="12"/>
  <c r="I98" i="12"/>
  <c r="I97" i="12"/>
  <c r="I96" i="12"/>
  <c r="I95" i="12"/>
  <c r="I94" i="12"/>
  <c r="I93" i="12"/>
  <c r="I92" i="12"/>
  <c r="I87" i="12"/>
  <c r="I86" i="12"/>
  <c r="I85" i="12"/>
  <c r="I84" i="12"/>
  <c r="I83" i="12"/>
  <c r="I82" i="12"/>
  <c r="I81" i="12"/>
  <c r="I80" i="12"/>
  <c r="I79" i="12"/>
  <c r="I78" i="12"/>
  <c r="I73" i="12"/>
  <c r="I72" i="12"/>
  <c r="I71" i="12"/>
  <c r="I70" i="12"/>
  <c r="I69" i="12"/>
  <c r="I68" i="12"/>
  <c r="I67" i="12"/>
  <c r="I66" i="12"/>
  <c r="I65" i="12"/>
  <c r="I64" i="12"/>
  <c r="I59" i="12"/>
  <c r="I58" i="12"/>
  <c r="I57" i="12"/>
  <c r="I56" i="12"/>
  <c r="I55" i="12"/>
  <c r="I54" i="12"/>
  <c r="I53" i="12"/>
  <c r="I52" i="12"/>
  <c r="I51" i="12"/>
  <c r="I50" i="12"/>
  <c r="I44" i="12"/>
  <c r="I43" i="12"/>
  <c r="I42" i="12"/>
  <c r="I41" i="12"/>
  <c r="I40" i="12"/>
  <c r="I39" i="12"/>
  <c r="I38" i="12"/>
  <c r="I37" i="12"/>
  <c r="I36" i="12"/>
  <c r="I35" i="12"/>
  <c r="I30" i="12"/>
  <c r="I29" i="12"/>
  <c r="I28" i="12"/>
  <c r="I27" i="12"/>
  <c r="I26" i="12"/>
  <c r="I25" i="12"/>
  <c r="I24" i="12"/>
  <c r="I23" i="12"/>
  <c r="I22" i="12"/>
  <c r="I21" i="12"/>
  <c r="I16" i="12"/>
  <c r="I15" i="12"/>
  <c r="I14" i="12"/>
  <c r="I13" i="12"/>
  <c r="I12" i="12"/>
  <c r="I11" i="12"/>
  <c r="I10" i="12"/>
  <c r="I9" i="12"/>
  <c r="I8" i="12"/>
  <c r="I7" i="12"/>
  <c r="I333" i="10"/>
  <c r="I334" i="10"/>
  <c r="I335" i="10"/>
  <c r="I336" i="10"/>
  <c r="I337" i="10"/>
  <c r="I338" i="10"/>
  <c r="I339" i="10"/>
  <c r="I340" i="10"/>
  <c r="I341" i="10"/>
  <c r="I332" i="10"/>
  <c r="B18" i="11"/>
  <c r="I583" i="11"/>
  <c r="I582" i="11"/>
  <c r="I581" i="11"/>
  <c r="I580" i="11"/>
  <c r="I579" i="11"/>
  <c r="I578" i="11"/>
  <c r="I577" i="11"/>
  <c r="I576" i="11"/>
  <c r="I575" i="11"/>
  <c r="I574" i="11"/>
  <c r="I567" i="11"/>
  <c r="I566" i="11"/>
  <c r="I565" i="11"/>
  <c r="I564" i="11"/>
  <c r="I563" i="11"/>
  <c r="I562" i="11"/>
  <c r="I561" i="11"/>
  <c r="I560" i="11"/>
  <c r="I559" i="11"/>
  <c r="I558" i="11"/>
  <c r="I551" i="11"/>
  <c r="I550" i="11"/>
  <c r="I549" i="11"/>
  <c r="I548" i="11"/>
  <c r="I547" i="11"/>
  <c r="I546" i="11"/>
  <c r="I545" i="11"/>
  <c r="I544" i="11"/>
  <c r="I543" i="11"/>
  <c r="I542" i="11"/>
  <c r="I534" i="11"/>
  <c r="I533" i="11"/>
  <c r="I532" i="11"/>
  <c r="I531" i="11"/>
  <c r="I530" i="11"/>
  <c r="I529" i="11"/>
  <c r="I528" i="11"/>
  <c r="I527" i="11"/>
  <c r="I526" i="11"/>
  <c r="I521" i="11"/>
  <c r="I520" i="11"/>
  <c r="I519" i="11"/>
  <c r="I518" i="11"/>
  <c r="I517" i="11"/>
  <c r="I516" i="11"/>
  <c r="I515" i="11"/>
  <c r="I514" i="11"/>
  <c r="I513" i="11"/>
  <c r="I512" i="11"/>
  <c r="I507" i="11"/>
  <c r="I506" i="11"/>
  <c r="I505" i="11"/>
  <c r="I504" i="11"/>
  <c r="I503" i="11"/>
  <c r="I502" i="11"/>
  <c r="I501" i="11"/>
  <c r="I500" i="11"/>
  <c r="I499" i="11"/>
  <c r="I498" i="11"/>
  <c r="I492" i="11"/>
  <c r="I491" i="11"/>
  <c r="I490" i="11"/>
  <c r="I489" i="11"/>
  <c r="I488" i="11"/>
  <c r="I487" i="11"/>
  <c r="I486" i="11"/>
  <c r="I485" i="11"/>
  <c r="I484" i="11"/>
  <c r="I483" i="11"/>
  <c r="I478" i="11"/>
  <c r="I477" i="11"/>
  <c r="I476" i="11"/>
  <c r="I475" i="11"/>
  <c r="I474" i="11"/>
  <c r="I473" i="11"/>
  <c r="I472" i="11"/>
  <c r="I471" i="11"/>
  <c r="I470" i="11"/>
  <c r="I469" i="11"/>
  <c r="I462" i="11"/>
  <c r="I461" i="11"/>
  <c r="I460" i="11"/>
  <c r="I459" i="11"/>
  <c r="I458" i="11"/>
  <c r="I457" i="11"/>
  <c r="I456" i="11"/>
  <c r="I455" i="11"/>
  <c r="I454" i="11"/>
  <c r="I453" i="11"/>
  <c r="I447" i="11"/>
  <c r="I446" i="11"/>
  <c r="I445" i="11"/>
  <c r="I444" i="11"/>
  <c r="I443" i="11"/>
  <c r="I442" i="11"/>
  <c r="I441" i="11"/>
  <c r="I440" i="11"/>
  <c r="I439" i="11"/>
  <c r="I438" i="11"/>
  <c r="I433" i="11"/>
  <c r="I432" i="11"/>
  <c r="I431" i="11"/>
  <c r="I430" i="11"/>
  <c r="I429" i="11"/>
  <c r="I428" i="11"/>
  <c r="I427" i="11"/>
  <c r="I426" i="11"/>
  <c r="I425" i="11"/>
  <c r="I424" i="11"/>
  <c r="I419" i="11"/>
  <c r="I418" i="11"/>
  <c r="I417" i="11"/>
  <c r="I416" i="11"/>
  <c r="I415" i="11"/>
  <c r="I414" i="11"/>
  <c r="I413" i="11"/>
  <c r="I412" i="11"/>
  <c r="I411" i="11"/>
  <c r="I410" i="11"/>
  <c r="I405" i="11"/>
  <c r="I404" i="11"/>
  <c r="I403" i="11"/>
  <c r="I402" i="11"/>
  <c r="I401" i="11"/>
  <c r="I400" i="11"/>
  <c r="I399" i="11"/>
  <c r="I398" i="11"/>
  <c r="I397" i="11"/>
  <c r="I396" i="11"/>
  <c r="I391" i="11"/>
  <c r="I390" i="11"/>
  <c r="I389" i="11"/>
  <c r="I388" i="11"/>
  <c r="I387" i="11"/>
  <c r="I386" i="11"/>
  <c r="I385" i="11"/>
  <c r="I384" i="11"/>
  <c r="I383" i="11"/>
  <c r="I382" i="11"/>
  <c r="I376" i="11"/>
  <c r="I375" i="11"/>
  <c r="I374" i="11"/>
  <c r="I373" i="11"/>
  <c r="I372" i="11"/>
  <c r="I371" i="11"/>
  <c r="I370" i="11"/>
  <c r="I369" i="11"/>
  <c r="I368" i="11"/>
  <c r="I367" i="11"/>
  <c r="I362" i="11"/>
  <c r="I361" i="11"/>
  <c r="I360" i="11"/>
  <c r="I359" i="11"/>
  <c r="I358" i="11"/>
  <c r="I357" i="11"/>
  <c r="I356" i="11"/>
  <c r="I355" i="11"/>
  <c r="I354" i="11"/>
  <c r="I353" i="11"/>
  <c r="I348" i="11"/>
  <c r="I347" i="11"/>
  <c r="I346" i="11"/>
  <c r="I345" i="11"/>
  <c r="I344" i="11"/>
  <c r="I343" i="11"/>
  <c r="I342" i="11"/>
  <c r="I341" i="11"/>
  <c r="I340" i="11"/>
  <c r="I339" i="11"/>
  <c r="I334" i="11"/>
  <c r="I333" i="11"/>
  <c r="I332" i="11"/>
  <c r="I331" i="11"/>
  <c r="I330" i="11"/>
  <c r="I329" i="11"/>
  <c r="I328" i="11"/>
  <c r="I327" i="11"/>
  <c r="I326" i="11"/>
  <c r="I325" i="11"/>
  <c r="I320" i="11"/>
  <c r="I319" i="11"/>
  <c r="I318" i="11"/>
  <c r="I317" i="11"/>
  <c r="I316" i="11"/>
  <c r="I315" i="11"/>
  <c r="I314" i="11"/>
  <c r="I313" i="11"/>
  <c r="I312" i="11"/>
  <c r="I311" i="11"/>
  <c r="I304" i="11"/>
  <c r="I303" i="11"/>
  <c r="I302" i="11"/>
  <c r="I301" i="11"/>
  <c r="I300" i="11"/>
  <c r="I299" i="11"/>
  <c r="I298" i="11"/>
  <c r="I297" i="11"/>
  <c r="I296" i="11"/>
  <c r="I295" i="11"/>
  <c r="I287" i="11"/>
  <c r="I286" i="11"/>
  <c r="I285" i="11"/>
  <c r="I284" i="11"/>
  <c r="I283" i="11"/>
  <c r="I282" i="11"/>
  <c r="I281" i="11"/>
  <c r="I280" i="11"/>
  <c r="I279" i="11"/>
  <c r="I278" i="11"/>
  <c r="I273" i="11"/>
  <c r="I272" i="11"/>
  <c r="I271" i="11"/>
  <c r="I270" i="11"/>
  <c r="I269" i="11"/>
  <c r="I268" i="11"/>
  <c r="I267" i="11"/>
  <c r="I266" i="11"/>
  <c r="I265" i="11"/>
  <c r="I264" i="11"/>
  <c r="I258" i="11"/>
  <c r="I257" i="11"/>
  <c r="I256" i="11"/>
  <c r="I255" i="11"/>
  <c r="I254" i="11"/>
  <c r="I253" i="11"/>
  <c r="I252" i="11"/>
  <c r="I251" i="11"/>
  <c r="I250" i="11"/>
  <c r="I249" i="11"/>
  <c r="I243" i="11"/>
  <c r="I242" i="11"/>
  <c r="I241" i="11"/>
  <c r="I240" i="11"/>
  <c r="I239" i="11"/>
  <c r="I238" i="11"/>
  <c r="I237" i="11"/>
  <c r="I236" i="11"/>
  <c r="I235" i="11"/>
  <c r="I234" i="11"/>
  <c r="I229" i="11"/>
  <c r="I228" i="11"/>
  <c r="I227" i="11"/>
  <c r="I226" i="11"/>
  <c r="I225" i="11"/>
  <c r="I224" i="11"/>
  <c r="I223" i="11"/>
  <c r="I222" i="11"/>
  <c r="I221" i="11"/>
  <c r="I220" i="11"/>
  <c r="I214" i="11"/>
  <c r="I213" i="11"/>
  <c r="I212" i="11"/>
  <c r="I211" i="11"/>
  <c r="I210" i="11"/>
  <c r="I209" i="11"/>
  <c r="I208" i="11"/>
  <c r="I207" i="11"/>
  <c r="I206" i="11"/>
  <c r="I205" i="11"/>
  <c r="I200" i="11"/>
  <c r="I199" i="11"/>
  <c r="I198" i="11"/>
  <c r="I197" i="11"/>
  <c r="I196" i="11"/>
  <c r="I195" i="11"/>
  <c r="I194" i="11"/>
  <c r="I193" i="11"/>
  <c r="I192" i="11"/>
  <c r="I191" i="11"/>
  <c r="I185" i="11"/>
  <c r="I184" i="11"/>
  <c r="I183" i="11"/>
  <c r="I182" i="11"/>
  <c r="I181" i="11"/>
  <c r="I180" i="11"/>
  <c r="I179" i="11"/>
  <c r="I178" i="11"/>
  <c r="I177" i="11"/>
  <c r="I176" i="11"/>
  <c r="I170" i="11"/>
  <c r="I169" i="11"/>
  <c r="I168" i="11"/>
  <c r="I167" i="11"/>
  <c r="I166" i="11"/>
  <c r="I165" i="11"/>
  <c r="I164" i="11"/>
  <c r="I163" i="11"/>
  <c r="I162" i="11"/>
  <c r="I161" i="11"/>
  <c r="I155" i="11"/>
  <c r="I154" i="11"/>
  <c r="I153" i="11"/>
  <c r="I152" i="11"/>
  <c r="I151" i="11"/>
  <c r="I150" i="11"/>
  <c r="I149" i="11"/>
  <c r="I148" i="11"/>
  <c r="I147" i="11"/>
  <c r="I146" i="11"/>
  <c r="I141" i="11"/>
  <c r="I140" i="11"/>
  <c r="I139" i="11"/>
  <c r="I138" i="11"/>
  <c r="I137" i="11"/>
  <c r="I136" i="11"/>
  <c r="I135" i="11"/>
  <c r="I134" i="11"/>
  <c r="I133" i="11"/>
  <c r="I132" i="11"/>
  <c r="I127" i="11"/>
  <c r="I126" i="11"/>
  <c r="I125" i="11"/>
  <c r="I124" i="11"/>
  <c r="I123" i="11"/>
  <c r="I122" i="11"/>
  <c r="I121" i="11"/>
  <c r="I120" i="11"/>
  <c r="I119" i="11"/>
  <c r="I118" i="11"/>
  <c r="I113" i="11"/>
  <c r="I112" i="11"/>
  <c r="I111" i="11"/>
  <c r="I110" i="11"/>
  <c r="I109" i="11"/>
  <c r="I108" i="11"/>
  <c r="I107" i="11"/>
  <c r="I106" i="11"/>
  <c r="I105" i="11"/>
  <c r="I104" i="11"/>
  <c r="I99" i="11"/>
  <c r="I98" i="11"/>
  <c r="I97" i="11"/>
  <c r="I96" i="11"/>
  <c r="I95" i="11"/>
  <c r="I94" i="11"/>
  <c r="I93" i="11"/>
  <c r="I92" i="11"/>
  <c r="I91" i="11"/>
  <c r="I90" i="11"/>
  <c r="I85" i="11"/>
  <c r="I84" i="11"/>
  <c r="I83" i="11"/>
  <c r="I82" i="11"/>
  <c r="I81" i="11"/>
  <c r="I80" i="11"/>
  <c r="I79" i="11"/>
  <c r="I78" i="11"/>
  <c r="I77" i="11"/>
  <c r="I76" i="11"/>
  <c r="I71" i="11"/>
  <c r="I70" i="11"/>
  <c r="I69" i="11"/>
  <c r="I68" i="11"/>
  <c r="I67" i="11"/>
  <c r="I66" i="11"/>
  <c r="I65" i="11"/>
  <c r="I64" i="11"/>
  <c r="I63" i="11"/>
  <c r="I62" i="11"/>
  <c r="I57" i="11"/>
  <c r="I56" i="11"/>
  <c r="I55" i="11"/>
  <c r="I54" i="11"/>
  <c r="I53" i="11"/>
  <c r="I52" i="11"/>
  <c r="I51" i="11"/>
  <c r="I50" i="11"/>
  <c r="I49" i="11"/>
  <c r="I48" i="11"/>
  <c r="I43" i="11"/>
  <c r="I42" i="11"/>
  <c r="I41" i="11"/>
  <c r="I40" i="11"/>
  <c r="I39" i="11"/>
  <c r="I38" i="11"/>
  <c r="I37" i="11"/>
  <c r="I36" i="11"/>
  <c r="I35" i="11"/>
  <c r="I34" i="11"/>
  <c r="I29" i="11"/>
  <c r="I28" i="11"/>
  <c r="I27" i="11"/>
  <c r="I26" i="11"/>
  <c r="I25" i="11"/>
  <c r="I24" i="11"/>
  <c r="I23" i="11"/>
  <c r="I22" i="11"/>
  <c r="I21" i="11"/>
  <c r="I20" i="11"/>
  <c r="I14" i="11"/>
  <c r="I13" i="11"/>
  <c r="I12" i="11"/>
  <c r="I11" i="11"/>
  <c r="I10" i="11"/>
  <c r="I9" i="11"/>
  <c r="I8" i="11"/>
  <c r="I7" i="11"/>
  <c r="I6" i="11"/>
  <c r="I5" i="11"/>
  <c r="E583" i="11"/>
  <c r="E582" i="11"/>
  <c r="E581" i="11"/>
  <c r="E580" i="11"/>
  <c r="E579" i="11"/>
  <c r="E578" i="11"/>
  <c r="E577" i="11"/>
  <c r="E576" i="11"/>
  <c r="E575" i="11"/>
  <c r="E574" i="11"/>
  <c r="E568" i="11"/>
  <c r="E567" i="11"/>
  <c r="E566" i="11"/>
  <c r="E565" i="11"/>
  <c r="E564" i="11"/>
  <c r="E563" i="11"/>
  <c r="E562" i="11"/>
  <c r="E561" i="11"/>
  <c r="E560" i="11"/>
  <c r="E559" i="11"/>
  <c r="E558" i="11"/>
  <c r="E552" i="11"/>
  <c r="E551" i="11"/>
  <c r="E550" i="11"/>
  <c r="E549" i="11"/>
  <c r="E548" i="11"/>
  <c r="E547" i="11"/>
  <c r="E546" i="11"/>
  <c r="E545" i="11"/>
  <c r="E544" i="11"/>
  <c r="E543" i="11"/>
  <c r="E542" i="11"/>
  <c r="E536" i="11"/>
  <c r="E535" i="11"/>
  <c r="E534" i="11"/>
  <c r="E533" i="11"/>
  <c r="E532" i="11"/>
  <c r="E531" i="11"/>
  <c r="E530" i="11"/>
  <c r="E529" i="11"/>
  <c r="E528" i="11"/>
  <c r="E527" i="11"/>
  <c r="E526" i="11"/>
  <c r="E520" i="11"/>
  <c r="E519" i="11"/>
  <c r="E518" i="11"/>
  <c r="E517" i="11"/>
  <c r="E516" i="11"/>
  <c r="E515" i="11"/>
  <c r="E514" i="11"/>
  <c r="E513" i="11"/>
  <c r="E512" i="11"/>
  <c r="E506" i="11"/>
  <c r="E505" i="11"/>
  <c r="E504" i="11"/>
  <c r="E503" i="11"/>
  <c r="E502" i="11"/>
  <c r="E501" i="11"/>
  <c r="E500" i="11"/>
  <c r="E499" i="11"/>
  <c r="E498" i="11"/>
  <c r="E492" i="11"/>
  <c r="E491" i="11"/>
  <c r="E490" i="11"/>
  <c r="E489" i="11"/>
  <c r="E488" i="11"/>
  <c r="E487" i="11"/>
  <c r="E486" i="11"/>
  <c r="E485" i="11"/>
  <c r="E484" i="11"/>
  <c r="E483" i="11"/>
  <c r="E476" i="11"/>
  <c r="E475" i="11"/>
  <c r="E474" i="11"/>
  <c r="E473" i="11"/>
  <c r="E472" i="11"/>
  <c r="E471" i="11"/>
  <c r="E470" i="11"/>
  <c r="E469" i="11"/>
  <c r="E463" i="11"/>
  <c r="E462" i="11"/>
  <c r="E461" i="11"/>
  <c r="E460" i="11"/>
  <c r="E459" i="11"/>
  <c r="E458" i="11"/>
  <c r="E457" i="11"/>
  <c r="E456" i="11"/>
  <c r="E455" i="11"/>
  <c r="E454" i="11"/>
  <c r="E453" i="11"/>
  <c r="E447" i="11"/>
  <c r="E446" i="11"/>
  <c r="E445" i="11"/>
  <c r="E444" i="11"/>
  <c r="E443" i="11"/>
  <c r="E442" i="11"/>
  <c r="E441" i="11"/>
  <c r="E440" i="11"/>
  <c r="E439" i="11"/>
  <c r="E438" i="11"/>
  <c r="E432" i="11"/>
  <c r="E431" i="11"/>
  <c r="E430" i="11"/>
  <c r="E429" i="11"/>
  <c r="E428" i="11"/>
  <c r="E427" i="11"/>
  <c r="E426" i="11"/>
  <c r="E425" i="11"/>
  <c r="E424" i="11"/>
  <c r="E418" i="11"/>
  <c r="E417" i="11"/>
  <c r="E416" i="11"/>
  <c r="E415" i="11"/>
  <c r="E414" i="11"/>
  <c r="E413" i="11"/>
  <c r="E412" i="11"/>
  <c r="E411" i="11"/>
  <c r="E410" i="11"/>
  <c r="E403" i="11"/>
  <c r="E402" i="11"/>
  <c r="E401" i="11"/>
  <c r="E400" i="11"/>
  <c r="E399" i="11"/>
  <c r="E398" i="11"/>
  <c r="E397" i="11"/>
  <c r="E396" i="11"/>
  <c r="E390" i="11"/>
  <c r="E389" i="11"/>
  <c r="E388" i="11"/>
  <c r="E387" i="11"/>
  <c r="E386" i="11"/>
  <c r="E385" i="11"/>
  <c r="E384" i="11"/>
  <c r="E383" i="11"/>
  <c r="E382" i="11"/>
  <c r="E376" i="11"/>
  <c r="E375" i="11"/>
  <c r="E374" i="11"/>
  <c r="E373" i="11"/>
  <c r="E372" i="11"/>
  <c r="E371" i="11"/>
  <c r="E370" i="11"/>
  <c r="E369" i="11"/>
  <c r="E368" i="11"/>
  <c r="E367" i="11"/>
  <c r="E361" i="11"/>
  <c r="E360" i="11"/>
  <c r="E359" i="11"/>
  <c r="E358" i="11"/>
  <c r="E357" i="11"/>
  <c r="E356" i="11"/>
  <c r="E355" i="11"/>
  <c r="E354" i="11"/>
  <c r="E353" i="11"/>
  <c r="E347" i="11"/>
  <c r="E346" i="11"/>
  <c r="E345" i="11"/>
  <c r="E344" i="11"/>
  <c r="E343" i="11"/>
  <c r="E342" i="11"/>
  <c r="E341" i="11"/>
  <c r="E340" i="11"/>
  <c r="E339" i="11"/>
  <c r="E332" i="11"/>
  <c r="E331" i="11"/>
  <c r="E330" i="11"/>
  <c r="E329" i="11"/>
  <c r="E328" i="11"/>
  <c r="E327" i="11"/>
  <c r="E326" i="11"/>
  <c r="E325" i="11"/>
  <c r="E319" i="11"/>
  <c r="E318" i="11"/>
  <c r="E317" i="11"/>
  <c r="E316" i="11"/>
  <c r="E315" i="11"/>
  <c r="E314" i="11"/>
  <c r="E313" i="11"/>
  <c r="E312" i="11"/>
  <c r="E311" i="11"/>
  <c r="E305" i="11"/>
  <c r="E304" i="11"/>
  <c r="E303" i="11"/>
  <c r="E302" i="11"/>
  <c r="E301" i="11"/>
  <c r="E300" i="11"/>
  <c r="E299" i="11"/>
  <c r="E298" i="11"/>
  <c r="E297" i="11"/>
  <c r="E296" i="11"/>
  <c r="E295" i="11"/>
  <c r="E289" i="11"/>
  <c r="E288" i="11"/>
  <c r="E287" i="11"/>
  <c r="E286" i="11"/>
  <c r="E285" i="11"/>
  <c r="E284" i="11"/>
  <c r="E283" i="11"/>
  <c r="E282" i="11"/>
  <c r="E281" i="11"/>
  <c r="E280" i="11"/>
  <c r="E279" i="11"/>
  <c r="E278" i="11"/>
  <c r="E271" i="11"/>
  <c r="E270" i="11"/>
  <c r="E269" i="11"/>
  <c r="E268" i="11"/>
  <c r="E267" i="11"/>
  <c r="E266" i="11"/>
  <c r="E265" i="11"/>
  <c r="E264" i="11"/>
  <c r="E258" i="11"/>
  <c r="E257" i="11"/>
  <c r="E256" i="11"/>
  <c r="E255" i="11"/>
  <c r="E254" i="11"/>
  <c r="E253" i="11"/>
  <c r="E252" i="11"/>
  <c r="E251" i="11"/>
  <c r="E250" i="11"/>
  <c r="E249" i="11"/>
  <c r="E242" i="11"/>
  <c r="E241" i="11"/>
  <c r="E240" i="11"/>
  <c r="E239" i="11"/>
  <c r="E238" i="11"/>
  <c r="E237" i="11"/>
  <c r="E236" i="11"/>
  <c r="E235" i="11"/>
  <c r="E234" i="11"/>
  <c r="E227" i="11"/>
  <c r="E226" i="11"/>
  <c r="E225" i="11"/>
  <c r="E224" i="11"/>
  <c r="E223" i="11"/>
  <c r="E222" i="11"/>
  <c r="E221" i="11"/>
  <c r="E220" i="11"/>
  <c r="E212" i="11"/>
  <c r="E211" i="11"/>
  <c r="E210" i="11"/>
  <c r="E209" i="11"/>
  <c r="E208" i="11"/>
  <c r="E207" i="11"/>
  <c r="E206" i="11"/>
  <c r="E205" i="11"/>
  <c r="E198" i="11"/>
  <c r="E197" i="11"/>
  <c r="E196" i="11"/>
  <c r="E195" i="11"/>
  <c r="E194" i="11"/>
  <c r="E193" i="11"/>
  <c r="E192" i="11"/>
  <c r="E191" i="11"/>
  <c r="E185" i="11"/>
  <c r="E184" i="11"/>
  <c r="E183" i="11"/>
  <c r="E182" i="11"/>
  <c r="E181" i="11"/>
  <c r="E180" i="11"/>
  <c r="E179" i="11"/>
  <c r="E178" i="11"/>
  <c r="E177" i="11"/>
  <c r="E176" i="11"/>
  <c r="E169" i="11"/>
  <c r="E168" i="11"/>
  <c r="E167" i="11"/>
  <c r="E166" i="11"/>
  <c r="E165" i="11"/>
  <c r="E164" i="11"/>
  <c r="E163" i="11"/>
  <c r="E162" i="11"/>
  <c r="E161" i="11"/>
  <c r="E155" i="11"/>
  <c r="E154" i="11"/>
  <c r="E153" i="11"/>
  <c r="E152" i="11"/>
  <c r="E151" i="11"/>
  <c r="E150" i="11"/>
  <c r="E149" i="11"/>
  <c r="E148" i="11"/>
  <c r="E147" i="11"/>
  <c r="E146" i="11"/>
  <c r="E139" i="11"/>
  <c r="E138" i="11"/>
  <c r="E137" i="11"/>
  <c r="E136" i="11"/>
  <c r="E135" i="11"/>
  <c r="E134" i="11"/>
  <c r="E133" i="11"/>
  <c r="E132" i="11"/>
  <c r="E125" i="11"/>
  <c r="E124" i="11"/>
  <c r="E123" i="11"/>
  <c r="E122" i="11"/>
  <c r="E121" i="11"/>
  <c r="E120" i="11"/>
  <c r="E119" i="11"/>
  <c r="E118" i="11"/>
  <c r="E112" i="11"/>
  <c r="E111" i="11"/>
  <c r="E110" i="11"/>
  <c r="E109" i="11"/>
  <c r="E108" i="11"/>
  <c r="E107" i="11"/>
  <c r="E106" i="11"/>
  <c r="E105" i="11"/>
  <c r="E104" i="11"/>
  <c r="E98" i="11"/>
  <c r="E97" i="11"/>
  <c r="E96" i="11"/>
  <c r="E95" i="11"/>
  <c r="E94" i="11"/>
  <c r="E93" i="11"/>
  <c r="E92" i="11"/>
  <c r="E91" i="11"/>
  <c r="E90" i="11"/>
  <c r="E83" i="11"/>
  <c r="E82" i="11"/>
  <c r="E81" i="11"/>
  <c r="E80" i="11"/>
  <c r="E79" i="11"/>
  <c r="E78" i="11"/>
  <c r="E77" i="11"/>
  <c r="E76" i="11"/>
  <c r="E70" i="11"/>
  <c r="E69" i="11"/>
  <c r="E68" i="11"/>
  <c r="E67" i="11"/>
  <c r="E66" i="11"/>
  <c r="E65" i="11"/>
  <c r="E64" i="11"/>
  <c r="E63" i="11"/>
  <c r="E62" i="11"/>
  <c r="E56" i="11"/>
  <c r="E55" i="11"/>
  <c r="E54" i="11"/>
  <c r="E53" i="11"/>
  <c r="E52" i="11"/>
  <c r="E51" i="11"/>
  <c r="E50" i="11"/>
  <c r="E49" i="11"/>
  <c r="E48" i="11"/>
  <c r="E41" i="11"/>
  <c r="E40" i="11"/>
  <c r="E39" i="11"/>
  <c r="E38" i="11"/>
  <c r="E37" i="11"/>
  <c r="E36" i="11"/>
  <c r="E35" i="11"/>
  <c r="E34" i="11"/>
  <c r="E28" i="11"/>
  <c r="E27" i="11"/>
  <c r="E26" i="11"/>
  <c r="E25" i="11"/>
  <c r="E24" i="11"/>
  <c r="E23" i="11"/>
  <c r="E22" i="11"/>
  <c r="E21" i="11"/>
  <c r="E20" i="11"/>
  <c r="E14" i="11"/>
  <c r="E13" i="11"/>
  <c r="E12" i="11"/>
  <c r="E11" i="11"/>
  <c r="E10" i="11"/>
  <c r="E9" i="11"/>
  <c r="E8" i="11"/>
  <c r="E7" i="11"/>
  <c r="E6" i="11"/>
  <c r="E5" i="11"/>
  <c r="F7" i="12"/>
  <c r="AB8" i="12" s="1"/>
  <c r="F8" i="12"/>
  <c r="F9" i="12"/>
  <c r="AC8" i="12" s="1"/>
  <c r="F10" i="12"/>
  <c r="B7" i="12"/>
  <c r="B8" i="12"/>
  <c r="N8" i="12" s="1"/>
  <c r="B9" i="12"/>
  <c r="B10" i="12"/>
  <c r="Q8" i="12"/>
  <c r="A4" i="11"/>
  <c r="A5" i="11"/>
  <c r="B5" i="11" s="1"/>
  <c r="F18" i="11"/>
  <c r="A19" i="11"/>
  <c r="F19" i="11" s="1"/>
  <c r="B19" i="11"/>
  <c r="Q6" i="11"/>
  <c r="A4" i="10"/>
  <c r="A5" i="10" s="1"/>
  <c r="A6" i="10" s="1"/>
  <c r="I327" i="10"/>
  <c r="I326" i="10"/>
  <c r="I325" i="10"/>
  <c r="I324" i="10"/>
  <c r="I323" i="10"/>
  <c r="I322" i="10"/>
  <c r="I321" i="10"/>
  <c r="I320" i="10"/>
  <c r="I319" i="10"/>
  <c r="I318" i="10"/>
  <c r="I313" i="10"/>
  <c r="I312" i="10"/>
  <c r="I311" i="10"/>
  <c r="I310" i="10"/>
  <c r="I309" i="10"/>
  <c r="I308" i="10"/>
  <c r="I307" i="10"/>
  <c r="I306" i="10"/>
  <c r="I305" i="10"/>
  <c r="I304" i="10"/>
  <c r="I299" i="10"/>
  <c r="I298" i="10"/>
  <c r="I297" i="10"/>
  <c r="I296" i="10"/>
  <c r="I295" i="10"/>
  <c r="I294" i="10"/>
  <c r="I293" i="10"/>
  <c r="I292" i="10"/>
  <c r="I291" i="10"/>
  <c r="I290" i="10"/>
  <c r="I284" i="10"/>
  <c r="I283" i="10"/>
  <c r="I282" i="10"/>
  <c r="I281" i="10"/>
  <c r="I280" i="10"/>
  <c r="I279" i="10"/>
  <c r="I278" i="10"/>
  <c r="I277" i="10"/>
  <c r="I276" i="10"/>
  <c r="I271" i="10"/>
  <c r="I270" i="10"/>
  <c r="I269" i="10"/>
  <c r="I268" i="10"/>
  <c r="I267" i="10"/>
  <c r="I266" i="10"/>
  <c r="I265" i="10"/>
  <c r="I264" i="10"/>
  <c r="I263" i="10"/>
  <c r="I258" i="10"/>
  <c r="I257" i="10"/>
  <c r="I256" i="10"/>
  <c r="I255" i="10"/>
  <c r="I254" i="10"/>
  <c r="I253" i="10"/>
  <c r="I252" i="10"/>
  <c r="I251" i="10"/>
  <c r="I250" i="10"/>
  <c r="I249" i="10"/>
  <c r="I243" i="10"/>
  <c r="I242" i="10"/>
  <c r="I241" i="10"/>
  <c r="I240" i="10"/>
  <c r="I239" i="10"/>
  <c r="I238" i="10"/>
  <c r="I237" i="10"/>
  <c r="I236" i="10"/>
  <c r="I235" i="10"/>
  <c r="I234" i="10"/>
  <c r="I228" i="10"/>
  <c r="I227" i="10"/>
  <c r="I226" i="10"/>
  <c r="I225" i="10"/>
  <c r="I224" i="10"/>
  <c r="I223" i="10"/>
  <c r="I222" i="10"/>
  <c r="I221" i="10"/>
  <c r="I220" i="10"/>
  <c r="I219" i="10"/>
  <c r="I213" i="10"/>
  <c r="I212" i="10"/>
  <c r="I211" i="10"/>
  <c r="I210" i="10"/>
  <c r="I209" i="10"/>
  <c r="I208" i="10"/>
  <c r="I207" i="10"/>
  <c r="I206" i="10"/>
  <c r="I205" i="10"/>
  <c r="I204" i="10"/>
  <c r="I198" i="10"/>
  <c r="I197" i="10"/>
  <c r="I196" i="10"/>
  <c r="I195" i="10"/>
  <c r="I194" i="10"/>
  <c r="I193" i="10"/>
  <c r="I192" i="10"/>
  <c r="I191" i="10"/>
  <c r="I190" i="10"/>
  <c r="I189" i="10"/>
  <c r="I183" i="10"/>
  <c r="I182" i="10"/>
  <c r="I181" i="10"/>
  <c r="I180" i="10"/>
  <c r="I179" i="10"/>
  <c r="I178" i="10"/>
  <c r="I177" i="10"/>
  <c r="I176" i="10"/>
  <c r="I175" i="10"/>
  <c r="I174" i="10"/>
  <c r="I167" i="10"/>
  <c r="I166" i="10"/>
  <c r="I165" i="10"/>
  <c r="I164" i="10"/>
  <c r="I163" i="10"/>
  <c r="I162" i="10"/>
  <c r="I161" i="10"/>
  <c r="I160" i="10"/>
  <c r="I159" i="10"/>
  <c r="I158" i="10"/>
  <c r="I152" i="10"/>
  <c r="I151" i="10"/>
  <c r="I150" i="10"/>
  <c r="I149" i="10"/>
  <c r="I148" i="10"/>
  <c r="I147" i="10"/>
  <c r="I146" i="10"/>
  <c r="I145" i="10"/>
  <c r="I144" i="10"/>
  <c r="I143" i="10"/>
  <c r="I137" i="10"/>
  <c r="I136" i="10"/>
  <c r="I135" i="10"/>
  <c r="I134" i="10"/>
  <c r="I133" i="10"/>
  <c r="I132" i="10"/>
  <c r="I131" i="10"/>
  <c r="I130" i="10"/>
  <c r="I129" i="10"/>
  <c r="I128" i="10"/>
  <c r="I123" i="10"/>
  <c r="I122" i="10"/>
  <c r="I121" i="10"/>
  <c r="I120" i="10"/>
  <c r="I119" i="10"/>
  <c r="I118" i="10"/>
  <c r="I117" i="10"/>
  <c r="I116" i="10"/>
  <c r="I115" i="10"/>
  <c r="I114" i="10"/>
  <c r="I108" i="10"/>
  <c r="I107" i="10"/>
  <c r="I106" i="10"/>
  <c r="I105" i="10"/>
  <c r="I104" i="10"/>
  <c r="I103" i="10"/>
  <c r="I102" i="10"/>
  <c r="I101" i="10"/>
  <c r="I100" i="10"/>
  <c r="I99" i="10"/>
  <c r="I93" i="10"/>
  <c r="I92" i="10"/>
  <c r="I91" i="10"/>
  <c r="I90" i="10"/>
  <c r="I89" i="10"/>
  <c r="I88" i="10"/>
  <c r="I87" i="10"/>
  <c r="I86" i="10"/>
  <c r="I85" i="10"/>
  <c r="I84" i="10"/>
  <c r="I78" i="10"/>
  <c r="I77" i="10"/>
  <c r="I76" i="10"/>
  <c r="I75" i="10"/>
  <c r="I74" i="10"/>
  <c r="I73" i="10"/>
  <c r="I72" i="10"/>
  <c r="I71" i="10"/>
  <c r="I70" i="10"/>
  <c r="I69" i="10"/>
  <c r="I62" i="10"/>
  <c r="I61" i="10"/>
  <c r="I60" i="10"/>
  <c r="I59" i="10"/>
  <c r="I58" i="10"/>
  <c r="I57" i="10"/>
  <c r="I56" i="10"/>
  <c r="I55" i="10"/>
  <c r="I54" i="10"/>
  <c r="I53" i="10"/>
  <c r="I45" i="10"/>
  <c r="I44" i="10"/>
  <c r="I43" i="10"/>
  <c r="I42" i="10"/>
  <c r="I41" i="10"/>
  <c r="I40" i="10"/>
  <c r="I39" i="10"/>
  <c r="I38" i="10"/>
  <c r="I37" i="10"/>
  <c r="I36" i="10"/>
  <c r="I29" i="10"/>
  <c r="I28" i="10"/>
  <c r="I27" i="10"/>
  <c r="I26" i="10"/>
  <c r="I25" i="10"/>
  <c r="I24" i="10"/>
  <c r="I23" i="10"/>
  <c r="I22" i="10"/>
  <c r="I21" i="10"/>
  <c r="I20" i="10"/>
  <c r="I14" i="10"/>
  <c r="I13" i="10"/>
  <c r="I12" i="10"/>
  <c r="I11" i="10"/>
  <c r="I10" i="10"/>
  <c r="I9" i="10"/>
  <c r="I8" i="10"/>
  <c r="I7" i="10"/>
  <c r="I6" i="10"/>
  <c r="I5" i="10"/>
  <c r="E340" i="10"/>
  <c r="E339" i="10"/>
  <c r="E338" i="10"/>
  <c r="E337" i="10"/>
  <c r="E336" i="10"/>
  <c r="E335" i="10"/>
  <c r="E334" i="10"/>
  <c r="E333" i="10"/>
  <c r="E332" i="10"/>
  <c r="E326" i="10"/>
  <c r="E325" i="10"/>
  <c r="E324" i="10"/>
  <c r="E323" i="10"/>
  <c r="E322" i="10"/>
  <c r="E321" i="10"/>
  <c r="E320" i="10"/>
  <c r="E319" i="10"/>
  <c r="E318" i="10"/>
  <c r="E312" i="10"/>
  <c r="E311" i="10"/>
  <c r="E310" i="10"/>
  <c r="E309" i="10"/>
  <c r="E308" i="10"/>
  <c r="E307" i="10"/>
  <c r="E306" i="10"/>
  <c r="E305" i="10"/>
  <c r="E299" i="10"/>
  <c r="E298" i="10"/>
  <c r="E297" i="10"/>
  <c r="E296" i="10"/>
  <c r="E295" i="10"/>
  <c r="E294" i="10"/>
  <c r="E293" i="10"/>
  <c r="E292" i="10"/>
  <c r="E291" i="10"/>
  <c r="E290" i="10"/>
  <c r="E284" i="10"/>
  <c r="E283" i="10"/>
  <c r="E282" i="10"/>
  <c r="E281" i="10"/>
  <c r="E280" i="10"/>
  <c r="E279" i="10"/>
  <c r="E278" i="10"/>
  <c r="E277" i="10"/>
  <c r="E276" i="10"/>
  <c r="E270" i="10"/>
  <c r="E269" i="10"/>
  <c r="E268" i="10"/>
  <c r="E267" i="10"/>
  <c r="E266" i="10"/>
  <c r="E265" i="10"/>
  <c r="E264" i="10"/>
  <c r="E263" i="10"/>
  <c r="E256" i="10"/>
  <c r="E255" i="10"/>
  <c r="E254" i="10"/>
  <c r="E253" i="10"/>
  <c r="E252" i="10"/>
  <c r="E251" i="10"/>
  <c r="E250" i="10"/>
  <c r="E249" i="10"/>
  <c r="E243" i="10"/>
  <c r="E242" i="10"/>
  <c r="E241" i="10"/>
  <c r="E240" i="10"/>
  <c r="E239" i="10"/>
  <c r="E238" i="10"/>
  <c r="E237" i="10"/>
  <c r="E236" i="10"/>
  <c r="E235" i="10"/>
  <c r="E234" i="10"/>
  <c r="E228" i="10"/>
  <c r="E227" i="10"/>
  <c r="E226" i="10"/>
  <c r="E225" i="10"/>
  <c r="E224" i="10"/>
  <c r="E223" i="10"/>
  <c r="E222" i="10"/>
  <c r="E221" i="10"/>
  <c r="E220" i="10"/>
  <c r="E219" i="10"/>
  <c r="E213" i="10"/>
  <c r="E212" i="10"/>
  <c r="E211" i="10"/>
  <c r="E210" i="10"/>
  <c r="E209" i="10"/>
  <c r="E208" i="10"/>
  <c r="E207" i="10"/>
  <c r="E206" i="10"/>
  <c r="E205" i="10"/>
  <c r="E204" i="10"/>
  <c r="E198" i="10"/>
  <c r="E197" i="10"/>
  <c r="E196" i="10"/>
  <c r="E195" i="10"/>
  <c r="E194" i="10"/>
  <c r="E193" i="10"/>
  <c r="E192" i="10"/>
  <c r="E191" i="10"/>
  <c r="E190" i="10"/>
  <c r="E189" i="10"/>
  <c r="E183" i="10"/>
  <c r="E182" i="10"/>
  <c r="E181" i="10"/>
  <c r="E180" i="10"/>
  <c r="E179" i="10"/>
  <c r="E178" i="10"/>
  <c r="E177" i="10"/>
  <c r="E176" i="10"/>
  <c r="E175" i="10"/>
  <c r="E174" i="10"/>
  <c r="E168" i="10"/>
  <c r="E167" i="10"/>
  <c r="E166" i="10"/>
  <c r="E165" i="10"/>
  <c r="E164" i="10"/>
  <c r="E163" i="10"/>
  <c r="E162" i="10"/>
  <c r="E161" i="10"/>
  <c r="E160" i="10"/>
  <c r="E159" i="10"/>
  <c r="E158" i="10"/>
  <c r="E152" i="10"/>
  <c r="E151" i="10"/>
  <c r="E150" i="10"/>
  <c r="E149" i="10"/>
  <c r="E148" i="10"/>
  <c r="E147" i="10"/>
  <c r="E146" i="10"/>
  <c r="E145" i="10"/>
  <c r="E144" i="10"/>
  <c r="E143" i="10"/>
  <c r="E137" i="10"/>
  <c r="E136" i="10"/>
  <c r="E135" i="10"/>
  <c r="E134" i="10"/>
  <c r="E133" i="10"/>
  <c r="E132" i="10"/>
  <c r="E131" i="10"/>
  <c r="E130" i="10"/>
  <c r="E129" i="10"/>
  <c r="E128" i="10"/>
  <c r="E122" i="10"/>
  <c r="E121" i="10"/>
  <c r="E120" i="10"/>
  <c r="E119" i="10"/>
  <c r="E118" i="10"/>
  <c r="E117" i="10"/>
  <c r="E116" i="10"/>
  <c r="E115" i="10"/>
  <c r="E114" i="10"/>
  <c r="E108" i="10"/>
  <c r="E107" i="10"/>
  <c r="E106" i="10"/>
  <c r="E105" i="10"/>
  <c r="E104" i="10"/>
  <c r="E103" i="10"/>
  <c r="E102" i="10"/>
  <c r="E101" i="10"/>
  <c r="E100" i="10"/>
  <c r="E99" i="10"/>
  <c r="E93" i="10"/>
  <c r="E92" i="10"/>
  <c r="E91" i="10"/>
  <c r="E90" i="10"/>
  <c r="E89" i="10"/>
  <c r="E88" i="10"/>
  <c r="E87" i="10"/>
  <c r="E86" i="10"/>
  <c r="E85" i="10"/>
  <c r="E84" i="10"/>
  <c r="E78" i="10"/>
  <c r="E77" i="10"/>
  <c r="E76" i="10"/>
  <c r="E75" i="10"/>
  <c r="E74" i="10"/>
  <c r="E73" i="10"/>
  <c r="E72" i="10"/>
  <c r="E71" i="10"/>
  <c r="E70" i="10"/>
  <c r="E69" i="10"/>
  <c r="E63" i="10"/>
  <c r="E62" i="10"/>
  <c r="E61" i="10"/>
  <c r="E60" i="10"/>
  <c r="E59" i="10"/>
  <c r="E58" i="10"/>
  <c r="E57" i="10"/>
  <c r="E56" i="10"/>
  <c r="E55" i="10"/>
  <c r="E54" i="10"/>
  <c r="E53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0" i="10"/>
  <c r="E29" i="10"/>
  <c r="E28" i="10"/>
  <c r="E27" i="10"/>
  <c r="E26" i="10"/>
  <c r="E25" i="10"/>
  <c r="E24" i="10"/>
  <c r="E23" i="10"/>
  <c r="E22" i="10"/>
  <c r="E21" i="10"/>
  <c r="E20" i="10"/>
  <c r="E14" i="10"/>
  <c r="E13" i="10"/>
  <c r="E12" i="10"/>
  <c r="E11" i="10"/>
  <c r="E10" i="10"/>
  <c r="E9" i="10"/>
  <c r="E8" i="10"/>
  <c r="E7" i="10"/>
  <c r="E6" i="10"/>
  <c r="E5" i="10"/>
  <c r="A4" i="9"/>
  <c r="A5" i="9" s="1"/>
  <c r="A19" i="9"/>
  <c r="A33" i="9"/>
  <c r="A34" i="9" s="1"/>
  <c r="A47" i="9"/>
  <c r="A48" i="9" s="1"/>
  <c r="A61" i="9"/>
  <c r="A62" i="9" s="1"/>
  <c r="A75" i="9"/>
  <c r="A76" i="9" s="1"/>
  <c r="A89" i="9"/>
  <c r="A90" i="9" s="1"/>
  <c r="A91" i="9" s="1"/>
  <c r="A104" i="9"/>
  <c r="A105" i="9" s="1"/>
  <c r="F105" i="9" s="1"/>
  <c r="A118" i="9"/>
  <c r="A119" i="9" s="1"/>
  <c r="A373" i="9"/>
  <c r="A374" i="9" s="1"/>
  <c r="B18" i="9"/>
  <c r="B32" i="9"/>
  <c r="B33" i="9"/>
  <c r="B46" i="9"/>
  <c r="B47" i="9"/>
  <c r="B60" i="9"/>
  <c r="B61" i="9"/>
  <c r="B74" i="9"/>
  <c r="B75" i="9"/>
  <c r="B88" i="9"/>
  <c r="B89" i="9"/>
  <c r="B90" i="9"/>
  <c r="B103" i="9"/>
  <c r="B104" i="9"/>
  <c r="B117" i="9"/>
  <c r="B118" i="9"/>
  <c r="B372" i="9"/>
  <c r="B373" i="9"/>
  <c r="F60" i="9"/>
  <c r="F61" i="9"/>
  <c r="F74" i="9"/>
  <c r="F75" i="9"/>
  <c r="F76" i="9"/>
  <c r="F88" i="9"/>
  <c r="F89" i="9"/>
  <c r="F90" i="9"/>
  <c r="F91" i="9"/>
  <c r="F103" i="9"/>
  <c r="F104" i="9"/>
  <c r="F117" i="9"/>
  <c r="F118" i="9"/>
  <c r="F119" i="9"/>
  <c r="F372" i="9"/>
  <c r="F373" i="9"/>
  <c r="F18" i="9"/>
  <c r="F19" i="9"/>
  <c r="F32" i="9"/>
  <c r="F33" i="9"/>
  <c r="F46" i="9"/>
  <c r="F47" i="9"/>
  <c r="I34" i="9"/>
  <c r="I35" i="9"/>
  <c r="I36" i="9"/>
  <c r="I37" i="9"/>
  <c r="I39" i="9"/>
  <c r="I38" i="9"/>
  <c r="I40" i="9"/>
  <c r="I41" i="9"/>
  <c r="I42" i="9"/>
  <c r="I43" i="9"/>
  <c r="I48" i="9"/>
  <c r="I49" i="9"/>
  <c r="I50" i="9"/>
  <c r="I51" i="9"/>
  <c r="I53" i="9"/>
  <c r="I52" i="9"/>
  <c r="I54" i="9"/>
  <c r="I55" i="9"/>
  <c r="I56" i="9"/>
  <c r="I57" i="9"/>
  <c r="I62" i="9"/>
  <c r="I63" i="9"/>
  <c r="I64" i="9"/>
  <c r="I65" i="9"/>
  <c r="I67" i="9"/>
  <c r="I66" i="9"/>
  <c r="I68" i="9"/>
  <c r="I69" i="9"/>
  <c r="I70" i="9"/>
  <c r="I71" i="9"/>
  <c r="I20" i="9"/>
  <c r="I21" i="9"/>
  <c r="I22" i="9"/>
  <c r="I23" i="9"/>
  <c r="I25" i="9"/>
  <c r="I24" i="9"/>
  <c r="I26" i="9"/>
  <c r="I27" i="9"/>
  <c r="I28" i="9"/>
  <c r="I29" i="9"/>
  <c r="I6" i="9"/>
  <c r="I7" i="9"/>
  <c r="I8" i="9"/>
  <c r="I10" i="9"/>
  <c r="I9" i="9"/>
  <c r="I11" i="9"/>
  <c r="I12" i="9"/>
  <c r="I13" i="9"/>
  <c r="I14" i="9"/>
  <c r="I5" i="9"/>
  <c r="I553" i="9"/>
  <c r="E553" i="9"/>
  <c r="I552" i="9"/>
  <c r="E552" i="9"/>
  <c r="I551" i="9"/>
  <c r="E551" i="9"/>
  <c r="I550" i="9"/>
  <c r="E550" i="9"/>
  <c r="I549" i="9"/>
  <c r="E549" i="9"/>
  <c r="I548" i="9"/>
  <c r="E548" i="9"/>
  <c r="I547" i="9"/>
  <c r="E547" i="9"/>
  <c r="I546" i="9"/>
  <c r="E546" i="9"/>
  <c r="I545" i="9"/>
  <c r="E545" i="9"/>
  <c r="I544" i="9"/>
  <c r="E544" i="9"/>
  <c r="I538" i="9"/>
  <c r="I537" i="9"/>
  <c r="E537" i="9"/>
  <c r="I536" i="9"/>
  <c r="E536" i="9"/>
  <c r="I535" i="9"/>
  <c r="E535" i="9"/>
  <c r="I534" i="9"/>
  <c r="E534" i="9"/>
  <c r="I533" i="9"/>
  <c r="E533" i="9"/>
  <c r="I532" i="9"/>
  <c r="E532" i="9"/>
  <c r="I531" i="9"/>
  <c r="E531" i="9"/>
  <c r="I530" i="9"/>
  <c r="E530" i="9"/>
  <c r="I529" i="9"/>
  <c r="E529" i="9"/>
  <c r="I524" i="9"/>
  <c r="I523" i="9"/>
  <c r="E523" i="9"/>
  <c r="I522" i="9"/>
  <c r="E522" i="9"/>
  <c r="I521" i="9"/>
  <c r="E521" i="9"/>
  <c r="I520" i="9"/>
  <c r="E520" i="9"/>
  <c r="I519" i="9"/>
  <c r="E519" i="9"/>
  <c r="I518" i="9"/>
  <c r="E518" i="9"/>
  <c r="I517" i="9"/>
  <c r="E517" i="9"/>
  <c r="I516" i="9"/>
  <c r="E516" i="9"/>
  <c r="I515" i="9"/>
  <c r="E515" i="9"/>
  <c r="I510" i="9"/>
  <c r="I509" i="9"/>
  <c r="E509" i="9"/>
  <c r="I508" i="9"/>
  <c r="E508" i="9"/>
  <c r="I507" i="9"/>
  <c r="E507" i="9"/>
  <c r="I506" i="9"/>
  <c r="E506" i="9"/>
  <c r="I505" i="9"/>
  <c r="E505" i="9"/>
  <c r="I504" i="9"/>
  <c r="E504" i="9"/>
  <c r="I503" i="9"/>
  <c r="E503" i="9"/>
  <c r="I502" i="9"/>
  <c r="E502" i="9"/>
  <c r="I501" i="9"/>
  <c r="E501" i="9"/>
  <c r="I496" i="9"/>
  <c r="I495" i="9"/>
  <c r="I494" i="9"/>
  <c r="E494" i="9"/>
  <c r="I493" i="9"/>
  <c r="E493" i="9"/>
  <c r="I492" i="9"/>
  <c r="E492" i="9"/>
  <c r="I491" i="9"/>
  <c r="E491" i="9"/>
  <c r="I490" i="9"/>
  <c r="E490" i="9"/>
  <c r="I489" i="9"/>
  <c r="E489" i="9"/>
  <c r="I488" i="9"/>
  <c r="E488" i="9"/>
  <c r="I487" i="9"/>
  <c r="E487" i="9"/>
  <c r="I481" i="9"/>
  <c r="E481" i="9"/>
  <c r="I480" i="9"/>
  <c r="E480" i="9"/>
  <c r="I479" i="9"/>
  <c r="E479" i="9"/>
  <c r="I478" i="9"/>
  <c r="E478" i="9"/>
  <c r="I477" i="9"/>
  <c r="E477" i="9"/>
  <c r="I476" i="9"/>
  <c r="E476" i="9"/>
  <c r="I475" i="9"/>
  <c r="E475" i="9"/>
  <c r="I474" i="9"/>
  <c r="E474" i="9"/>
  <c r="I473" i="9"/>
  <c r="E473" i="9"/>
  <c r="I472" i="9"/>
  <c r="E472" i="9"/>
  <c r="I467" i="9"/>
  <c r="I466" i="9"/>
  <c r="I465" i="9"/>
  <c r="E465" i="9"/>
  <c r="I464" i="9"/>
  <c r="E464" i="9"/>
  <c r="I463" i="9"/>
  <c r="E463" i="9"/>
  <c r="I462" i="9"/>
  <c r="E462" i="9"/>
  <c r="I461" i="9"/>
  <c r="E461" i="9"/>
  <c r="I460" i="9"/>
  <c r="E460" i="9"/>
  <c r="I459" i="9"/>
  <c r="E459" i="9"/>
  <c r="I458" i="9"/>
  <c r="E458" i="9"/>
  <c r="I453" i="9"/>
  <c r="I452" i="9"/>
  <c r="I451" i="9"/>
  <c r="E451" i="9"/>
  <c r="I450" i="9"/>
  <c r="E450" i="9"/>
  <c r="I449" i="9"/>
  <c r="E449" i="9"/>
  <c r="I448" i="9"/>
  <c r="E448" i="9"/>
  <c r="I447" i="9"/>
  <c r="E447" i="9"/>
  <c r="I446" i="9"/>
  <c r="E446" i="9"/>
  <c r="I445" i="9"/>
  <c r="E445" i="9"/>
  <c r="I444" i="9"/>
  <c r="E444" i="9"/>
  <c r="I439" i="9"/>
  <c r="I438" i="9"/>
  <c r="E438" i="9"/>
  <c r="I437" i="9"/>
  <c r="E437" i="9"/>
  <c r="I436" i="9"/>
  <c r="E436" i="9"/>
  <c r="I435" i="9"/>
  <c r="E435" i="9"/>
  <c r="I434" i="9"/>
  <c r="E434" i="9"/>
  <c r="I433" i="9"/>
  <c r="E433" i="9"/>
  <c r="I432" i="9"/>
  <c r="E432" i="9"/>
  <c r="I431" i="9"/>
  <c r="E431" i="9"/>
  <c r="I430" i="9"/>
  <c r="E430" i="9"/>
  <c r="I425" i="9"/>
  <c r="I424" i="9"/>
  <c r="E424" i="9"/>
  <c r="I423" i="9"/>
  <c r="E423" i="9"/>
  <c r="I422" i="9"/>
  <c r="E422" i="9"/>
  <c r="I421" i="9"/>
  <c r="E421" i="9"/>
  <c r="I420" i="9"/>
  <c r="E420" i="9"/>
  <c r="I419" i="9"/>
  <c r="E419" i="9"/>
  <c r="I418" i="9"/>
  <c r="E418" i="9"/>
  <c r="I417" i="9"/>
  <c r="E417" i="9"/>
  <c r="I416" i="9"/>
  <c r="E416" i="9"/>
  <c r="I411" i="9"/>
  <c r="I410" i="9"/>
  <c r="I409" i="9"/>
  <c r="E409" i="9"/>
  <c r="I408" i="9"/>
  <c r="E408" i="9"/>
  <c r="I407" i="9"/>
  <c r="E407" i="9"/>
  <c r="I406" i="9"/>
  <c r="E406" i="9"/>
  <c r="I405" i="9"/>
  <c r="E405" i="9"/>
  <c r="I404" i="9"/>
  <c r="E404" i="9"/>
  <c r="I403" i="9"/>
  <c r="E403" i="9"/>
  <c r="I402" i="9"/>
  <c r="E402" i="9"/>
  <c r="I397" i="9"/>
  <c r="I396" i="9"/>
  <c r="I395" i="9"/>
  <c r="E395" i="9"/>
  <c r="I394" i="9"/>
  <c r="E394" i="9"/>
  <c r="I393" i="9"/>
  <c r="E393" i="9"/>
  <c r="I392" i="9"/>
  <c r="E392" i="9"/>
  <c r="I391" i="9"/>
  <c r="E391" i="9"/>
  <c r="I390" i="9"/>
  <c r="E390" i="9"/>
  <c r="I389" i="9"/>
  <c r="E389" i="9"/>
  <c r="I388" i="9"/>
  <c r="E388" i="9"/>
  <c r="I383" i="9"/>
  <c r="I382" i="9"/>
  <c r="I381" i="9"/>
  <c r="E381" i="9"/>
  <c r="I380" i="9"/>
  <c r="E380" i="9"/>
  <c r="I379" i="9"/>
  <c r="E379" i="9"/>
  <c r="I378" i="9"/>
  <c r="E378" i="9"/>
  <c r="I377" i="9"/>
  <c r="E377" i="9"/>
  <c r="I376" i="9"/>
  <c r="E376" i="9"/>
  <c r="I375" i="9"/>
  <c r="E375" i="9"/>
  <c r="I374" i="9"/>
  <c r="E374" i="9"/>
  <c r="I368" i="9"/>
  <c r="E368" i="9"/>
  <c r="I367" i="9"/>
  <c r="E367" i="9"/>
  <c r="I366" i="9"/>
  <c r="E366" i="9"/>
  <c r="I365" i="9"/>
  <c r="E365" i="9"/>
  <c r="I364" i="9"/>
  <c r="E364" i="9"/>
  <c r="I363" i="9"/>
  <c r="E363" i="9"/>
  <c r="I362" i="9"/>
  <c r="E362" i="9"/>
  <c r="I361" i="9"/>
  <c r="E361" i="9"/>
  <c r="I360" i="9"/>
  <c r="E360" i="9"/>
  <c r="I359" i="9"/>
  <c r="E359" i="9"/>
  <c r="E353" i="9"/>
  <c r="I352" i="9"/>
  <c r="E352" i="9"/>
  <c r="I351" i="9"/>
  <c r="E351" i="9"/>
  <c r="I350" i="9"/>
  <c r="E350" i="9"/>
  <c r="I349" i="9"/>
  <c r="E349" i="9"/>
  <c r="I348" i="9"/>
  <c r="E348" i="9"/>
  <c r="I347" i="9"/>
  <c r="E347" i="9"/>
  <c r="I346" i="9"/>
  <c r="E346" i="9"/>
  <c r="I345" i="9"/>
  <c r="E345" i="9"/>
  <c r="I344" i="9"/>
  <c r="E344" i="9"/>
  <c r="I343" i="9"/>
  <c r="E343" i="9"/>
  <c r="I338" i="9"/>
  <c r="I337" i="9"/>
  <c r="E337" i="9"/>
  <c r="I336" i="9"/>
  <c r="E336" i="9"/>
  <c r="I335" i="9"/>
  <c r="E335" i="9"/>
  <c r="I334" i="9"/>
  <c r="E334" i="9"/>
  <c r="I333" i="9"/>
  <c r="E333" i="9"/>
  <c r="I332" i="9"/>
  <c r="E332" i="9"/>
  <c r="I331" i="9"/>
  <c r="E331" i="9"/>
  <c r="I330" i="9"/>
  <c r="E330" i="9"/>
  <c r="I325" i="9"/>
  <c r="I324" i="9"/>
  <c r="I323" i="9"/>
  <c r="E323" i="9"/>
  <c r="I322" i="9"/>
  <c r="E322" i="9"/>
  <c r="I321" i="9"/>
  <c r="E321" i="9"/>
  <c r="I320" i="9"/>
  <c r="E320" i="9"/>
  <c r="I319" i="9"/>
  <c r="E319" i="9"/>
  <c r="I318" i="9"/>
  <c r="E318" i="9"/>
  <c r="I317" i="9"/>
  <c r="E317" i="9"/>
  <c r="I316" i="9"/>
  <c r="E316" i="9"/>
  <c r="I311" i="9"/>
  <c r="I310" i="9"/>
  <c r="I309" i="9"/>
  <c r="E309" i="9"/>
  <c r="I308" i="9"/>
  <c r="E308" i="9"/>
  <c r="I307" i="9"/>
  <c r="E307" i="9"/>
  <c r="I306" i="9"/>
  <c r="E306" i="9"/>
  <c r="I305" i="9"/>
  <c r="E305" i="9"/>
  <c r="I304" i="9"/>
  <c r="E304" i="9"/>
  <c r="I303" i="9"/>
  <c r="E303" i="9"/>
  <c r="I302" i="9"/>
  <c r="E302" i="9"/>
  <c r="I297" i="9"/>
  <c r="I296" i="9"/>
  <c r="I295" i="9"/>
  <c r="E295" i="9"/>
  <c r="I294" i="9"/>
  <c r="E294" i="9"/>
  <c r="I293" i="9"/>
  <c r="E293" i="9"/>
  <c r="I292" i="9"/>
  <c r="E292" i="9"/>
  <c r="I291" i="9"/>
  <c r="E291" i="9"/>
  <c r="I290" i="9"/>
  <c r="E290" i="9"/>
  <c r="I289" i="9"/>
  <c r="E289" i="9"/>
  <c r="I288" i="9"/>
  <c r="E288" i="9"/>
  <c r="I283" i="9"/>
  <c r="I282" i="9"/>
  <c r="I281" i="9"/>
  <c r="E281" i="9"/>
  <c r="I280" i="9"/>
  <c r="E280" i="9"/>
  <c r="I279" i="9"/>
  <c r="E279" i="9"/>
  <c r="I278" i="9"/>
  <c r="E278" i="9"/>
  <c r="I277" i="9"/>
  <c r="E277" i="9"/>
  <c r="I276" i="9"/>
  <c r="E276" i="9"/>
  <c r="I275" i="9"/>
  <c r="E275" i="9"/>
  <c r="I274" i="9"/>
  <c r="E274" i="9"/>
  <c r="I269" i="9"/>
  <c r="I268" i="9"/>
  <c r="I267" i="9"/>
  <c r="E267" i="9"/>
  <c r="I266" i="9"/>
  <c r="E266" i="9"/>
  <c r="I265" i="9"/>
  <c r="E265" i="9"/>
  <c r="I264" i="9"/>
  <c r="E264" i="9"/>
  <c r="I263" i="9"/>
  <c r="E263" i="9"/>
  <c r="I262" i="9"/>
  <c r="E262" i="9"/>
  <c r="I261" i="9"/>
  <c r="E261" i="9"/>
  <c r="I260" i="9"/>
  <c r="E260" i="9"/>
  <c r="I255" i="9"/>
  <c r="I254" i="9"/>
  <c r="I253" i="9"/>
  <c r="E253" i="9"/>
  <c r="I252" i="9"/>
  <c r="E252" i="9"/>
  <c r="I251" i="9"/>
  <c r="E251" i="9"/>
  <c r="I250" i="9"/>
  <c r="E250" i="9"/>
  <c r="I249" i="9"/>
  <c r="E249" i="9"/>
  <c r="I248" i="9"/>
  <c r="E248" i="9"/>
  <c r="I247" i="9"/>
  <c r="E247" i="9"/>
  <c r="I246" i="9"/>
  <c r="E246" i="9"/>
  <c r="I241" i="9"/>
  <c r="I240" i="9"/>
  <c r="E240" i="9"/>
  <c r="I239" i="9"/>
  <c r="E239" i="9"/>
  <c r="I238" i="9"/>
  <c r="E238" i="9"/>
  <c r="I237" i="9"/>
  <c r="E237" i="9"/>
  <c r="I236" i="9"/>
  <c r="E236" i="9"/>
  <c r="I235" i="9"/>
  <c r="E235" i="9"/>
  <c r="I234" i="9"/>
  <c r="E234" i="9"/>
  <c r="I233" i="9"/>
  <c r="E233" i="9"/>
  <c r="I232" i="9"/>
  <c r="E232" i="9"/>
  <c r="I226" i="9"/>
  <c r="I225" i="9"/>
  <c r="E225" i="9"/>
  <c r="I224" i="9"/>
  <c r="E224" i="9"/>
  <c r="I223" i="9"/>
  <c r="E223" i="9"/>
  <c r="I222" i="9"/>
  <c r="E222" i="9"/>
  <c r="I221" i="9"/>
  <c r="E221" i="9"/>
  <c r="I220" i="9"/>
  <c r="E220" i="9"/>
  <c r="I219" i="9"/>
  <c r="E219" i="9"/>
  <c r="I218" i="9"/>
  <c r="E218" i="9"/>
  <c r="I217" i="9"/>
  <c r="E217" i="9"/>
  <c r="I212" i="9"/>
  <c r="I211" i="9"/>
  <c r="I210" i="9"/>
  <c r="E210" i="9"/>
  <c r="I209" i="9"/>
  <c r="E209" i="9"/>
  <c r="I208" i="9"/>
  <c r="E208" i="9"/>
  <c r="I207" i="9"/>
  <c r="E207" i="9"/>
  <c r="I206" i="9"/>
  <c r="E206" i="9"/>
  <c r="I205" i="9"/>
  <c r="E205" i="9"/>
  <c r="I204" i="9"/>
  <c r="E204" i="9"/>
  <c r="I203" i="9"/>
  <c r="E203" i="9"/>
  <c r="I198" i="9"/>
  <c r="I197" i="9"/>
  <c r="I196" i="9"/>
  <c r="E196" i="9"/>
  <c r="I195" i="9"/>
  <c r="E195" i="9"/>
  <c r="I194" i="9"/>
  <c r="E194" i="9"/>
  <c r="I193" i="9"/>
  <c r="E193" i="9"/>
  <c r="I192" i="9"/>
  <c r="E192" i="9"/>
  <c r="I191" i="9"/>
  <c r="E191" i="9"/>
  <c r="I190" i="9"/>
  <c r="E190" i="9"/>
  <c r="I189" i="9"/>
  <c r="E189" i="9"/>
  <c r="I184" i="9"/>
  <c r="I183" i="9"/>
  <c r="I182" i="9"/>
  <c r="E182" i="9"/>
  <c r="I181" i="9"/>
  <c r="E181" i="9"/>
  <c r="I180" i="9"/>
  <c r="E180" i="9"/>
  <c r="I179" i="9"/>
  <c r="E179" i="9"/>
  <c r="I178" i="9"/>
  <c r="E178" i="9"/>
  <c r="I177" i="9"/>
  <c r="E177" i="9"/>
  <c r="I176" i="9"/>
  <c r="E176" i="9"/>
  <c r="I175" i="9"/>
  <c r="E175" i="9"/>
  <c r="I170" i="9"/>
  <c r="I169" i="9"/>
  <c r="E169" i="9"/>
  <c r="I168" i="9"/>
  <c r="E168" i="9"/>
  <c r="I167" i="9"/>
  <c r="E167" i="9"/>
  <c r="I166" i="9"/>
  <c r="E166" i="9"/>
  <c r="I165" i="9"/>
  <c r="E165" i="9"/>
  <c r="I164" i="9"/>
  <c r="E164" i="9"/>
  <c r="I163" i="9"/>
  <c r="E163" i="9"/>
  <c r="I162" i="9"/>
  <c r="E162" i="9"/>
  <c r="I161" i="9"/>
  <c r="E161" i="9"/>
  <c r="I156" i="9"/>
  <c r="I155" i="9"/>
  <c r="I154" i="9"/>
  <c r="E154" i="9"/>
  <c r="I153" i="9"/>
  <c r="E153" i="9"/>
  <c r="I152" i="9"/>
  <c r="E152" i="9"/>
  <c r="I151" i="9"/>
  <c r="E151" i="9"/>
  <c r="I150" i="9"/>
  <c r="E150" i="9"/>
  <c r="I149" i="9"/>
  <c r="E149" i="9"/>
  <c r="I148" i="9"/>
  <c r="E148" i="9"/>
  <c r="I147" i="9"/>
  <c r="E147" i="9"/>
  <c r="I142" i="9"/>
  <c r="I141" i="9"/>
  <c r="E141" i="9"/>
  <c r="I140" i="9"/>
  <c r="E140" i="9"/>
  <c r="I139" i="9"/>
  <c r="E139" i="9"/>
  <c r="I138" i="9"/>
  <c r="E138" i="9"/>
  <c r="I137" i="9"/>
  <c r="E137" i="9"/>
  <c r="I136" i="9"/>
  <c r="E136" i="9"/>
  <c r="I135" i="9"/>
  <c r="E135" i="9"/>
  <c r="I134" i="9"/>
  <c r="E134" i="9"/>
  <c r="I133" i="9"/>
  <c r="E133" i="9"/>
  <c r="I128" i="9"/>
  <c r="I127" i="9"/>
  <c r="I126" i="9"/>
  <c r="E126" i="9"/>
  <c r="I125" i="9"/>
  <c r="E125" i="9"/>
  <c r="I124" i="9"/>
  <c r="E124" i="9"/>
  <c r="I123" i="9"/>
  <c r="E123" i="9"/>
  <c r="I122" i="9"/>
  <c r="E122" i="9"/>
  <c r="I121" i="9"/>
  <c r="E121" i="9"/>
  <c r="I120" i="9"/>
  <c r="E120" i="9"/>
  <c r="I119" i="9"/>
  <c r="E119" i="9"/>
  <c r="I114" i="9"/>
  <c r="I113" i="9"/>
  <c r="E113" i="9"/>
  <c r="I112" i="9"/>
  <c r="E112" i="9"/>
  <c r="I111" i="9"/>
  <c r="E111" i="9"/>
  <c r="I110" i="9"/>
  <c r="E110" i="9"/>
  <c r="I109" i="9"/>
  <c r="E109" i="9"/>
  <c r="I108" i="9"/>
  <c r="E108" i="9"/>
  <c r="I107" i="9"/>
  <c r="E107" i="9"/>
  <c r="I106" i="9"/>
  <c r="E106" i="9"/>
  <c r="I105" i="9"/>
  <c r="E105" i="9"/>
  <c r="I99" i="9"/>
  <c r="I98" i="9"/>
  <c r="I97" i="9"/>
  <c r="E97" i="9"/>
  <c r="I96" i="9"/>
  <c r="E96" i="9"/>
  <c r="I95" i="9"/>
  <c r="E95" i="9"/>
  <c r="I94" i="9"/>
  <c r="E94" i="9"/>
  <c r="I93" i="9"/>
  <c r="E93" i="9"/>
  <c r="I92" i="9"/>
  <c r="E92" i="9"/>
  <c r="I91" i="9"/>
  <c r="E91" i="9"/>
  <c r="I90" i="9"/>
  <c r="E90" i="9"/>
  <c r="I85" i="9"/>
  <c r="I84" i="9"/>
  <c r="I83" i="9"/>
  <c r="E83" i="9"/>
  <c r="I82" i="9"/>
  <c r="E82" i="9"/>
  <c r="I81" i="9"/>
  <c r="E81" i="9"/>
  <c r="I80" i="9"/>
  <c r="E80" i="9"/>
  <c r="I79" i="9"/>
  <c r="E79" i="9"/>
  <c r="I78" i="9"/>
  <c r="E78" i="9"/>
  <c r="I77" i="9"/>
  <c r="E77" i="9"/>
  <c r="I76" i="9"/>
  <c r="E76" i="9"/>
  <c r="E69" i="9"/>
  <c r="E68" i="9"/>
  <c r="E67" i="9"/>
  <c r="E66" i="9"/>
  <c r="E65" i="9"/>
  <c r="E64" i="9"/>
  <c r="E63" i="9"/>
  <c r="E62" i="9"/>
  <c r="E55" i="9"/>
  <c r="E54" i="9"/>
  <c r="E53" i="9"/>
  <c r="E52" i="9"/>
  <c r="E51" i="9"/>
  <c r="E50" i="9"/>
  <c r="E49" i="9"/>
  <c r="E48" i="9"/>
  <c r="E41" i="9"/>
  <c r="E40" i="9"/>
  <c r="E39" i="9"/>
  <c r="E38" i="9"/>
  <c r="E37" i="9"/>
  <c r="E36" i="9"/>
  <c r="E35" i="9"/>
  <c r="E34" i="9"/>
  <c r="E28" i="9"/>
  <c r="E27" i="9"/>
  <c r="E26" i="9"/>
  <c r="E25" i="9"/>
  <c r="E24" i="9"/>
  <c r="E23" i="9"/>
  <c r="E22" i="9"/>
  <c r="E21" i="9"/>
  <c r="E20" i="9"/>
  <c r="E14" i="9"/>
  <c r="E13" i="9"/>
  <c r="E12" i="9"/>
  <c r="E11" i="9"/>
  <c r="E10" i="9"/>
  <c r="E9" i="9"/>
  <c r="E8" i="9"/>
  <c r="E7" i="9"/>
  <c r="E6" i="9"/>
  <c r="E5" i="9"/>
  <c r="D90" i="3"/>
  <c r="H90" i="3"/>
  <c r="D91" i="3"/>
  <c r="H91" i="3"/>
  <c r="D92" i="3"/>
  <c r="H92" i="3"/>
  <c r="D93" i="3"/>
  <c r="H93" i="3"/>
  <c r="D94" i="3"/>
  <c r="H94" i="3"/>
  <c r="D89" i="2"/>
  <c r="H89" i="2"/>
  <c r="D90" i="2"/>
  <c r="H90" i="2"/>
  <c r="D91" i="2"/>
  <c r="H91" i="2"/>
  <c r="D92" i="2"/>
  <c r="H92" i="2"/>
  <c r="D93" i="2"/>
  <c r="H93" i="2"/>
  <c r="D90" i="4"/>
  <c r="H90" i="4"/>
  <c r="D91" i="4"/>
  <c r="H91" i="4"/>
  <c r="D92" i="4"/>
  <c r="H92" i="4"/>
  <c r="D93" i="4"/>
  <c r="H93" i="4"/>
  <c r="D94" i="4"/>
  <c r="H94" i="4"/>
  <c r="D90" i="1"/>
  <c r="H90" i="1"/>
  <c r="D91" i="1"/>
  <c r="H91" i="1"/>
  <c r="D92" i="1"/>
  <c r="H92" i="1"/>
  <c r="D93" i="1"/>
  <c r="H93" i="1"/>
  <c r="D94" i="1"/>
  <c r="H94" i="1"/>
  <c r="D63" i="4"/>
  <c r="D64" i="4"/>
  <c r="D65" i="4"/>
  <c r="D66" i="4"/>
  <c r="D67" i="4"/>
  <c r="D68" i="4"/>
  <c r="D62" i="4"/>
  <c r="H63" i="4"/>
  <c r="H64" i="4"/>
  <c r="H65" i="4"/>
  <c r="H66" i="4"/>
  <c r="H67" i="4"/>
  <c r="H68" i="4"/>
  <c r="H69" i="4"/>
  <c r="H70" i="4"/>
  <c r="H71" i="4"/>
  <c r="H62" i="4"/>
  <c r="H21" i="1"/>
  <c r="H22" i="1"/>
  <c r="H23" i="1"/>
  <c r="H24" i="1"/>
  <c r="H25" i="1"/>
  <c r="H26" i="1"/>
  <c r="H27" i="1"/>
  <c r="H28" i="1"/>
  <c r="H29" i="1"/>
  <c r="H20" i="1"/>
  <c r="D360" i="3"/>
  <c r="D361" i="3"/>
  <c r="D362" i="3"/>
  <c r="D363" i="3"/>
  <c r="D364" i="3"/>
  <c r="D365" i="3"/>
  <c r="D366" i="3"/>
  <c r="D367" i="3"/>
  <c r="D368" i="3"/>
  <c r="D359" i="3"/>
  <c r="H317" i="3"/>
  <c r="H318" i="3"/>
  <c r="H319" i="3"/>
  <c r="H320" i="3"/>
  <c r="H321" i="3"/>
  <c r="H322" i="3"/>
  <c r="H323" i="3"/>
  <c r="H324" i="3"/>
  <c r="H325" i="3"/>
  <c r="H316" i="3"/>
  <c r="H261" i="3"/>
  <c r="H262" i="3"/>
  <c r="H263" i="3"/>
  <c r="H264" i="3"/>
  <c r="H265" i="3"/>
  <c r="H266" i="3"/>
  <c r="H267" i="3"/>
  <c r="H268" i="3"/>
  <c r="H269" i="3"/>
  <c r="H260" i="3"/>
  <c r="H247" i="3"/>
  <c r="H248" i="3"/>
  <c r="H249" i="3"/>
  <c r="H250" i="3"/>
  <c r="H251" i="3"/>
  <c r="H252" i="3"/>
  <c r="H253" i="3"/>
  <c r="H254" i="3"/>
  <c r="H255" i="3"/>
  <c r="H246" i="3"/>
  <c r="H218" i="3"/>
  <c r="H219" i="3"/>
  <c r="H220" i="3"/>
  <c r="H221" i="3"/>
  <c r="H222" i="3"/>
  <c r="H223" i="3"/>
  <c r="H224" i="3"/>
  <c r="H225" i="3"/>
  <c r="H226" i="3"/>
  <c r="H217" i="3"/>
  <c r="H95" i="3"/>
  <c r="H96" i="3"/>
  <c r="H97" i="3"/>
  <c r="H98" i="3"/>
  <c r="H99" i="3"/>
  <c r="H77" i="3"/>
  <c r="H78" i="3"/>
  <c r="H79" i="3"/>
  <c r="H80" i="3"/>
  <c r="H81" i="3"/>
  <c r="H82" i="3"/>
  <c r="H83" i="3"/>
  <c r="H84" i="3"/>
  <c r="H85" i="3"/>
  <c r="H76" i="3"/>
  <c r="H63" i="3"/>
  <c r="H64" i="3"/>
  <c r="H65" i="3"/>
  <c r="H66" i="3"/>
  <c r="H67" i="3"/>
  <c r="H68" i="3"/>
  <c r="H69" i="3"/>
  <c r="H70" i="3"/>
  <c r="H71" i="3"/>
  <c r="H62" i="3"/>
  <c r="H49" i="3"/>
  <c r="H50" i="3"/>
  <c r="H51" i="3"/>
  <c r="H52" i="3"/>
  <c r="H53" i="3"/>
  <c r="H54" i="3"/>
  <c r="H55" i="3"/>
  <c r="H56" i="3"/>
  <c r="H57" i="3"/>
  <c r="H48" i="3"/>
  <c r="H35" i="3"/>
  <c r="H36" i="3"/>
  <c r="H37" i="3"/>
  <c r="H38" i="3"/>
  <c r="H39" i="3"/>
  <c r="H40" i="3"/>
  <c r="H41" i="3"/>
  <c r="H42" i="3"/>
  <c r="H43" i="3"/>
  <c r="H34" i="3"/>
  <c r="H21" i="3"/>
  <c r="H22" i="3"/>
  <c r="H23" i="3"/>
  <c r="H24" i="3"/>
  <c r="H25" i="3"/>
  <c r="H26" i="3"/>
  <c r="H27" i="3"/>
  <c r="H28" i="3"/>
  <c r="H29" i="3"/>
  <c r="H20" i="3"/>
  <c r="H6" i="3"/>
  <c r="H7" i="3"/>
  <c r="H8" i="3"/>
  <c r="H9" i="3"/>
  <c r="H10" i="3"/>
  <c r="H11" i="3"/>
  <c r="H12" i="3"/>
  <c r="H13" i="3"/>
  <c r="H14" i="3"/>
  <c r="H5" i="3"/>
  <c r="D473" i="4"/>
  <c r="D474" i="4"/>
  <c r="D475" i="4"/>
  <c r="D476" i="4"/>
  <c r="D477" i="4"/>
  <c r="D478" i="4"/>
  <c r="D479" i="4"/>
  <c r="D480" i="4"/>
  <c r="D481" i="4"/>
  <c r="D472" i="4"/>
  <c r="H443" i="4"/>
  <c r="H444" i="4"/>
  <c r="H445" i="4"/>
  <c r="H446" i="4"/>
  <c r="H447" i="4"/>
  <c r="H448" i="4"/>
  <c r="H449" i="4"/>
  <c r="H450" i="4"/>
  <c r="H451" i="4"/>
  <c r="H442" i="4"/>
  <c r="D192" i="1"/>
  <c r="D193" i="1"/>
  <c r="D194" i="1"/>
  <c r="D195" i="1"/>
  <c r="D196" i="1"/>
  <c r="D197" i="1"/>
  <c r="D198" i="1"/>
  <c r="D191" i="1"/>
  <c r="D206" i="1"/>
  <c r="D207" i="1"/>
  <c r="D208" i="1"/>
  <c r="D209" i="1"/>
  <c r="D210" i="1"/>
  <c r="D211" i="1"/>
  <c r="D212" i="1"/>
  <c r="D205" i="1"/>
  <c r="D221" i="1"/>
  <c r="D222" i="1"/>
  <c r="D223" i="1"/>
  <c r="D224" i="1"/>
  <c r="D225" i="1"/>
  <c r="D226" i="1"/>
  <c r="D227" i="1"/>
  <c r="D220" i="1"/>
  <c r="D428" i="4"/>
  <c r="D429" i="4"/>
  <c r="D430" i="4"/>
  <c r="D431" i="4"/>
  <c r="D432" i="4"/>
  <c r="D433" i="4"/>
  <c r="D434" i="4"/>
  <c r="D435" i="4"/>
  <c r="D436" i="4"/>
  <c r="D427" i="4"/>
  <c r="H428" i="4"/>
  <c r="H429" i="4"/>
  <c r="H430" i="4"/>
  <c r="H431" i="4"/>
  <c r="H432" i="4"/>
  <c r="H433" i="4"/>
  <c r="H434" i="4"/>
  <c r="H435" i="4"/>
  <c r="H436" i="4"/>
  <c r="H427" i="4"/>
  <c r="H266" i="4"/>
  <c r="H267" i="4"/>
  <c r="H268" i="4"/>
  <c r="H269" i="4"/>
  <c r="H270" i="4"/>
  <c r="H271" i="4"/>
  <c r="H272" i="4"/>
  <c r="H273" i="4"/>
  <c r="H274" i="4"/>
  <c r="H265" i="4"/>
  <c r="D265" i="4"/>
  <c r="D266" i="4"/>
  <c r="D267" i="4"/>
  <c r="D268" i="4"/>
  <c r="D269" i="4"/>
  <c r="D270" i="4"/>
  <c r="D271" i="4"/>
  <c r="D272" i="4"/>
  <c r="D279" i="4"/>
  <c r="D280" i="4"/>
  <c r="D281" i="4"/>
  <c r="D282" i="4"/>
  <c r="D283" i="4"/>
  <c r="D284" i="4"/>
  <c r="D285" i="4"/>
  <c r="D286" i="4"/>
  <c r="H149" i="4"/>
  <c r="H150" i="4"/>
  <c r="H151" i="4"/>
  <c r="H152" i="4"/>
  <c r="H153" i="4"/>
  <c r="H154" i="4"/>
  <c r="H155" i="4"/>
  <c r="H156" i="4"/>
  <c r="H157" i="4"/>
  <c r="H148" i="4"/>
  <c r="H120" i="4"/>
  <c r="H121" i="4"/>
  <c r="H122" i="4"/>
  <c r="H123" i="4"/>
  <c r="H124" i="4"/>
  <c r="H125" i="4"/>
  <c r="H126" i="4"/>
  <c r="H127" i="4"/>
  <c r="H128" i="4"/>
  <c r="H119" i="4"/>
  <c r="H6" i="4"/>
  <c r="H7" i="4"/>
  <c r="H8" i="4"/>
  <c r="H9" i="4"/>
  <c r="H10" i="4"/>
  <c r="H11" i="4"/>
  <c r="H12" i="4"/>
  <c r="H13" i="4"/>
  <c r="H14" i="4"/>
  <c r="H5" i="4"/>
  <c r="H221" i="1"/>
  <c r="H222" i="1"/>
  <c r="H223" i="1"/>
  <c r="H224" i="1"/>
  <c r="H225" i="1"/>
  <c r="H226" i="1"/>
  <c r="H227" i="1"/>
  <c r="H228" i="1"/>
  <c r="H229" i="1"/>
  <c r="H220" i="1"/>
  <c r="H206" i="1"/>
  <c r="H207" i="1"/>
  <c r="H208" i="1"/>
  <c r="H209" i="1"/>
  <c r="H210" i="1"/>
  <c r="H211" i="1"/>
  <c r="H212" i="1"/>
  <c r="H213" i="1"/>
  <c r="H214" i="1"/>
  <c r="H205" i="1"/>
  <c r="H192" i="1"/>
  <c r="H193" i="1"/>
  <c r="H194" i="1"/>
  <c r="H195" i="1"/>
  <c r="H196" i="1"/>
  <c r="H197" i="1"/>
  <c r="H198" i="1"/>
  <c r="H199" i="1"/>
  <c r="H200" i="1"/>
  <c r="H191" i="1"/>
  <c r="H439" i="1"/>
  <c r="H440" i="1"/>
  <c r="H441" i="1"/>
  <c r="H442" i="1"/>
  <c r="H443" i="1"/>
  <c r="H444" i="1"/>
  <c r="H445" i="1"/>
  <c r="H446" i="1"/>
  <c r="H447" i="1"/>
  <c r="H438" i="1"/>
  <c r="H563" i="4"/>
  <c r="H564" i="4"/>
  <c r="H565" i="4"/>
  <c r="H566" i="4"/>
  <c r="H567" i="4"/>
  <c r="H568" i="4"/>
  <c r="H569" i="4"/>
  <c r="H570" i="4"/>
  <c r="H571" i="4"/>
  <c r="H562" i="4"/>
  <c r="H577" i="4"/>
  <c r="H578" i="4"/>
  <c r="H579" i="4"/>
  <c r="H580" i="4"/>
  <c r="H581" i="4"/>
  <c r="H582" i="4"/>
  <c r="H583" i="4"/>
  <c r="H584" i="4"/>
  <c r="H585" i="4"/>
  <c r="H576" i="4"/>
  <c r="H607" i="4"/>
  <c r="H608" i="4"/>
  <c r="H609" i="4"/>
  <c r="H610" i="4"/>
  <c r="H611" i="4"/>
  <c r="H612" i="4"/>
  <c r="H613" i="4"/>
  <c r="H614" i="4"/>
  <c r="H615" i="4"/>
  <c r="H606" i="4"/>
  <c r="H621" i="4"/>
  <c r="H622" i="4"/>
  <c r="H623" i="4"/>
  <c r="H624" i="4"/>
  <c r="H625" i="4"/>
  <c r="H626" i="4"/>
  <c r="H627" i="4"/>
  <c r="H628" i="4"/>
  <c r="H629" i="4"/>
  <c r="H620" i="4"/>
  <c r="H309" i="4"/>
  <c r="H310" i="4"/>
  <c r="H311" i="4"/>
  <c r="H312" i="4"/>
  <c r="H313" i="4"/>
  <c r="H314" i="4"/>
  <c r="H315" i="4"/>
  <c r="H316" i="4"/>
  <c r="H317" i="4"/>
  <c r="H308" i="4"/>
  <c r="H193" i="4"/>
  <c r="H194" i="4"/>
  <c r="H195" i="4"/>
  <c r="H196" i="4"/>
  <c r="H197" i="4"/>
  <c r="H198" i="4"/>
  <c r="H199" i="4"/>
  <c r="H200" i="4"/>
  <c r="H201" i="4"/>
  <c r="H192" i="4"/>
  <c r="H367" i="4"/>
  <c r="H368" i="4"/>
  <c r="H369" i="4"/>
  <c r="H370" i="4"/>
  <c r="H371" i="4"/>
  <c r="H372" i="4"/>
  <c r="H373" i="4"/>
  <c r="H374" i="4"/>
  <c r="H375" i="4"/>
  <c r="H366" i="4"/>
  <c r="H431" i="3"/>
  <c r="H432" i="3"/>
  <c r="H433" i="3"/>
  <c r="H434" i="3"/>
  <c r="H435" i="3"/>
  <c r="H436" i="3"/>
  <c r="H437" i="3"/>
  <c r="H438" i="3"/>
  <c r="H439" i="3"/>
  <c r="H430" i="3"/>
  <c r="H77" i="4"/>
  <c r="H78" i="4"/>
  <c r="H79" i="4"/>
  <c r="H80" i="4"/>
  <c r="H81" i="4"/>
  <c r="H82" i="4"/>
  <c r="H83" i="4"/>
  <c r="H84" i="4"/>
  <c r="H85" i="4"/>
  <c r="H76" i="4"/>
  <c r="H95" i="4"/>
  <c r="H96" i="4"/>
  <c r="H97" i="4"/>
  <c r="H98" i="4"/>
  <c r="H99" i="4"/>
  <c r="H105" i="4"/>
  <c r="H106" i="4"/>
  <c r="H107" i="4"/>
  <c r="H108" i="4"/>
  <c r="H109" i="4"/>
  <c r="H110" i="4"/>
  <c r="H111" i="4"/>
  <c r="H112" i="4"/>
  <c r="H113" i="4"/>
  <c r="H104" i="4"/>
  <c r="H177" i="4"/>
  <c r="H178" i="4"/>
  <c r="H179" i="4"/>
  <c r="H180" i="4"/>
  <c r="H181" i="4"/>
  <c r="H182" i="4"/>
  <c r="H183" i="4"/>
  <c r="H184" i="4"/>
  <c r="H185" i="4"/>
  <c r="H176" i="4"/>
  <c r="H209" i="4"/>
  <c r="H210" i="4"/>
  <c r="H211" i="4"/>
  <c r="H212" i="4"/>
  <c r="H213" i="4"/>
  <c r="H214" i="4"/>
  <c r="H215" i="4"/>
  <c r="H216" i="4"/>
  <c r="H217" i="4"/>
  <c r="H208" i="4"/>
  <c r="H237" i="4"/>
  <c r="H238" i="4"/>
  <c r="H239" i="4"/>
  <c r="H240" i="4"/>
  <c r="H241" i="4"/>
  <c r="H242" i="4"/>
  <c r="H243" i="4"/>
  <c r="H244" i="4"/>
  <c r="H245" i="4"/>
  <c r="H236" i="4"/>
  <c r="H252" i="4"/>
  <c r="H253" i="4"/>
  <c r="H254" i="4"/>
  <c r="H255" i="4"/>
  <c r="H256" i="4"/>
  <c r="H257" i="4"/>
  <c r="H258" i="4"/>
  <c r="H259" i="4"/>
  <c r="H260" i="4"/>
  <c r="H251" i="4"/>
  <c r="H294" i="4"/>
  <c r="H295" i="4"/>
  <c r="H296" i="4"/>
  <c r="H297" i="4"/>
  <c r="H298" i="4"/>
  <c r="H299" i="4"/>
  <c r="H300" i="4"/>
  <c r="H301" i="4"/>
  <c r="H302" i="4"/>
  <c r="H293" i="4"/>
  <c r="H323" i="4"/>
  <c r="H324" i="4"/>
  <c r="H325" i="4"/>
  <c r="H326" i="4"/>
  <c r="H327" i="4"/>
  <c r="H328" i="4"/>
  <c r="H329" i="4"/>
  <c r="H330" i="4"/>
  <c r="H331" i="4"/>
  <c r="H322" i="4"/>
  <c r="H339" i="4"/>
  <c r="H340" i="4"/>
  <c r="H341" i="4"/>
  <c r="H342" i="4"/>
  <c r="H343" i="4"/>
  <c r="H344" i="4"/>
  <c r="H345" i="4"/>
  <c r="H346" i="4"/>
  <c r="H347" i="4"/>
  <c r="H338" i="4"/>
  <c r="H353" i="4"/>
  <c r="H354" i="4"/>
  <c r="H355" i="4"/>
  <c r="H356" i="4"/>
  <c r="H357" i="4"/>
  <c r="H358" i="4"/>
  <c r="H359" i="4"/>
  <c r="H360" i="4"/>
  <c r="H361" i="4"/>
  <c r="H352" i="4"/>
  <c r="H383" i="4"/>
  <c r="H384" i="4"/>
  <c r="H385" i="4"/>
  <c r="H386" i="4"/>
  <c r="H387" i="4"/>
  <c r="H388" i="4"/>
  <c r="H389" i="4"/>
  <c r="H390" i="4"/>
  <c r="H391" i="4"/>
  <c r="H382" i="4"/>
  <c r="H397" i="4"/>
  <c r="H398" i="4"/>
  <c r="H399" i="4"/>
  <c r="H400" i="4"/>
  <c r="H401" i="4"/>
  <c r="H402" i="4"/>
  <c r="H403" i="4"/>
  <c r="H404" i="4"/>
  <c r="H405" i="4"/>
  <c r="H396" i="4"/>
  <c r="H412" i="4"/>
  <c r="H413" i="4"/>
  <c r="H414" i="4"/>
  <c r="H415" i="4"/>
  <c r="H416" i="4"/>
  <c r="H417" i="4"/>
  <c r="H418" i="4"/>
  <c r="H419" i="4"/>
  <c r="H420" i="4"/>
  <c r="H411" i="4"/>
  <c r="H458" i="4"/>
  <c r="H459" i="4"/>
  <c r="H460" i="4"/>
  <c r="H461" i="4"/>
  <c r="H462" i="4"/>
  <c r="H463" i="4"/>
  <c r="H464" i="4"/>
  <c r="H465" i="4"/>
  <c r="H466" i="4"/>
  <c r="H457" i="4"/>
  <c r="H473" i="4"/>
  <c r="H474" i="4"/>
  <c r="H475" i="4"/>
  <c r="H476" i="4"/>
  <c r="H477" i="4"/>
  <c r="H478" i="4"/>
  <c r="H479" i="4"/>
  <c r="H480" i="4"/>
  <c r="H481" i="4"/>
  <c r="H472" i="4"/>
  <c r="H488" i="4"/>
  <c r="H489" i="4"/>
  <c r="H490" i="4"/>
  <c r="H491" i="4"/>
  <c r="H492" i="4"/>
  <c r="H493" i="4"/>
  <c r="H494" i="4"/>
  <c r="H495" i="4"/>
  <c r="H496" i="4"/>
  <c r="H487" i="4"/>
  <c r="H503" i="4"/>
  <c r="H504" i="4"/>
  <c r="H505" i="4"/>
  <c r="H506" i="4"/>
  <c r="H507" i="4"/>
  <c r="H508" i="4"/>
  <c r="H509" i="4"/>
  <c r="H510" i="4"/>
  <c r="H511" i="4"/>
  <c r="H502" i="4"/>
  <c r="H518" i="4"/>
  <c r="H519" i="4"/>
  <c r="H520" i="4"/>
  <c r="H521" i="4"/>
  <c r="H522" i="4"/>
  <c r="H523" i="4"/>
  <c r="H524" i="4"/>
  <c r="H525" i="4"/>
  <c r="H526" i="4"/>
  <c r="H517" i="4"/>
  <c r="H532" i="4"/>
  <c r="H533" i="4"/>
  <c r="H534" i="4"/>
  <c r="H535" i="4"/>
  <c r="H536" i="4"/>
  <c r="H537" i="4"/>
  <c r="H538" i="4"/>
  <c r="H539" i="4"/>
  <c r="H540" i="4"/>
  <c r="H531" i="4"/>
  <c r="H547" i="4"/>
  <c r="H548" i="4"/>
  <c r="H549" i="4"/>
  <c r="H550" i="4"/>
  <c r="H551" i="4"/>
  <c r="H552" i="4"/>
  <c r="H553" i="4"/>
  <c r="H554" i="4"/>
  <c r="H555" i="4"/>
  <c r="H546" i="4"/>
  <c r="H592" i="4"/>
  <c r="H593" i="4"/>
  <c r="H594" i="4"/>
  <c r="H595" i="4"/>
  <c r="H596" i="4"/>
  <c r="H597" i="4"/>
  <c r="H598" i="4"/>
  <c r="H599" i="4"/>
  <c r="H600" i="4"/>
  <c r="H591" i="4"/>
  <c r="H235" i="2"/>
  <c r="H236" i="2"/>
  <c r="H237" i="2"/>
  <c r="H238" i="2"/>
  <c r="H239" i="2"/>
  <c r="H240" i="2"/>
  <c r="H241" i="2"/>
  <c r="H242" i="2"/>
  <c r="H243" i="2"/>
  <c r="H234" i="2"/>
  <c r="H220" i="2"/>
  <c r="H221" i="2"/>
  <c r="H222" i="2"/>
  <c r="H223" i="2"/>
  <c r="H224" i="2"/>
  <c r="H225" i="2"/>
  <c r="H226" i="2"/>
  <c r="H227" i="2"/>
  <c r="H228" i="2"/>
  <c r="H219" i="2"/>
  <c r="H190" i="2"/>
  <c r="H191" i="2"/>
  <c r="H192" i="2"/>
  <c r="H193" i="2"/>
  <c r="H194" i="2"/>
  <c r="H195" i="2"/>
  <c r="H196" i="2"/>
  <c r="H197" i="2"/>
  <c r="H198" i="2"/>
  <c r="H189" i="2"/>
  <c r="H129" i="2"/>
  <c r="H130" i="2"/>
  <c r="H131" i="2"/>
  <c r="H132" i="2"/>
  <c r="H133" i="2"/>
  <c r="H134" i="2"/>
  <c r="H135" i="2"/>
  <c r="H136" i="2"/>
  <c r="H137" i="2"/>
  <c r="H128" i="2"/>
  <c r="H175" i="2"/>
  <c r="H176" i="2"/>
  <c r="H177" i="2"/>
  <c r="H178" i="2"/>
  <c r="H179" i="2"/>
  <c r="H180" i="2"/>
  <c r="H181" i="2"/>
  <c r="H182" i="2"/>
  <c r="H183" i="2"/>
  <c r="H174" i="2"/>
  <c r="H159" i="2"/>
  <c r="H160" i="2"/>
  <c r="H161" i="2"/>
  <c r="H162" i="2"/>
  <c r="H163" i="2"/>
  <c r="H164" i="2"/>
  <c r="H165" i="2"/>
  <c r="H166" i="2"/>
  <c r="H167" i="2"/>
  <c r="H158" i="2"/>
  <c r="H144" i="2"/>
  <c r="H145" i="2"/>
  <c r="H146" i="2"/>
  <c r="H147" i="2"/>
  <c r="H148" i="2"/>
  <c r="H149" i="2"/>
  <c r="H150" i="2"/>
  <c r="H151" i="2"/>
  <c r="H152" i="2"/>
  <c r="H143" i="2"/>
  <c r="H135" i="4"/>
  <c r="H136" i="4"/>
  <c r="H137" i="4"/>
  <c r="H138" i="4"/>
  <c r="H139" i="4"/>
  <c r="H140" i="4"/>
  <c r="H141" i="4"/>
  <c r="H142" i="4"/>
  <c r="H143" i="4"/>
  <c r="H134" i="4"/>
  <c r="H163" i="4"/>
  <c r="H164" i="4"/>
  <c r="H165" i="4"/>
  <c r="H166" i="4"/>
  <c r="H167" i="4"/>
  <c r="H168" i="4"/>
  <c r="H169" i="4"/>
  <c r="H170" i="4"/>
  <c r="H171" i="4"/>
  <c r="H162" i="4"/>
  <c r="H20" i="4"/>
  <c r="H21" i="4"/>
  <c r="H22" i="4"/>
  <c r="H23" i="4"/>
  <c r="H24" i="4"/>
  <c r="H25" i="4"/>
  <c r="H26" i="4"/>
  <c r="H27" i="4"/>
  <c r="H28" i="4"/>
  <c r="H19" i="4"/>
  <c r="H280" i="4"/>
  <c r="H281" i="4"/>
  <c r="H282" i="4"/>
  <c r="H283" i="4"/>
  <c r="H284" i="4"/>
  <c r="H285" i="4"/>
  <c r="H286" i="4"/>
  <c r="H287" i="4"/>
  <c r="H288" i="4"/>
  <c r="H279" i="4"/>
  <c r="H223" i="4"/>
  <c r="H224" i="4"/>
  <c r="H225" i="4"/>
  <c r="H226" i="4"/>
  <c r="H227" i="4"/>
  <c r="H228" i="4"/>
  <c r="H229" i="4"/>
  <c r="H230" i="4"/>
  <c r="H231" i="4"/>
  <c r="H222" i="4"/>
  <c r="H49" i="4"/>
  <c r="H50" i="4"/>
  <c r="H51" i="4"/>
  <c r="H52" i="4"/>
  <c r="H53" i="4"/>
  <c r="H54" i="4"/>
  <c r="H55" i="4"/>
  <c r="H56" i="4"/>
  <c r="H57" i="4"/>
  <c r="H48" i="4"/>
  <c r="H417" i="3"/>
  <c r="H418" i="3"/>
  <c r="H419" i="3"/>
  <c r="H420" i="3"/>
  <c r="H421" i="3"/>
  <c r="H422" i="3"/>
  <c r="H423" i="3"/>
  <c r="H424" i="3"/>
  <c r="H425" i="3"/>
  <c r="H416" i="3"/>
  <c r="H473" i="3"/>
  <c r="H474" i="3"/>
  <c r="H475" i="3"/>
  <c r="H476" i="3"/>
  <c r="H477" i="3"/>
  <c r="H478" i="3"/>
  <c r="H479" i="3"/>
  <c r="H480" i="3"/>
  <c r="H481" i="3"/>
  <c r="H472" i="3"/>
  <c r="H488" i="3"/>
  <c r="H489" i="3"/>
  <c r="H490" i="3"/>
  <c r="H491" i="3"/>
  <c r="H492" i="3"/>
  <c r="H493" i="3"/>
  <c r="H494" i="3"/>
  <c r="H495" i="3"/>
  <c r="H496" i="3"/>
  <c r="H487" i="3"/>
  <c r="H445" i="3"/>
  <c r="H446" i="3"/>
  <c r="H447" i="3"/>
  <c r="H448" i="3"/>
  <c r="H449" i="3"/>
  <c r="H450" i="3"/>
  <c r="H451" i="3"/>
  <c r="H452" i="3"/>
  <c r="H453" i="3"/>
  <c r="H444" i="3"/>
  <c r="H502" i="3"/>
  <c r="H503" i="3"/>
  <c r="H504" i="3"/>
  <c r="H505" i="3"/>
  <c r="H506" i="3"/>
  <c r="H507" i="3"/>
  <c r="H508" i="3"/>
  <c r="H509" i="3"/>
  <c r="H510" i="3"/>
  <c r="H501" i="3"/>
  <c r="H205" i="2"/>
  <c r="H206" i="2"/>
  <c r="H207" i="2"/>
  <c r="H208" i="2"/>
  <c r="H209" i="2"/>
  <c r="H210" i="2"/>
  <c r="H211" i="2"/>
  <c r="H212" i="2"/>
  <c r="H213" i="2"/>
  <c r="H204" i="2"/>
  <c r="H459" i="3"/>
  <c r="H460" i="3"/>
  <c r="H461" i="3"/>
  <c r="H462" i="3"/>
  <c r="H463" i="3"/>
  <c r="H464" i="3"/>
  <c r="H465" i="3"/>
  <c r="H466" i="3"/>
  <c r="H467" i="3"/>
  <c r="H458" i="3"/>
  <c r="H303" i="3"/>
  <c r="H304" i="3"/>
  <c r="H305" i="3"/>
  <c r="H306" i="3"/>
  <c r="H307" i="3"/>
  <c r="H308" i="3"/>
  <c r="H309" i="3"/>
  <c r="H310" i="3"/>
  <c r="H311" i="3"/>
  <c r="H302" i="3"/>
  <c r="H545" i="3"/>
  <c r="H546" i="3"/>
  <c r="H547" i="3"/>
  <c r="H548" i="3"/>
  <c r="H549" i="3"/>
  <c r="H550" i="3"/>
  <c r="H551" i="3"/>
  <c r="H552" i="3"/>
  <c r="H553" i="3"/>
  <c r="H544" i="3"/>
  <c r="H289" i="3"/>
  <c r="H290" i="3"/>
  <c r="H291" i="3"/>
  <c r="H292" i="3"/>
  <c r="H293" i="3"/>
  <c r="H294" i="3"/>
  <c r="H295" i="3"/>
  <c r="H296" i="3"/>
  <c r="H297" i="3"/>
  <c r="H288" i="3"/>
  <c r="H233" i="3"/>
  <c r="H234" i="3"/>
  <c r="H235" i="3"/>
  <c r="H236" i="3"/>
  <c r="H237" i="3"/>
  <c r="H238" i="3"/>
  <c r="H239" i="3"/>
  <c r="H240" i="3"/>
  <c r="H241" i="3"/>
  <c r="H232" i="3"/>
  <c r="H115" i="2"/>
  <c r="H116" i="2"/>
  <c r="H117" i="2"/>
  <c r="H118" i="2"/>
  <c r="H119" i="2"/>
  <c r="H120" i="2"/>
  <c r="H121" i="2"/>
  <c r="H122" i="2"/>
  <c r="H123" i="2"/>
  <c r="H114" i="2"/>
  <c r="H70" i="2"/>
  <c r="H71" i="2"/>
  <c r="H72" i="2"/>
  <c r="H73" i="2"/>
  <c r="H74" i="2"/>
  <c r="H75" i="2"/>
  <c r="H76" i="2"/>
  <c r="H77" i="2"/>
  <c r="H78" i="2"/>
  <c r="H69" i="2"/>
  <c r="H85" i="2"/>
  <c r="H86" i="2"/>
  <c r="H87" i="2"/>
  <c r="H88" i="2"/>
  <c r="H84" i="2"/>
  <c r="H6" i="2"/>
  <c r="H7" i="2"/>
  <c r="H8" i="2"/>
  <c r="H9" i="2"/>
  <c r="H10" i="2"/>
  <c r="H11" i="2"/>
  <c r="H12" i="2"/>
  <c r="H13" i="2"/>
  <c r="H14" i="2"/>
  <c r="H5" i="2"/>
  <c r="H21" i="2"/>
  <c r="H22" i="2"/>
  <c r="H23" i="2"/>
  <c r="H24" i="2"/>
  <c r="H25" i="2"/>
  <c r="H26" i="2"/>
  <c r="H27" i="2"/>
  <c r="H28" i="2"/>
  <c r="H29" i="2"/>
  <c r="H20" i="2"/>
  <c r="H37" i="2"/>
  <c r="H38" i="2"/>
  <c r="H39" i="2"/>
  <c r="H40" i="2"/>
  <c r="H41" i="2"/>
  <c r="H42" i="2"/>
  <c r="H43" i="2"/>
  <c r="H44" i="2"/>
  <c r="H45" i="2"/>
  <c r="H36" i="2"/>
  <c r="H54" i="2"/>
  <c r="H55" i="2"/>
  <c r="H56" i="2"/>
  <c r="H57" i="2"/>
  <c r="H58" i="2"/>
  <c r="H59" i="2"/>
  <c r="H60" i="2"/>
  <c r="H61" i="2"/>
  <c r="H62" i="2"/>
  <c r="H53" i="2"/>
  <c r="H100" i="2"/>
  <c r="H101" i="2"/>
  <c r="H102" i="2"/>
  <c r="H103" i="2"/>
  <c r="H104" i="2"/>
  <c r="H105" i="2"/>
  <c r="H106" i="2"/>
  <c r="H107" i="2"/>
  <c r="H108" i="2"/>
  <c r="H99" i="2"/>
  <c r="H425" i="1"/>
  <c r="H426" i="1"/>
  <c r="H427" i="1"/>
  <c r="H428" i="1"/>
  <c r="H429" i="1"/>
  <c r="H430" i="1"/>
  <c r="H431" i="1"/>
  <c r="H432" i="1"/>
  <c r="H433" i="1"/>
  <c r="H424" i="1"/>
  <c r="H411" i="1"/>
  <c r="H412" i="1"/>
  <c r="H413" i="1"/>
  <c r="H414" i="1"/>
  <c r="H415" i="1"/>
  <c r="H416" i="1"/>
  <c r="H417" i="1"/>
  <c r="H418" i="1"/>
  <c r="H419" i="1"/>
  <c r="H410" i="1"/>
  <c r="H397" i="1"/>
  <c r="H398" i="1"/>
  <c r="H399" i="1"/>
  <c r="H400" i="1"/>
  <c r="H401" i="1"/>
  <c r="H402" i="1"/>
  <c r="H403" i="1"/>
  <c r="H404" i="1"/>
  <c r="H405" i="1"/>
  <c r="H396" i="1"/>
  <c r="H383" i="1"/>
  <c r="H384" i="1"/>
  <c r="H385" i="1"/>
  <c r="H386" i="1"/>
  <c r="H387" i="1"/>
  <c r="H388" i="1"/>
  <c r="H389" i="1"/>
  <c r="H390" i="1"/>
  <c r="H391" i="1"/>
  <c r="H382" i="1"/>
  <c r="H106" i="3"/>
  <c r="H107" i="3"/>
  <c r="H108" i="3"/>
  <c r="H109" i="3"/>
  <c r="H110" i="3"/>
  <c r="H111" i="3"/>
  <c r="H112" i="3"/>
  <c r="H113" i="3"/>
  <c r="H114" i="3"/>
  <c r="H105" i="3"/>
  <c r="H368" i="1"/>
  <c r="H369" i="1"/>
  <c r="H370" i="1"/>
  <c r="H371" i="1"/>
  <c r="H372" i="1"/>
  <c r="H373" i="1"/>
  <c r="H374" i="1"/>
  <c r="H375" i="1"/>
  <c r="H376" i="1"/>
  <c r="H367" i="1"/>
  <c r="H185" i="1"/>
  <c r="H177" i="1"/>
  <c r="H178" i="1"/>
  <c r="H179" i="1"/>
  <c r="H180" i="1"/>
  <c r="H181" i="1"/>
  <c r="H182" i="1"/>
  <c r="H183" i="1"/>
  <c r="H184" i="1"/>
  <c r="H176" i="1"/>
  <c r="H454" i="1"/>
  <c r="H455" i="1"/>
  <c r="H456" i="1"/>
  <c r="H457" i="1"/>
  <c r="H458" i="1"/>
  <c r="H459" i="1"/>
  <c r="H460" i="1"/>
  <c r="H461" i="1"/>
  <c r="H462" i="1"/>
  <c r="H453" i="1"/>
  <c r="H354" i="1"/>
  <c r="H355" i="1"/>
  <c r="H356" i="1"/>
  <c r="H357" i="1"/>
  <c r="H358" i="1"/>
  <c r="H359" i="1"/>
  <c r="H360" i="1"/>
  <c r="H361" i="1"/>
  <c r="H362" i="1"/>
  <c r="H353" i="1"/>
  <c r="H95" i="1"/>
  <c r="H96" i="1"/>
  <c r="H97" i="1"/>
  <c r="H98" i="1"/>
  <c r="H99" i="1"/>
  <c r="H77" i="1"/>
  <c r="H78" i="1"/>
  <c r="H79" i="1"/>
  <c r="H80" i="1"/>
  <c r="H81" i="1"/>
  <c r="H82" i="1"/>
  <c r="H83" i="1"/>
  <c r="H84" i="1"/>
  <c r="H85" i="1"/>
  <c r="H76" i="1"/>
  <c r="H340" i="1"/>
  <c r="H341" i="1"/>
  <c r="H342" i="1"/>
  <c r="H343" i="1"/>
  <c r="H344" i="1"/>
  <c r="H345" i="1"/>
  <c r="H346" i="1"/>
  <c r="H347" i="1"/>
  <c r="H348" i="1"/>
  <c r="H339" i="1"/>
  <c r="H279" i="1"/>
  <c r="H280" i="1"/>
  <c r="H281" i="1"/>
  <c r="H282" i="1"/>
  <c r="H283" i="1"/>
  <c r="H284" i="1"/>
  <c r="H285" i="1"/>
  <c r="H286" i="1"/>
  <c r="H287" i="1"/>
  <c r="H278" i="1"/>
  <c r="H6" i="1"/>
  <c r="H7" i="1"/>
  <c r="H8" i="1"/>
  <c r="H9" i="1"/>
  <c r="H10" i="1"/>
  <c r="H11" i="1"/>
  <c r="H12" i="1"/>
  <c r="H13" i="1"/>
  <c r="H14" i="1"/>
  <c r="H5" i="1"/>
  <c r="H162" i="1"/>
  <c r="H163" i="1"/>
  <c r="H164" i="1"/>
  <c r="H165" i="1"/>
  <c r="H166" i="1"/>
  <c r="H167" i="1"/>
  <c r="H168" i="1"/>
  <c r="H169" i="1"/>
  <c r="H170" i="1"/>
  <c r="H161" i="1"/>
  <c r="H243" i="1"/>
  <c r="H235" i="1"/>
  <c r="H236" i="1"/>
  <c r="H237" i="1"/>
  <c r="H238" i="1"/>
  <c r="H239" i="1"/>
  <c r="H240" i="1"/>
  <c r="H241" i="1"/>
  <c r="H242" i="1"/>
  <c r="H234" i="1"/>
  <c r="H296" i="1"/>
  <c r="H297" i="1"/>
  <c r="H298" i="1"/>
  <c r="H299" i="1"/>
  <c r="H300" i="1"/>
  <c r="H301" i="1"/>
  <c r="H302" i="1"/>
  <c r="H303" i="1"/>
  <c r="H304" i="1"/>
  <c r="H295" i="1"/>
  <c r="H119" i="1"/>
  <c r="H120" i="1"/>
  <c r="H121" i="1"/>
  <c r="H122" i="1"/>
  <c r="H123" i="1"/>
  <c r="H124" i="1"/>
  <c r="H125" i="1"/>
  <c r="H126" i="1"/>
  <c r="H127" i="1"/>
  <c r="H118" i="1"/>
  <c r="H34" i="4"/>
  <c r="H35" i="4"/>
  <c r="H36" i="4"/>
  <c r="H37" i="4"/>
  <c r="H38" i="4"/>
  <c r="H39" i="4"/>
  <c r="H40" i="4"/>
  <c r="H41" i="4"/>
  <c r="H42" i="4"/>
  <c r="H33" i="4"/>
  <c r="H530" i="3"/>
  <c r="H531" i="3"/>
  <c r="H532" i="3"/>
  <c r="H533" i="3"/>
  <c r="H534" i="3"/>
  <c r="H535" i="3"/>
  <c r="H536" i="3"/>
  <c r="H537" i="3"/>
  <c r="H538" i="3"/>
  <c r="H529" i="3"/>
  <c r="H275" i="3"/>
  <c r="H276" i="3"/>
  <c r="H277" i="3"/>
  <c r="H278" i="3"/>
  <c r="H279" i="3"/>
  <c r="H280" i="3"/>
  <c r="H281" i="3"/>
  <c r="H282" i="3"/>
  <c r="H283" i="3"/>
  <c r="H274" i="3"/>
  <c r="H344" i="3"/>
  <c r="H345" i="3"/>
  <c r="H346" i="3"/>
  <c r="H347" i="3"/>
  <c r="H348" i="3"/>
  <c r="H349" i="3"/>
  <c r="H350" i="3"/>
  <c r="H351" i="3"/>
  <c r="H352" i="3"/>
  <c r="H343" i="3"/>
  <c r="H389" i="3"/>
  <c r="H390" i="3"/>
  <c r="H391" i="3"/>
  <c r="H392" i="3"/>
  <c r="H393" i="3"/>
  <c r="H394" i="3"/>
  <c r="H395" i="3"/>
  <c r="H396" i="3"/>
  <c r="H397" i="3"/>
  <c r="H388" i="3"/>
  <c r="H331" i="3"/>
  <c r="H332" i="3"/>
  <c r="H333" i="3"/>
  <c r="H334" i="3"/>
  <c r="H335" i="3"/>
  <c r="H336" i="3"/>
  <c r="H337" i="3"/>
  <c r="H338" i="3"/>
  <c r="H330" i="3"/>
  <c r="H375" i="3"/>
  <c r="H376" i="3"/>
  <c r="H377" i="3"/>
  <c r="H378" i="3"/>
  <c r="H379" i="3"/>
  <c r="H380" i="3"/>
  <c r="H381" i="3"/>
  <c r="H382" i="3"/>
  <c r="H383" i="3"/>
  <c r="H374" i="3"/>
  <c r="H403" i="3"/>
  <c r="H404" i="3"/>
  <c r="H405" i="3"/>
  <c r="H406" i="3"/>
  <c r="H407" i="3"/>
  <c r="H408" i="3"/>
  <c r="H409" i="3"/>
  <c r="H410" i="3"/>
  <c r="H411" i="3"/>
  <c r="H402" i="3"/>
  <c r="H120" i="3"/>
  <c r="H121" i="3"/>
  <c r="H122" i="3"/>
  <c r="H123" i="3"/>
  <c r="H124" i="3"/>
  <c r="H125" i="3"/>
  <c r="H126" i="3"/>
  <c r="H127" i="3"/>
  <c r="H128" i="3"/>
  <c r="H119" i="3"/>
  <c r="H134" i="3"/>
  <c r="H135" i="3"/>
  <c r="H136" i="3"/>
  <c r="H137" i="3"/>
  <c r="H138" i="3"/>
  <c r="H139" i="3"/>
  <c r="H140" i="3"/>
  <c r="H141" i="3"/>
  <c r="H142" i="3"/>
  <c r="H133" i="3"/>
  <c r="H148" i="3"/>
  <c r="H149" i="3"/>
  <c r="H150" i="3"/>
  <c r="H151" i="3"/>
  <c r="H152" i="3"/>
  <c r="H153" i="3"/>
  <c r="H154" i="3"/>
  <c r="H155" i="3"/>
  <c r="H156" i="3"/>
  <c r="H147" i="3"/>
  <c r="H170" i="3"/>
  <c r="H169" i="3"/>
  <c r="H168" i="3"/>
  <c r="H167" i="3"/>
  <c r="H166" i="3"/>
  <c r="H165" i="3"/>
  <c r="H164" i="3"/>
  <c r="H163" i="3"/>
  <c r="H162" i="3"/>
  <c r="H161" i="3"/>
  <c r="H184" i="3"/>
  <c r="H183" i="3"/>
  <c r="H182" i="3"/>
  <c r="H181" i="3"/>
  <c r="H180" i="3"/>
  <c r="H179" i="3"/>
  <c r="H178" i="3"/>
  <c r="H177" i="3"/>
  <c r="H176" i="3"/>
  <c r="H175" i="3"/>
  <c r="H212" i="3"/>
  <c r="H211" i="3"/>
  <c r="H210" i="3"/>
  <c r="H209" i="3"/>
  <c r="H208" i="3"/>
  <c r="H207" i="3"/>
  <c r="H206" i="3"/>
  <c r="H205" i="3"/>
  <c r="H204" i="3"/>
  <c r="H203" i="3"/>
  <c r="H190" i="3"/>
  <c r="H191" i="3"/>
  <c r="H192" i="3"/>
  <c r="H193" i="3"/>
  <c r="H194" i="3"/>
  <c r="H195" i="3"/>
  <c r="H196" i="3"/>
  <c r="H197" i="3"/>
  <c r="H198" i="3"/>
  <c r="H189" i="3"/>
  <c r="H146" i="1"/>
  <c r="H147" i="1"/>
  <c r="H148" i="1"/>
  <c r="H149" i="1"/>
  <c r="H150" i="1"/>
  <c r="H151" i="1"/>
  <c r="H152" i="1"/>
  <c r="H153" i="1"/>
  <c r="H154" i="1"/>
  <c r="H155" i="1"/>
  <c r="H105" i="1"/>
  <c r="H106" i="1"/>
  <c r="H107" i="1"/>
  <c r="H108" i="1"/>
  <c r="H109" i="1"/>
  <c r="H110" i="1"/>
  <c r="H111" i="1"/>
  <c r="H112" i="1"/>
  <c r="H113" i="1"/>
  <c r="H104" i="1"/>
  <c r="H35" i="1"/>
  <c r="H36" i="1"/>
  <c r="H37" i="1"/>
  <c r="H38" i="1"/>
  <c r="H39" i="1"/>
  <c r="H40" i="1"/>
  <c r="H41" i="1"/>
  <c r="H42" i="1"/>
  <c r="H43" i="1"/>
  <c r="H34" i="1"/>
  <c r="H326" i="1"/>
  <c r="H327" i="1"/>
  <c r="H328" i="1"/>
  <c r="H329" i="1"/>
  <c r="H330" i="1"/>
  <c r="H331" i="1"/>
  <c r="H332" i="1"/>
  <c r="H333" i="1"/>
  <c r="H334" i="1"/>
  <c r="H325" i="1"/>
  <c r="H258" i="2"/>
  <c r="H250" i="2"/>
  <c r="H251" i="2"/>
  <c r="H252" i="2"/>
  <c r="H253" i="2"/>
  <c r="H254" i="2"/>
  <c r="H255" i="2"/>
  <c r="H256" i="2"/>
  <c r="H257" i="2"/>
  <c r="H249" i="2"/>
  <c r="H319" i="2"/>
  <c r="H320" i="2"/>
  <c r="H321" i="2"/>
  <c r="H322" i="2"/>
  <c r="H323" i="2"/>
  <c r="H324" i="2"/>
  <c r="H325" i="2"/>
  <c r="H326" i="2"/>
  <c r="H327" i="2"/>
  <c r="H318" i="2"/>
  <c r="H513" i="1"/>
  <c r="H514" i="1"/>
  <c r="H515" i="1"/>
  <c r="H516" i="1"/>
  <c r="H517" i="1"/>
  <c r="H518" i="1"/>
  <c r="H519" i="1"/>
  <c r="H520" i="1"/>
  <c r="H521" i="1"/>
  <c r="H512" i="1"/>
  <c r="H543" i="1"/>
  <c r="H544" i="1"/>
  <c r="H545" i="1"/>
  <c r="H546" i="1"/>
  <c r="H547" i="1"/>
  <c r="H548" i="1"/>
  <c r="H549" i="1"/>
  <c r="H550" i="1"/>
  <c r="H551" i="1"/>
  <c r="H542" i="1"/>
  <c r="H516" i="3"/>
  <c r="H517" i="3"/>
  <c r="H518" i="3"/>
  <c r="H519" i="3"/>
  <c r="H520" i="3"/>
  <c r="H521" i="3"/>
  <c r="H522" i="3"/>
  <c r="H523" i="3"/>
  <c r="H524" i="3"/>
  <c r="H515" i="3"/>
  <c r="H291" i="2"/>
  <c r="H292" i="2"/>
  <c r="H293" i="2"/>
  <c r="H294" i="2"/>
  <c r="H295" i="2"/>
  <c r="H296" i="2"/>
  <c r="H297" i="2"/>
  <c r="H298" i="2"/>
  <c r="H299" i="2"/>
  <c r="H290" i="2"/>
  <c r="H277" i="2"/>
  <c r="H278" i="2"/>
  <c r="H279" i="2"/>
  <c r="H280" i="2"/>
  <c r="H281" i="2"/>
  <c r="H282" i="2"/>
  <c r="H283" i="2"/>
  <c r="H284" i="2"/>
  <c r="H276" i="2"/>
  <c r="H305" i="2"/>
  <c r="H306" i="2"/>
  <c r="H307" i="2"/>
  <c r="H308" i="2"/>
  <c r="H309" i="2"/>
  <c r="H310" i="2"/>
  <c r="H311" i="2"/>
  <c r="H312" i="2"/>
  <c r="H313" i="2"/>
  <c r="H304" i="2"/>
  <c r="H333" i="2"/>
  <c r="H334" i="2"/>
  <c r="H335" i="2"/>
  <c r="H336" i="2"/>
  <c r="H337" i="2"/>
  <c r="H338" i="2"/>
  <c r="H339" i="2"/>
  <c r="H340" i="2"/>
  <c r="H341" i="2"/>
  <c r="H332" i="2"/>
  <c r="H264" i="2"/>
  <c r="H265" i="2"/>
  <c r="H266" i="2"/>
  <c r="H267" i="2"/>
  <c r="H268" i="2"/>
  <c r="H269" i="2"/>
  <c r="H270" i="2"/>
  <c r="H271" i="2"/>
  <c r="H263" i="2"/>
  <c r="H265" i="1"/>
  <c r="H266" i="1"/>
  <c r="H267" i="1"/>
  <c r="H268" i="1"/>
  <c r="H269" i="1"/>
  <c r="H270" i="1"/>
  <c r="H271" i="1"/>
  <c r="H272" i="1"/>
  <c r="H273" i="1"/>
  <c r="H264" i="1"/>
  <c r="H312" i="1"/>
  <c r="H313" i="1"/>
  <c r="H314" i="1"/>
  <c r="H315" i="1"/>
  <c r="H316" i="1"/>
  <c r="H317" i="1"/>
  <c r="H318" i="1"/>
  <c r="H319" i="1"/>
  <c r="H320" i="1"/>
  <c r="H311" i="1"/>
  <c r="H133" i="1"/>
  <c r="H134" i="1"/>
  <c r="H135" i="1"/>
  <c r="H136" i="1"/>
  <c r="H137" i="1"/>
  <c r="H138" i="1"/>
  <c r="H139" i="1"/>
  <c r="H140" i="1"/>
  <c r="H141" i="1"/>
  <c r="H132" i="1"/>
  <c r="H250" i="1"/>
  <c r="H251" i="1"/>
  <c r="H252" i="1"/>
  <c r="H253" i="1"/>
  <c r="H254" i="1"/>
  <c r="H255" i="1"/>
  <c r="H256" i="1"/>
  <c r="H257" i="1"/>
  <c r="H258" i="1"/>
  <c r="H249" i="1"/>
  <c r="H63" i="1"/>
  <c r="H64" i="1"/>
  <c r="H65" i="1"/>
  <c r="H66" i="1"/>
  <c r="H67" i="1"/>
  <c r="H68" i="1"/>
  <c r="H69" i="1"/>
  <c r="H70" i="1"/>
  <c r="H71" i="1"/>
  <c r="H62" i="1"/>
  <c r="H49" i="1"/>
  <c r="H50" i="1"/>
  <c r="H51" i="1"/>
  <c r="H52" i="1"/>
  <c r="H53" i="1"/>
  <c r="H54" i="1"/>
  <c r="H55" i="1"/>
  <c r="H56" i="1"/>
  <c r="H57" i="1"/>
  <c r="H48" i="1"/>
  <c r="H534" i="1"/>
  <c r="H559" i="1"/>
  <c r="H560" i="1"/>
  <c r="H561" i="1"/>
  <c r="H562" i="1"/>
  <c r="H563" i="1"/>
  <c r="H564" i="1"/>
  <c r="H565" i="1"/>
  <c r="H566" i="1"/>
  <c r="H567" i="1"/>
  <c r="H558" i="1"/>
  <c r="H470" i="1"/>
  <c r="H471" i="1"/>
  <c r="H472" i="1"/>
  <c r="H473" i="1"/>
  <c r="H474" i="1"/>
  <c r="H475" i="1"/>
  <c r="H476" i="1"/>
  <c r="H477" i="1"/>
  <c r="H478" i="1"/>
  <c r="H469" i="1"/>
  <c r="H484" i="1"/>
  <c r="H485" i="1"/>
  <c r="H486" i="1"/>
  <c r="H487" i="1"/>
  <c r="H488" i="1"/>
  <c r="H489" i="1"/>
  <c r="H490" i="1"/>
  <c r="H491" i="1"/>
  <c r="H492" i="1"/>
  <c r="H483" i="1"/>
  <c r="H499" i="1"/>
  <c r="H500" i="1"/>
  <c r="H501" i="1"/>
  <c r="H502" i="1"/>
  <c r="H503" i="1"/>
  <c r="H504" i="1"/>
  <c r="H505" i="1"/>
  <c r="H506" i="1"/>
  <c r="H507" i="1"/>
  <c r="H498" i="1"/>
  <c r="H575" i="1"/>
  <c r="H576" i="1"/>
  <c r="H577" i="1"/>
  <c r="H578" i="1"/>
  <c r="H579" i="1"/>
  <c r="H580" i="1"/>
  <c r="H581" i="1"/>
  <c r="H582" i="1"/>
  <c r="H583" i="1"/>
  <c r="H574" i="1"/>
  <c r="H360" i="3"/>
  <c r="H361" i="3"/>
  <c r="H362" i="3"/>
  <c r="H363" i="3"/>
  <c r="H364" i="3"/>
  <c r="H365" i="3"/>
  <c r="H366" i="3"/>
  <c r="H367" i="3"/>
  <c r="H368" i="3"/>
  <c r="H359" i="3"/>
  <c r="H532" i="1"/>
  <c r="H531" i="1"/>
  <c r="H530" i="1"/>
  <c r="H533" i="1"/>
  <c r="H529" i="1"/>
  <c r="H528" i="1"/>
  <c r="H526" i="1"/>
  <c r="H527" i="1"/>
  <c r="D621" i="4"/>
  <c r="D622" i="4"/>
  <c r="D623" i="4"/>
  <c r="D624" i="4"/>
  <c r="D625" i="4"/>
  <c r="D626" i="4"/>
  <c r="D627" i="4"/>
  <c r="D628" i="4"/>
  <c r="D629" i="4"/>
  <c r="D620" i="4"/>
  <c r="D607" i="4"/>
  <c r="D608" i="4"/>
  <c r="D609" i="4"/>
  <c r="D610" i="4"/>
  <c r="D611" i="4"/>
  <c r="D612" i="4"/>
  <c r="D613" i="4"/>
  <c r="D614" i="4"/>
  <c r="D606" i="4"/>
  <c r="D592" i="4"/>
  <c r="D593" i="4"/>
  <c r="D594" i="4"/>
  <c r="D595" i="4"/>
  <c r="D596" i="4"/>
  <c r="D597" i="4"/>
  <c r="D598" i="4"/>
  <c r="D599" i="4"/>
  <c r="D600" i="4"/>
  <c r="D591" i="4"/>
  <c r="D577" i="4"/>
  <c r="D578" i="4"/>
  <c r="D579" i="4"/>
  <c r="D580" i="4"/>
  <c r="D581" i="4"/>
  <c r="D582" i="4"/>
  <c r="D583" i="4"/>
  <c r="D584" i="4"/>
  <c r="D585" i="4"/>
  <c r="D576" i="4"/>
  <c r="D563" i="4"/>
  <c r="D564" i="4"/>
  <c r="D565" i="4"/>
  <c r="D566" i="4"/>
  <c r="D567" i="4"/>
  <c r="D568" i="4"/>
  <c r="D569" i="4"/>
  <c r="D570" i="4"/>
  <c r="D562" i="4"/>
  <c r="D547" i="4"/>
  <c r="D548" i="4"/>
  <c r="D549" i="4"/>
  <c r="D550" i="4"/>
  <c r="D551" i="4"/>
  <c r="D552" i="4"/>
  <c r="D553" i="4"/>
  <c r="D554" i="4"/>
  <c r="D555" i="4"/>
  <c r="D556" i="4"/>
  <c r="D546" i="4"/>
  <c r="D532" i="4"/>
  <c r="D533" i="4"/>
  <c r="D534" i="4"/>
  <c r="D535" i="4"/>
  <c r="D536" i="4"/>
  <c r="D537" i="4"/>
  <c r="D538" i="4"/>
  <c r="D539" i="4"/>
  <c r="D540" i="4"/>
  <c r="D531" i="4"/>
  <c r="D518" i="4"/>
  <c r="D519" i="4"/>
  <c r="D520" i="4"/>
  <c r="D521" i="4"/>
  <c r="D522" i="4"/>
  <c r="D523" i="4"/>
  <c r="D524" i="4"/>
  <c r="D525" i="4"/>
  <c r="D517" i="4"/>
  <c r="D503" i="4"/>
  <c r="D504" i="4"/>
  <c r="D505" i="4"/>
  <c r="D506" i="4"/>
  <c r="D507" i="4"/>
  <c r="D508" i="4"/>
  <c r="D509" i="4"/>
  <c r="D510" i="4"/>
  <c r="D511" i="4"/>
  <c r="D502" i="4"/>
  <c r="D488" i="4"/>
  <c r="D489" i="4"/>
  <c r="D490" i="4"/>
  <c r="D491" i="4"/>
  <c r="D492" i="4"/>
  <c r="D493" i="4"/>
  <c r="D494" i="4"/>
  <c r="D495" i="4"/>
  <c r="D496" i="4"/>
  <c r="D487" i="4"/>
  <c r="D458" i="4"/>
  <c r="D459" i="4"/>
  <c r="D460" i="4"/>
  <c r="D461" i="4"/>
  <c r="D462" i="4"/>
  <c r="D463" i="4"/>
  <c r="D464" i="4"/>
  <c r="D465" i="4"/>
  <c r="D466" i="4"/>
  <c r="D457" i="4"/>
  <c r="D443" i="4"/>
  <c r="D444" i="4"/>
  <c r="D445" i="4"/>
  <c r="D446" i="4"/>
  <c r="D447" i="4"/>
  <c r="D448" i="4"/>
  <c r="D449" i="4"/>
  <c r="D450" i="4"/>
  <c r="D451" i="4"/>
  <c r="D442" i="4"/>
  <c r="D412" i="4"/>
  <c r="D413" i="4"/>
  <c r="D414" i="4"/>
  <c r="D415" i="4"/>
  <c r="D416" i="4"/>
  <c r="D417" i="4"/>
  <c r="D418" i="4"/>
  <c r="D419" i="4"/>
  <c r="D420" i="4"/>
  <c r="D421" i="4"/>
  <c r="D411" i="4"/>
  <c r="D397" i="4"/>
  <c r="D398" i="4"/>
  <c r="D399" i="4"/>
  <c r="D400" i="4"/>
  <c r="D401" i="4"/>
  <c r="D402" i="4"/>
  <c r="D403" i="4"/>
  <c r="D404" i="4"/>
  <c r="D405" i="4"/>
  <c r="D396" i="4"/>
  <c r="D383" i="4"/>
  <c r="D384" i="4"/>
  <c r="D385" i="4"/>
  <c r="D386" i="4"/>
  <c r="D387" i="4"/>
  <c r="D388" i="4"/>
  <c r="D389" i="4"/>
  <c r="D382" i="4"/>
  <c r="D367" i="4"/>
  <c r="D368" i="4"/>
  <c r="D369" i="4"/>
  <c r="D370" i="4"/>
  <c r="D371" i="4"/>
  <c r="D372" i="4"/>
  <c r="D373" i="4"/>
  <c r="D374" i="4"/>
  <c r="D375" i="4"/>
  <c r="D376" i="4"/>
  <c r="D366" i="4"/>
  <c r="D353" i="4"/>
  <c r="D354" i="4"/>
  <c r="D355" i="4"/>
  <c r="D356" i="4"/>
  <c r="D357" i="4"/>
  <c r="D358" i="4"/>
  <c r="D359" i="4"/>
  <c r="D360" i="4"/>
  <c r="D352" i="4"/>
  <c r="D339" i="4"/>
  <c r="D340" i="4"/>
  <c r="D341" i="4"/>
  <c r="D342" i="4"/>
  <c r="D343" i="4"/>
  <c r="D344" i="4"/>
  <c r="D345" i="4"/>
  <c r="D346" i="4"/>
  <c r="D338" i="4"/>
  <c r="D323" i="4"/>
  <c r="D324" i="4"/>
  <c r="D325" i="4"/>
  <c r="D326" i="4"/>
  <c r="D327" i="4"/>
  <c r="D328" i="4"/>
  <c r="D329" i="4"/>
  <c r="D330" i="4"/>
  <c r="D331" i="4"/>
  <c r="D332" i="4"/>
  <c r="D322" i="4"/>
  <c r="D309" i="4"/>
  <c r="D310" i="4"/>
  <c r="D311" i="4"/>
  <c r="D312" i="4"/>
  <c r="D313" i="4"/>
  <c r="D314" i="4"/>
  <c r="D315" i="4"/>
  <c r="D316" i="4"/>
  <c r="D308" i="4"/>
  <c r="D294" i="4"/>
  <c r="D295" i="4"/>
  <c r="D296" i="4"/>
  <c r="D297" i="4"/>
  <c r="D298" i="4"/>
  <c r="D299" i="4"/>
  <c r="D300" i="4"/>
  <c r="D301" i="4"/>
  <c r="D302" i="4"/>
  <c r="D293" i="4"/>
  <c r="D252" i="4"/>
  <c r="D253" i="4"/>
  <c r="D254" i="4"/>
  <c r="D255" i="4"/>
  <c r="D256" i="4"/>
  <c r="D257" i="4"/>
  <c r="D258" i="4"/>
  <c r="D251" i="4"/>
  <c r="D237" i="4"/>
  <c r="D238" i="4"/>
  <c r="D239" i="4"/>
  <c r="D240" i="4"/>
  <c r="D241" i="4"/>
  <c r="D242" i="4"/>
  <c r="D243" i="4"/>
  <c r="D244" i="4"/>
  <c r="D245" i="4"/>
  <c r="D246" i="4"/>
  <c r="D236" i="4"/>
  <c r="D222" i="4"/>
  <c r="D223" i="4"/>
  <c r="D224" i="4"/>
  <c r="D225" i="4"/>
  <c r="D226" i="4"/>
  <c r="D227" i="4"/>
  <c r="D228" i="4"/>
  <c r="D229" i="4"/>
  <c r="D209" i="4"/>
  <c r="D210" i="4"/>
  <c r="D211" i="4"/>
  <c r="D212" i="4"/>
  <c r="D213" i="4"/>
  <c r="D214" i="4"/>
  <c r="D215" i="4"/>
  <c r="D208" i="4"/>
  <c r="D177" i="4"/>
  <c r="D178" i="4"/>
  <c r="D179" i="4"/>
  <c r="D180" i="4"/>
  <c r="D181" i="4"/>
  <c r="D182" i="4"/>
  <c r="D183" i="4"/>
  <c r="D184" i="4"/>
  <c r="D185" i="4"/>
  <c r="D186" i="4"/>
  <c r="D176" i="4"/>
  <c r="D193" i="4"/>
  <c r="D194" i="4"/>
  <c r="D195" i="4"/>
  <c r="D196" i="4"/>
  <c r="D197" i="4"/>
  <c r="D198" i="4"/>
  <c r="D199" i="4"/>
  <c r="D200" i="4"/>
  <c r="D201" i="4"/>
  <c r="D202" i="4"/>
  <c r="D192" i="4"/>
  <c r="D163" i="4"/>
  <c r="D164" i="4"/>
  <c r="D165" i="4"/>
  <c r="D166" i="4"/>
  <c r="D167" i="4"/>
  <c r="D168" i="4"/>
  <c r="D169" i="4"/>
  <c r="D170" i="4"/>
  <c r="D162" i="4"/>
  <c r="D149" i="4"/>
  <c r="D150" i="4"/>
  <c r="D151" i="4"/>
  <c r="D152" i="4"/>
  <c r="D153" i="4"/>
  <c r="D154" i="4"/>
  <c r="D155" i="4"/>
  <c r="D156" i="4"/>
  <c r="D148" i="4"/>
  <c r="D135" i="4"/>
  <c r="D136" i="4"/>
  <c r="D137" i="4"/>
  <c r="D138" i="4"/>
  <c r="D139" i="4"/>
  <c r="D140" i="4"/>
  <c r="D141" i="4"/>
  <c r="D142" i="4"/>
  <c r="D134" i="4"/>
  <c r="D120" i="4"/>
  <c r="D121" i="4"/>
  <c r="D122" i="4"/>
  <c r="D123" i="4"/>
  <c r="D124" i="4"/>
  <c r="D125" i="4"/>
  <c r="D126" i="4"/>
  <c r="D119" i="4"/>
  <c r="D105" i="4"/>
  <c r="D106" i="4"/>
  <c r="D107" i="4"/>
  <c r="D108" i="4"/>
  <c r="D109" i="4"/>
  <c r="D110" i="4"/>
  <c r="D111" i="4"/>
  <c r="D112" i="4"/>
  <c r="D113" i="4"/>
  <c r="D104" i="4"/>
  <c r="D95" i="4"/>
  <c r="D96" i="4"/>
  <c r="D77" i="4"/>
  <c r="D78" i="4"/>
  <c r="D79" i="4"/>
  <c r="D80" i="4"/>
  <c r="D81" i="4"/>
  <c r="D82" i="4"/>
  <c r="D83" i="4"/>
  <c r="D76" i="4"/>
  <c r="D49" i="4"/>
  <c r="D50" i="4"/>
  <c r="D51" i="4"/>
  <c r="D52" i="4"/>
  <c r="D53" i="4"/>
  <c r="D54" i="4"/>
  <c r="D55" i="4"/>
  <c r="D56" i="4"/>
  <c r="D48" i="4"/>
  <c r="D34" i="4"/>
  <c r="D35" i="4"/>
  <c r="D36" i="4"/>
  <c r="D37" i="4"/>
  <c r="D38" i="4"/>
  <c r="D39" i="4"/>
  <c r="D40" i="4"/>
  <c r="D41" i="4"/>
  <c r="D33" i="4"/>
  <c r="D20" i="4"/>
  <c r="D21" i="4"/>
  <c r="D22" i="4"/>
  <c r="D23" i="4"/>
  <c r="D24" i="4"/>
  <c r="D25" i="4"/>
  <c r="D26" i="4"/>
  <c r="D27" i="4"/>
  <c r="D19" i="4"/>
  <c r="D6" i="4"/>
  <c r="D7" i="4"/>
  <c r="D8" i="4"/>
  <c r="D9" i="4"/>
  <c r="D10" i="4"/>
  <c r="D11" i="4"/>
  <c r="D12" i="4"/>
  <c r="D13" i="4"/>
  <c r="D5" i="4"/>
  <c r="D77" i="1"/>
  <c r="D78" i="1"/>
  <c r="D79" i="1"/>
  <c r="D80" i="1"/>
  <c r="D81" i="1"/>
  <c r="D82" i="1"/>
  <c r="D83" i="1"/>
  <c r="D76" i="1"/>
  <c r="D63" i="1"/>
  <c r="D64" i="1"/>
  <c r="D65" i="1"/>
  <c r="D66" i="1"/>
  <c r="D67" i="1"/>
  <c r="D68" i="1"/>
  <c r="D69" i="1"/>
  <c r="D70" i="1"/>
  <c r="D62" i="1"/>
  <c r="D49" i="1"/>
  <c r="D50" i="1"/>
  <c r="D51" i="1"/>
  <c r="D52" i="1"/>
  <c r="D53" i="1"/>
  <c r="D54" i="1"/>
  <c r="D55" i="1"/>
  <c r="D56" i="1"/>
  <c r="D48" i="1"/>
  <c r="D553" i="3"/>
  <c r="D545" i="3"/>
  <c r="D546" i="3"/>
  <c r="D547" i="3"/>
  <c r="D548" i="3"/>
  <c r="D549" i="3"/>
  <c r="D550" i="3"/>
  <c r="D551" i="3"/>
  <c r="D552" i="3"/>
  <c r="D544" i="3"/>
  <c r="D530" i="3"/>
  <c r="D531" i="3"/>
  <c r="D532" i="3"/>
  <c r="D533" i="3"/>
  <c r="D534" i="3"/>
  <c r="D535" i="3"/>
  <c r="D536" i="3"/>
  <c r="D537" i="3"/>
  <c r="D529" i="3"/>
  <c r="D516" i="3"/>
  <c r="D517" i="3"/>
  <c r="D518" i="3"/>
  <c r="D519" i="3"/>
  <c r="D520" i="3"/>
  <c r="D521" i="3"/>
  <c r="D522" i="3"/>
  <c r="D523" i="3"/>
  <c r="D515" i="3"/>
  <c r="D502" i="3"/>
  <c r="D503" i="3"/>
  <c r="D504" i="3"/>
  <c r="D505" i="3"/>
  <c r="D506" i="3"/>
  <c r="D507" i="3"/>
  <c r="D508" i="3"/>
  <c r="D509" i="3"/>
  <c r="D501" i="3"/>
  <c r="D488" i="3"/>
  <c r="D489" i="3"/>
  <c r="D490" i="3"/>
  <c r="D491" i="3"/>
  <c r="D492" i="3"/>
  <c r="D493" i="3"/>
  <c r="D494" i="3"/>
  <c r="D487" i="3"/>
  <c r="D473" i="3"/>
  <c r="D474" i="3"/>
  <c r="D475" i="3"/>
  <c r="D476" i="3"/>
  <c r="D477" i="3"/>
  <c r="D478" i="3"/>
  <c r="D479" i="3"/>
  <c r="D480" i="3"/>
  <c r="D481" i="3"/>
  <c r="D472" i="3"/>
  <c r="D459" i="3"/>
  <c r="D460" i="3"/>
  <c r="D461" i="3"/>
  <c r="D462" i="3"/>
  <c r="D463" i="3"/>
  <c r="D464" i="3"/>
  <c r="D465" i="3"/>
  <c r="D458" i="3"/>
  <c r="D445" i="3"/>
  <c r="D446" i="3"/>
  <c r="D447" i="3"/>
  <c r="D448" i="3"/>
  <c r="D449" i="3"/>
  <c r="D450" i="3"/>
  <c r="D451" i="3"/>
  <c r="D444" i="3"/>
  <c r="D431" i="3"/>
  <c r="D432" i="3"/>
  <c r="D433" i="3"/>
  <c r="D434" i="3"/>
  <c r="D435" i="3"/>
  <c r="D436" i="3"/>
  <c r="D437" i="3"/>
  <c r="D438" i="3"/>
  <c r="D430" i="3"/>
  <c r="D417" i="3"/>
  <c r="D418" i="3"/>
  <c r="D419" i="3"/>
  <c r="D420" i="3"/>
  <c r="D421" i="3"/>
  <c r="D422" i="3"/>
  <c r="D423" i="3"/>
  <c r="D424" i="3"/>
  <c r="D416" i="3"/>
  <c r="D403" i="3"/>
  <c r="D404" i="3"/>
  <c r="D405" i="3"/>
  <c r="D406" i="3"/>
  <c r="D407" i="3"/>
  <c r="D408" i="3"/>
  <c r="D409" i="3"/>
  <c r="D402" i="3"/>
  <c r="D389" i="3"/>
  <c r="D390" i="3"/>
  <c r="D391" i="3"/>
  <c r="D392" i="3"/>
  <c r="D393" i="3"/>
  <c r="D394" i="3"/>
  <c r="D395" i="3"/>
  <c r="D388" i="3"/>
  <c r="D375" i="3"/>
  <c r="D376" i="3"/>
  <c r="D377" i="3"/>
  <c r="D378" i="3"/>
  <c r="D379" i="3"/>
  <c r="D380" i="3"/>
  <c r="D381" i="3"/>
  <c r="D374" i="3"/>
  <c r="D344" i="3"/>
  <c r="D345" i="3"/>
  <c r="D346" i="3"/>
  <c r="D347" i="3"/>
  <c r="D348" i="3"/>
  <c r="D349" i="3"/>
  <c r="D350" i="3"/>
  <c r="D351" i="3"/>
  <c r="D352" i="3"/>
  <c r="D353" i="3"/>
  <c r="D343" i="3"/>
  <c r="D331" i="3"/>
  <c r="D332" i="3"/>
  <c r="D333" i="3"/>
  <c r="D334" i="3"/>
  <c r="D335" i="3"/>
  <c r="D336" i="3"/>
  <c r="D337" i="3"/>
  <c r="D330" i="3"/>
  <c r="D317" i="3"/>
  <c r="D318" i="3"/>
  <c r="D319" i="3"/>
  <c r="D320" i="3"/>
  <c r="D321" i="3"/>
  <c r="D322" i="3"/>
  <c r="D323" i="3"/>
  <c r="D316" i="3"/>
  <c r="D303" i="3"/>
  <c r="D304" i="3"/>
  <c r="D305" i="3"/>
  <c r="D306" i="3"/>
  <c r="D307" i="3"/>
  <c r="D308" i="3"/>
  <c r="D309" i="3"/>
  <c r="D302" i="3"/>
  <c r="D289" i="3"/>
  <c r="D290" i="3"/>
  <c r="D291" i="3"/>
  <c r="D292" i="3"/>
  <c r="D293" i="3"/>
  <c r="D294" i="3"/>
  <c r="D295" i="3"/>
  <c r="D288" i="3"/>
  <c r="D275" i="3"/>
  <c r="D276" i="3"/>
  <c r="D277" i="3"/>
  <c r="D278" i="3"/>
  <c r="D279" i="3"/>
  <c r="D280" i="3"/>
  <c r="D281" i="3"/>
  <c r="D274" i="3"/>
  <c r="D261" i="3"/>
  <c r="D262" i="3"/>
  <c r="D263" i="3"/>
  <c r="D264" i="3"/>
  <c r="D265" i="3"/>
  <c r="D266" i="3"/>
  <c r="D267" i="3"/>
  <c r="D260" i="3"/>
  <c r="D247" i="3"/>
  <c r="D248" i="3"/>
  <c r="D249" i="3"/>
  <c r="D250" i="3"/>
  <c r="D251" i="3"/>
  <c r="D252" i="3"/>
  <c r="D253" i="3"/>
  <c r="D246" i="3"/>
  <c r="D233" i="3"/>
  <c r="D234" i="3"/>
  <c r="D235" i="3"/>
  <c r="D236" i="3"/>
  <c r="D237" i="3"/>
  <c r="D238" i="3"/>
  <c r="D239" i="3"/>
  <c r="D240" i="3"/>
  <c r="D232" i="3"/>
  <c r="D218" i="3"/>
  <c r="D219" i="3"/>
  <c r="D220" i="3"/>
  <c r="D221" i="3"/>
  <c r="D222" i="3"/>
  <c r="D223" i="3"/>
  <c r="D224" i="3"/>
  <c r="D225" i="3"/>
  <c r="D217" i="3"/>
  <c r="D204" i="3"/>
  <c r="D205" i="3"/>
  <c r="D206" i="3"/>
  <c r="D207" i="3"/>
  <c r="D208" i="3"/>
  <c r="D209" i="3"/>
  <c r="D210" i="3"/>
  <c r="D203" i="3"/>
  <c r="D190" i="3"/>
  <c r="D191" i="3"/>
  <c r="D192" i="3"/>
  <c r="D193" i="3"/>
  <c r="D194" i="3"/>
  <c r="D195" i="3"/>
  <c r="D196" i="3"/>
  <c r="D189" i="3"/>
  <c r="D176" i="3"/>
  <c r="D177" i="3"/>
  <c r="D178" i="3"/>
  <c r="D179" i="3"/>
  <c r="D180" i="3"/>
  <c r="D181" i="3"/>
  <c r="D182" i="3"/>
  <c r="D175" i="3"/>
  <c r="D162" i="3"/>
  <c r="D163" i="3"/>
  <c r="D164" i="3"/>
  <c r="D165" i="3"/>
  <c r="D166" i="3"/>
  <c r="D167" i="3"/>
  <c r="D168" i="3"/>
  <c r="D169" i="3"/>
  <c r="D161" i="3"/>
  <c r="D148" i="3"/>
  <c r="D149" i="3"/>
  <c r="D150" i="3"/>
  <c r="D151" i="3"/>
  <c r="D152" i="3"/>
  <c r="D153" i="3"/>
  <c r="D154" i="3"/>
  <c r="D147" i="3"/>
  <c r="D134" i="3"/>
  <c r="D135" i="3"/>
  <c r="D136" i="3"/>
  <c r="D137" i="3"/>
  <c r="D138" i="3"/>
  <c r="D139" i="3"/>
  <c r="D140" i="3"/>
  <c r="D141" i="3"/>
  <c r="D133" i="3"/>
  <c r="D120" i="3"/>
  <c r="D121" i="3"/>
  <c r="D122" i="3"/>
  <c r="D123" i="3"/>
  <c r="D124" i="3"/>
  <c r="D125" i="3"/>
  <c r="D126" i="3"/>
  <c r="D119" i="3"/>
  <c r="D106" i="3"/>
  <c r="D107" i="3"/>
  <c r="D108" i="3"/>
  <c r="D109" i="3"/>
  <c r="D110" i="3"/>
  <c r="D111" i="3"/>
  <c r="D112" i="3"/>
  <c r="D113" i="3"/>
  <c r="D105" i="3"/>
  <c r="D95" i="3"/>
  <c r="D96" i="3"/>
  <c r="D97" i="3"/>
  <c r="D77" i="3"/>
  <c r="D78" i="3"/>
  <c r="D79" i="3"/>
  <c r="D80" i="3"/>
  <c r="D81" i="3"/>
  <c r="D82" i="3"/>
  <c r="D83" i="3"/>
  <c r="D76" i="3"/>
  <c r="D63" i="3"/>
  <c r="D64" i="3"/>
  <c r="D65" i="3"/>
  <c r="D66" i="3"/>
  <c r="D67" i="3"/>
  <c r="D68" i="3"/>
  <c r="D69" i="3"/>
  <c r="D62" i="3"/>
  <c r="D49" i="3"/>
  <c r="D50" i="3"/>
  <c r="D51" i="3"/>
  <c r="D52" i="3"/>
  <c r="D53" i="3"/>
  <c r="D54" i="3"/>
  <c r="D55" i="3"/>
  <c r="D48" i="3"/>
  <c r="D35" i="3"/>
  <c r="D36" i="3"/>
  <c r="D37" i="3"/>
  <c r="D38" i="3"/>
  <c r="D39" i="3"/>
  <c r="D40" i="3"/>
  <c r="D41" i="3"/>
  <c r="D34" i="3"/>
  <c r="D21" i="3"/>
  <c r="D22" i="3"/>
  <c r="D23" i="3"/>
  <c r="D24" i="3"/>
  <c r="D25" i="3"/>
  <c r="D26" i="3"/>
  <c r="D27" i="3"/>
  <c r="D28" i="3"/>
  <c r="D20" i="3"/>
  <c r="D14" i="3"/>
  <c r="D13" i="3"/>
  <c r="D12" i="3"/>
  <c r="D11" i="3"/>
  <c r="D10" i="3"/>
  <c r="D9" i="3"/>
  <c r="D8" i="3"/>
  <c r="D7" i="3"/>
  <c r="D6" i="3"/>
  <c r="D5" i="3"/>
  <c r="D333" i="2"/>
  <c r="D334" i="2"/>
  <c r="D335" i="2"/>
  <c r="D336" i="2"/>
  <c r="D337" i="2"/>
  <c r="D338" i="2"/>
  <c r="D339" i="2"/>
  <c r="D340" i="2"/>
  <c r="D332" i="2"/>
  <c r="D319" i="2"/>
  <c r="D320" i="2"/>
  <c r="D321" i="2"/>
  <c r="D322" i="2"/>
  <c r="D323" i="2"/>
  <c r="D324" i="2"/>
  <c r="D325" i="2"/>
  <c r="D326" i="2"/>
  <c r="D318" i="2"/>
  <c r="D306" i="2"/>
  <c r="D307" i="2"/>
  <c r="D308" i="2"/>
  <c r="D309" i="2"/>
  <c r="D310" i="2"/>
  <c r="D311" i="2"/>
  <c r="D312" i="2"/>
  <c r="D305" i="2"/>
  <c r="D291" i="2"/>
  <c r="D292" i="2"/>
  <c r="D293" i="2"/>
  <c r="D294" i="2"/>
  <c r="D295" i="2"/>
  <c r="D296" i="2"/>
  <c r="D297" i="2"/>
  <c r="D298" i="2"/>
  <c r="D299" i="2"/>
  <c r="D290" i="2"/>
  <c r="D277" i="2"/>
  <c r="D278" i="2"/>
  <c r="D279" i="2"/>
  <c r="D280" i="2"/>
  <c r="D281" i="2"/>
  <c r="D282" i="2"/>
  <c r="D283" i="2"/>
  <c r="D284" i="2"/>
  <c r="D276" i="2"/>
  <c r="D264" i="2"/>
  <c r="D265" i="2"/>
  <c r="D266" i="2"/>
  <c r="D267" i="2"/>
  <c r="D268" i="2"/>
  <c r="D269" i="2"/>
  <c r="D270" i="2"/>
  <c r="D263" i="2"/>
  <c r="D250" i="2"/>
  <c r="D251" i="2"/>
  <c r="D252" i="2"/>
  <c r="D253" i="2"/>
  <c r="D254" i="2"/>
  <c r="D255" i="2"/>
  <c r="D256" i="2"/>
  <c r="D249" i="2"/>
  <c r="D235" i="2"/>
  <c r="D236" i="2"/>
  <c r="D237" i="2"/>
  <c r="D238" i="2"/>
  <c r="D239" i="2"/>
  <c r="D240" i="2"/>
  <c r="D241" i="2"/>
  <c r="D242" i="2"/>
  <c r="D243" i="2"/>
  <c r="D234" i="2"/>
  <c r="D220" i="2"/>
  <c r="D221" i="2"/>
  <c r="D222" i="2"/>
  <c r="D223" i="2"/>
  <c r="D224" i="2"/>
  <c r="D225" i="2"/>
  <c r="D226" i="2"/>
  <c r="D227" i="2"/>
  <c r="D228" i="2"/>
  <c r="D219" i="2"/>
  <c r="D205" i="2"/>
  <c r="D206" i="2"/>
  <c r="D207" i="2"/>
  <c r="D208" i="2"/>
  <c r="D209" i="2"/>
  <c r="D210" i="2"/>
  <c r="D211" i="2"/>
  <c r="D212" i="2"/>
  <c r="D213" i="2"/>
  <c r="D204" i="2"/>
  <c r="D190" i="2"/>
  <c r="D191" i="2"/>
  <c r="D192" i="2"/>
  <c r="D193" i="2"/>
  <c r="D194" i="2"/>
  <c r="D195" i="2"/>
  <c r="D196" i="2"/>
  <c r="D197" i="2"/>
  <c r="D198" i="2"/>
  <c r="D189" i="2"/>
  <c r="D175" i="2"/>
  <c r="D176" i="2"/>
  <c r="D177" i="2"/>
  <c r="D178" i="2"/>
  <c r="D179" i="2"/>
  <c r="D180" i="2"/>
  <c r="D181" i="2"/>
  <c r="D182" i="2"/>
  <c r="D183" i="2"/>
  <c r="D174" i="2"/>
  <c r="D159" i="2"/>
  <c r="D160" i="2"/>
  <c r="D161" i="2"/>
  <c r="D162" i="2"/>
  <c r="D163" i="2"/>
  <c r="D164" i="2"/>
  <c r="D165" i="2"/>
  <c r="D166" i="2"/>
  <c r="D167" i="2"/>
  <c r="D168" i="2"/>
  <c r="D158" i="2"/>
  <c r="D144" i="2"/>
  <c r="D145" i="2"/>
  <c r="D146" i="2"/>
  <c r="D147" i="2"/>
  <c r="D148" i="2"/>
  <c r="D149" i="2"/>
  <c r="D150" i="2"/>
  <c r="D151" i="2"/>
  <c r="D152" i="2"/>
  <c r="D143" i="2"/>
  <c r="D129" i="2"/>
  <c r="D130" i="2"/>
  <c r="D131" i="2"/>
  <c r="D132" i="2"/>
  <c r="D133" i="2"/>
  <c r="D134" i="2"/>
  <c r="D135" i="2"/>
  <c r="D136" i="2"/>
  <c r="D137" i="2"/>
  <c r="D128" i="2"/>
  <c r="D115" i="2"/>
  <c r="D116" i="2"/>
  <c r="D117" i="2"/>
  <c r="D118" i="2"/>
  <c r="D119" i="2"/>
  <c r="D120" i="2"/>
  <c r="D121" i="2"/>
  <c r="D122" i="2"/>
  <c r="D114" i="2"/>
  <c r="D100" i="2"/>
  <c r="D101" i="2"/>
  <c r="D102" i="2"/>
  <c r="D103" i="2"/>
  <c r="D104" i="2"/>
  <c r="D105" i="2"/>
  <c r="D106" i="2"/>
  <c r="D107" i="2"/>
  <c r="D108" i="2"/>
  <c r="D99" i="2"/>
  <c r="D85" i="2"/>
  <c r="D86" i="2"/>
  <c r="D87" i="2"/>
  <c r="D88" i="2"/>
  <c r="D84" i="2"/>
  <c r="D70" i="2"/>
  <c r="D71" i="2"/>
  <c r="D72" i="2"/>
  <c r="D73" i="2"/>
  <c r="D74" i="2"/>
  <c r="D75" i="2"/>
  <c r="D76" i="2"/>
  <c r="D77" i="2"/>
  <c r="D78" i="2"/>
  <c r="D69" i="2"/>
  <c r="D54" i="2"/>
  <c r="D55" i="2"/>
  <c r="D56" i="2"/>
  <c r="D57" i="2"/>
  <c r="D58" i="2"/>
  <c r="D59" i="2"/>
  <c r="D60" i="2"/>
  <c r="D61" i="2"/>
  <c r="D62" i="2"/>
  <c r="D63" i="2"/>
  <c r="D53" i="2"/>
  <c r="D37" i="2"/>
  <c r="D38" i="2"/>
  <c r="D39" i="2"/>
  <c r="D40" i="2"/>
  <c r="D41" i="2"/>
  <c r="D42" i="2"/>
  <c r="D43" i="2"/>
  <c r="D44" i="2"/>
  <c r="D45" i="2"/>
  <c r="D46" i="2"/>
  <c r="D47" i="2"/>
  <c r="D36" i="2"/>
  <c r="D21" i="2"/>
  <c r="D22" i="2"/>
  <c r="D23" i="2"/>
  <c r="D24" i="2"/>
  <c r="D25" i="2"/>
  <c r="D26" i="2"/>
  <c r="D27" i="2"/>
  <c r="D28" i="2"/>
  <c r="D29" i="2"/>
  <c r="D30" i="2"/>
  <c r="D20" i="2"/>
  <c r="D6" i="2"/>
  <c r="D7" i="2"/>
  <c r="D8" i="2"/>
  <c r="D9" i="2"/>
  <c r="D10" i="2"/>
  <c r="D11" i="2"/>
  <c r="D12" i="2"/>
  <c r="D13" i="2"/>
  <c r="D14" i="2"/>
  <c r="D5" i="2"/>
  <c r="D575" i="1"/>
  <c r="D576" i="1"/>
  <c r="D577" i="1"/>
  <c r="D578" i="1"/>
  <c r="D579" i="1"/>
  <c r="D580" i="1"/>
  <c r="D581" i="1"/>
  <c r="D582" i="1"/>
  <c r="D583" i="1"/>
  <c r="D574" i="1"/>
  <c r="D559" i="1"/>
  <c r="D560" i="1"/>
  <c r="D561" i="1"/>
  <c r="D562" i="1"/>
  <c r="D563" i="1"/>
  <c r="D564" i="1"/>
  <c r="D565" i="1"/>
  <c r="D566" i="1"/>
  <c r="D567" i="1"/>
  <c r="D568" i="1"/>
  <c r="D558" i="1"/>
  <c r="D543" i="1"/>
  <c r="D544" i="1"/>
  <c r="D545" i="1"/>
  <c r="D546" i="1"/>
  <c r="D547" i="1"/>
  <c r="D548" i="1"/>
  <c r="D549" i="1"/>
  <c r="D550" i="1"/>
  <c r="D551" i="1"/>
  <c r="D552" i="1"/>
  <c r="D542" i="1"/>
  <c r="D527" i="1"/>
  <c r="D528" i="1"/>
  <c r="D529" i="1"/>
  <c r="D530" i="1"/>
  <c r="D531" i="1"/>
  <c r="D532" i="1"/>
  <c r="D533" i="1"/>
  <c r="D534" i="1"/>
  <c r="D535" i="1"/>
  <c r="D536" i="1"/>
  <c r="D526" i="1"/>
  <c r="D513" i="1"/>
  <c r="D514" i="1"/>
  <c r="D515" i="1"/>
  <c r="D516" i="1"/>
  <c r="D517" i="1"/>
  <c r="D518" i="1"/>
  <c r="D519" i="1"/>
  <c r="D520" i="1"/>
  <c r="D512" i="1"/>
  <c r="D499" i="1"/>
  <c r="D500" i="1"/>
  <c r="D501" i="1"/>
  <c r="D502" i="1"/>
  <c r="D503" i="1"/>
  <c r="D504" i="1"/>
  <c r="D505" i="1"/>
  <c r="D506" i="1"/>
  <c r="D498" i="1"/>
  <c r="D484" i="1"/>
  <c r="D485" i="1"/>
  <c r="D486" i="1"/>
  <c r="D487" i="1"/>
  <c r="D488" i="1"/>
  <c r="D489" i="1"/>
  <c r="D490" i="1"/>
  <c r="D491" i="1"/>
  <c r="D492" i="1"/>
  <c r="D483" i="1"/>
  <c r="D470" i="1"/>
  <c r="D471" i="1"/>
  <c r="D472" i="1"/>
  <c r="D473" i="1"/>
  <c r="D474" i="1"/>
  <c r="D475" i="1"/>
  <c r="D476" i="1"/>
  <c r="D469" i="1"/>
  <c r="D454" i="1"/>
  <c r="D455" i="1"/>
  <c r="D456" i="1"/>
  <c r="D457" i="1"/>
  <c r="D458" i="1"/>
  <c r="D459" i="1"/>
  <c r="D460" i="1"/>
  <c r="D461" i="1"/>
  <c r="D462" i="1"/>
  <c r="D463" i="1"/>
  <c r="D453" i="1"/>
  <c r="D439" i="1"/>
  <c r="D440" i="1"/>
  <c r="D441" i="1"/>
  <c r="D442" i="1"/>
  <c r="D443" i="1"/>
  <c r="D444" i="1"/>
  <c r="D445" i="1"/>
  <c r="D446" i="1"/>
  <c r="D447" i="1"/>
  <c r="D438" i="1"/>
  <c r="D425" i="1"/>
  <c r="D426" i="1"/>
  <c r="D427" i="1"/>
  <c r="D428" i="1"/>
  <c r="D429" i="1"/>
  <c r="D430" i="1"/>
  <c r="D431" i="1"/>
  <c r="D432" i="1"/>
  <c r="D424" i="1"/>
  <c r="D411" i="1"/>
  <c r="D412" i="1"/>
  <c r="D413" i="1"/>
  <c r="D414" i="1"/>
  <c r="D415" i="1"/>
  <c r="D416" i="1"/>
  <c r="D417" i="1"/>
  <c r="D418" i="1"/>
  <c r="D410" i="1"/>
  <c r="D397" i="1"/>
  <c r="D398" i="1"/>
  <c r="D399" i="1"/>
  <c r="D400" i="1"/>
  <c r="D401" i="1"/>
  <c r="D402" i="1"/>
  <c r="D403" i="1"/>
  <c r="D396" i="1"/>
  <c r="D383" i="1"/>
  <c r="D384" i="1"/>
  <c r="D385" i="1"/>
  <c r="D386" i="1"/>
  <c r="D387" i="1"/>
  <c r="D388" i="1"/>
  <c r="D389" i="1"/>
  <c r="D390" i="1"/>
  <c r="D382" i="1"/>
  <c r="D368" i="1"/>
  <c r="D369" i="1"/>
  <c r="D370" i="1"/>
  <c r="D371" i="1"/>
  <c r="D372" i="1"/>
  <c r="D373" i="1"/>
  <c r="D374" i="1"/>
  <c r="D375" i="1"/>
  <c r="D376" i="1"/>
  <c r="D367" i="1"/>
  <c r="D354" i="1"/>
  <c r="D355" i="1"/>
  <c r="D356" i="1"/>
  <c r="D357" i="1"/>
  <c r="D358" i="1"/>
  <c r="D359" i="1"/>
  <c r="D360" i="1"/>
  <c r="D361" i="1"/>
  <c r="D353" i="1"/>
  <c r="D340" i="1"/>
  <c r="D341" i="1"/>
  <c r="D342" i="1"/>
  <c r="D343" i="1"/>
  <c r="D344" i="1"/>
  <c r="D345" i="1"/>
  <c r="D346" i="1"/>
  <c r="D347" i="1"/>
  <c r="D339" i="1"/>
  <c r="D326" i="1"/>
  <c r="D327" i="1"/>
  <c r="D328" i="1"/>
  <c r="D329" i="1"/>
  <c r="D330" i="1"/>
  <c r="D331" i="1"/>
  <c r="D332" i="1"/>
  <c r="D325" i="1"/>
  <c r="D319" i="1"/>
  <c r="D312" i="1"/>
  <c r="D313" i="1"/>
  <c r="D314" i="1"/>
  <c r="D315" i="1"/>
  <c r="D316" i="1"/>
  <c r="D317" i="1"/>
  <c r="D318" i="1"/>
  <c r="D311" i="1"/>
  <c r="D296" i="1"/>
  <c r="D297" i="1"/>
  <c r="D298" i="1"/>
  <c r="D299" i="1"/>
  <c r="D300" i="1"/>
  <c r="D301" i="1"/>
  <c r="D302" i="1"/>
  <c r="D303" i="1"/>
  <c r="D304" i="1"/>
  <c r="D305" i="1"/>
  <c r="D295" i="1"/>
  <c r="D279" i="1"/>
  <c r="D280" i="1"/>
  <c r="D281" i="1"/>
  <c r="D282" i="1"/>
  <c r="D283" i="1"/>
  <c r="D284" i="1"/>
  <c r="D285" i="1"/>
  <c r="D286" i="1"/>
  <c r="D287" i="1"/>
  <c r="D288" i="1"/>
  <c r="D289" i="1"/>
  <c r="D278" i="1"/>
  <c r="D265" i="1"/>
  <c r="D266" i="1"/>
  <c r="D267" i="1"/>
  <c r="D268" i="1"/>
  <c r="D269" i="1"/>
  <c r="D270" i="1"/>
  <c r="D271" i="1"/>
  <c r="D264" i="1"/>
  <c r="D250" i="1"/>
  <c r="D251" i="1"/>
  <c r="D252" i="1"/>
  <c r="D253" i="1"/>
  <c r="D254" i="1"/>
  <c r="D255" i="1"/>
  <c r="D256" i="1"/>
  <c r="D257" i="1"/>
  <c r="D258" i="1"/>
  <c r="D249" i="1"/>
  <c r="D235" i="1"/>
  <c r="D236" i="1"/>
  <c r="D237" i="1"/>
  <c r="D238" i="1"/>
  <c r="D239" i="1"/>
  <c r="D240" i="1"/>
  <c r="D241" i="1"/>
  <c r="D242" i="1"/>
  <c r="D234" i="1"/>
  <c r="D177" i="1"/>
  <c r="D178" i="1"/>
  <c r="D179" i="1"/>
  <c r="D180" i="1"/>
  <c r="D181" i="1"/>
  <c r="D182" i="1"/>
  <c r="D183" i="1"/>
  <c r="D184" i="1"/>
  <c r="D185" i="1"/>
  <c r="D176" i="1"/>
  <c r="D162" i="1"/>
  <c r="D163" i="1"/>
  <c r="D164" i="1"/>
  <c r="D165" i="1"/>
  <c r="D166" i="1"/>
  <c r="D167" i="1"/>
  <c r="D168" i="1"/>
  <c r="D169" i="1"/>
  <c r="D161" i="1"/>
  <c r="D147" i="1"/>
  <c r="D148" i="1"/>
  <c r="D149" i="1"/>
  <c r="D150" i="1"/>
  <c r="D151" i="1"/>
  <c r="D152" i="1"/>
  <c r="D153" i="1"/>
  <c r="D154" i="1"/>
  <c r="D155" i="1"/>
  <c r="D146" i="1"/>
  <c r="D133" i="1"/>
  <c r="D134" i="1"/>
  <c r="D135" i="1"/>
  <c r="D136" i="1"/>
  <c r="D137" i="1"/>
  <c r="D138" i="1"/>
  <c r="D139" i="1"/>
  <c r="D132" i="1"/>
  <c r="D119" i="1"/>
  <c r="D120" i="1"/>
  <c r="D121" i="1"/>
  <c r="D122" i="1"/>
  <c r="D123" i="1"/>
  <c r="D124" i="1"/>
  <c r="D125" i="1"/>
  <c r="D118" i="1"/>
  <c r="D105" i="1"/>
  <c r="D106" i="1"/>
  <c r="D107" i="1"/>
  <c r="D108" i="1"/>
  <c r="D109" i="1"/>
  <c r="D110" i="1"/>
  <c r="D111" i="1"/>
  <c r="D112" i="1"/>
  <c r="D104" i="1"/>
  <c r="D95" i="1"/>
  <c r="D96" i="1"/>
  <c r="D97" i="1"/>
  <c r="D98" i="1"/>
  <c r="D5" i="1"/>
  <c r="D35" i="1"/>
  <c r="D36" i="1"/>
  <c r="D37" i="1"/>
  <c r="D38" i="1"/>
  <c r="D39" i="1"/>
  <c r="D40" i="1"/>
  <c r="D41" i="1"/>
  <c r="D34" i="1"/>
  <c r="D21" i="1"/>
  <c r="D22" i="1"/>
  <c r="D23" i="1"/>
  <c r="D24" i="1"/>
  <c r="D25" i="1"/>
  <c r="D26" i="1"/>
  <c r="D27" i="1"/>
  <c r="D28" i="1"/>
  <c r="D20" i="1"/>
  <c r="D6" i="1"/>
  <c r="D7" i="1"/>
  <c r="D8" i="1"/>
  <c r="D9" i="1"/>
  <c r="D10" i="1"/>
  <c r="D11" i="1"/>
  <c r="D12" i="1"/>
  <c r="D13" i="1"/>
  <c r="D14" i="1"/>
  <c r="BC58" i="9" l="1"/>
  <c r="CW52" i="9"/>
  <c r="CW72" i="9"/>
  <c r="DB72" i="9" s="1"/>
  <c r="CW79" i="9"/>
  <c r="AQ84" i="9"/>
  <c r="BW84" i="9"/>
  <c r="CK84" i="9" s="1"/>
  <c r="BU84" i="9"/>
  <c r="CI84" i="9" s="1"/>
  <c r="AM84" i="9"/>
  <c r="CG84" i="9" s="1"/>
  <c r="AO84" i="9"/>
  <c r="AU84" i="9"/>
  <c r="CA84" i="9"/>
  <c r="CO84" i="9" s="1"/>
  <c r="BX88" i="9"/>
  <c r="CL88" i="9" s="1"/>
  <c r="AR88" i="9"/>
  <c r="CD86" i="9"/>
  <c r="CR86" i="9" s="1"/>
  <c r="AX86" i="9"/>
  <c r="BC85" i="9"/>
  <c r="CA72" i="9"/>
  <c r="CO72" i="9" s="1"/>
  <c r="DA72" i="9" s="1"/>
  <c r="AU72" i="9"/>
  <c r="BG72" i="9" s="1"/>
  <c r="AX83" i="9"/>
  <c r="CD83" i="9"/>
  <c r="CR83" i="9" s="1"/>
  <c r="AQ76" i="9"/>
  <c r="BE76" i="9" s="1"/>
  <c r="BF76" i="9" s="1"/>
  <c r="BW76" i="9"/>
  <c r="CK76" i="9" s="1"/>
  <c r="CY76" i="9" s="1"/>
  <c r="CZ76" i="9" s="1"/>
  <c r="AM73" i="9"/>
  <c r="CG73" i="9" s="1"/>
  <c r="BU73" i="9"/>
  <c r="CI73" i="9" s="1"/>
  <c r="AO73" i="9"/>
  <c r="BI73" i="9" s="1"/>
  <c r="AO62" i="9"/>
  <c r="AM62" i="9"/>
  <c r="CG62" i="9" s="1"/>
  <c r="BU62" i="9"/>
  <c r="CI62" i="9" s="1"/>
  <c r="AS74" i="9"/>
  <c r="BY74" i="9"/>
  <c r="CM74" i="9" s="1"/>
  <c r="AV62" i="9"/>
  <c r="BD62" i="9" s="1"/>
  <c r="CB62" i="9"/>
  <c r="CP62" i="9" s="1"/>
  <c r="CX62" i="9" s="1"/>
  <c r="CE78" i="9"/>
  <c r="CS78" i="9" s="1"/>
  <c r="AY78" i="9"/>
  <c r="AW67" i="9"/>
  <c r="CC67" i="9"/>
  <c r="CQ67" i="9" s="1"/>
  <c r="BW61" i="9"/>
  <c r="CK61" i="9" s="1"/>
  <c r="CY61" i="9" s="1"/>
  <c r="CZ61" i="9" s="1"/>
  <c r="AQ61" i="9"/>
  <c r="BE61" i="9" s="1"/>
  <c r="BF61" i="9" s="1"/>
  <c r="AR66" i="9"/>
  <c r="BX66" i="9"/>
  <c r="CL66" i="9" s="1"/>
  <c r="AM81" i="9"/>
  <c r="CG81" i="9" s="1"/>
  <c r="BU81" i="9"/>
  <c r="CI81" i="9" s="1"/>
  <c r="AO81" i="9"/>
  <c r="BW67" i="9"/>
  <c r="CK67" i="9" s="1"/>
  <c r="AQ67" i="9"/>
  <c r="AY81" i="9"/>
  <c r="CE81" i="9"/>
  <c r="CS81" i="9" s="1"/>
  <c r="AY71" i="9"/>
  <c r="CE71" i="9"/>
  <c r="CS71" i="9" s="1"/>
  <c r="BB70" i="9"/>
  <c r="BC70" i="9"/>
  <c r="AT58" i="9"/>
  <c r="BZ58" i="9"/>
  <c r="CN58" i="9" s="1"/>
  <c r="AW54" i="9"/>
  <c r="CC54" i="9"/>
  <c r="CQ54" i="9" s="1"/>
  <c r="AY59" i="9"/>
  <c r="CE59" i="9"/>
  <c r="CS59" i="9" s="1"/>
  <c r="BW55" i="9"/>
  <c r="CK55" i="9" s="1"/>
  <c r="AQ55" i="9"/>
  <c r="AR53" i="9"/>
  <c r="BX53" i="9"/>
  <c r="CL53" i="9" s="1"/>
  <c r="AV90" i="9"/>
  <c r="BD90" i="9" s="1"/>
  <c r="CB90" i="9"/>
  <c r="CP90" i="9" s="1"/>
  <c r="CX90" i="9" s="1"/>
  <c r="BZ90" i="9"/>
  <c r="CN90" i="9" s="1"/>
  <c r="AT90" i="9"/>
  <c r="CF88" i="9"/>
  <c r="CT88" i="9" s="1"/>
  <c r="AZ88" i="9"/>
  <c r="BW86" i="9"/>
  <c r="CK86" i="9" s="1"/>
  <c r="CY86" i="9" s="1"/>
  <c r="CZ86" i="9" s="1"/>
  <c r="AQ86" i="9"/>
  <c r="BE86" i="9" s="1"/>
  <c r="BF86" i="9" s="1"/>
  <c r="CC82" i="9"/>
  <c r="CQ82" i="9" s="1"/>
  <c r="AW82" i="9"/>
  <c r="CV84" i="9"/>
  <c r="BG85" i="9"/>
  <c r="CB69" i="9"/>
  <c r="CP69" i="9" s="1"/>
  <c r="CX69" i="9" s="1"/>
  <c r="AV69" i="9"/>
  <c r="BD69" i="9" s="1"/>
  <c r="BW83" i="9"/>
  <c r="CK83" i="9" s="1"/>
  <c r="AQ83" i="9"/>
  <c r="AS79" i="9"/>
  <c r="BY79" i="9"/>
  <c r="CM79" i="9" s="1"/>
  <c r="AU78" i="9"/>
  <c r="CA78" i="9"/>
  <c r="CO78" i="9" s="1"/>
  <c r="AY76" i="9"/>
  <c r="CE76" i="9"/>
  <c r="CS76" i="9" s="1"/>
  <c r="BV78" i="9"/>
  <c r="CJ78" i="9" s="1"/>
  <c r="AP78" i="9"/>
  <c r="AR78" i="9"/>
  <c r="BX78" i="9"/>
  <c r="CL78" i="9" s="1"/>
  <c r="CW82" i="9"/>
  <c r="CV82" i="9"/>
  <c r="AM79" i="9"/>
  <c r="CG79" i="9" s="1"/>
  <c r="CE66" i="9"/>
  <c r="CS66" i="9" s="1"/>
  <c r="AY66" i="9"/>
  <c r="CE61" i="9"/>
  <c r="CS61" i="9" s="1"/>
  <c r="AY61" i="9"/>
  <c r="CF66" i="9"/>
  <c r="CT66" i="9" s="1"/>
  <c r="AZ66" i="9"/>
  <c r="BV81" i="9"/>
  <c r="CJ81" i="9" s="1"/>
  <c r="AP81" i="9"/>
  <c r="AR81" i="9"/>
  <c r="BX81" i="9"/>
  <c r="CL81" i="9" s="1"/>
  <c r="AM72" i="9"/>
  <c r="CG72" i="9" s="1"/>
  <c r="CV57" i="9"/>
  <c r="CW57" i="9"/>
  <c r="BV63" i="9"/>
  <c r="CJ63" i="9" s="1"/>
  <c r="AP63" i="9"/>
  <c r="AX56" i="9"/>
  <c r="CD56" i="9"/>
  <c r="CR56" i="9" s="1"/>
  <c r="BV54" i="9"/>
  <c r="CJ54" i="9" s="1"/>
  <c r="CV54" i="9" s="1"/>
  <c r="AP54" i="9"/>
  <c r="BB54" i="9" s="1"/>
  <c r="DA61" i="9"/>
  <c r="AR63" i="9"/>
  <c r="BX63" i="9"/>
  <c r="CL63" i="9" s="1"/>
  <c r="BC57" i="9"/>
  <c r="BX55" i="9"/>
  <c r="CL55" i="9" s="1"/>
  <c r="AR55" i="9"/>
  <c r="AZ53" i="9"/>
  <c r="CF53" i="9"/>
  <c r="CT53" i="9" s="1"/>
  <c r="AU90" i="9"/>
  <c r="CA90" i="9"/>
  <c r="CO90" i="9" s="1"/>
  <c r="CC89" i="9"/>
  <c r="CQ89" i="9" s="1"/>
  <c r="AW89" i="9"/>
  <c r="AS88" i="9"/>
  <c r="BY88" i="9"/>
  <c r="CM88" i="9" s="1"/>
  <c r="AY86" i="9"/>
  <c r="CE86" i="9"/>
  <c r="CS86" i="9" s="1"/>
  <c r="AM82" i="9"/>
  <c r="CG82" i="9" s="1"/>
  <c r="BU82" i="9"/>
  <c r="CI82" i="9" s="1"/>
  <c r="AO82" i="9"/>
  <c r="BI85" i="9"/>
  <c r="BB84" i="9"/>
  <c r="CV90" i="9"/>
  <c r="AO69" i="9"/>
  <c r="AM69" i="9"/>
  <c r="CG69" i="9" s="1"/>
  <c r="BU69" i="9"/>
  <c r="CI69" i="9" s="1"/>
  <c r="AO83" i="9"/>
  <c r="AM83" i="9"/>
  <c r="CG83" i="9" s="1"/>
  <c r="BU83" i="9"/>
  <c r="CI83" i="9" s="1"/>
  <c r="CE83" i="9"/>
  <c r="CS83" i="9" s="1"/>
  <c r="AY83" i="9"/>
  <c r="BG80" i="9"/>
  <c r="AT79" i="9"/>
  <c r="BZ79" i="9"/>
  <c r="CN79" i="9" s="1"/>
  <c r="AR76" i="9"/>
  <c r="BX76" i="9"/>
  <c r="CL76" i="9" s="1"/>
  <c r="CD73" i="9"/>
  <c r="CR73" i="9" s="1"/>
  <c r="AX73" i="9"/>
  <c r="AO78" i="9"/>
  <c r="AM78" i="9"/>
  <c r="CG78" i="9" s="1"/>
  <c r="BU78" i="9"/>
  <c r="CI78" i="9" s="1"/>
  <c r="CF78" i="9"/>
  <c r="CT78" i="9" s="1"/>
  <c r="AZ78" i="9"/>
  <c r="CW80" i="9"/>
  <c r="BB82" i="9"/>
  <c r="BC82" i="9"/>
  <c r="CW75" i="9"/>
  <c r="CA71" i="9"/>
  <c r="CO71" i="9" s="1"/>
  <c r="AU71" i="9"/>
  <c r="AM66" i="9"/>
  <c r="CG66" i="9" s="1"/>
  <c r="BU66" i="9"/>
  <c r="CI66" i="9" s="1"/>
  <c r="AO66" i="9"/>
  <c r="BI66" i="9" s="1"/>
  <c r="BX61" i="9"/>
  <c r="CL61" i="9" s="1"/>
  <c r="AR61" i="9"/>
  <c r="AT71" i="9"/>
  <c r="BZ71" i="9"/>
  <c r="CN71" i="9" s="1"/>
  <c r="AS66" i="9"/>
  <c r="BY66" i="9"/>
  <c r="CM66" i="9" s="1"/>
  <c r="CY65" i="9"/>
  <c r="CZ65" i="9" s="1"/>
  <c r="AT81" i="9"/>
  <c r="BZ81" i="9"/>
  <c r="CN81" i="9" s="1"/>
  <c r="AZ81" i="9"/>
  <c r="CF81" i="9"/>
  <c r="CT81" i="9" s="1"/>
  <c r="BI72" i="9"/>
  <c r="AP67" i="9"/>
  <c r="BV67" i="9"/>
  <c r="CJ67" i="9" s="1"/>
  <c r="CF67" i="9"/>
  <c r="CT67" i="9" s="1"/>
  <c r="AZ67" i="9"/>
  <c r="BW63" i="9"/>
  <c r="CK63" i="9" s="1"/>
  <c r="AQ63" i="9"/>
  <c r="BU56" i="9"/>
  <c r="CI56" i="9" s="1"/>
  <c r="AM56" i="9"/>
  <c r="CG56" i="9" s="1"/>
  <c r="AO56" i="9"/>
  <c r="AQ56" i="9"/>
  <c r="BE56" i="9" s="1"/>
  <c r="BF56" i="9" s="1"/>
  <c r="BW56" i="9"/>
  <c r="CK56" i="9" s="1"/>
  <c r="CY56" i="9" s="1"/>
  <c r="CZ56" i="9" s="1"/>
  <c r="AX54" i="9"/>
  <c r="CD54" i="9"/>
  <c r="CR54" i="9" s="1"/>
  <c r="BG61" i="9"/>
  <c r="CA63" i="9"/>
  <c r="CO63" i="9" s="1"/>
  <c r="AU63" i="9"/>
  <c r="BB60" i="9"/>
  <c r="DA56" i="9"/>
  <c r="BI60" i="9"/>
  <c r="AX55" i="9"/>
  <c r="CD55" i="9"/>
  <c r="CR55" i="9" s="1"/>
  <c r="AM58" i="9"/>
  <c r="CG58" i="9" s="1"/>
  <c r="AS55" i="9"/>
  <c r="BY55" i="9"/>
  <c r="CM55" i="9" s="1"/>
  <c r="AS53" i="9"/>
  <c r="BY53" i="9"/>
  <c r="CM53" i="9" s="1"/>
  <c r="CD89" i="9"/>
  <c r="CR89" i="9" s="1"/>
  <c r="AX89" i="9"/>
  <c r="BU89" i="9"/>
  <c r="CI89" i="9" s="1"/>
  <c r="AO89" i="9"/>
  <c r="AM89" i="9"/>
  <c r="CG89" i="9" s="1"/>
  <c r="AO88" i="9"/>
  <c r="AM88" i="9"/>
  <c r="CG88" i="9" s="1"/>
  <c r="BU88" i="9"/>
  <c r="CI88" i="9" s="1"/>
  <c r="AP82" i="9"/>
  <c r="BV82" i="9"/>
  <c r="CJ82" i="9" s="1"/>
  <c r="AT88" i="9"/>
  <c r="BZ88" i="9"/>
  <c r="CN88" i="9" s="1"/>
  <c r="AR86" i="9"/>
  <c r="BX86" i="9"/>
  <c r="CL86" i="9" s="1"/>
  <c r="BB90" i="9"/>
  <c r="CY90" i="9"/>
  <c r="CZ90" i="9" s="1"/>
  <c r="BX83" i="9"/>
  <c r="CL83" i="9" s="1"/>
  <c r="AR83" i="9"/>
  <c r="CA79" i="9"/>
  <c r="CO79" i="9" s="1"/>
  <c r="AU79" i="9"/>
  <c r="AZ76" i="9"/>
  <c r="CF76" i="9"/>
  <c r="CT76" i="9" s="1"/>
  <c r="CD68" i="9"/>
  <c r="CR68" i="9" s="1"/>
  <c r="AX68" i="9"/>
  <c r="BX73" i="9"/>
  <c r="CL73" i="9" s="1"/>
  <c r="AR73" i="9"/>
  <c r="AS78" i="9"/>
  <c r="BY78" i="9"/>
  <c r="CM78" i="9" s="1"/>
  <c r="AZ74" i="9"/>
  <c r="CF74" i="9"/>
  <c r="CT74" i="9" s="1"/>
  <c r="CF70" i="9"/>
  <c r="CT70" i="9" s="1"/>
  <c r="AZ70" i="9"/>
  <c r="CF61" i="9"/>
  <c r="CT61" i="9" s="1"/>
  <c r="AZ61" i="9"/>
  <c r="BC69" i="9"/>
  <c r="BB65" i="9"/>
  <c r="CF64" i="9"/>
  <c r="CT64" i="9" s="1"/>
  <c r="AZ64" i="9"/>
  <c r="AU81" i="9"/>
  <c r="CA81" i="9"/>
  <c r="CO81" i="9" s="1"/>
  <c r="AS81" i="9"/>
  <c r="BY81" i="9"/>
  <c r="CM81" i="9" s="1"/>
  <c r="AO71" i="9"/>
  <c r="AM71" i="9"/>
  <c r="CG71" i="9" s="1"/>
  <c r="BU71" i="9"/>
  <c r="CI71" i="9" s="1"/>
  <c r="AM67" i="9"/>
  <c r="CG67" i="9" s="1"/>
  <c r="BX67" i="9"/>
  <c r="CL67" i="9" s="1"/>
  <c r="AR67" i="9"/>
  <c r="AQ54" i="9"/>
  <c r="BE54" i="9" s="1"/>
  <c r="BF54" i="9" s="1"/>
  <c r="BW54" i="9"/>
  <c r="CK54" i="9" s="1"/>
  <c r="CY54" i="9" s="1"/>
  <c r="CZ54" i="9" s="1"/>
  <c r="CE56" i="9"/>
  <c r="CS56" i="9" s="1"/>
  <c r="AY56" i="9"/>
  <c r="AV63" i="9"/>
  <c r="BD63" i="9" s="1"/>
  <c r="CB63" i="9"/>
  <c r="CP63" i="9" s="1"/>
  <c r="CX63" i="9" s="1"/>
  <c r="CV60" i="9"/>
  <c r="BG54" i="9"/>
  <c r="CW65" i="9"/>
  <c r="AV55" i="9"/>
  <c r="BD55" i="9" s="1"/>
  <c r="CB55" i="9"/>
  <c r="CP55" i="9" s="1"/>
  <c r="CX55" i="9" s="1"/>
  <c r="AY53" i="9"/>
  <c r="CE53" i="9"/>
  <c r="CS53" i="9" s="1"/>
  <c r="BV89" i="9"/>
  <c r="CJ89" i="9" s="1"/>
  <c r="AP89" i="9"/>
  <c r="CA87" i="9"/>
  <c r="CO87" i="9" s="1"/>
  <c r="AU87" i="9"/>
  <c r="AU88" i="9"/>
  <c r="CA88" i="9"/>
  <c r="CO88" i="9" s="1"/>
  <c r="AZ86" i="9"/>
  <c r="CF86" i="9"/>
  <c r="CT86" i="9" s="1"/>
  <c r="AV83" i="9"/>
  <c r="BD83" i="9" s="1"/>
  <c r="CB83" i="9"/>
  <c r="CP83" i="9" s="1"/>
  <c r="CX83" i="9" s="1"/>
  <c r="BE90" i="9"/>
  <c r="BF90" i="9" s="1"/>
  <c r="CF83" i="9"/>
  <c r="CT83" i="9" s="1"/>
  <c r="AZ83" i="9"/>
  <c r="CB79" i="9"/>
  <c r="CP79" i="9" s="1"/>
  <c r="CX79" i="9" s="1"/>
  <c r="AV79" i="9"/>
  <c r="BD79" i="9" s="1"/>
  <c r="BU76" i="9"/>
  <c r="CI76" i="9" s="1"/>
  <c r="AO76" i="9"/>
  <c r="BI76" i="9" s="1"/>
  <c r="AM76" i="9"/>
  <c r="CG76" i="9" s="1"/>
  <c r="CE75" i="9"/>
  <c r="CS75" i="9" s="1"/>
  <c r="AY75" i="9"/>
  <c r="BW68" i="9"/>
  <c r="CK68" i="9" s="1"/>
  <c r="CY68" i="9" s="1"/>
  <c r="CZ68" i="9" s="1"/>
  <c r="AQ68" i="9"/>
  <c r="BE68" i="9" s="1"/>
  <c r="BF68" i="9" s="1"/>
  <c r="CF73" i="9"/>
  <c r="CT73" i="9" s="1"/>
  <c r="AZ73" i="9"/>
  <c r="BB80" i="9"/>
  <c r="BC80" i="9" s="1"/>
  <c r="BH80" i="9" s="1"/>
  <c r="AT78" i="9"/>
  <c r="BZ78" i="9"/>
  <c r="CN78" i="9" s="1"/>
  <c r="AO74" i="9"/>
  <c r="AM74" i="9"/>
  <c r="CG74" i="9" s="1"/>
  <c r="BU74" i="9"/>
  <c r="CI74" i="9" s="1"/>
  <c r="BC79" i="9"/>
  <c r="AV70" i="9"/>
  <c r="BD70" i="9" s="1"/>
  <c r="CB70" i="9"/>
  <c r="CP70" i="9" s="1"/>
  <c r="CX70" i="9" s="1"/>
  <c r="AR64" i="9"/>
  <c r="BX64" i="9"/>
  <c r="CL64" i="9" s="1"/>
  <c r="AO57" i="9"/>
  <c r="AM57" i="9"/>
  <c r="CG57" i="9" s="1"/>
  <c r="BU57" i="9"/>
  <c r="CI57" i="9" s="1"/>
  <c r="AO64" i="9"/>
  <c r="AM64" i="9"/>
  <c r="CG64" i="9" s="1"/>
  <c r="BU64" i="9"/>
  <c r="CI64" i="9" s="1"/>
  <c r="BV64" i="9"/>
  <c r="CJ64" i="9" s="1"/>
  <c r="AP64" i="9"/>
  <c r="AV81" i="9"/>
  <c r="BD81" i="9" s="1"/>
  <c r="CB81" i="9"/>
  <c r="CP81" i="9" s="1"/>
  <c r="CX81" i="9" s="1"/>
  <c r="BX71" i="9"/>
  <c r="CL71" i="9" s="1"/>
  <c r="AR71" i="9"/>
  <c r="BC75" i="9"/>
  <c r="BY67" i="9"/>
  <c r="CM67" i="9" s="1"/>
  <c r="AS67" i="9"/>
  <c r="AS59" i="9"/>
  <c r="BY59" i="9"/>
  <c r="CM59" i="9" s="1"/>
  <c r="AR56" i="9"/>
  <c r="BX56" i="9"/>
  <c r="CL56" i="9" s="1"/>
  <c r="DC52" i="9"/>
  <c r="AO59" i="9"/>
  <c r="AM59" i="9"/>
  <c r="CG59" i="9" s="1"/>
  <c r="BU59" i="9"/>
  <c r="CI59" i="9" s="1"/>
  <c r="AW63" i="9"/>
  <c r="CC63" i="9"/>
  <c r="CQ63" i="9" s="1"/>
  <c r="AZ59" i="9"/>
  <c r="CF59" i="9"/>
  <c r="CT59" i="9" s="1"/>
  <c r="CW58" i="9"/>
  <c r="CV58" i="9"/>
  <c r="CD53" i="9"/>
  <c r="CR53" i="9" s="1"/>
  <c r="AX53" i="9"/>
  <c r="AO55" i="9"/>
  <c r="AM55" i="9"/>
  <c r="CG55" i="9" s="1"/>
  <c r="BU55" i="9"/>
  <c r="CI55" i="9" s="1"/>
  <c r="BZ55" i="9"/>
  <c r="CN55" i="9" s="1"/>
  <c r="AT55" i="9"/>
  <c r="AQ53" i="9"/>
  <c r="BW53" i="9"/>
  <c r="CK53" i="9" s="1"/>
  <c r="AO90" i="9"/>
  <c r="AM90" i="9"/>
  <c r="CG90" i="9" s="1"/>
  <c r="BU90" i="9"/>
  <c r="CI90" i="9" s="1"/>
  <c r="CB87" i="9"/>
  <c r="CP87" i="9" s="1"/>
  <c r="CX87" i="9" s="1"/>
  <c r="AV87" i="9"/>
  <c r="BD87" i="9" s="1"/>
  <c r="CB84" i="9"/>
  <c r="CP84" i="9" s="1"/>
  <c r="CX84" i="9" s="1"/>
  <c r="AV84" i="9"/>
  <c r="BD84" i="9" s="1"/>
  <c r="AM86" i="9"/>
  <c r="CG86" i="9" s="1"/>
  <c r="BU86" i="9"/>
  <c r="CI86" i="9" s="1"/>
  <c r="AO86" i="9"/>
  <c r="BI86" i="9" s="1"/>
  <c r="AS86" i="9"/>
  <c r="BY86" i="9"/>
  <c r="CM86" i="9" s="1"/>
  <c r="AV82" i="9"/>
  <c r="BD82" i="9" s="1"/>
  <c r="CB82" i="9"/>
  <c r="CP82" i="9" s="1"/>
  <c r="CX82" i="9" s="1"/>
  <c r="DA86" i="9"/>
  <c r="BY83" i="9"/>
  <c r="CM83" i="9" s="1"/>
  <c r="AS83" i="9"/>
  <c r="CD79" i="9"/>
  <c r="CR79" i="9" s="1"/>
  <c r="AX79" i="9"/>
  <c r="CC76" i="9"/>
  <c r="CQ76" i="9" s="1"/>
  <c r="AW76" i="9"/>
  <c r="AO75" i="9"/>
  <c r="BU75" i="9"/>
  <c r="CI75" i="9" s="1"/>
  <c r="AM75" i="9"/>
  <c r="CG75" i="9" s="1"/>
  <c r="CE68" i="9"/>
  <c r="CS68" i="9" s="1"/>
  <c r="AY68" i="9"/>
  <c r="AX75" i="9"/>
  <c r="CD75" i="9"/>
  <c r="CR75" i="9" s="1"/>
  <c r="AS73" i="9"/>
  <c r="BY73" i="9"/>
  <c r="CM73" i="9" s="1"/>
  <c r="AW74" i="9"/>
  <c r="CC74" i="9"/>
  <c r="CQ74" i="9" s="1"/>
  <c r="AW70" i="9"/>
  <c r="CC70" i="9"/>
  <c r="CQ70" i="9" s="1"/>
  <c r="AX64" i="9"/>
  <c r="CD64" i="9"/>
  <c r="CR64" i="9" s="1"/>
  <c r="CC81" i="9"/>
  <c r="CQ81" i="9" s="1"/>
  <c r="AW81" i="9"/>
  <c r="BV71" i="9"/>
  <c r="CJ71" i="9" s="1"/>
  <c r="AP71" i="9"/>
  <c r="BZ67" i="9"/>
  <c r="CN67" i="9" s="1"/>
  <c r="AT67" i="9"/>
  <c r="BX59" i="9"/>
  <c r="CL59" i="9" s="1"/>
  <c r="AR59" i="9"/>
  <c r="CF56" i="9"/>
  <c r="CT56" i="9" s="1"/>
  <c r="AZ56" i="9"/>
  <c r="AO63" i="9"/>
  <c r="AM63" i="9"/>
  <c r="CG63" i="9" s="1"/>
  <c r="BU63" i="9"/>
  <c r="CI63" i="9" s="1"/>
  <c r="DA58" i="9"/>
  <c r="CY66" i="9"/>
  <c r="CZ66" i="9" s="1"/>
  <c r="AS63" i="9"/>
  <c r="BY63" i="9"/>
  <c r="CM63" i="9" s="1"/>
  <c r="AP59" i="9"/>
  <c r="BV59" i="9"/>
  <c r="CJ59" i="9" s="1"/>
  <c r="BB52" i="9"/>
  <c r="CE55" i="9"/>
  <c r="CS55" i="9" s="1"/>
  <c r="AY55" i="9"/>
  <c r="CA55" i="9"/>
  <c r="CO55" i="9" s="1"/>
  <c r="AU55" i="9"/>
  <c r="BZ53" i="9"/>
  <c r="CN53" i="9" s="1"/>
  <c r="AT53" i="9"/>
  <c r="AR89" i="9"/>
  <c r="BX89" i="9"/>
  <c r="CL89" i="9" s="1"/>
  <c r="BZ85" i="9"/>
  <c r="CN85" i="9" s="1"/>
  <c r="AT85" i="9"/>
  <c r="BY90" i="9"/>
  <c r="CM90" i="9" s="1"/>
  <c r="AS90" i="9"/>
  <c r="AT86" i="9"/>
  <c r="BZ86" i="9"/>
  <c r="CN86" i="9" s="1"/>
  <c r="BW88" i="9"/>
  <c r="CK88" i="9" s="1"/>
  <c r="CY88" i="9" s="1"/>
  <c r="CZ88" i="9" s="1"/>
  <c r="AQ88" i="9"/>
  <c r="BE88" i="9" s="1"/>
  <c r="BF88" i="9" s="1"/>
  <c r="CC86" i="9"/>
  <c r="CQ86" i="9" s="1"/>
  <c r="AW86" i="9"/>
  <c r="CW85" i="9"/>
  <c r="BG86" i="9"/>
  <c r="BZ83" i="9"/>
  <c r="CN83" i="9" s="1"/>
  <c r="AT83" i="9"/>
  <c r="AQ79" i="9"/>
  <c r="BE79" i="9" s="1"/>
  <c r="BF79" i="9" s="1"/>
  <c r="BW79" i="9"/>
  <c r="CK79" i="9" s="1"/>
  <c r="CY79" i="9" s="1"/>
  <c r="CZ79" i="9" s="1"/>
  <c r="AP76" i="9"/>
  <c r="BV76" i="9"/>
  <c r="CJ76" i="9" s="1"/>
  <c r="BZ74" i="9"/>
  <c r="CN74" i="9" s="1"/>
  <c r="AT74" i="9"/>
  <c r="BX68" i="9"/>
  <c r="CL68" i="9" s="1"/>
  <c r="AR68" i="9"/>
  <c r="AT75" i="9"/>
  <c r="BZ75" i="9"/>
  <c r="CN75" i="9" s="1"/>
  <c r="BB72" i="9"/>
  <c r="AP74" i="9"/>
  <c r="BV74" i="9"/>
  <c r="CJ74" i="9" s="1"/>
  <c r="DA76" i="9"/>
  <c r="AS70" i="9"/>
  <c r="BY70" i="9"/>
  <c r="CM70" i="9" s="1"/>
  <c r="CB67" i="9"/>
  <c r="CP67" i="9" s="1"/>
  <c r="CX67" i="9" s="1"/>
  <c r="AV67" i="9"/>
  <c r="BD67" i="9" s="1"/>
  <c r="AV57" i="9"/>
  <c r="BD57" i="9" s="1"/>
  <c r="CB57" i="9"/>
  <c r="CP57" i="9" s="1"/>
  <c r="CX57" i="9" s="1"/>
  <c r="AS71" i="9"/>
  <c r="BY71" i="9"/>
  <c r="CM71" i="9" s="1"/>
  <c r="BW64" i="9"/>
  <c r="CK64" i="9" s="1"/>
  <c r="CY64" i="9" s="1"/>
  <c r="CZ64" i="9" s="1"/>
  <c r="AQ64" i="9"/>
  <c r="BE64" i="9" s="1"/>
  <c r="BF64" i="9" s="1"/>
  <c r="CD81" i="9"/>
  <c r="CR81" i="9" s="1"/>
  <c r="AX81" i="9"/>
  <c r="AX71" i="9"/>
  <c r="CD71" i="9"/>
  <c r="CR71" i="9" s="1"/>
  <c r="DA68" i="9"/>
  <c r="DA66" i="9"/>
  <c r="CA67" i="9"/>
  <c r="CO67" i="9" s="1"/>
  <c r="AU67" i="9"/>
  <c r="AM70" i="9"/>
  <c r="CG70" i="9" s="1"/>
  <c r="CD58" i="9"/>
  <c r="CR58" i="9" s="1"/>
  <c r="AX58" i="9"/>
  <c r="AZ54" i="9"/>
  <c r="CF54" i="9"/>
  <c r="CT54" i="9" s="1"/>
  <c r="AT63" i="9"/>
  <c r="BZ63" i="9"/>
  <c r="CN63" i="9" s="1"/>
  <c r="AX59" i="9"/>
  <c r="CD59" i="9"/>
  <c r="CR59" i="9" s="1"/>
  <c r="CW70" i="9"/>
  <c r="CY73" i="9"/>
  <c r="CZ73" i="9" s="1"/>
  <c r="AM61" i="9"/>
  <c r="CG61" i="9" s="1"/>
  <c r="AW55" i="9"/>
  <c r="CC55" i="9"/>
  <c r="CQ55" i="9" s="1"/>
  <c r="AP55" i="9"/>
  <c r="BV55" i="9"/>
  <c r="CJ55" i="9" s="1"/>
  <c r="AM53" i="9"/>
  <c r="CG53" i="9" s="1"/>
  <c r="BU53" i="9"/>
  <c r="CI53" i="9" s="1"/>
  <c r="AO53" i="9"/>
  <c r="AU53" i="9"/>
  <c r="CA53" i="9"/>
  <c r="CO53" i="9" s="1"/>
  <c r="AP87" i="9"/>
  <c r="BB87" i="9" s="1"/>
  <c r="BV87" i="9"/>
  <c r="CJ87" i="9" s="1"/>
  <c r="CV87" i="9" s="1"/>
  <c r="AM87" i="9"/>
  <c r="CG87" i="9" s="1"/>
  <c r="AW84" i="9"/>
  <c r="CC84" i="9"/>
  <c r="CQ84" i="9" s="1"/>
  <c r="CB89" i="9"/>
  <c r="CP89" i="9" s="1"/>
  <c r="CX89" i="9" s="1"/>
  <c r="AV89" i="9"/>
  <c r="BD89" i="9" s="1"/>
  <c r="CY85" i="9"/>
  <c r="CZ85" i="9" s="1"/>
  <c r="CE88" i="9"/>
  <c r="CS88" i="9" s="1"/>
  <c r="AY88" i="9"/>
  <c r="BV86" i="9"/>
  <c r="CJ86" i="9" s="1"/>
  <c r="AP86" i="9"/>
  <c r="DA80" i="9"/>
  <c r="AP83" i="9"/>
  <c r="BV83" i="9"/>
  <c r="CJ83" i="9" s="1"/>
  <c r="CA83" i="9"/>
  <c r="CO83" i="9" s="1"/>
  <c r="AU83" i="9"/>
  <c r="CE79" i="9"/>
  <c r="CS79" i="9" s="1"/>
  <c r="AY79" i="9"/>
  <c r="AX76" i="9"/>
  <c r="CD76" i="9"/>
  <c r="CR76" i="9" s="1"/>
  <c r="CE73" i="9"/>
  <c r="CS73" i="9" s="1"/>
  <c r="AY73" i="9"/>
  <c r="CF68" i="9"/>
  <c r="CT68" i="9" s="1"/>
  <c r="AZ68" i="9"/>
  <c r="AU75" i="9"/>
  <c r="BG75" i="9" s="1"/>
  <c r="CA75" i="9"/>
  <c r="CO75" i="9" s="1"/>
  <c r="DA75" i="9" s="1"/>
  <c r="CA65" i="9"/>
  <c r="CO65" i="9" s="1"/>
  <c r="DA65" i="9" s="1"/>
  <c r="AU65" i="9"/>
  <c r="BG65" i="9" s="1"/>
  <c r="AR74" i="9"/>
  <c r="BX74" i="9"/>
  <c r="CL74" i="9" s="1"/>
  <c r="BW78" i="9"/>
  <c r="CK78" i="9" s="1"/>
  <c r="CY78" i="9" s="1"/>
  <c r="CZ78" i="9" s="1"/>
  <c r="AQ78" i="9"/>
  <c r="BE78" i="9" s="1"/>
  <c r="BF78" i="9" s="1"/>
  <c r="AQ74" i="9"/>
  <c r="BE74" i="9" s="1"/>
  <c r="BF74" i="9" s="1"/>
  <c r="BW74" i="9"/>
  <c r="CK74" i="9" s="1"/>
  <c r="CY74" i="9" s="1"/>
  <c r="CZ74" i="9" s="1"/>
  <c r="AX74" i="9"/>
  <c r="CD74" i="9"/>
  <c r="CR74" i="9" s="1"/>
  <c r="BG76" i="9"/>
  <c r="AT70" i="9"/>
  <c r="BZ70" i="9"/>
  <c r="CN70" i="9" s="1"/>
  <c r="CD61" i="9"/>
  <c r="CR61" i="9" s="1"/>
  <c r="AX61" i="9"/>
  <c r="CD66" i="9"/>
  <c r="CR66" i="9" s="1"/>
  <c r="AX66" i="9"/>
  <c r="AU52" i="9"/>
  <c r="BG52" i="9" s="1"/>
  <c r="CA52" i="9"/>
  <c r="CO52" i="9" s="1"/>
  <c r="DA52" i="9" s="1"/>
  <c r="AY64" i="9"/>
  <c r="CE64" i="9"/>
  <c r="CS64" i="9" s="1"/>
  <c r="AQ81" i="9"/>
  <c r="BE81" i="9" s="1"/>
  <c r="BF81" i="9" s="1"/>
  <c r="BW81" i="9"/>
  <c r="CK81" i="9" s="1"/>
  <c r="CY81" i="9" s="1"/>
  <c r="CZ81" i="9" s="1"/>
  <c r="BG74" i="9"/>
  <c r="BW71" i="9"/>
  <c r="CK71" i="9" s="1"/>
  <c r="CY71" i="9" s="1"/>
  <c r="CZ71" i="9" s="1"/>
  <c r="AQ71" i="9"/>
  <c r="BE71" i="9" s="1"/>
  <c r="BF71" i="9" s="1"/>
  <c r="AS58" i="9"/>
  <c r="BY58" i="9"/>
  <c r="CM58" i="9" s="1"/>
  <c r="CY57" i="9"/>
  <c r="CZ57" i="9" s="1"/>
  <c r="DA57" i="9" s="1"/>
  <c r="AM54" i="9"/>
  <c r="CG54" i="9" s="1"/>
  <c r="BU54" i="9"/>
  <c r="CI54" i="9" s="1"/>
  <c r="AO54" i="9"/>
  <c r="BI54" i="9" s="1"/>
  <c r="BW59" i="9"/>
  <c r="CK59" i="9" s="1"/>
  <c r="CY59" i="9" s="1"/>
  <c r="CZ59" i="9" s="1"/>
  <c r="DA59" i="9" s="1"/>
  <c r="AQ59" i="9"/>
  <c r="BE59" i="9" s="1"/>
  <c r="BF59" i="9" s="1"/>
  <c r="BG58" i="9"/>
  <c r="DC61" i="9"/>
  <c r="CC53" i="9"/>
  <c r="CQ53" i="9" s="1"/>
  <c r="AW53" i="9"/>
  <c r="CF55" i="9"/>
  <c r="CT55" i="9" s="1"/>
  <c r="AZ55" i="9"/>
  <c r="BV53" i="9"/>
  <c r="CJ53" i="9" s="1"/>
  <c r="AP53" i="9"/>
  <c r="AM52" i="9"/>
  <c r="CG52" i="9" s="1"/>
  <c r="AV53" i="9"/>
  <c r="BD53" i="9" s="1"/>
  <c r="CB53" i="9"/>
  <c r="CP53" i="9" s="1"/>
  <c r="CX53" i="9" s="1"/>
  <c r="BV51" i="9"/>
  <c r="CJ51" i="9" s="1"/>
  <c r="AP51" i="9"/>
  <c r="BB51" i="9" s="1"/>
  <c r="CC51" i="9"/>
  <c r="CQ51" i="9" s="1"/>
  <c r="AW51" i="9"/>
  <c r="AM51" i="9"/>
  <c r="CG51" i="9" s="1"/>
  <c r="BU51" i="9"/>
  <c r="CI51" i="9" s="1"/>
  <c r="AO51" i="9"/>
  <c r="BZ51" i="9"/>
  <c r="CN51" i="9" s="1"/>
  <c r="AT51" i="9"/>
  <c r="AV51" i="9"/>
  <c r="BD51" i="9" s="1"/>
  <c r="CB51" i="9"/>
  <c r="CP51" i="9" s="1"/>
  <c r="CX51" i="9" s="1"/>
  <c r="CY51" i="9" s="1"/>
  <c r="CZ51" i="9" s="1"/>
  <c r="CV51" i="9"/>
  <c r="CW51" i="9" s="1"/>
  <c r="CA51" i="9"/>
  <c r="CO51" i="9" s="1"/>
  <c r="AU51" i="9"/>
  <c r="DD6" i="11"/>
  <c r="DE6" i="11" s="1"/>
  <c r="DB23" i="11"/>
  <c r="DD29" i="11"/>
  <c r="DE29" i="11" s="1"/>
  <c r="DB28" i="11"/>
  <c r="DD28" i="11" s="1"/>
  <c r="DE28" i="11" s="1"/>
  <c r="DB34" i="11"/>
  <c r="DB35" i="11"/>
  <c r="DD8" i="11"/>
  <c r="DE8" i="11" s="1"/>
  <c r="DB9" i="10"/>
  <c r="DB17" i="10"/>
  <c r="DD15" i="10"/>
  <c r="DE15" i="10" s="1"/>
  <c r="DB20" i="10"/>
  <c r="DB29" i="10"/>
  <c r="DD17" i="10"/>
  <c r="DE17" i="10" s="1"/>
  <c r="DF15" i="10"/>
  <c r="DG15" i="10" s="1"/>
  <c r="DH15" i="10" s="1"/>
  <c r="DF17" i="10"/>
  <c r="DG17" i="10" s="1"/>
  <c r="DH17" i="10" s="1"/>
  <c r="DB13" i="10"/>
  <c r="DC25" i="10"/>
  <c r="DD8" i="10"/>
  <c r="DE8" i="10" s="1"/>
  <c r="DD20" i="10"/>
  <c r="DE20" i="10" s="1"/>
  <c r="CW11" i="10"/>
  <c r="DB11" i="10" s="1"/>
  <c r="DD11" i="10" s="1"/>
  <c r="DE11" i="10" s="1"/>
  <c r="DF11" i="10" s="1"/>
  <c r="CW25" i="10"/>
  <c r="DB25" i="10" s="1"/>
  <c r="DD25" i="10" s="1"/>
  <c r="DE25" i="10" s="1"/>
  <c r="DF20" i="10"/>
  <c r="CW23" i="10"/>
  <c r="DB23" i="10" s="1"/>
  <c r="DD23" i="10" s="1"/>
  <c r="DE23" i="10" s="1"/>
  <c r="CW10" i="10"/>
  <c r="DB10" i="10" s="1"/>
  <c r="DD10" i="10" s="1"/>
  <c r="DE10" i="10" s="1"/>
  <c r="DC21" i="10"/>
  <c r="DC27" i="10"/>
  <c r="DB24" i="10"/>
  <c r="DC12" i="10"/>
  <c r="DD12" i="10" s="1"/>
  <c r="DE12" i="10" s="1"/>
  <c r="DC13" i="10"/>
  <c r="DC24" i="10"/>
  <c r="DC9" i="10"/>
  <c r="CW27" i="10"/>
  <c r="DB27" i="10" s="1"/>
  <c r="CW21" i="10"/>
  <c r="DB21" i="10" s="1"/>
  <c r="DD21" i="10" s="1"/>
  <c r="DE21" i="10" s="1"/>
  <c r="DF18" i="10"/>
  <c r="DG18" i="10" s="1"/>
  <c r="DH18" i="10" s="1"/>
  <c r="CW26" i="10"/>
  <c r="DB26" i="10" s="1"/>
  <c r="DD26" i="10" s="1"/>
  <c r="DE26" i="10" s="1"/>
  <c r="DC29" i="10"/>
  <c r="DD29" i="10" s="1"/>
  <c r="DE29" i="10" s="1"/>
  <c r="CW19" i="10"/>
  <c r="DB19" i="10" s="1"/>
  <c r="DD19" i="10" s="1"/>
  <c r="DE19" i="10" s="1"/>
  <c r="DF19" i="10" s="1"/>
  <c r="DG19" i="10" s="1"/>
  <c r="CW7" i="10"/>
  <c r="DB7" i="10" s="1"/>
  <c r="DD7" i="10" s="1"/>
  <c r="DE7" i="10" s="1"/>
  <c r="CW16" i="10"/>
  <c r="DB16" i="10" s="1"/>
  <c r="DD16" i="10" s="1"/>
  <c r="DE16" i="10" s="1"/>
  <c r="CW14" i="10"/>
  <c r="DB14" i="10" s="1"/>
  <c r="DD14" i="10" s="1"/>
  <c r="DE14" i="10" s="1"/>
  <c r="DB28" i="10"/>
  <c r="DD28" i="10" s="1"/>
  <c r="DE28" i="10" s="1"/>
  <c r="CW6" i="10"/>
  <c r="DB6" i="10" s="1"/>
  <c r="DC6" i="10"/>
  <c r="CW55" i="10"/>
  <c r="DC40" i="10"/>
  <c r="BI38" i="10"/>
  <c r="CW38" i="10"/>
  <c r="BI44" i="10"/>
  <c r="DC54" i="10"/>
  <c r="BB54" i="10"/>
  <c r="BC54" i="10"/>
  <c r="DB50" i="10"/>
  <c r="BG49" i="10"/>
  <c r="DA39" i="10"/>
  <c r="BI45" i="10"/>
  <c r="DA53" i="10"/>
  <c r="DC50" i="10"/>
  <c r="CW47" i="10"/>
  <c r="DB47" i="10" s="1"/>
  <c r="DD47" i="10" s="1"/>
  <c r="DE47" i="10" s="1"/>
  <c r="BC44" i="10"/>
  <c r="BH44" i="10" s="1"/>
  <c r="DA45" i="10"/>
  <c r="BI49" i="10"/>
  <c r="DC52" i="10"/>
  <c r="CW49" i="10"/>
  <c r="DC56" i="10"/>
  <c r="BC49" i="10"/>
  <c r="CW56" i="10"/>
  <c r="DB56" i="10" s="1"/>
  <c r="BG47" i="10"/>
  <c r="BC43" i="10"/>
  <c r="CV41" i="10"/>
  <c r="CW36" i="10"/>
  <c r="DB36" i="10" s="1"/>
  <c r="BH47" i="10"/>
  <c r="DA41" i="10"/>
  <c r="CY46" i="10"/>
  <c r="CZ46" i="10" s="1"/>
  <c r="BB38" i="10"/>
  <c r="CY43" i="10"/>
  <c r="CZ43" i="10" s="1"/>
  <c r="BC42" i="10"/>
  <c r="BH42" i="10" s="1"/>
  <c r="CW48" i="10"/>
  <c r="DB48" i="10" s="1"/>
  <c r="CV48" i="10"/>
  <c r="BB41" i="10"/>
  <c r="CY42" i="10"/>
  <c r="CZ42" i="10" s="1"/>
  <c r="CW40" i="10"/>
  <c r="DB40" i="10" s="1"/>
  <c r="BC57" i="10"/>
  <c r="BH57" i="10" s="1"/>
  <c r="BJ57" i="10" s="1"/>
  <c r="BK57" i="10" s="1"/>
  <c r="DA58" i="10"/>
  <c r="DA52" i="10"/>
  <c r="BC53" i="10"/>
  <c r="BH53" i="10" s="1"/>
  <c r="BI48" i="10"/>
  <c r="CW58" i="10"/>
  <c r="DB58" i="10" s="1"/>
  <c r="CV58" i="10"/>
  <c r="CV44" i="10"/>
  <c r="BG43" i="10"/>
  <c r="BB48" i="10"/>
  <c r="BG37" i="10"/>
  <c r="BI55" i="10"/>
  <c r="BE56" i="10"/>
  <c r="BF56" i="10" s="1"/>
  <c r="BH55" i="10"/>
  <c r="BJ55" i="10" s="1"/>
  <c r="BK55" i="10" s="1"/>
  <c r="DA46" i="10"/>
  <c r="CW52" i="10"/>
  <c r="DB52" i="10" s="1"/>
  <c r="BI58" i="10"/>
  <c r="BB58" i="10"/>
  <c r="BC58" i="10"/>
  <c r="BH58" i="10" s="1"/>
  <c r="BJ58" i="10" s="1"/>
  <c r="BK58" i="10" s="1"/>
  <c r="DA48" i="10"/>
  <c r="BG36" i="10"/>
  <c r="BC46" i="10"/>
  <c r="BH46" i="10" s="1"/>
  <c r="BJ46" i="10" s="1"/>
  <c r="BK46" i="10" s="1"/>
  <c r="CY39" i="10"/>
  <c r="CZ39" i="10" s="1"/>
  <c r="BE40" i="10"/>
  <c r="BF40" i="10" s="1"/>
  <c r="BG55" i="10"/>
  <c r="DC46" i="10"/>
  <c r="BE52" i="10"/>
  <c r="BF52" i="10" s="1"/>
  <c r="BG41" i="10"/>
  <c r="BC45" i="10"/>
  <c r="BH45" i="10" s="1"/>
  <c r="BJ45" i="10" s="1"/>
  <c r="BK45" i="10" s="1"/>
  <c r="BB45" i="10"/>
  <c r="CW42" i="10"/>
  <c r="BI50" i="10"/>
  <c r="CY49" i="10"/>
  <c r="CZ49" i="10" s="1"/>
  <c r="DA44" i="10"/>
  <c r="DA38" i="10"/>
  <c r="BL39" i="10"/>
  <c r="DA37" i="10"/>
  <c r="BG54" i="10"/>
  <c r="BI53" i="10"/>
  <c r="BC50" i="10"/>
  <c r="BH50" i="10" s="1"/>
  <c r="CV54" i="10"/>
  <c r="DA55" i="10"/>
  <c r="DA57" i="10"/>
  <c r="CW53" i="10"/>
  <c r="CV37" i="10"/>
  <c r="CW37" i="10" s="1"/>
  <c r="DB37" i="10" s="1"/>
  <c r="BG40" i="10"/>
  <c r="BH40" i="10" s="1"/>
  <c r="DC36" i="10"/>
  <c r="CW45" i="10"/>
  <c r="DB45" i="10" s="1"/>
  <c r="CV45" i="10"/>
  <c r="DC47" i="10"/>
  <c r="DB39" i="10"/>
  <c r="BI42" i="10"/>
  <c r="DA36" i="10"/>
  <c r="BE36" i="10"/>
  <c r="BF36" i="10" s="1"/>
  <c r="DC35" i="10"/>
  <c r="CV35" i="10"/>
  <c r="BJ35" i="10"/>
  <c r="BK35" i="10" s="1"/>
  <c r="BL35" i="10" s="1"/>
  <c r="DG17" i="11"/>
  <c r="DI17" i="11" s="1"/>
  <c r="DF17" i="11"/>
  <c r="DD35" i="11"/>
  <c r="DE35" i="11" s="1"/>
  <c r="DG35" i="11" s="1"/>
  <c r="DL35" i="11" s="1"/>
  <c r="DD7" i="11"/>
  <c r="DE7" i="11" s="1"/>
  <c r="DF26" i="11"/>
  <c r="DF35" i="11"/>
  <c r="DD19" i="11"/>
  <c r="DE19" i="11" s="1"/>
  <c r="CW13" i="11"/>
  <c r="DB13" i="11" s="1"/>
  <c r="DD13" i="11" s="1"/>
  <c r="DE13" i="11" s="1"/>
  <c r="CW39" i="11"/>
  <c r="DB39" i="11" s="1"/>
  <c r="DD39" i="11" s="1"/>
  <c r="DE39" i="11" s="1"/>
  <c r="CW41" i="11"/>
  <c r="DB41" i="11" s="1"/>
  <c r="DD41" i="11" s="1"/>
  <c r="DE41" i="11" s="1"/>
  <c r="DC44" i="11"/>
  <c r="DF29" i="11"/>
  <c r="DG29" i="11" s="1"/>
  <c r="CW38" i="11"/>
  <c r="DB38" i="11" s="1"/>
  <c r="DD38" i="11" s="1"/>
  <c r="DE38" i="11" s="1"/>
  <c r="CW40" i="11"/>
  <c r="DB40" i="11" s="1"/>
  <c r="DD40" i="11" s="1"/>
  <c r="DE40" i="11" s="1"/>
  <c r="DF40" i="11" s="1"/>
  <c r="CW22" i="11"/>
  <c r="DB22" i="11" s="1"/>
  <c r="CW12" i="11"/>
  <c r="DB12" i="11" s="1"/>
  <c r="DD12" i="11" s="1"/>
  <c r="DE12" i="11" s="1"/>
  <c r="CW10" i="11"/>
  <c r="DB10" i="11" s="1"/>
  <c r="DD9" i="11"/>
  <c r="DE9" i="11" s="1"/>
  <c r="DD34" i="11"/>
  <c r="DE34" i="11" s="1"/>
  <c r="CW43" i="11"/>
  <c r="DB43" i="11" s="1"/>
  <c r="DD43" i="11" s="1"/>
  <c r="DE43" i="11" s="1"/>
  <c r="DF28" i="11"/>
  <c r="CW16" i="11"/>
  <c r="DB16" i="11" s="1"/>
  <c r="DD16" i="11" s="1"/>
  <c r="DE16" i="11" s="1"/>
  <c r="CW24" i="11"/>
  <c r="DB24" i="11" s="1"/>
  <c r="DD24" i="11" s="1"/>
  <c r="DE24" i="11" s="1"/>
  <c r="DC34" i="11"/>
  <c r="CW45" i="11"/>
  <c r="DB45" i="11" s="1"/>
  <c r="DD45" i="11" s="1"/>
  <c r="DE45" i="11" s="1"/>
  <c r="DC14" i="11"/>
  <c r="DD14" i="11" s="1"/>
  <c r="DE14" i="11" s="1"/>
  <c r="DC22" i="11"/>
  <c r="DD11" i="11"/>
  <c r="DE11" i="11" s="1"/>
  <c r="DF11" i="11" s="1"/>
  <c r="CW27" i="11"/>
  <c r="DB27" i="11" s="1"/>
  <c r="DD27" i="11" s="1"/>
  <c r="DE27" i="11" s="1"/>
  <c r="DF27" i="11" s="1"/>
  <c r="CW18" i="11"/>
  <c r="DB18" i="11" s="1"/>
  <c r="CW25" i="11"/>
  <c r="DB25" i="11" s="1"/>
  <c r="DD25" i="11" s="1"/>
  <c r="DE25" i="11" s="1"/>
  <c r="DB36" i="11"/>
  <c r="CW20" i="11"/>
  <c r="DB20" i="11" s="1"/>
  <c r="DD20" i="11" s="1"/>
  <c r="DE20" i="11" s="1"/>
  <c r="DC10" i="11"/>
  <c r="DB42" i="11"/>
  <c r="CW31" i="11"/>
  <c r="DB31" i="11" s="1"/>
  <c r="DD31" i="11" s="1"/>
  <c r="DE31" i="11" s="1"/>
  <c r="DB44" i="11"/>
  <c r="DD44" i="11" s="1"/>
  <c r="DE44" i="11" s="1"/>
  <c r="CW33" i="11"/>
  <c r="DB33" i="11" s="1"/>
  <c r="DD33" i="11" s="1"/>
  <c r="DE33" i="11" s="1"/>
  <c r="DC36" i="11"/>
  <c r="CW37" i="11"/>
  <c r="DB37" i="11" s="1"/>
  <c r="DD37" i="11" s="1"/>
  <c r="DE37" i="11" s="1"/>
  <c r="CW15" i="11"/>
  <c r="DB15" i="11" s="1"/>
  <c r="DD15" i="11" s="1"/>
  <c r="DE15" i="11" s="1"/>
  <c r="DD23" i="11"/>
  <c r="DE23" i="11" s="1"/>
  <c r="DF23" i="11" s="1"/>
  <c r="DF7" i="11"/>
  <c r="CW30" i="11"/>
  <c r="DB30" i="11" s="1"/>
  <c r="DD30" i="11" s="1"/>
  <c r="DE30" i="11" s="1"/>
  <c r="DC42" i="11"/>
  <c r="CW32" i="11"/>
  <c r="DB32" i="11" s="1"/>
  <c r="DD32" i="11" s="1"/>
  <c r="DE32" i="11" s="1"/>
  <c r="DK17" i="11"/>
  <c r="DL17" i="11"/>
  <c r="DF21" i="11"/>
  <c r="DC18" i="11"/>
  <c r="DF8" i="11"/>
  <c r="DF6" i="11"/>
  <c r="DC62" i="11"/>
  <c r="DB90" i="11"/>
  <c r="BI88" i="11"/>
  <c r="CW66" i="11"/>
  <c r="DA73" i="11"/>
  <c r="DF65" i="11"/>
  <c r="BI80" i="11"/>
  <c r="BH80" i="11"/>
  <c r="BJ80" i="11" s="1"/>
  <c r="BK80" i="11" s="1"/>
  <c r="DG65" i="11"/>
  <c r="DI65" i="11" s="1"/>
  <c r="DA83" i="11"/>
  <c r="DC82" i="11"/>
  <c r="DC90" i="11"/>
  <c r="BL87" i="11"/>
  <c r="BG90" i="11"/>
  <c r="BG82" i="11"/>
  <c r="CW74" i="11"/>
  <c r="CW87" i="11"/>
  <c r="DB87" i="11" s="1"/>
  <c r="DD87" i="11" s="1"/>
  <c r="DE87" i="11" s="1"/>
  <c r="DG71" i="11"/>
  <c r="BJ70" i="11"/>
  <c r="BK70" i="11" s="1"/>
  <c r="BG53" i="11"/>
  <c r="CW65" i="11"/>
  <c r="DB65" i="11" s="1"/>
  <c r="DD65" i="11" s="1"/>
  <c r="DE65" i="11" s="1"/>
  <c r="DA59" i="11"/>
  <c r="DC57" i="11"/>
  <c r="BJ79" i="11"/>
  <c r="BK79" i="11" s="1"/>
  <c r="DA81" i="11"/>
  <c r="DF88" i="11"/>
  <c r="DC64" i="11"/>
  <c r="BI79" i="11"/>
  <c r="BG60" i="11"/>
  <c r="BI70" i="11"/>
  <c r="DA60" i="11"/>
  <c r="CW60" i="11"/>
  <c r="BR59" i="11"/>
  <c r="DF55" i="11"/>
  <c r="BG81" i="11"/>
  <c r="DC89" i="11"/>
  <c r="DD89" i="11" s="1"/>
  <c r="DE89" i="11" s="1"/>
  <c r="BR85" i="11"/>
  <c r="DG88" i="11"/>
  <c r="DC69" i="11"/>
  <c r="BI76" i="11"/>
  <c r="DB64" i="11"/>
  <c r="DD64" i="11" s="1"/>
  <c r="DE64" i="11" s="1"/>
  <c r="BG77" i="11"/>
  <c r="BI71" i="11"/>
  <c r="DD56" i="11"/>
  <c r="DE56" i="11" s="1"/>
  <c r="BI58" i="11"/>
  <c r="DF54" i="11"/>
  <c r="BL59" i="11"/>
  <c r="CW54" i="11"/>
  <c r="DB54" i="11" s="1"/>
  <c r="DD54" i="11" s="1"/>
  <c r="DE54" i="11" s="1"/>
  <c r="DA80" i="11"/>
  <c r="CW85" i="11"/>
  <c r="DB85" i="11" s="1"/>
  <c r="BM85" i="11"/>
  <c r="BS85" i="11" s="1"/>
  <c r="DF77" i="11"/>
  <c r="BG69" i="11"/>
  <c r="CW72" i="11"/>
  <c r="DB72" i="11" s="1"/>
  <c r="DD72" i="11" s="1"/>
  <c r="DE72" i="11" s="1"/>
  <c r="DA75" i="11"/>
  <c r="DA74" i="11"/>
  <c r="CW63" i="11"/>
  <c r="DB63" i="11" s="1"/>
  <c r="DD63" i="11" s="1"/>
  <c r="DE63" i="11" s="1"/>
  <c r="DB58" i="11"/>
  <c r="DD58" i="11" s="1"/>
  <c r="DE58" i="11" s="1"/>
  <c r="BL74" i="11"/>
  <c r="DC63" i="11"/>
  <c r="DC61" i="11"/>
  <c r="DD61" i="11" s="1"/>
  <c r="DE61" i="11" s="1"/>
  <c r="CW62" i="11"/>
  <c r="DB62" i="11" s="1"/>
  <c r="DD62" i="11" s="1"/>
  <c r="DE62" i="11" s="1"/>
  <c r="BI65" i="11"/>
  <c r="BG84" i="11"/>
  <c r="DA79" i="11"/>
  <c r="DD86" i="11"/>
  <c r="DE86" i="11" s="1"/>
  <c r="DC87" i="11"/>
  <c r="BJ87" i="11"/>
  <c r="BK87" i="11" s="1"/>
  <c r="BG73" i="11"/>
  <c r="DC76" i="11"/>
  <c r="DD76" i="11" s="1"/>
  <c r="DE76" i="11" s="1"/>
  <c r="DC68" i="11"/>
  <c r="BH71" i="11"/>
  <c r="DF71" i="11"/>
  <c r="BI63" i="11"/>
  <c r="BI75" i="11"/>
  <c r="BJ75" i="11" s="1"/>
  <c r="BK75" i="11" s="1"/>
  <c r="BI67" i="11"/>
  <c r="BH67" i="11"/>
  <c r="BJ67" i="11" s="1"/>
  <c r="BK67" i="11" s="1"/>
  <c r="BH63" i="11"/>
  <c r="BG54" i="11"/>
  <c r="CW78" i="11"/>
  <c r="DB78" i="11" s="1"/>
  <c r="DD78" i="11" s="1"/>
  <c r="DE78" i="11" s="1"/>
  <c r="BH62" i="11"/>
  <c r="DB69" i="11"/>
  <c r="DD69" i="11" s="1"/>
  <c r="DE69" i="11" s="1"/>
  <c r="CW67" i="11"/>
  <c r="DB67" i="11" s="1"/>
  <c r="DD67" i="11" s="1"/>
  <c r="DE67" i="11" s="1"/>
  <c r="BI66" i="11"/>
  <c r="BH66" i="11"/>
  <c r="BJ66" i="11" s="1"/>
  <c r="BK66" i="11" s="1"/>
  <c r="CW84" i="11"/>
  <c r="DB84" i="11" s="1"/>
  <c r="BM78" i="11"/>
  <c r="BR78" i="11" s="1"/>
  <c r="BH88" i="11"/>
  <c r="DC84" i="11"/>
  <c r="DF72" i="11"/>
  <c r="BM59" i="11"/>
  <c r="CW73" i="11"/>
  <c r="DB73" i="11" s="1"/>
  <c r="BL64" i="11"/>
  <c r="BG55" i="11"/>
  <c r="DA66" i="11"/>
  <c r="CW57" i="11"/>
  <c r="DB57" i="11" s="1"/>
  <c r="DC53" i="11"/>
  <c r="BJ64" i="11"/>
  <c r="BK64" i="11" s="1"/>
  <c r="DB59" i="11"/>
  <c r="BI52" i="11"/>
  <c r="BG89" i="11"/>
  <c r="BH84" i="11"/>
  <c r="DC85" i="11"/>
  <c r="BL86" i="11"/>
  <c r="DG77" i="11"/>
  <c r="CW79" i="11"/>
  <c r="DB79" i="11" s="1"/>
  <c r="BJ68" i="11"/>
  <c r="BK68" i="11" s="1"/>
  <c r="CW83" i="11"/>
  <c r="DB83" i="11" s="1"/>
  <c r="DC70" i="11"/>
  <c r="BL78" i="11"/>
  <c r="BG56" i="11"/>
  <c r="BI56" i="11" s="1"/>
  <c r="BI72" i="11"/>
  <c r="BG62" i="11"/>
  <c r="BG83" i="11"/>
  <c r="DB70" i="11"/>
  <c r="DD70" i="11" s="1"/>
  <c r="DE70" i="11" s="1"/>
  <c r="BL57" i="11"/>
  <c r="CW68" i="11"/>
  <c r="DB68" i="11" s="1"/>
  <c r="DD68" i="11" s="1"/>
  <c r="DE68" i="11" s="1"/>
  <c r="BI61" i="11"/>
  <c r="BH61" i="11"/>
  <c r="DC52" i="11"/>
  <c r="DD52" i="11" s="1"/>
  <c r="DE52" i="11" s="1"/>
  <c r="BI68" i="11"/>
  <c r="DC51" i="11"/>
  <c r="BI51" i="11"/>
  <c r="DB51" i="11"/>
  <c r="DD51" i="11" s="1"/>
  <c r="DE51" i="11" s="1"/>
  <c r="BH51" i="11"/>
  <c r="AU97" i="12"/>
  <c r="AX97" i="12"/>
  <c r="AX56" i="12"/>
  <c r="AW81" i="12"/>
  <c r="AO59" i="12"/>
  <c r="BI59" i="12" s="1"/>
  <c r="BX72" i="12"/>
  <c r="CL72" i="12" s="1"/>
  <c r="AR72" i="12"/>
  <c r="AS58" i="12"/>
  <c r="AM76" i="12"/>
  <c r="CG76" i="12" s="1"/>
  <c r="AV97" i="12"/>
  <c r="BD97" i="12" s="1"/>
  <c r="CA57" i="12"/>
  <c r="CO57" i="12" s="1"/>
  <c r="AU57" i="12"/>
  <c r="BG57" i="12" s="1"/>
  <c r="BI57" i="12" s="1"/>
  <c r="BZ58" i="12"/>
  <c r="CN58" i="12" s="1"/>
  <c r="AT58" i="12"/>
  <c r="AW73" i="12"/>
  <c r="AU77" i="12"/>
  <c r="AW67" i="12"/>
  <c r="AT82" i="12"/>
  <c r="AQ60" i="12"/>
  <c r="CC70" i="12"/>
  <c r="CQ70" i="12" s="1"/>
  <c r="AW70" i="12"/>
  <c r="CB64" i="12"/>
  <c r="CP64" i="12" s="1"/>
  <c r="CX64" i="12" s="1"/>
  <c r="CY64" i="12" s="1"/>
  <c r="CZ64" i="12" s="1"/>
  <c r="DA64" i="12" s="1"/>
  <c r="AV64" i="12"/>
  <c r="BD64" i="12" s="1"/>
  <c r="BE64" i="12" s="1"/>
  <c r="BF64" i="12" s="1"/>
  <c r="CC95" i="12"/>
  <c r="CQ95" i="12" s="1"/>
  <c r="AW95" i="12"/>
  <c r="AM85" i="12"/>
  <c r="CG85" i="12" s="1"/>
  <c r="BU85" i="12"/>
  <c r="CI85" i="12" s="1"/>
  <c r="AO85" i="12"/>
  <c r="BY74" i="12"/>
  <c r="CM74" i="12" s="1"/>
  <c r="AS74" i="12"/>
  <c r="BY66" i="12"/>
  <c r="CM66" i="12" s="1"/>
  <c r="AS66" i="12"/>
  <c r="BX65" i="12"/>
  <c r="CL65" i="12" s="1"/>
  <c r="AR65" i="12"/>
  <c r="BY73" i="12"/>
  <c r="CM73" i="12" s="1"/>
  <c r="AS73" i="12"/>
  <c r="AM89" i="12"/>
  <c r="CG89" i="12" s="1"/>
  <c r="BW89" i="12"/>
  <c r="CK89" i="12" s="1"/>
  <c r="CY89" i="12" s="1"/>
  <c r="CZ89" i="12" s="1"/>
  <c r="DA89" i="12" s="1"/>
  <c r="AQ89" i="12"/>
  <c r="BE89" i="12" s="1"/>
  <c r="BF89" i="12" s="1"/>
  <c r="BG89" i="12" s="1"/>
  <c r="BX97" i="12"/>
  <c r="CL97" i="12" s="1"/>
  <c r="CV97" i="12" s="1"/>
  <c r="AR97" i="12"/>
  <c r="BX78" i="12"/>
  <c r="CL78" i="12" s="1"/>
  <c r="AR78" i="12"/>
  <c r="BY68" i="12"/>
  <c r="CM68" i="12" s="1"/>
  <c r="AS68" i="12"/>
  <c r="CD58" i="12"/>
  <c r="CR58" i="12" s="1"/>
  <c r="AX58" i="12"/>
  <c r="AM74" i="12"/>
  <c r="CG74" i="12" s="1"/>
  <c r="BU74" i="12"/>
  <c r="CI74" i="12" s="1"/>
  <c r="AO74" i="12"/>
  <c r="BV82" i="12"/>
  <c r="CJ82" i="12" s="1"/>
  <c r="AP82" i="12"/>
  <c r="CA98" i="12"/>
  <c r="CO98" i="12" s="1"/>
  <c r="AU98" i="12"/>
  <c r="CD61" i="12"/>
  <c r="CR61" i="12" s="1"/>
  <c r="AX61" i="12"/>
  <c r="BX59" i="12"/>
  <c r="CL59" i="12" s="1"/>
  <c r="AR59" i="12"/>
  <c r="BB59" i="12" s="1"/>
  <c r="AQ75" i="12"/>
  <c r="BW75" i="12"/>
  <c r="CK75" i="12" s="1"/>
  <c r="BX83" i="12"/>
  <c r="CL83" i="12" s="1"/>
  <c r="AR83" i="12"/>
  <c r="BY91" i="12"/>
  <c r="CM91" i="12" s="1"/>
  <c r="AS91" i="12"/>
  <c r="BV95" i="12"/>
  <c r="CJ95" i="12" s="1"/>
  <c r="AP95" i="12"/>
  <c r="BZ84" i="12"/>
  <c r="CN84" i="12" s="1"/>
  <c r="AT84" i="12"/>
  <c r="CA60" i="12"/>
  <c r="CO60" i="12" s="1"/>
  <c r="AU60" i="12"/>
  <c r="CC68" i="12"/>
  <c r="CQ68" i="12" s="1"/>
  <c r="AW68" i="12"/>
  <c r="CD76" i="12"/>
  <c r="CR76" i="12" s="1"/>
  <c r="AX76" i="12"/>
  <c r="CB92" i="12"/>
  <c r="CP92" i="12" s="1"/>
  <c r="CX92" i="12" s="1"/>
  <c r="CY92" i="12" s="1"/>
  <c r="CZ92" i="12" s="1"/>
  <c r="AV92" i="12"/>
  <c r="BD92" i="12" s="1"/>
  <c r="BE92" i="12" s="1"/>
  <c r="BF92" i="12" s="1"/>
  <c r="CB61" i="12"/>
  <c r="CP61" i="12" s="1"/>
  <c r="CX61" i="12" s="1"/>
  <c r="CY61" i="12" s="1"/>
  <c r="CZ61" i="12" s="1"/>
  <c r="DA61" i="12" s="1"/>
  <c r="AV61" i="12"/>
  <c r="BD61" i="12" s="1"/>
  <c r="BE61" i="12" s="1"/>
  <c r="BF61" i="12" s="1"/>
  <c r="BG61" i="12" s="1"/>
  <c r="BY69" i="12"/>
  <c r="CM69" i="12" s="1"/>
  <c r="AS69" i="12"/>
  <c r="BW85" i="12"/>
  <c r="CK85" i="12" s="1"/>
  <c r="CY85" i="12" s="1"/>
  <c r="CZ85" i="12" s="1"/>
  <c r="AQ85" i="12"/>
  <c r="BE85" i="12" s="1"/>
  <c r="BF85" i="12" s="1"/>
  <c r="BX93" i="12"/>
  <c r="CL93" i="12" s="1"/>
  <c r="AR93" i="12"/>
  <c r="CB78" i="12"/>
  <c r="CP78" i="12" s="1"/>
  <c r="CX78" i="12" s="1"/>
  <c r="AV78" i="12"/>
  <c r="BD78" i="12" s="1"/>
  <c r="CC86" i="12"/>
  <c r="CQ86" i="12" s="1"/>
  <c r="AW86" i="12"/>
  <c r="CD94" i="12"/>
  <c r="CR94" i="12" s="1"/>
  <c r="AX94" i="12"/>
  <c r="BW88" i="12"/>
  <c r="CK88" i="12" s="1"/>
  <c r="AQ88" i="12"/>
  <c r="BX63" i="12"/>
  <c r="CL63" i="12" s="1"/>
  <c r="AR63" i="12"/>
  <c r="BZ71" i="12"/>
  <c r="CN71" i="12" s="1"/>
  <c r="AT71" i="12"/>
  <c r="BV85" i="12"/>
  <c r="CJ85" i="12" s="1"/>
  <c r="AP85" i="12"/>
  <c r="CB80" i="12"/>
  <c r="CP80" i="12" s="1"/>
  <c r="CX80" i="12" s="1"/>
  <c r="AV80" i="12"/>
  <c r="BD80" i="12" s="1"/>
  <c r="CC88" i="12"/>
  <c r="CQ88" i="12" s="1"/>
  <c r="AW88" i="12"/>
  <c r="CD96" i="12"/>
  <c r="CR96" i="12" s="1"/>
  <c r="AX96" i="12"/>
  <c r="BU70" i="12"/>
  <c r="CI70" i="12" s="1"/>
  <c r="AO70" i="12"/>
  <c r="CB62" i="12"/>
  <c r="CP62" i="12" s="1"/>
  <c r="CX62" i="12" s="1"/>
  <c r="CY62" i="12" s="1"/>
  <c r="CZ62" i="12" s="1"/>
  <c r="AV62" i="12"/>
  <c r="BD62" i="12" s="1"/>
  <c r="BE62" i="12" s="1"/>
  <c r="BF62" i="12" s="1"/>
  <c r="BY94" i="12"/>
  <c r="CM94" i="12" s="1"/>
  <c r="AS94" i="12"/>
  <c r="CC83" i="12"/>
  <c r="CQ83" i="12" s="1"/>
  <c r="AW83" i="12"/>
  <c r="BU73" i="12"/>
  <c r="CI73" i="12" s="1"/>
  <c r="AO73" i="12"/>
  <c r="AM65" i="12"/>
  <c r="CG65" i="12" s="1"/>
  <c r="BW65" i="12"/>
  <c r="CK65" i="12" s="1"/>
  <c r="CY65" i="12" s="1"/>
  <c r="CZ65" i="12" s="1"/>
  <c r="DA65" i="12" s="1"/>
  <c r="DC65" i="12" s="1"/>
  <c r="AQ65" i="12"/>
  <c r="BE65" i="12" s="1"/>
  <c r="BF65" i="12" s="1"/>
  <c r="AT73" i="12"/>
  <c r="BZ73" i="12"/>
  <c r="CN73" i="12" s="1"/>
  <c r="BX98" i="12"/>
  <c r="CL98" i="12" s="1"/>
  <c r="AR98" i="12"/>
  <c r="CB87" i="12"/>
  <c r="CP87" i="12" s="1"/>
  <c r="CX87" i="12" s="1"/>
  <c r="AV87" i="12"/>
  <c r="BD87" i="12" s="1"/>
  <c r="BW67" i="12"/>
  <c r="CK67" i="12" s="1"/>
  <c r="CY67" i="12" s="1"/>
  <c r="CZ67" i="12" s="1"/>
  <c r="AQ67" i="12"/>
  <c r="BE67" i="12" s="1"/>
  <c r="BF67" i="12" s="1"/>
  <c r="CD59" i="12"/>
  <c r="CR59" i="12" s="1"/>
  <c r="AX59" i="12"/>
  <c r="CB66" i="12"/>
  <c r="CP66" i="12" s="1"/>
  <c r="CX66" i="12" s="1"/>
  <c r="CY66" i="12" s="1"/>
  <c r="CZ66" i="12" s="1"/>
  <c r="DA66" i="12" s="1"/>
  <c r="AV66" i="12"/>
  <c r="BD66" i="12" s="1"/>
  <c r="BE66" i="12" s="1"/>
  <c r="BF66" i="12" s="1"/>
  <c r="CC74" i="12"/>
  <c r="CQ74" i="12" s="1"/>
  <c r="AW74" i="12"/>
  <c r="CD82" i="12"/>
  <c r="CR82" i="12" s="1"/>
  <c r="AX82" i="12"/>
  <c r="CB98" i="12"/>
  <c r="CP98" i="12" s="1"/>
  <c r="CX98" i="12" s="1"/>
  <c r="CY98" i="12" s="1"/>
  <c r="CZ98" i="12" s="1"/>
  <c r="AV98" i="12"/>
  <c r="BD98" i="12" s="1"/>
  <c r="BE98" i="12" s="1"/>
  <c r="BF98" i="12" s="1"/>
  <c r="BG98" i="12" s="1"/>
  <c r="CA95" i="12"/>
  <c r="CO95" i="12" s="1"/>
  <c r="AU95" i="12"/>
  <c r="CA83" i="12"/>
  <c r="CO83" i="12" s="1"/>
  <c r="AU83" i="12"/>
  <c r="BZ91" i="12"/>
  <c r="CN91" i="12" s="1"/>
  <c r="AT91" i="12"/>
  <c r="CD93" i="12"/>
  <c r="CR93" i="12" s="1"/>
  <c r="AX93" i="12"/>
  <c r="BW71" i="12"/>
  <c r="CK71" i="12" s="1"/>
  <c r="AQ71" i="12"/>
  <c r="CB60" i="12"/>
  <c r="CP60" i="12" s="1"/>
  <c r="CX60" i="12" s="1"/>
  <c r="CZ60" i="12" s="1"/>
  <c r="AV60" i="12"/>
  <c r="BD60" i="12" s="1"/>
  <c r="BE60" i="12" s="1"/>
  <c r="BF60" i="12" s="1"/>
  <c r="BV68" i="12"/>
  <c r="CJ68" i="12" s="1"/>
  <c r="AP68" i="12"/>
  <c r="CA84" i="12"/>
  <c r="CO84" i="12" s="1"/>
  <c r="AU84" i="12"/>
  <c r="BU92" i="12"/>
  <c r="CI92" i="12" s="1"/>
  <c r="AO92" i="12"/>
  <c r="BZ69" i="12"/>
  <c r="CN69" i="12" s="1"/>
  <c r="AT69" i="12"/>
  <c r="BX80" i="12"/>
  <c r="CL80" i="12" s="1"/>
  <c r="AR80" i="12"/>
  <c r="BU78" i="12"/>
  <c r="CI78" i="12" s="1"/>
  <c r="AO78" i="12"/>
  <c r="AM86" i="12"/>
  <c r="CG86" i="12" s="1"/>
  <c r="BV86" i="12"/>
  <c r="CJ86" i="12" s="1"/>
  <c r="AP86" i="12"/>
  <c r="CA85" i="12"/>
  <c r="CO85" i="12" s="1"/>
  <c r="AU85" i="12"/>
  <c r="BW79" i="12"/>
  <c r="CK79" i="12" s="1"/>
  <c r="AQ79" i="12"/>
  <c r="BX87" i="12"/>
  <c r="CL87" i="12" s="1"/>
  <c r="AR87" i="12"/>
  <c r="AM95" i="12"/>
  <c r="CG95" i="12" s="1"/>
  <c r="BY95" i="12"/>
  <c r="CM95" i="12" s="1"/>
  <c r="AS95" i="12"/>
  <c r="BZ94" i="12"/>
  <c r="CN94" i="12" s="1"/>
  <c r="AT94" i="12"/>
  <c r="AM80" i="12"/>
  <c r="CG80" i="12" s="1"/>
  <c r="BU80" i="12"/>
  <c r="CI80" i="12" s="1"/>
  <c r="AO80" i="12"/>
  <c r="BV88" i="12"/>
  <c r="CJ88" i="12" s="1"/>
  <c r="AP88" i="12"/>
  <c r="BV72" i="12"/>
  <c r="CJ72" i="12" s="1"/>
  <c r="CV72" i="12" s="1"/>
  <c r="AP72" i="12"/>
  <c r="BB72" i="12" s="1"/>
  <c r="BC72" i="12" s="1"/>
  <c r="CC64" i="12"/>
  <c r="CQ64" i="12" s="1"/>
  <c r="AW64" i="12"/>
  <c r="CA72" i="12"/>
  <c r="CO72" i="12" s="1"/>
  <c r="AU72" i="12"/>
  <c r="AM93" i="12"/>
  <c r="CG93" i="12" s="1"/>
  <c r="BU93" i="12"/>
  <c r="CI93" i="12" s="1"/>
  <c r="AO93" i="12"/>
  <c r="BY82" i="12"/>
  <c r="CM82" i="12" s="1"/>
  <c r="AS82" i="12"/>
  <c r="CC71" i="12"/>
  <c r="CQ71" i="12" s="1"/>
  <c r="AW71" i="12"/>
  <c r="CD57" i="12"/>
  <c r="CR57" i="12" s="1"/>
  <c r="AX57" i="12"/>
  <c r="BY65" i="12"/>
  <c r="CM65" i="12" s="1"/>
  <c r="AS65" i="12"/>
  <c r="AM81" i="12"/>
  <c r="CG81" i="12" s="1"/>
  <c r="BW81" i="12"/>
  <c r="CK81" i="12" s="1"/>
  <c r="CY81" i="12" s="1"/>
  <c r="CZ81" i="12" s="1"/>
  <c r="DA81" i="12" s="1"/>
  <c r="AQ81" i="12"/>
  <c r="BE81" i="12" s="1"/>
  <c r="BF81" i="12" s="1"/>
  <c r="BX89" i="12"/>
  <c r="CL89" i="12" s="1"/>
  <c r="CV89" i="12" s="1"/>
  <c r="AR89" i="12"/>
  <c r="BY97" i="12"/>
  <c r="CM97" i="12" s="1"/>
  <c r="AS97" i="12"/>
  <c r="BX86" i="12"/>
  <c r="CL86" i="12" s="1"/>
  <c r="AR86" i="12"/>
  <c r="CB75" i="12"/>
  <c r="CP75" i="12" s="1"/>
  <c r="CX75" i="12" s="1"/>
  <c r="AV75" i="12"/>
  <c r="BD75" i="12" s="1"/>
  <c r="BX66" i="12"/>
  <c r="CL66" i="12" s="1"/>
  <c r="AR66" i="12"/>
  <c r="AM66" i="12"/>
  <c r="CG66" i="12" s="1"/>
  <c r="BU66" i="12"/>
  <c r="CI66" i="12" s="1"/>
  <c r="AO66" i="12"/>
  <c r="BV74" i="12"/>
  <c r="CJ74" i="12" s="1"/>
  <c r="AP74" i="12"/>
  <c r="CA90" i="12"/>
  <c r="CO90" i="12" s="1"/>
  <c r="DA90" i="12" s="1"/>
  <c r="DC90" i="12" s="1"/>
  <c r="AU90" i="12"/>
  <c r="BG90" i="12" s="1"/>
  <c r="AM98" i="12"/>
  <c r="CG98" i="12" s="1"/>
  <c r="BU98" i="12"/>
  <c r="CI98" i="12" s="1"/>
  <c r="AO98" i="12"/>
  <c r="BW94" i="12"/>
  <c r="CK94" i="12" s="1"/>
  <c r="AQ94" i="12"/>
  <c r="BW69" i="12"/>
  <c r="CK69" i="12" s="1"/>
  <c r="AQ69" i="12"/>
  <c r="CC59" i="12"/>
  <c r="CQ59" i="12" s="1"/>
  <c r="AW59" i="12"/>
  <c r="BY59" i="12"/>
  <c r="CM59" i="12" s="1"/>
  <c r="AS59" i="12"/>
  <c r="BX75" i="12"/>
  <c r="CL75" i="12" s="1"/>
  <c r="AR75" i="12"/>
  <c r="BB75" i="12" s="1"/>
  <c r="BC75" i="12" s="1"/>
  <c r="BY83" i="12"/>
  <c r="CM83" i="12" s="1"/>
  <c r="AS83" i="12"/>
  <c r="BU56" i="12"/>
  <c r="CI56" i="12" s="1"/>
  <c r="AO56" i="12"/>
  <c r="AM56" i="12"/>
  <c r="CG56" i="12" s="1"/>
  <c r="BZ92" i="12"/>
  <c r="CN92" i="12" s="1"/>
  <c r="AT92" i="12"/>
  <c r="BU60" i="12"/>
  <c r="CI60" i="12" s="1"/>
  <c r="AO60" i="12"/>
  <c r="CD68" i="12"/>
  <c r="CR68" i="12" s="1"/>
  <c r="AX68" i="12"/>
  <c r="CB84" i="12"/>
  <c r="CP84" i="12" s="1"/>
  <c r="CX84" i="12" s="1"/>
  <c r="CY84" i="12" s="1"/>
  <c r="CZ84" i="12" s="1"/>
  <c r="AV84" i="12"/>
  <c r="BD84" i="12" s="1"/>
  <c r="BE84" i="12" s="1"/>
  <c r="BF84" i="12" s="1"/>
  <c r="CC92" i="12"/>
  <c r="CQ92" i="12" s="1"/>
  <c r="AW92" i="12"/>
  <c r="AM83" i="12"/>
  <c r="CG83" i="12" s="1"/>
  <c r="AM75" i="12"/>
  <c r="CG75" i="12" s="1"/>
  <c r="BX61" i="12"/>
  <c r="CL61" i="12" s="1"/>
  <c r="AR61" i="12"/>
  <c r="BB61" i="12" s="1"/>
  <c r="BW77" i="12"/>
  <c r="CK77" i="12" s="1"/>
  <c r="CY77" i="12" s="1"/>
  <c r="CZ77" i="12" s="1"/>
  <c r="DA77" i="12" s="1"/>
  <c r="AQ77" i="12"/>
  <c r="BE77" i="12" s="1"/>
  <c r="BF77" i="12" s="1"/>
  <c r="BX85" i="12"/>
  <c r="CL85" i="12" s="1"/>
  <c r="AR85" i="12"/>
  <c r="BB85" i="12" s="1"/>
  <c r="BY93" i="12"/>
  <c r="CM93" i="12" s="1"/>
  <c r="AS93" i="12"/>
  <c r="BX88" i="12"/>
  <c r="CL88" i="12" s="1"/>
  <c r="AR88" i="12"/>
  <c r="CC78" i="12"/>
  <c r="CQ78" i="12" s="1"/>
  <c r="AW78" i="12"/>
  <c r="CD86" i="12"/>
  <c r="CR86" i="12" s="1"/>
  <c r="AX86" i="12"/>
  <c r="AM63" i="12"/>
  <c r="CG63" i="12" s="1"/>
  <c r="BY63" i="12"/>
  <c r="CM63" i="12" s="1"/>
  <c r="AS63" i="12"/>
  <c r="BZ95" i="12"/>
  <c r="CN95" i="12" s="1"/>
  <c r="AT95" i="12"/>
  <c r="BV93" i="12"/>
  <c r="CJ93" i="12" s="1"/>
  <c r="AP93" i="12"/>
  <c r="CC80" i="12"/>
  <c r="CQ80" i="12" s="1"/>
  <c r="AW80" i="12"/>
  <c r="CD88" i="12"/>
  <c r="CR88" i="12" s="1"/>
  <c r="AX88" i="12"/>
  <c r="AM70" i="12"/>
  <c r="CG70" i="12" s="1"/>
  <c r="BV70" i="12"/>
  <c r="CJ70" i="12" s="1"/>
  <c r="CV70" i="12" s="1"/>
  <c r="CW70" i="12" s="1"/>
  <c r="AP70" i="12"/>
  <c r="BB70" i="12" s="1"/>
  <c r="BC70" i="12" s="1"/>
  <c r="AM64" i="12"/>
  <c r="CG64" i="12" s="1"/>
  <c r="BU64" i="12"/>
  <c r="CI64" i="12" s="1"/>
  <c r="AO64" i="12"/>
  <c r="CC91" i="12"/>
  <c r="CQ91" i="12" s="1"/>
  <c r="AW91" i="12"/>
  <c r="BU81" i="12"/>
  <c r="CI81" i="12" s="1"/>
  <c r="AO81" i="12"/>
  <c r="BV56" i="12"/>
  <c r="CJ56" i="12" s="1"/>
  <c r="AP56" i="12"/>
  <c r="BZ65" i="12"/>
  <c r="CN65" i="12" s="1"/>
  <c r="AT65" i="12"/>
  <c r="BZ97" i="12"/>
  <c r="CN97" i="12" s="1"/>
  <c r="AT97" i="12"/>
  <c r="CB95" i="12"/>
  <c r="CP95" i="12" s="1"/>
  <c r="CX95" i="12" s="1"/>
  <c r="AV95" i="12"/>
  <c r="BD95" i="12" s="1"/>
  <c r="BX74" i="12"/>
  <c r="CL74" i="12" s="1"/>
  <c r="AR74" i="12"/>
  <c r="AR56" i="12"/>
  <c r="BB56" i="12" s="1"/>
  <c r="BX56" i="12"/>
  <c r="CL56" i="12" s="1"/>
  <c r="CC66" i="12"/>
  <c r="CQ66" i="12" s="1"/>
  <c r="AW66" i="12"/>
  <c r="CD74" i="12"/>
  <c r="CR74" i="12" s="1"/>
  <c r="AX74" i="12"/>
  <c r="CB90" i="12"/>
  <c r="CP90" i="12" s="1"/>
  <c r="CX90" i="12" s="1"/>
  <c r="CY90" i="12" s="1"/>
  <c r="CZ90" i="12" s="1"/>
  <c r="AV90" i="12"/>
  <c r="BD90" i="12" s="1"/>
  <c r="BE90" i="12" s="1"/>
  <c r="BF90" i="12" s="1"/>
  <c r="CC98" i="12"/>
  <c r="CQ98" i="12" s="1"/>
  <c r="AW98" i="12"/>
  <c r="CA79" i="12"/>
  <c r="CO79" i="12" s="1"/>
  <c r="AU79" i="12"/>
  <c r="AM68" i="12"/>
  <c r="CG68" i="12" s="1"/>
  <c r="BX68" i="12"/>
  <c r="CL68" i="12" s="1"/>
  <c r="AR68" i="12"/>
  <c r="BZ59" i="12"/>
  <c r="CN59" i="12" s="1"/>
  <c r="AT59" i="12"/>
  <c r="BZ83" i="12"/>
  <c r="CN83" i="12" s="1"/>
  <c r="AT83" i="12"/>
  <c r="BY56" i="12"/>
  <c r="CM56" i="12" s="1"/>
  <c r="AS56" i="12"/>
  <c r="BZ80" i="12"/>
  <c r="CN80" i="12" s="1"/>
  <c r="AT80" i="12"/>
  <c r="CC60" i="12"/>
  <c r="CQ60" i="12" s="1"/>
  <c r="AW60" i="12"/>
  <c r="CA76" i="12"/>
  <c r="CO76" i="12" s="1"/>
  <c r="AU76" i="12"/>
  <c r="BU84" i="12"/>
  <c r="CI84" i="12" s="1"/>
  <c r="AO84" i="12"/>
  <c r="BV92" i="12"/>
  <c r="CJ92" i="12" s="1"/>
  <c r="CV92" i="12" s="1"/>
  <c r="AP92" i="12"/>
  <c r="BB92" i="12" s="1"/>
  <c r="BC92" i="12" s="1"/>
  <c r="AM91" i="12"/>
  <c r="CG91" i="12" s="1"/>
  <c r="BV71" i="12"/>
  <c r="CJ71" i="12" s="1"/>
  <c r="AP71" i="12"/>
  <c r="BZ93" i="12"/>
  <c r="CN93" i="12" s="1"/>
  <c r="AT93" i="12"/>
  <c r="BX96" i="12"/>
  <c r="CL96" i="12" s="1"/>
  <c r="AR96" i="12"/>
  <c r="AM78" i="12"/>
  <c r="CG78" i="12" s="1"/>
  <c r="BV78" i="12"/>
  <c r="CJ78" i="12" s="1"/>
  <c r="AP78" i="12"/>
  <c r="CA94" i="12"/>
  <c r="CO94" i="12" s="1"/>
  <c r="AU94" i="12"/>
  <c r="BZ63" i="12"/>
  <c r="CN63" i="12" s="1"/>
  <c r="AT63" i="12"/>
  <c r="BX79" i="12"/>
  <c r="CL79" i="12" s="1"/>
  <c r="AR79" i="12"/>
  <c r="AM87" i="12"/>
  <c r="CG87" i="12" s="1"/>
  <c r="BY87" i="12"/>
  <c r="CM87" i="12" s="1"/>
  <c r="AS87" i="12"/>
  <c r="BV80" i="12"/>
  <c r="CJ80" i="12" s="1"/>
  <c r="AP80" i="12"/>
  <c r="CA96" i="12"/>
  <c r="CO96" i="12" s="1"/>
  <c r="AU96" i="12"/>
  <c r="BV64" i="12"/>
  <c r="CJ64" i="12" s="1"/>
  <c r="CV64" i="12" s="1"/>
  <c r="CW64" i="12" s="1"/>
  <c r="AP64" i="12"/>
  <c r="BB64" i="12" s="1"/>
  <c r="CC62" i="12"/>
  <c r="CQ62" i="12" s="1"/>
  <c r="AW62" i="12"/>
  <c r="BY90" i="12"/>
  <c r="CM90" i="12" s="1"/>
  <c r="AS90" i="12"/>
  <c r="CC79" i="12"/>
  <c r="CQ79" i="12" s="1"/>
  <c r="AW79" i="12"/>
  <c r="AP63" i="12"/>
  <c r="BV63" i="12"/>
  <c r="CJ63" i="12" s="1"/>
  <c r="AR57" i="12"/>
  <c r="BB57" i="12" s="1"/>
  <c r="BX57" i="12"/>
  <c r="CL57" i="12" s="1"/>
  <c r="AM73" i="12"/>
  <c r="CG73" i="12" s="1"/>
  <c r="BW73" i="12"/>
  <c r="CK73" i="12" s="1"/>
  <c r="CY73" i="12" s="1"/>
  <c r="CZ73" i="12" s="1"/>
  <c r="DA73" i="12" s="1"/>
  <c r="AQ73" i="12"/>
  <c r="BE73" i="12" s="1"/>
  <c r="BF73" i="12" s="1"/>
  <c r="BG73" i="12" s="1"/>
  <c r="BX81" i="12"/>
  <c r="CL81" i="12" s="1"/>
  <c r="AR81" i="12"/>
  <c r="BY89" i="12"/>
  <c r="CM89" i="12" s="1"/>
  <c r="AS89" i="12"/>
  <c r="BX94" i="12"/>
  <c r="CL94" i="12" s="1"/>
  <c r="AR94" i="12"/>
  <c r="CB83" i="12"/>
  <c r="CP83" i="12" s="1"/>
  <c r="CX83" i="12" s="1"/>
  <c r="AV83" i="12"/>
  <c r="BD83" i="12" s="1"/>
  <c r="CB71" i="12"/>
  <c r="CP71" i="12" s="1"/>
  <c r="CX71" i="12" s="1"/>
  <c r="AV71" i="12"/>
  <c r="BD71" i="12" s="1"/>
  <c r="CB58" i="12"/>
  <c r="CP58" i="12" s="1"/>
  <c r="CX58" i="12" s="1"/>
  <c r="CY58" i="12" s="1"/>
  <c r="CZ58" i="12" s="1"/>
  <c r="DA58" i="12" s="1"/>
  <c r="AV58" i="12"/>
  <c r="BD58" i="12" s="1"/>
  <c r="BE58" i="12" s="1"/>
  <c r="BF58" i="12" s="1"/>
  <c r="BV66" i="12"/>
  <c r="CJ66" i="12" s="1"/>
  <c r="AP66" i="12"/>
  <c r="CA82" i="12"/>
  <c r="CO82" i="12" s="1"/>
  <c r="DA82" i="12" s="1"/>
  <c r="AU82" i="12"/>
  <c r="AM90" i="12"/>
  <c r="CG90" i="12" s="1"/>
  <c r="BU90" i="12"/>
  <c r="CI90" i="12" s="1"/>
  <c r="AO90" i="12"/>
  <c r="BV98" i="12"/>
  <c r="CJ98" i="12" s="1"/>
  <c r="AP98" i="12"/>
  <c r="CA91" i="12"/>
  <c r="CO91" i="12" s="1"/>
  <c r="AU91" i="12"/>
  <c r="BW78" i="12"/>
  <c r="CK78" i="12" s="1"/>
  <c r="AQ78" i="12"/>
  <c r="BV67" i="12"/>
  <c r="CJ67" i="12" s="1"/>
  <c r="AP67" i="12"/>
  <c r="BX67" i="12"/>
  <c r="CL67" i="12" s="1"/>
  <c r="AR67" i="12"/>
  <c r="BY75" i="12"/>
  <c r="CM75" i="12" s="1"/>
  <c r="AS75" i="12"/>
  <c r="BW91" i="12"/>
  <c r="CK91" i="12" s="1"/>
  <c r="AQ91" i="12"/>
  <c r="BV79" i="12"/>
  <c r="CJ79" i="12" s="1"/>
  <c r="AP79" i="12"/>
  <c r="BV69" i="12"/>
  <c r="CJ69" i="12" s="1"/>
  <c r="AP69" i="12"/>
  <c r="BV60" i="12"/>
  <c r="CJ60" i="12" s="1"/>
  <c r="CV60" i="12" s="1"/>
  <c r="CW60" i="12" s="1"/>
  <c r="AP60" i="12"/>
  <c r="BB60" i="12" s="1"/>
  <c r="BC60" i="12" s="1"/>
  <c r="CB76" i="12"/>
  <c r="CP76" i="12" s="1"/>
  <c r="CX76" i="12" s="1"/>
  <c r="CY76" i="12" s="1"/>
  <c r="CZ76" i="12" s="1"/>
  <c r="AV76" i="12"/>
  <c r="BD76" i="12" s="1"/>
  <c r="BE76" i="12" s="1"/>
  <c r="BF76" i="12" s="1"/>
  <c r="CC84" i="12"/>
  <c r="CQ84" i="12" s="1"/>
  <c r="AW84" i="12"/>
  <c r="CD92" i="12"/>
  <c r="CR92" i="12" s="1"/>
  <c r="AX92" i="12"/>
  <c r="BY96" i="12"/>
  <c r="CM96" i="12" s="1"/>
  <c r="AS96" i="12"/>
  <c r="BY88" i="12"/>
  <c r="CM88" i="12" s="1"/>
  <c r="AS88" i="12"/>
  <c r="BY61" i="12"/>
  <c r="CM61" i="12" s="1"/>
  <c r="AS61" i="12"/>
  <c r="BX77" i="12"/>
  <c r="CL77" i="12" s="1"/>
  <c r="AR77" i="12"/>
  <c r="BB77" i="12" s="1"/>
  <c r="BY85" i="12"/>
  <c r="CM85" i="12" s="1"/>
  <c r="AS85" i="12"/>
  <c r="AV63" i="12"/>
  <c r="BD63" i="12" s="1"/>
  <c r="BE63" i="12" s="1"/>
  <c r="BF63" i="12" s="1"/>
  <c r="CB63" i="12"/>
  <c r="CP63" i="12" s="1"/>
  <c r="CX63" i="12" s="1"/>
  <c r="CY63" i="12" s="1"/>
  <c r="CZ63" i="12" s="1"/>
  <c r="CD78" i="12"/>
  <c r="CR78" i="12" s="1"/>
  <c r="AX78" i="12"/>
  <c r="CB94" i="12"/>
  <c r="CP94" i="12" s="1"/>
  <c r="CX94" i="12" s="1"/>
  <c r="AV94" i="12"/>
  <c r="BD94" i="12" s="1"/>
  <c r="AM60" i="12"/>
  <c r="CG60" i="12" s="1"/>
  <c r="BZ87" i="12"/>
  <c r="CN87" i="12" s="1"/>
  <c r="AT87" i="12"/>
  <c r="CV81" i="12"/>
  <c r="AM59" i="12"/>
  <c r="CG59" i="12" s="1"/>
  <c r="CD80" i="12"/>
  <c r="CR80" i="12" s="1"/>
  <c r="AX80" i="12"/>
  <c r="AV96" i="12"/>
  <c r="BD96" i="12" s="1"/>
  <c r="CB96" i="12"/>
  <c r="CP96" i="12" s="1"/>
  <c r="CX96" i="12" s="1"/>
  <c r="AQ8" i="12"/>
  <c r="BF8" i="12" s="1"/>
  <c r="BW8" i="12"/>
  <c r="CK8" i="12" s="1"/>
  <c r="CZ8" i="12" s="1"/>
  <c r="AM62" i="12"/>
  <c r="CG62" i="12" s="1"/>
  <c r="BV62" i="12"/>
  <c r="CJ62" i="12" s="1"/>
  <c r="CV62" i="12" s="1"/>
  <c r="CW62" i="12" s="1"/>
  <c r="AP62" i="12"/>
  <c r="BB62" i="12" s="1"/>
  <c r="BU62" i="12"/>
  <c r="CI62" i="12" s="1"/>
  <c r="AO62" i="12"/>
  <c r="BU89" i="12"/>
  <c r="CI89" i="12" s="1"/>
  <c r="AO89" i="12"/>
  <c r="BI89" i="12" s="1"/>
  <c r="BY78" i="12"/>
  <c r="CM78" i="12" s="1"/>
  <c r="AS78" i="12"/>
  <c r="CB69" i="12"/>
  <c r="CP69" i="12" s="1"/>
  <c r="CX69" i="12" s="1"/>
  <c r="AV69" i="12"/>
  <c r="BD69" i="12" s="1"/>
  <c r="BZ89" i="12"/>
  <c r="CN89" i="12" s="1"/>
  <c r="AT89" i="12"/>
  <c r="BX82" i="12"/>
  <c r="CL82" i="12" s="1"/>
  <c r="CV82" i="12" s="1"/>
  <c r="AR82" i="12"/>
  <c r="BB82" i="12" s="1"/>
  <c r="AM58" i="12"/>
  <c r="CG58" i="12" s="1"/>
  <c r="BU58" i="12"/>
  <c r="CI58" i="12" s="1"/>
  <c r="AO58" i="12"/>
  <c r="CD66" i="12"/>
  <c r="CR66" i="12" s="1"/>
  <c r="AX66" i="12"/>
  <c r="CB82" i="12"/>
  <c r="CP82" i="12" s="1"/>
  <c r="CX82" i="12" s="1"/>
  <c r="CY82" i="12" s="1"/>
  <c r="CZ82" i="12" s="1"/>
  <c r="AV82" i="12"/>
  <c r="BD82" i="12" s="1"/>
  <c r="BE82" i="12" s="1"/>
  <c r="BF82" i="12" s="1"/>
  <c r="CC90" i="12"/>
  <c r="CQ90" i="12" s="1"/>
  <c r="AW90" i="12"/>
  <c r="CD98" i="12"/>
  <c r="CR98" i="12" s="1"/>
  <c r="AX98" i="12"/>
  <c r="BZ75" i="12"/>
  <c r="CN75" i="12" s="1"/>
  <c r="AT75" i="12"/>
  <c r="AQ56" i="12"/>
  <c r="BF56" i="12" s="1"/>
  <c r="BW56" i="12"/>
  <c r="CK56" i="12" s="1"/>
  <c r="CY56" i="12" s="1"/>
  <c r="CZ56" i="12" s="1"/>
  <c r="DA56" i="12" s="1"/>
  <c r="BZ88" i="12"/>
  <c r="CN88" i="12" s="1"/>
  <c r="AT88" i="12"/>
  <c r="CD77" i="12"/>
  <c r="CR77" i="12" s="1"/>
  <c r="AX77" i="12"/>
  <c r="BW68" i="12"/>
  <c r="CK68" i="12" s="1"/>
  <c r="AQ68" i="12"/>
  <c r="CD60" i="12"/>
  <c r="CR60" i="12" s="1"/>
  <c r="AX60" i="12"/>
  <c r="BU76" i="12"/>
  <c r="CI76" i="12" s="1"/>
  <c r="AO76" i="12"/>
  <c r="BV84" i="12"/>
  <c r="CJ84" i="12" s="1"/>
  <c r="CV84" i="12" s="1"/>
  <c r="CW84" i="12" s="1"/>
  <c r="AP84" i="12"/>
  <c r="BB84" i="12" s="1"/>
  <c r="BU95" i="12"/>
  <c r="CI95" i="12" s="1"/>
  <c r="AO95" i="12"/>
  <c r="BU87" i="12"/>
  <c r="CI87" i="12" s="1"/>
  <c r="AO87" i="12"/>
  <c r="BY80" i="12"/>
  <c r="CM80" i="12" s="1"/>
  <c r="AS80" i="12"/>
  <c r="BZ61" i="12"/>
  <c r="CN61" i="12" s="1"/>
  <c r="AT61" i="12"/>
  <c r="BZ85" i="12"/>
  <c r="CN85" i="12" s="1"/>
  <c r="AT85" i="12"/>
  <c r="CA86" i="12"/>
  <c r="CO86" i="12" s="1"/>
  <c r="AU86" i="12"/>
  <c r="BU94" i="12"/>
  <c r="CI94" i="12" s="1"/>
  <c r="AO94" i="12"/>
  <c r="CA63" i="12"/>
  <c r="CO63" i="12" s="1"/>
  <c r="AU63" i="12"/>
  <c r="BX71" i="12"/>
  <c r="CL71" i="12" s="1"/>
  <c r="AR71" i="12"/>
  <c r="AM79" i="12"/>
  <c r="CG79" i="12" s="1"/>
  <c r="BY79" i="12"/>
  <c r="CM79" i="12" s="1"/>
  <c r="AS79" i="12"/>
  <c r="BW95" i="12"/>
  <c r="CK95" i="12" s="1"/>
  <c r="AQ95" i="12"/>
  <c r="CA88" i="12"/>
  <c r="CO88" i="12" s="1"/>
  <c r="AU88" i="12"/>
  <c r="AM96" i="12"/>
  <c r="CG96" i="12" s="1"/>
  <c r="BU96" i="12"/>
  <c r="CI96" i="12" s="1"/>
  <c r="AO96" i="12"/>
  <c r="AM67" i="12"/>
  <c r="CG67" i="12" s="1"/>
  <c r="CC72" i="12"/>
  <c r="CQ72" i="12" s="1"/>
  <c r="AW72" i="12"/>
  <c r="CB72" i="12"/>
  <c r="CP72" i="12" s="1"/>
  <c r="CX72" i="12" s="1"/>
  <c r="CY72" i="12" s="1"/>
  <c r="CZ72" i="12" s="1"/>
  <c r="AV72" i="12"/>
  <c r="BD72" i="12" s="1"/>
  <c r="BE72" i="12" s="1"/>
  <c r="BF72" i="12" s="1"/>
  <c r="BY98" i="12"/>
  <c r="CM98" i="12" s="1"/>
  <c r="AS98" i="12"/>
  <c r="CC87" i="12"/>
  <c r="CQ87" i="12" s="1"/>
  <c r="AW87" i="12"/>
  <c r="AM77" i="12"/>
  <c r="CG77" i="12" s="1"/>
  <c r="BU77" i="12"/>
  <c r="CI77" i="12" s="1"/>
  <c r="AO77" i="12"/>
  <c r="BZ68" i="12"/>
  <c r="CN68" i="12" s="1"/>
  <c r="AT68" i="12"/>
  <c r="BY57" i="12"/>
  <c r="CM57" i="12" s="1"/>
  <c r="AS57" i="12"/>
  <c r="BX73" i="12"/>
  <c r="CL73" i="12" s="1"/>
  <c r="AR73" i="12"/>
  <c r="BY81" i="12"/>
  <c r="CM81" i="12" s="1"/>
  <c r="AS81" i="12"/>
  <c r="AM97" i="12"/>
  <c r="CG97" i="12" s="1"/>
  <c r="BW97" i="12"/>
  <c r="CK97" i="12" s="1"/>
  <c r="CY97" i="12" s="1"/>
  <c r="CZ97" i="12" s="1"/>
  <c r="DA97" i="12" s="1"/>
  <c r="AQ97" i="12"/>
  <c r="BE97" i="12" s="1"/>
  <c r="BF97" i="12" s="1"/>
  <c r="BG97" i="12" s="1"/>
  <c r="CB91" i="12"/>
  <c r="CP91" i="12" s="1"/>
  <c r="CX91" i="12" s="1"/>
  <c r="AV91" i="12"/>
  <c r="BD91" i="12" s="1"/>
  <c r="AO63" i="12"/>
  <c r="BU63" i="12"/>
  <c r="CI63" i="12" s="1"/>
  <c r="CC58" i="12"/>
  <c r="CQ58" i="12" s="1"/>
  <c r="AW58" i="12"/>
  <c r="CA74" i="12"/>
  <c r="CO74" i="12" s="1"/>
  <c r="AU74" i="12"/>
  <c r="AM82" i="12"/>
  <c r="CG82" i="12" s="1"/>
  <c r="BU82" i="12"/>
  <c r="CI82" i="12" s="1"/>
  <c r="AO82" i="12"/>
  <c r="BV90" i="12"/>
  <c r="CJ90" i="12" s="1"/>
  <c r="AP90" i="12"/>
  <c r="CA87" i="12"/>
  <c r="CO87" i="12" s="1"/>
  <c r="AU87" i="12"/>
  <c r="CA75" i="12"/>
  <c r="CO75" i="12" s="1"/>
  <c r="AU75" i="12"/>
  <c r="BY67" i="12"/>
  <c r="CM67" i="12" s="1"/>
  <c r="AS67" i="12"/>
  <c r="BW83" i="12"/>
  <c r="CK83" i="12" s="1"/>
  <c r="AQ83" i="12"/>
  <c r="BX91" i="12"/>
  <c r="CL91" i="12" s="1"/>
  <c r="AR91" i="12"/>
  <c r="BB91" i="12" s="1"/>
  <c r="BV87" i="12"/>
  <c r="CJ87" i="12" s="1"/>
  <c r="AP87" i="12"/>
  <c r="BZ76" i="12"/>
  <c r="CN76" i="12" s="1"/>
  <c r="AT76" i="12"/>
  <c r="CD63" i="12"/>
  <c r="CR63" i="12" s="1"/>
  <c r="AX63" i="12"/>
  <c r="CB68" i="12"/>
  <c r="CP68" i="12" s="1"/>
  <c r="CX68" i="12" s="1"/>
  <c r="CY68" i="12" s="1"/>
  <c r="CZ68" i="12" s="1"/>
  <c r="DA68" i="12" s="1"/>
  <c r="AV68" i="12"/>
  <c r="BD68" i="12" s="1"/>
  <c r="CC76" i="12"/>
  <c r="CQ76" i="12" s="1"/>
  <c r="AW76" i="12"/>
  <c r="CD84" i="12"/>
  <c r="CR84" i="12" s="1"/>
  <c r="AX84" i="12"/>
  <c r="CC93" i="12"/>
  <c r="CQ93" i="12" s="1"/>
  <c r="AW93" i="12"/>
  <c r="CC85" i="12"/>
  <c r="CQ85" i="12" s="1"/>
  <c r="AW85" i="12"/>
  <c r="BU79" i="12"/>
  <c r="CI79" i="12" s="1"/>
  <c r="AO79" i="12"/>
  <c r="AM69" i="12"/>
  <c r="CG69" i="12" s="1"/>
  <c r="BU69" i="12"/>
  <c r="CI69" i="12" s="1"/>
  <c r="AO69" i="12"/>
  <c r="BX69" i="12"/>
  <c r="CL69" i="12" s="1"/>
  <c r="AR69" i="12"/>
  <c r="BB69" i="12" s="1"/>
  <c r="BY77" i="12"/>
  <c r="CM77" i="12" s="1"/>
  <c r="AS77" i="12"/>
  <c r="BW93" i="12"/>
  <c r="CK93" i="12" s="1"/>
  <c r="CY93" i="12" s="1"/>
  <c r="CZ93" i="12" s="1"/>
  <c r="AQ93" i="12"/>
  <c r="BE93" i="12" s="1"/>
  <c r="BF93" i="12" s="1"/>
  <c r="AM84" i="12"/>
  <c r="CG84" i="12" s="1"/>
  <c r="CB86" i="12"/>
  <c r="CP86" i="12" s="1"/>
  <c r="CX86" i="12" s="1"/>
  <c r="AV86" i="12"/>
  <c r="BD86" i="12" s="1"/>
  <c r="CC94" i="12"/>
  <c r="CQ94" i="12" s="1"/>
  <c r="AW94" i="12"/>
  <c r="BW96" i="12"/>
  <c r="CK96" i="12" s="1"/>
  <c r="AQ96" i="12"/>
  <c r="BW80" i="12"/>
  <c r="CK80" i="12" s="1"/>
  <c r="CY80" i="12" s="1"/>
  <c r="CZ80" i="12" s="1"/>
  <c r="AQ80" i="12"/>
  <c r="BE80" i="12" s="1"/>
  <c r="BF80" i="12" s="1"/>
  <c r="BZ79" i="12"/>
  <c r="CN79" i="12" s="1"/>
  <c r="AT79" i="12"/>
  <c r="CB88" i="12"/>
  <c r="CP88" i="12" s="1"/>
  <c r="CX88" i="12" s="1"/>
  <c r="AV88" i="12"/>
  <c r="BD88" i="12" s="1"/>
  <c r="BE88" i="12" s="1"/>
  <c r="BF88" i="12" s="1"/>
  <c r="CC96" i="12"/>
  <c r="CQ96" i="12" s="1"/>
  <c r="AW96" i="12"/>
  <c r="AP8" i="12"/>
  <c r="BV8" i="12"/>
  <c r="CJ8" i="12" s="1"/>
  <c r="AM72" i="12"/>
  <c r="CG72" i="12" s="1"/>
  <c r="AO72" i="12"/>
  <c r="BU72" i="12"/>
  <c r="CI72" i="12" s="1"/>
  <c r="CB70" i="12"/>
  <c r="CP70" i="12" s="1"/>
  <c r="CX70" i="12" s="1"/>
  <c r="CY70" i="12" s="1"/>
  <c r="CZ70" i="12" s="1"/>
  <c r="DA70" i="12" s="1"/>
  <c r="DB70" i="12" s="1"/>
  <c r="AV70" i="12"/>
  <c r="BD70" i="12" s="1"/>
  <c r="BE70" i="12" s="1"/>
  <c r="BF70" i="12" s="1"/>
  <c r="BG70" i="12" s="1"/>
  <c r="BU97" i="12"/>
  <c r="CI97" i="12" s="1"/>
  <c r="AO97" i="12"/>
  <c r="BI97" i="12" s="1"/>
  <c r="BY86" i="12"/>
  <c r="CM86" i="12" s="1"/>
  <c r="AS86" i="12"/>
  <c r="CC75" i="12"/>
  <c r="CQ75" i="12" s="1"/>
  <c r="AW75" i="12"/>
  <c r="CA67" i="12"/>
  <c r="CO67" i="12" s="1"/>
  <c r="DA67" i="12" s="1"/>
  <c r="DC67" i="12" s="1"/>
  <c r="AU67" i="12"/>
  <c r="BG67" i="12" s="1"/>
  <c r="AM61" i="12"/>
  <c r="CG61" i="12" s="1"/>
  <c r="BU61" i="12"/>
  <c r="CI61" i="12" s="1"/>
  <c r="AO61" i="12"/>
  <c r="BI61" i="12" s="1"/>
  <c r="BZ57" i="12"/>
  <c r="CN57" i="12" s="1"/>
  <c r="AT57" i="12"/>
  <c r="BZ81" i="12"/>
  <c r="CN81" i="12" s="1"/>
  <c r="AT81" i="12"/>
  <c r="BX90" i="12"/>
  <c r="CL90" i="12" s="1"/>
  <c r="AR90" i="12"/>
  <c r="CB79" i="12"/>
  <c r="CP79" i="12" s="1"/>
  <c r="CX79" i="12" s="1"/>
  <c r="AV79" i="12"/>
  <c r="BD79" i="12" s="1"/>
  <c r="CA69" i="12"/>
  <c r="CO69" i="12" s="1"/>
  <c r="AU69" i="12"/>
  <c r="AP58" i="12"/>
  <c r="BB58" i="12" s="1"/>
  <c r="BC58" i="12" s="1"/>
  <c r="BV58" i="12"/>
  <c r="CJ58" i="12" s="1"/>
  <c r="CV58" i="12" s="1"/>
  <c r="CW58" i="12" s="1"/>
  <c r="DB58" i="12" s="1"/>
  <c r="CB74" i="12"/>
  <c r="CP74" i="12" s="1"/>
  <c r="CX74" i="12" s="1"/>
  <c r="CY74" i="12" s="1"/>
  <c r="CZ74" i="12" s="1"/>
  <c r="AV74" i="12"/>
  <c r="BD74" i="12" s="1"/>
  <c r="BE74" i="12" s="1"/>
  <c r="BF74" i="12" s="1"/>
  <c r="CC82" i="12"/>
  <c r="CQ82" i="12" s="1"/>
  <c r="AW82" i="12"/>
  <c r="CD90" i="12"/>
  <c r="CR90" i="12" s="1"/>
  <c r="AX90" i="12"/>
  <c r="BW86" i="12"/>
  <c r="CK86" i="12" s="1"/>
  <c r="CY86" i="12" s="1"/>
  <c r="CZ86" i="12" s="1"/>
  <c r="DA86" i="12" s="1"/>
  <c r="AQ86" i="12"/>
  <c r="CA71" i="12"/>
  <c r="CO71" i="12" s="1"/>
  <c r="AU71" i="12"/>
  <c r="BZ56" i="12"/>
  <c r="CN56" i="12" s="1"/>
  <c r="AT56" i="12"/>
  <c r="BZ67" i="12"/>
  <c r="CN67" i="12" s="1"/>
  <c r="AT67" i="12"/>
  <c r="BZ96" i="12"/>
  <c r="CN96" i="12" s="1"/>
  <c r="AT96" i="12"/>
  <c r="CD85" i="12"/>
  <c r="CR85" i="12" s="1"/>
  <c r="AX85" i="12"/>
  <c r="CC61" i="12"/>
  <c r="CQ61" i="12" s="1"/>
  <c r="AW61" i="12"/>
  <c r="BU68" i="12"/>
  <c r="CI68" i="12" s="1"/>
  <c r="AO68" i="12"/>
  <c r="BV76" i="12"/>
  <c r="CJ76" i="12" s="1"/>
  <c r="CV76" i="12" s="1"/>
  <c r="CW76" i="12" s="1"/>
  <c r="AP76" i="12"/>
  <c r="BB76" i="12" s="1"/>
  <c r="BC76" i="12" s="1"/>
  <c r="CA92" i="12"/>
  <c r="CO92" i="12" s="1"/>
  <c r="DA92" i="12" s="1"/>
  <c r="AU92" i="12"/>
  <c r="BG92" i="12" s="1"/>
  <c r="CC77" i="12"/>
  <c r="CQ77" i="12" s="1"/>
  <c r="AW77" i="12"/>
  <c r="CC63" i="12"/>
  <c r="CQ63" i="12" s="1"/>
  <c r="AW63" i="12"/>
  <c r="AM57" i="12"/>
  <c r="CG57" i="12" s="1"/>
  <c r="BZ77" i="12"/>
  <c r="CN77" i="12" s="1"/>
  <c r="AT77" i="12"/>
  <c r="AM92" i="12"/>
  <c r="CG92" i="12" s="1"/>
  <c r="BU71" i="12"/>
  <c r="CI71" i="12" s="1"/>
  <c r="AO71" i="12"/>
  <c r="CA78" i="12"/>
  <c r="CO78" i="12" s="1"/>
  <c r="AU78" i="12"/>
  <c r="BU86" i="12"/>
  <c r="CI86" i="12" s="1"/>
  <c r="DC86" i="12" s="1"/>
  <c r="AO86" i="12"/>
  <c r="AM94" i="12"/>
  <c r="CG94" i="12" s="1"/>
  <c r="BV94" i="12"/>
  <c r="CJ94" i="12" s="1"/>
  <c r="AP94" i="12"/>
  <c r="CA93" i="12"/>
  <c r="CO93" i="12" s="1"/>
  <c r="AU93" i="12"/>
  <c r="AM71" i="12"/>
  <c r="CG71" i="12" s="1"/>
  <c r="BY71" i="12"/>
  <c r="CM71" i="12" s="1"/>
  <c r="AS71" i="12"/>
  <c r="BW87" i="12"/>
  <c r="CK87" i="12" s="1"/>
  <c r="CY87" i="12" s="1"/>
  <c r="CZ87" i="12" s="1"/>
  <c r="AQ87" i="12"/>
  <c r="BE87" i="12" s="1"/>
  <c r="BF87" i="12" s="1"/>
  <c r="BX95" i="12"/>
  <c r="CL95" i="12" s="1"/>
  <c r="AR95" i="12"/>
  <c r="BB95" i="12" s="1"/>
  <c r="BZ86" i="12"/>
  <c r="CN86" i="12" s="1"/>
  <c r="AT86" i="12"/>
  <c r="CV77" i="12"/>
  <c r="CA80" i="12"/>
  <c r="CO80" i="12" s="1"/>
  <c r="AU80" i="12"/>
  <c r="AM88" i="12"/>
  <c r="CG88" i="12" s="1"/>
  <c r="BU88" i="12"/>
  <c r="CI88" i="12" s="1"/>
  <c r="AO88" i="12"/>
  <c r="BV96" i="12"/>
  <c r="CJ96" i="12" s="1"/>
  <c r="AP96" i="12"/>
  <c r="CV75" i="12"/>
  <c r="DC66" i="12"/>
  <c r="DC89" i="12"/>
  <c r="DA57" i="12"/>
  <c r="CW92" i="12"/>
  <c r="DC64" i="12"/>
  <c r="DA62" i="12"/>
  <c r="DA63" i="12"/>
  <c r="DA59" i="12"/>
  <c r="CW72" i="12"/>
  <c r="DA98" i="12"/>
  <c r="DC58" i="12"/>
  <c r="BC84" i="12"/>
  <c r="BC91" i="12"/>
  <c r="BC59" i="12"/>
  <c r="BH59" i="12" s="1"/>
  <c r="BG58" i="12"/>
  <c r="BC57" i="12"/>
  <c r="BC95" i="12"/>
  <c r="BI73" i="12"/>
  <c r="BG56" i="12"/>
  <c r="BG66" i="12"/>
  <c r="BC69" i="12"/>
  <c r="BC64" i="12"/>
  <c r="BG64" i="12"/>
  <c r="BG81" i="12"/>
  <c r="BG62" i="12"/>
  <c r="BC85" i="12"/>
  <c r="BG65" i="12"/>
  <c r="BC77" i="12"/>
  <c r="BG85" i="12"/>
  <c r="BC62" i="12"/>
  <c r="BC56" i="12"/>
  <c r="A49" i="9"/>
  <c r="F48" i="9"/>
  <c r="B48" i="9"/>
  <c r="A35" i="9"/>
  <c r="B34" i="9"/>
  <c r="F34" i="9"/>
  <c r="F5" i="9"/>
  <c r="B5" i="9"/>
  <c r="A6" i="9"/>
  <c r="A7" i="10"/>
  <c r="B6" i="10"/>
  <c r="F6" i="10"/>
  <c r="F5" i="10"/>
  <c r="B5" i="10"/>
  <c r="A20" i="11"/>
  <c r="F20" i="11" s="1"/>
  <c r="A6" i="11"/>
  <c r="F5" i="11"/>
  <c r="AA8" i="12"/>
  <c r="A12" i="12"/>
  <c r="B11" i="12"/>
  <c r="M8" i="12" s="1"/>
  <c r="F11" i="12"/>
  <c r="AD8" i="12"/>
  <c r="R8" i="12"/>
  <c r="AE8" i="12"/>
  <c r="L8" i="12"/>
  <c r="A106" i="9"/>
  <c r="B105" i="9"/>
  <c r="A63" i="9"/>
  <c r="B62" i="9"/>
  <c r="A375" i="9"/>
  <c r="B374" i="9"/>
  <c r="B91" i="9"/>
  <c r="A92" i="9"/>
  <c r="A20" i="9"/>
  <c r="B19" i="9"/>
  <c r="AA6" i="9"/>
  <c r="F62" i="9"/>
  <c r="F374" i="9"/>
  <c r="B119" i="9"/>
  <c r="A120" i="9"/>
  <c r="B76" i="9"/>
  <c r="A77" i="9"/>
  <c r="A21" i="11"/>
  <c r="B20" i="11"/>
  <c r="BC87" i="9" l="1"/>
  <c r="CW87" i="9"/>
  <c r="BI52" i="9"/>
  <c r="BI65" i="9"/>
  <c r="BI59" i="9"/>
  <c r="BH75" i="9"/>
  <c r="BJ75" i="9" s="1"/>
  <c r="BK75" i="9" s="1"/>
  <c r="BE70" i="9"/>
  <c r="BF70" i="9" s="1"/>
  <c r="BG88" i="9"/>
  <c r="CV67" i="9"/>
  <c r="DA79" i="9"/>
  <c r="CV86" i="9"/>
  <c r="CW86" i="9"/>
  <c r="DB86" i="9" s="1"/>
  <c r="BI88" i="9"/>
  <c r="CY63" i="9"/>
  <c r="CZ63" i="9" s="1"/>
  <c r="BE69" i="9"/>
  <c r="BF69" i="9" s="1"/>
  <c r="DC73" i="9"/>
  <c r="BG64" i="9"/>
  <c r="DB58" i="9"/>
  <c r="BB71" i="9"/>
  <c r="BI64" i="9"/>
  <c r="BE82" i="9"/>
  <c r="BF82" i="9" s="1"/>
  <c r="DA81" i="9"/>
  <c r="BB83" i="9"/>
  <c r="BB86" i="9"/>
  <c r="BB61" i="9"/>
  <c r="DB75" i="9"/>
  <c r="CV81" i="9"/>
  <c r="CW81" i="9"/>
  <c r="DB81" i="9" s="1"/>
  <c r="DA78" i="9"/>
  <c r="BE62" i="9"/>
  <c r="BF62" i="9" s="1"/>
  <c r="BC88" i="9"/>
  <c r="BH88" i="9" s="1"/>
  <c r="BJ88" i="9" s="1"/>
  <c r="BK88" i="9" s="1"/>
  <c r="BB88" i="9"/>
  <c r="CY84" i="9"/>
  <c r="CZ84" i="9" s="1"/>
  <c r="DA74" i="9"/>
  <c r="DA85" i="9"/>
  <c r="DA64" i="9"/>
  <c r="BB68" i="9"/>
  <c r="CV89" i="9"/>
  <c r="CV56" i="9"/>
  <c r="CV71" i="9"/>
  <c r="DC57" i="9"/>
  <c r="BG87" i="9"/>
  <c r="BG81" i="9"/>
  <c r="CV83" i="9"/>
  <c r="BG56" i="9"/>
  <c r="CV61" i="9"/>
  <c r="DA90" i="9"/>
  <c r="BB81" i="9"/>
  <c r="CW78" i="9"/>
  <c r="DB78" i="9" s="1"/>
  <c r="DD78" i="9" s="1"/>
  <c r="DE78" i="9" s="1"/>
  <c r="CV78" i="9"/>
  <c r="BG78" i="9"/>
  <c r="CV53" i="9"/>
  <c r="CW53" i="9"/>
  <c r="CV66" i="9"/>
  <c r="BE87" i="9"/>
  <c r="BF87" i="9" s="1"/>
  <c r="CV88" i="9"/>
  <c r="BE84" i="9"/>
  <c r="BF84" i="9" s="1"/>
  <c r="DB52" i="9"/>
  <c r="DD52" i="9" s="1"/>
  <c r="DE52" i="9" s="1"/>
  <c r="BE89" i="9"/>
  <c r="BF89" i="9" s="1"/>
  <c r="CV68" i="9"/>
  <c r="BB89" i="9"/>
  <c r="BC52" i="9"/>
  <c r="BH52" i="9" s="1"/>
  <c r="BJ52" i="9" s="1"/>
  <c r="BK52" i="9" s="1"/>
  <c r="BB59" i="9"/>
  <c r="DC75" i="9"/>
  <c r="BB56" i="9"/>
  <c r="DC74" i="9"/>
  <c r="DC76" i="9"/>
  <c r="DA87" i="9"/>
  <c r="BI58" i="9"/>
  <c r="BC60" i="9"/>
  <c r="BH60" i="9" s="1"/>
  <c r="BJ60" i="9" s="1"/>
  <c r="BK60" i="9" s="1"/>
  <c r="BI80" i="9"/>
  <c r="BG90" i="9"/>
  <c r="CV63" i="9"/>
  <c r="BB78" i="9"/>
  <c r="BC53" i="9"/>
  <c r="BB53" i="9"/>
  <c r="BB66" i="9"/>
  <c r="DB79" i="9"/>
  <c r="BG83" i="9"/>
  <c r="DC80" i="9"/>
  <c r="CY89" i="9"/>
  <c r="CZ89" i="9" s="1"/>
  <c r="DC68" i="9"/>
  <c r="CV59" i="9"/>
  <c r="CW59" i="9" s="1"/>
  <c r="DB59" i="9" s="1"/>
  <c r="DD59" i="9" s="1"/>
  <c r="DE59" i="9" s="1"/>
  <c r="BI75" i="9"/>
  <c r="DC86" i="9"/>
  <c r="BI55" i="9"/>
  <c r="DB65" i="9"/>
  <c r="BG63" i="9"/>
  <c r="DC66" i="9"/>
  <c r="DB80" i="9"/>
  <c r="DD80" i="9" s="1"/>
  <c r="DE80" i="9" s="1"/>
  <c r="CY69" i="9"/>
  <c r="CZ69" i="9" s="1"/>
  <c r="BC63" i="9"/>
  <c r="BH63" i="9" s="1"/>
  <c r="BB63" i="9"/>
  <c r="DB57" i="9"/>
  <c r="DD57" i="9" s="1"/>
  <c r="DE57" i="9" s="1"/>
  <c r="DA73" i="9"/>
  <c r="BH85" i="9"/>
  <c r="BJ85" i="9" s="1"/>
  <c r="BK85" i="9" s="1"/>
  <c r="DA84" i="9"/>
  <c r="CY87" i="9"/>
  <c r="CZ87" i="9" s="1"/>
  <c r="DC58" i="9"/>
  <c r="BI90" i="9"/>
  <c r="CV64" i="9"/>
  <c r="BI74" i="9"/>
  <c r="BG68" i="9"/>
  <c r="DA54" i="9"/>
  <c r="BC90" i="9"/>
  <c r="BH90" i="9" s="1"/>
  <c r="DA63" i="9"/>
  <c r="CV76" i="9"/>
  <c r="CW90" i="9"/>
  <c r="DB90" i="9" s="1"/>
  <c r="BE55" i="9"/>
  <c r="BF55" i="9" s="1"/>
  <c r="BE67" i="9"/>
  <c r="BF67" i="9" s="1"/>
  <c r="BG67" i="9" s="1"/>
  <c r="BH58" i="9"/>
  <c r="CV74" i="9"/>
  <c r="BE57" i="9"/>
  <c r="BF57" i="9" s="1"/>
  <c r="DB85" i="9"/>
  <c r="BG55" i="9"/>
  <c r="DC63" i="9"/>
  <c r="CY53" i="9"/>
  <c r="CZ53" i="9" s="1"/>
  <c r="DC59" i="9"/>
  <c r="BB64" i="9"/>
  <c r="BI71" i="9"/>
  <c r="BC65" i="9"/>
  <c r="BH65" i="9" s="1"/>
  <c r="BJ65" i="9" s="1"/>
  <c r="BK65" i="9" s="1"/>
  <c r="BB73" i="9"/>
  <c r="BC73" i="9" s="1"/>
  <c r="BH73" i="9" s="1"/>
  <c r="BJ73" i="9" s="1"/>
  <c r="BK73" i="9" s="1"/>
  <c r="DC88" i="9"/>
  <c r="BL60" i="9"/>
  <c r="BI61" i="9"/>
  <c r="DC56" i="9"/>
  <c r="BG71" i="9"/>
  <c r="BB76" i="9"/>
  <c r="BC55" i="9"/>
  <c r="BH55" i="9" s="1"/>
  <c r="BJ55" i="9" s="1"/>
  <c r="BK55" i="9" s="1"/>
  <c r="BB55" i="9"/>
  <c r="BC54" i="9"/>
  <c r="BH54" i="9" s="1"/>
  <c r="BJ54" i="9" s="1"/>
  <c r="BK54" i="9" s="1"/>
  <c r="BL54" i="9" s="1"/>
  <c r="BE83" i="9"/>
  <c r="BF83" i="9" s="1"/>
  <c r="CY55" i="9"/>
  <c r="CZ55" i="9" s="1"/>
  <c r="DC65" i="9"/>
  <c r="CY67" i="9"/>
  <c r="CZ67" i="9" s="1"/>
  <c r="DD72" i="9"/>
  <c r="DE72" i="9" s="1"/>
  <c r="DA51" i="9"/>
  <c r="DB51" i="9" s="1"/>
  <c r="BB74" i="9"/>
  <c r="BC74" i="9"/>
  <c r="BH74" i="9" s="1"/>
  <c r="BC72" i="9"/>
  <c r="BH72" i="9" s="1"/>
  <c r="BJ72" i="9" s="1"/>
  <c r="BK72" i="9" s="1"/>
  <c r="DA55" i="9"/>
  <c r="DC55" i="9" s="1"/>
  <c r="CY62" i="9"/>
  <c r="CZ62" i="9" s="1"/>
  <c r="BE53" i="9"/>
  <c r="BF53" i="9" s="1"/>
  <c r="DC64" i="9"/>
  <c r="CY70" i="9"/>
  <c r="CZ70" i="9" s="1"/>
  <c r="DA88" i="9"/>
  <c r="CW60" i="9"/>
  <c r="DB60" i="9" s="1"/>
  <c r="DD60" i="9" s="1"/>
  <c r="DE60" i="9" s="1"/>
  <c r="BB67" i="9"/>
  <c r="CY82" i="9"/>
  <c r="CZ82" i="9" s="1"/>
  <c r="CV73" i="9"/>
  <c r="BG79" i="9"/>
  <c r="BH79" i="9" s="1"/>
  <c r="BE63" i="9"/>
  <c r="BF63" i="9" s="1"/>
  <c r="BL72" i="9"/>
  <c r="DA71" i="9"/>
  <c r="DC78" i="9"/>
  <c r="BC84" i="9"/>
  <c r="CV55" i="9"/>
  <c r="CW54" i="9"/>
  <c r="DB54" i="9" s="1"/>
  <c r="CY83" i="9"/>
  <c r="CZ83" i="9" s="1"/>
  <c r="CW84" i="9"/>
  <c r="DB84" i="9" s="1"/>
  <c r="BG59" i="9"/>
  <c r="BI81" i="9"/>
  <c r="DC72" i="9"/>
  <c r="BG51" i="9"/>
  <c r="BI51" i="9"/>
  <c r="DC51" i="9"/>
  <c r="BE51" i="9"/>
  <c r="BF51" i="9" s="1"/>
  <c r="BC51" i="9"/>
  <c r="BU6" i="9"/>
  <c r="CI6" i="9" s="1"/>
  <c r="AO6" i="9"/>
  <c r="DJ17" i="11"/>
  <c r="DO17" i="11" s="1"/>
  <c r="DF8" i="10"/>
  <c r="DG8" i="10" s="1"/>
  <c r="DL15" i="10"/>
  <c r="DD6" i="10"/>
  <c r="DE6" i="10" s="1"/>
  <c r="DJ19" i="10"/>
  <c r="DO19" i="10" s="1"/>
  <c r="DI19" i="10"/>
  <c r="DK19" i="10"/>
  <c r="DH19" i="10"/>
  <c r="DI17" i="10"/>
  <c r="DJ17" i="10"/>
  <c r="DO17" i="10" s="1"/>
  <c r="DK17" i="10"/>
  <c r="DP17" i="10" s="1"/>
  <c r="DM15" i="10"/>
  <c r="DF26" i="10"/>
  <c r="DG26" i="10" s="1"/>
  <c r="DL26" i="10" s="1"/>
  <c r="DF25" i="10"/>
  <c r="DG25" i="10" s="1"/>
  <c r="DM19" i="10"/>
  <c r="DF23" i="10"/>
  <c r="DD13" i="10"/>
  <c r="DE13" i="10" s="1"/>
  <c r="DJ18" i="10"/>
  <c r="DO18" i="10" s="1"/>
  <c r="DK18" i="10"/>
  <c r="DP18" i="10" s="1"/>
  <c r="DI18" i="10"/>
  <c r="DG7" i="10"/>
  <c r="DI15" i="10"/>
  <c r="DJ15" i="10"/>
  <c r="DO15" i="10" s="1"/>
  <c r="DK15" i="10"/>
  <c r="DL19" i="10"/>
  <c r="DF12" i="10"/>
  <c r="DL20" i="10"/>
  <c r="DG11" i="10"/>
  <c r="DD9" i="10"/>
  <c r="DE9" i="10" s="1"/>
  <c r="DF9" i="10" s="1"/>
  <c r="DF29" i="10"/>
  <c r="DF7" i="10"/>
  <c r="DM18" i="10"/>
  <c r="DD24" i="10"/>
  <c r="DE24" i="10" s="1"/>
  <c r="DM17" i="10"/>
  <c r="DR17" i="10" s="1"/>
  <c r="DF14" i="10"/>
  <c r="DF21" i="10"/>
  <c r="DG23" i="10"/>
  <c r="DL23" i="10" s="1"/>
  <c r="DL17" i="10"/>
  <c r="DQ17" i="10" s="1"/>
  <c r="DF28" i="10"/>
  <c r="DG20" i="10"/>
  <c r="DM20" i="10" s="1"/>
  <c r="DF16" i="10"/>
  <c r="DD27" i="10"/>
  <c r="DE27" i="10" s="1"/>
  <c r="DF27" i="10" s="1"/>
  <c r="DF10" i="10"/>
  <c r="DG10" i="10" s="1"/>
  <c r="DL18" i="10"/>
  <c r="DQ18" i="10" s="1"/>
  <c r="DF6" i="10"/>
  <c r="DG6" i="10"/>
  <c r="DC57" i="10"/>
  <c r="DC38" i="10"/>
  <c r="BL46" i="10"/>
  <c r="DB46" i="10"/>
  <c r="DD46" i="10" s="1"/>
  <c r="DE46" i="10" s="1"/>
  <c r="BJ53" i="10"/>
  <c r="BK53" i="10" s="1"/>
  <c r="BL53" i="10" s="1"/>
  <c r="BL44" i="10"/>
  <c r="DF40" i="10"/>
  <c r="BI41" i="10"/>
  <c r="BI36" i="10"/>
  <c r="CW44" i="10"/>
  <c r="DB44" i="10" s="1"/>
  <c r="BC41" i="10"/>
  <c r="BH41" i="10" s="1"/>
  <c r="DC41" i="10"/>
  <c r="DD36" i="10"/>
  <c r="DE36" i="10" s="1"/>
  <c r="BI40" i="10"/>
  <c r="BI54" i="10"/>
  <c r="DC44" i="10"/>
  <c r="BC48" i="10"/>
  <c r="BH48" i="10" s="1"/>
  <c r="BJ48" i="10" s="1"/>
  <c r="BK48" i="10" s="1"/>
  <c r="BM46" i="10"/>
  <c r="DC58" i="10"/>
  <c r="DC45" i="10"/>
  <c r="DD50" i="10"/>
  <c r="DE50" i="10" s="1"/>
  <c r="DB38" i="10"/>
  <c r="DA49" i="10"/>
  <c r="DD58" i="10"/>
  <c r="DE58" i="10" s="1"/>
  <c r="BM38" i="10"/>
  <c r="DC53" i="10"/>
  <c r="DF54" i="10"/>
  <c r="DF47" i="10"/>
  <c r="BL58" i="10"/>
  <c r="BG56" i="10"/>
  <c r="BJ42" i="10"/>
  <c r="BK42" i="10" s="1"/>
  <c r="BC38" i="10"/>
  <c r="BH38" i="10" s="1"/>
  <c r="BJ38" i="10" s="1"/>
  <c r="BK38" i="10" s="1"/>
  <c r="CW41" i="10"/>
  <c r="DB41" i="10" s="1"/>
  <c r="DD56" i="10"/>
  <c r="DE56" i="10" s="1"/>
  <c r="DB49" i="10"/>
  <c r="DB55" i="10"/>
  <c r="BI43" i="10"/>
  <c r="DB57" i="10"/>
  <c r="DD57" i="10" s="1"/>
  <c r="DE57" i="10" s="1"/>
  <c r="BL55" i="10"/>
  <c r="BL57" i="10"/>
  <c r="BJ47" i="10"/>
  <c r="BK47" i="10" s="1"/>
  <c r="DC55" i="10"/>
  <c r="BH49" i="10"/>
  <c r="BJ49" i="10" s="1"/>
  <c r="BK49" i="10" s="1"/>
  <c r="BH54" i="10"/>
  <c r="BL38" i="10"/>
  <c r="CW54" i="10"/>
  <c r="DB54" i="10" s="1"/>
  <c r="DD54" i="10" s="1"/>
  <c r="DE54" i="10" s="1"/>
  <c r="DG54" i="10" s="1"/>
  <c r="DC37" i="10"/>
  <c r="DD37" i="10" s="1"/>
  <c r="DE37" i="10" s="1"/>
  <c r="DB42" i="10"/>
  <c r="DD52" i="10"/>
  <c r="DE52" i="10" s="1"/>
  <c r="BI37" i="10"/>
  <c r="DD40" i="10"/>
  <c r="DE40" i="10" s="1"/>
  <c r="BH43" i="10"/>
  <c r="DC39" i="10"/>
  <c r="BL45" i="10"/>
  <c r="DG47" i="10"/>
  <c r="DB53" i="10"/>
  <c r="DD53" i="10" s="1"/>
  <c r="DE53" i="10" s="1"/>
  <c r="BJ50" i="10"/>
  <c r="BK50" i="10" s="1"/>
  <c r="BS39" i="10"/>
  <c r="BM39" i="10"/>
  <c r="DC48" i="10"/>
  <c r="DD48" i="10" s="1"/>
  <c r="DE48" i="10" s="1"/>
  <c r="BG52" i="10"/>
  <c r="BL48" i="10"/>
  <c r="DA42" i="10"/>
  <c r="DA43" i="10"/>
  <c r="BI47" i="10"/>
  <c r="BJ44" i="10"/>
  <c r="BK44" i="10" s="1"/>
  <c r="BH36" i="10"/>
  <c r="BJ36" i="10" s="1"/>
  <c r="BK36" i="10" s="1"/>
  <c r="BH37" i="10"/>
  <c r="BJ37" i="10" s="1"/>
  <c r="BK37" i="10" s="1"/>
  <c r="CW35" i="10"/>
  <c r="DB35" i="10" s="1"/>
  <c r="DD35" i="10" s="1"/>
  <c r="DE35" i="10" s="1"/>
  <c r="DF35" i="10" s="1"/>
  <c r="BM35" i="10"/>
  <c r="DM17" i="11"/>
  <c r="DH17" i="11"/>
  <c r="DI29" i="11"/>
  <c r="DJ29" i="11"/>
  <c r="DO29" i="11" s="1"/>
  <c r="DK29" i="11"/>
  <c r="DP29" i="11" s="1"/>
  <c r="DF36" i="11"/>
  <c r="DL29" i="11"/>
  <c r="DI35" i="11"/>
  <c r="DK35" i="11"/>
  <c r="DJ35" i="11"/>
  <c r="DO35" i="11" s="1"/>
  <c r="DF30" i="11"/>
  <c r="DD36" i="11"/>
  <c r="DE36" i="11" s="1"/>
  <c r="DF38" i="11"/>
  <c r="DF39" i="11"/>
  <c r="DF15" i="11"/>
  <c r="DG15" i="11" s="1"/>
  <c r="DF33" i="11"/>
  <c r="DH35" i="11"/>
  <c r="DF41" i="11"/>
  <c r="DF31" i="11"/>
  <c r="DG31" i="11" s="1"/>
  <c r="DL31" i="11" s="1"/>
  <c r="DF25" i="11"/>
  <c r="DG25" i="11" s="1"/>
  <c r="DG28" i="11"/>
  <c r="DG26" i="11"/>
  <c r="DG27" i="11"/>
  <c r="DQ35" i="11"/>
  <c r="DG21" i="11"/>
  <c r="DD42" i="11"/>
  <c r="DE42" i="11" s="1"/>
  <c r="DF34" i="11"/>
  <c r="DF12" i="11"/>
  <c r="DF9" i="11"/>
  <c r="DG9" i="11" s="1"/>
  <c r="DF37" i="11"/>
  <c r="DG8" i="11"/>
  <c r="DM8" i="11" s="1"/>
  <c r="DF45" i="11"/>
  <c r="DG45" i="11" s="1"/>
  <c r="DF43" i="11"/>
  <c r="DG7" i="11"/>
  <c r="DD18" i="11"/>
  <c r="DE18" i="11" s="1"/>
  <c r="DF18" i="11" s="1"/>
  <c r="DF32" i="11"/>
  <c r="DG32" i="11" s="1"/>
  <c r="DL32" i="11" s="1"/>
  <c r="DD10" i="11"/>
  <c r="DE10" i="11" s="1"/>
  <c r="DG40" i="11"/>
  <c r="DM29" i="11"/>
  <c r="DR29" i="11" s="1"/>
  <c r="DF19" i="11"/>
  <c r="DM35" i="11"/>
  <c r="DH29" i="11"/>
  <c r="DF14" i="11"/>
  <c r="DG14" i="11" s="1"/>
  <c r="DP17" i="11"/>
  <c r="DG23" i="11"/>
  <c r="DL23" i="11" s="1"/>
  <c r="DF13" i="11"/>
  <c r="DG13" i="11" s="1"/>
  <c r="DG11" i="11"/>
  <c r="DR17" i="11"/>
  <c r="DD22" i="11"/>
  <c r="DE22" i="11" s="1"/>
  <c r="DF24" i="11"/>
  <c r="DF44" i="11"/>
  <c r="DF16" i="11"/>
  <c r="DF20" i="11"/>
  <c r="DG20" i="11" s="1"/>
  <c r="DG6" i="11"/>
  <c r="DG63" i="11"/>
  <c r="BJ72" i="11"/>
  <c r="BK72" i="11" s="1"/>
  <c r="BI89" i="11"/>
  <c r="BH89" i="11"/>
  <c r="BJ89" i="11" s="1"/>
  <c r="BK89" i="11" s="1"/>
  <c r="BI55" i="11"/>
  <c r="DM54" i="11"/>
  <c r="DF64" i="11"/>
  <c r="BM79" i="11"/>
  <c r="DI71" i="11"/>
  <c r="DK71" i="11"/>
  <c r="DJ71" i="11"/>
  <c r="DO71" i="11" s="1"/>
  <c r="DH71" i="11"/>
  <c r="BM66" i="11"/>
  <c r="BR66" i="11" s="1"/>
  <c r="BI73" i="11"/>
  <c r="BH73" i="11"/>
  <c r="BJ73" i="11" s="1"/>
  <c r="BK73" i="11" s="1"/>
  <c r="DD85" i="11"/>
  <c r="DE85" i="11" s="1"/>
  <c r="DH88" i="11"/>
  <c r="DJ88" i="11"/>
  <c r="DO88" i="11" s="1"/>
  <c r="DI88" i="11"/>
  <c r="DK88" i="11"/>
  <c r="BI81" i="11"/>
  <c r="BH81" i="11"/>
  <c r="BJ81" i="11" s="1"/>
  <c r="BK81" i="11" s="1"/>
  <c r="DM88" i="11"/>
  <c r="DD53" i="11"/>
  <c r="DE53" i="11" s="1"/>
  <c r="DF53" i="11" s="1"/>
  <c r="BJ61" i="11"/>
  <c r="BK61" i="11" s="1"/>
  <c r="DJ65" i="11"/>
  <c r="DO65" i="11" s="1"/>
  <c r="BL66" i="11"/>
  <c r="DM71" i="11"/>
  <c r="DR71" i="11" s="1"/>
  <c r="BM87" i="11"/>
  <c r="BS87" i="11" s="1"/>
  <c r="DC80" i="11"/>
  <c r="DF78" i="11"/>
  <c r="BJ58" i="11"/>
  <c r="BK58" i="11" s="1"/>
  <c r="BL58" i="11" s="1"/>
  <c r="DL88" i="11"/>
  <c r="DC59" i="11"/>
  <c r="BI53" i="11"/>
  <c r="BH53" i="11"/>
  <c r="BJ53" i="11" s="1"/>
  <c r="BK53" i="11" s="1"/>
  <c r="DB74" i="11"/>
  <c r="DD74" i="11" s="1"/>
  <c r="DE74" i="11" s="1"/>
  <c r="BL80" i="11"/>
  <c r="BL75" i="11"/>
  <c r="BL68" i="11"/>
  <c r="DD57" i="11"/>
  <c r="DE57" i="11" s="1"/>
  <c r="DD73" i="11"/>
  <c r="DE73" i="11" s="1"/>
  <c r="BI54" i="11"/>
  <c r="BH54" i="11"/>
  <c r="BJ54" i="11" s="1"/>
  <c r="BK54" i="11" s="1"/>
  <c r="BJ71" i="11"/>
  <c r="BK71" i="11" s="1"/>
  <c r="DF87" i="11"/>
  <c r="BL65" i="11"/>
  <c r="DF63" i="11"/>
  <c r="DC74" i="11"/>
  <c r="DM77" i="11"/>
  <c r="DL71" i="11"/>
  <c r="DQ71" i="11" s="1"/>
  <c r="DF82" i="11"/>
  <c r="DB66" i="11"/>
  <c r="DD66" i="11" s="1"/>
  <c r="DE66" i="11" s="1"/>
  <c r="DG87" i="11"/>
  <c r="BI83" i="11"/>
  <c r="BH83" i="11"/>
  <c r="BJ83" i="11" s="1"/>
  <c r="BK83" i="11" s="1"/>
  <c r="DG56" i="11"/>
  <c r="BJ88" i="11"/>
  <c r="BK88" i="11" s="1"/>
  <c r="BL88" i="11" s="1"/>
  <c r="DL67" i="11"/>
  <c r="DF68" i="11"/>
  <c r="DG55" i="11"/>
  <c r="DM55" i="11" s="1"/>
  <c r="BI77" i="11"/>
  <c r="BH77" i="11"/>
  <c r="BJ77" i="11" s="1"/>
  <c r="BK77" i="11" s="1"/>
  <c r="DB60" i="11"/>
  <c r="DD60" i="11" s="1"/>
  <c r="DE60" i="11" s="1"/>
  <c r="BI60" i="11"/>
  <c r="BH60" i="11"/>
  <c r="BI82" i="11"/>
  <c r="BH82" i="11"/>
  <c r="BJ82" i="11" s="1"/>
  <c r="BK82" i="11" s="1"/>
  <c r="BJ52" i="11"/>
  <c r="BK52" i="11" s="1"/>
  <c r="DM65" i="11"/>
  <c r="DR65" i="11" s="1"/>
  <c r="DJ77" i="11"/>
  <c r="DO77" i="11" s="1"/>
  <c r="DK77" i="11"/>
  <c r="DP77" i="11" s="1"/>
  <c r="DI77" i="11"/>
  <c r="BH55" i="11"/>
  <c r="BJ55" i="11" s="1"/>
  <c r="BK55" i="11" s="1"/>
  <c r="BO59" i="11"/>
  <c r="BN59" i="11"/>
  <c r="BP59" i="11"/>
  <c r="BQ59" i="11"/>
  <c r="BP78" i="11"/>
  <c r="BO78" i="11"/>
  <c r="BN78" i="11"/>
  <c r="BQ78" i="11"/>
  <c r="BJ63" i="11"/>
  <c r="BK63" i="11" s="1"/>
  <c r="BL63" i="11" s="1"/>
  <c r="DC75" i="11"/>
  <c r="DB75" i="11"/>
  <c r="DD75" i="11" s="1"/>
  <c r="DE75" i="11" s="1"/>
  <c r="DF89" i="11"/>
  <c r="DG89" i="11" s="1"/>
  <c r="DC60" i="11"/>
  <c r="BL79" i="11"/>
  <c r="BM80" i="11"/>
  <c r="BJ76" i="11"/>
  <c r="BK76" i="11" s="1"/>
  <c r="DL77" i="11"/>
  <c r="DQ77" i="11" s="1"/>
  <c r="DD90" i="11"/>
  <c r="DE90" i="11" s="1"/>
  <c r="DF52" i="11"/>
  <c r="DG52" i="11" s="1"/>
  <c r="BI69" i="11"/>
  <c r="BH69" i="11"/>
  <c r="BJ69" i="11" s="1"/>
  <c r="BK69" i="11" s="1"/>
  <c r="BM57" i="11"/>
  <c r="BI62" i="11"/>
  <c r="BS78" i="11"/>
  <c r="DH77" i="11"/>
  <c r="DD59" i="11"/>
  <c r="DE59" i="11" s="1"/>
  <c r="DC66" i="11"/>
  <c r="DD84" i="11"/>
  <c r="DE84" i="11" s="1"/>
  <c r="DF76" i="11"/>
  <c r="DG76" i="11" s="1"/>
  <c r="DC79" i="11"/>
  <c r="DF61" i="11"/>
  <c r="DG61" i="11" s="1"/>
  <c r="BM74" i="11"/>
  <c r="BO85" i="11"/>
  <c r="BQ85" i="11"/>
  <c r="BP85" i="11"/>
  <c r="BN85" i="11"/>
  <c r="DG54" i="11"/>
  <c r="DL54" i="11" s="1"/>
  <c r="DG72" i="11"/>
  <c r="BH56" i="11"/>
  <c r="DC81" i="11"/>
  <c r="DB81" i="11"/>
  <c r="DD81" i="11" s="1"/>
  <c r="DE81" i="11" s="1"/>
  <c r="BJ65" i="11"/>
  <c r="BK65" i="11" s="1"/>
  <c r="DG67" i="11"/>
  <c r="BI90" i="11"/>
  <c r="BH90" i="11"/>
  <c r="BJ90" i="11" s="1"/>
  <c r="BK90" i="11" s="1"/>
  <c r="DF56" i="11"/>
  <c r="DB80" i="11"/>
  <c r="DD80" i="11" s="1"/>
  <c r="DE80" i="11" s="1"/>
  <c r="DD82" i="11"/>
  <c r="DE82" i="11" s="1"/>
  <c r="DF62" i="11"/>
  <c r="DG62" i="11" s="1"/>
  <c r="DL63" i="11"/>
  <c r="BJ51" i="11"/>
  <c r="BK51" i="11" s="1"/>
  <c r="BL51" i="11" s="1"/>
  <c r="DF70" i="11"/>
  <c r="DG70" i="11" s="1"/>
  <c r="BM86" i="11"/>
  <c r="BM64" i="11"/>
  <c r="BR64" i="11" s="1"/>
  <c r="BL67" i="11"/>
  <c r="BI84" i="11"/>
  <c r="BJ84" i="11" s="1"/>
  <c r="BK84" i="11" s="1"/>
  <c r="DG86" i="11"/>
  <c r="DL86" i="11" s="1"/>
  <c r="BS59" i="11"/>
  <c r="DG64" i="11"/>
  <c r="DF69" i="11"/>
  <c r="DK65" i="11"/>
  <c r="BL70" i="11"/>
  <c r="BM70" i="11" s="1"/>
  <c r="DF67" i="11"/>
  <c r="DL65" i="11"/>
  <c r="DQ65" i="11" s="1"/>
  <c r="DF58" i="11"/>
  <c r="DC83" i="11"/>
  <c r="DD83" i="11" s="1"/>
  <c r="DE83" i="11" s="1"/>
  <c r="DH65" i="11"/>
  <c r="DC73" i="11"/>
  <c r="DF86" i="11"/>
  <c r="DF51" i="11"/>
  <c r="DC82" i="12"/>
  <c r="DA80" i="12"/>
  <c r="DD58" i="12"/>
  <c r="DE58" i="12" s="1"/>
  <c r="DF58" i="12" s="1"/>
  <c r="CV87" i="12"/>
  <c r="BG74" i="12"/>
  <c r="BI74" i="12" s="1"/>
  <c r="BG87" i="12"/>
  <c r="BI87" i="12" s="1"/>
  <c r="BG80" i="12"/>
  <c r="BI80" i="12" s="1"/>
  <c r="BG84" i="12"/>
  <c r="BC61" i="12"/>
  <c r="BH61" i="12" s="1"/>
  <c r="BG76" i="12"/>
  <c r="BH76" i="12" s="1"/>
  <c r="DA74" i="12"/>
  <c r="DC74" i="12" s="1"/>
  <c r="BE96" i="12"/>
  <c r="BF96" i="12" s="1"/>
  <c r="DC68" i="12"/>
  <c r="DA87" i="12"/>
  <c r="DC87" i="12" s="1"/>
  <c r="BG88" i="12"/>
  <c r="BI88" i="12" s="1"/>
  <c r="CV67" i="12"/>
  <c r="CW67" i="12" s="1"/>
  <c r="DB67" i="12" s="1"/>
  <c r="DD67" i="12" s="1"/>
  <c r="DE67" i="12" s="1"/>
  <c r="BE75" i="12"/>
  <c r="BF75" i="12" s="1"/>
  <c r="BG75" i="12" s="1"/>
  <c r="BI75" i="12" s="1"/>
  <c r="BB78" i="12"/>
  <c r="BC78" i="12" s="1"/>
  <c r="BJ59" i="12"/>
  <c r="BK59" i="12" s="1"/>
  <c r="BL59" i="12" s="1"/>
  <c r="BM59" i="12" s="1"/>
  <c r="DA93" i="12"/>
  <c r="DC93" i="12" s="1"/>
  <c r="DB64" i="12"/>
  <c r="DD64" i="12" s="1"/>
  <c r="DE64" i="12" s="1"/>
  <c r="BB68" i="12"/>
  <c r="BC68" i="12" s="1"/>
  <c r="BG77" i="12"/>
  <c r="BH77" i="12" s="1"/>
  <c r="BE71" i="12"/>
  <c r="BF71" i="12" s="1"/>
  <c r="BG71" i="12" s="1"/>
  <c r="BI71" i="12" s="1"/>
  <c r="CV85" i="12"/>
  <c r="CW85" i="12" s="1"/>
  <c r="CW82" i="12"/>
  <c r="DB82" i="12" s="1"/>
  <c r="DD82" i="12" s="1"/>
  <c r="DE82" i="12" s="1"/>
  <c r="DF82" i="12" s="1"/>
  <c r="BE78" i="12"/>
  <c r="BF78" i="12" s="1"/>
  <c r="BG78" i="12" s="1"/>
  <c r="BI78" i="12" s="1"/>
  <c r="BG96" i="12"/>
  <c r="CV79" i="12"/>
  <c r="CW79" i="12" s="1"/>
  <c r="CV68" i="12"/>
  <c r="CW68" i="12" s="1"/>
  <c r="DB68" i="12" s="1"/>
  <c r="DD68" i="12" s="1"/>
  <c r="DE68" i="12" s="1"/>
  <c r="BB66" i="12"/>
  <c r="BC66" i="12" s="1"/>
  <c r="BH66" i="12" s="1"/>
  <c r="CY71" i="12"/>
  <c r="CZ71" i="12" s="1"/>
  <c r="DA71" i="12" s="1"/>
  <c r="DC71" i="12" s="1"/>
  <c r="BC82" i="12"/>
  <c r="BG63" i="12"/>
  <c r="BI63" i="12" s="1"/>
  <c r="CY91" i="12"/>
  <c r="CZ91" i="12" s="1"/>
  <c r="DA91" i="12" s="1"/>
  <c r="DC91" i="12" s="1"/>
  <c r="BG82" i="12"/>
  <c r="BH82" i="12" s="1"/>
  <c r="DC81" i="12"/>
  <c r="BB71" i="12"/>
  <c r="BC71" i="12" s="1"/>
  <c r="BB96" i="12"/>
  <c r="BC96" i="12" s="1"/>
  <c r="BB98" i="12"/>
  <c r="BC98" i="12" s="1"/>
  <c r="BH98" i="12" s="1"/>
  <c r="DC73" i="12"/>
  <c r="CY88" i="12"/>
  <c r="CZ88" i="12" s="1"/>
  <c r="DA88" i="12" s="1"/>
  <c r="DC88" i="12" s="1"/>
  <c r="BH75" i="12"/>
  <c r="BJ75" i="12" s="1"/>
  <c r="BK75" i="12" s="1"/>
  <c r="BL75" i="12" s="1"/>
  <c r="CW91" i="12"/>
  <c r="CV71" i="12"/>
  <c r="CV96" i="12"/>
  <c r="CW96" i="12" s="1"/>
  <c r="BB88" i="12"/>
  <c r="BC88" i="12" s="1"/>
  <c r="BH88" i="12" s="1"/>
  <c r="BB89" i="12"/>
  <c r="BC89" i="12" s="1"/>
  <c r="BH89" i="12" s="1"/>
  <c r="BJ89" i="12" s="1"/>
  <c r="BK89" i="12" s="1"/>
  <c r="BG72" i="12"/>
  <c r="BB87" i="12"/>
  <c r="BC87" i="12"/>
  <c r="BH87" i="12" s="1"/>
  <c r="CV98" i="12"/>
  <c r="CW98" i="12"/>
  <c r="DB98" i="12" s="1"/>
  <c r="CW78" i="12"/>
  <c r="CV78" i="12"/>
  <c r="BB65" i="12"/>
  <c r="BC65" i="12" s="1"/>
  <c r="BH65" i="12" s="1"/>
  <c r="BE83" i="12"/>
  <c r="BF83" i="12" s="1"/>
  <c r="BG83" i="12" s="1"/>
  <c r="BI83" i="12" s="1"/>
  <c r="BB94" i="12"/>
  <c r="BC94" i="12" s="1"/>
  <c r="CV88" i="12"/>
  <c r="CW88" i="12" s="1"/>
  <c r="CV61" i="12"/>
  <c r="CW61" i="12" s="1"/>
  <c r="DB61" i="12" s="1"/>
  <c r="CV66" i="12"/>
  <c r="CW66" i="12" s="1"/>
  <c r="DB66" i="12" s="1"/>
  <c r="DD66" i="12" s="1"/>
  <c r="DE66" i="12" s="1"/>
  <c r="CW89" i="12"/>
  <c r="DB89" i="12" s="1"/>
  <c r="DD89" i="12" s="1"/>
  <c r="DE89" i="12" s="1"/>
  <c r="DF89" i="12" s="1"/>
  <c r="DA72" i="12"/>
  <c r="DC72" i="12" s="1"/>
  <c r="CW87" i="12"/>
  <c r="CV95" i="12"/>
  <c r="CW95" i="12" s="1"/>
  <c r="CV59" i="12"/>
  <c r="CW59" i="12"/>
  <c r="DB59" i="12" s="1"/>
  <c r="BB97" i="12"/>
  <c r="BC97" i="12" s="1"/>
  <c r="BH97" i="12" s="1"/>
  <c r="BJ97" i="12" s="1"/>
  <c r="BK97" i="12" s="1"/>
  <c r="CV65" i="12"/>
  <c r="CW65" i="12" s="1"/>
  <c r="DB65" i="12" s="1"/>
  <c r="DD65" i="12" s="1"/>
  <c r="DE65" i="12" s="1"/>
  <c r="DF65" i="12" s="1"/>
  <c r="AS8" i="12"/>
  <c r="BY8" i="12"/>
  <c r="CM8" i="12" s="1"/>
  <c r="CY83" i="12"/>
  <c r="CZ83" i="12" s="1"/>
  <c r="DA83" i="12" s="1"/>
  <c r="DC83" i="12" s="1"/>
  <c r="DC77" i="12"/>
  <c r="BE95" i="12"/>
  <c r="BF95" i="12" s="1"/>
  <c r="BG95" i="12" s="1"/>
  <c r="BI95" i="12" s="1"/>
  <c r="BE68" i="12"/>
  <c r="BF68" i="12" s="1"/>
  <c r="BG68" i="12" s="1"/>
  <c r="BI68" i="12" s="1"/>
  <c r="BB67" i="12"/>
  <c r="BC67" i="12" s="1"/>
  <c r="BH67" i="12" s="1"/>
  <c r="CV94" i="12"/>
  <c r="CW94" i="12" s="1"/>
  <c r="CV57" i="12"/>
  <c r="CW57" i="12"/>
  <c r="DB57" i="12" s="1"/>
  <c r="BE69" i="12"/>
  <c r="BF69" i="12" s="1"/>
  <c r="BG69" i="12" s="1"/>
  <c r="BE79" i="12"/>
  <c r="BF79" i="12" s="1"/>
  <c r="BG79" i="12" s="1"/>
  <c r="BI79" i="12" s="1"/>
  <c r="DA84" i="12"/>
  <c r="DC84" i="12" s="1"/>
  <c r="CW97" i="12"/>
  <c r="DB97" i="12" s="1"/>
  <c r="AR8" i="12"/>
  <c r="BB8" i="12" s="1"/>
  <c r="BX8" i="12"/>
  <c r="CL8" i="12" s="1"/>
  <c r="BH70" i="12"/>
  <c r="BB73" i="12"/>
  <c r="BC73" i="12" s="1"/>
  <c r="BH73" i="12" s="1"/>
  <c r="BJ73" i="12" s="1"/>
  <c r="BK73" i="12" s="1"/>
  <c r="BL73" i="12" s="1"/>
  <c r="CY95" i="12"/>
  <c r="CZ95" i="12" s="1"/>
  <c r="DA95" i="12" s="1"/>
  <c r="DC95" i="12" s="1"/>
  <c r="CW77" i="12"/>
  <c r="DB77" i="12" s="1"/>
  <c r="CV69" i="12"/>
  <c r="CW69" i="12" s="1"/>
  <c r="DA76" i="12"/>
  <c r="DC76" i="12" s="1"/>
  <c r="CV56" i="12"/>
  <c r="CW56" i="12" s="1"/>
  <c r="DB56" i="12" s="1"/>
  <c r="CY69" i="12"/>
  <c r="CZ69" i="12" s="1"/>
  <c r="DA69" i="12" s="1"/>
  <c r="DC69" i="12" s="1"/>
  <c r="CY79" i="12"/>
  <c r="CZ79" i="12" s="1"/>
  <c r="DA79" i="12" s="1"/>
  <c r="BB80" i="12"/>
  <c r="BC80" i="12" s="1"/>
  <c r="BB63" i="12"/>
  <c r="BC63" i="12" s="1"/>
  <c r="BH63" i="12" s="1"/>
  <c r="BJ63" i="12" s="1"/>
  <c r="BK63" i="12" s="1"/>
  <c r="BL63" i="12" s="1"/>
  <c r="BB90" i="12"/>
  <c r="BC90" i="12" s="1"/>
  <c r="BH90" i="12" s="1"/>
  <c r="DC97" i="12"/>
  <c r="BG93" i="12"/>
  <c r="BI93" i="12" s="1"/>
  <c r="CV73" i="12"/>
  <c r="BE94" i="12"/>
  <c r="BF94" i="12" s="1"/>
  <c r="BG94" i="12" s="1"/>
  <c r="BI94" i="12" s="1"/>
  <c r="BB86" i="12"/>
  <c r="BC86" i="12" s="1"/>
  <c r="BH72" i="12"/>
  <c r="CV80" i="12"/>
  <c r="CW80" i="12" s="1"/>
  <c r="DB80" i="12" s="1"/>
  <c r="CV63" i="12"/>
  <c r="CW63" i="12"/>
  <c r="DB63" i="12" s="1"/>
  <c r="BB83" i="12"/>
  <c r="BC83" i="12" s="1"/>
  <c r="CV90" i="12"/>
  <c r="CW90" i="12" s="1"/>
  <c r="DB90" i="12" s="1"/>
  <c r="DD90" i="12" s="1"/>
  <c r="DE90" i="12" s="1"/>
  <c r="BI96" i="12"/>
  <c r="BB81" i="12"/>
  <c r="BC81" i="12" s="1"/>
  <c r="BH81" i="12" s="1"/>
  <c r="BB74" i="12"/>
  <c r="BC74" i="12" s="1"/>
  <c r="BH74" i="12" s="1"/>
  <c r="CW75" i="12"/>
  <c r="CY94" i="12"/>
  <c r="CZ94" i="12" s="1"/>
  <c r="DA94" i="12" s="1"/>
  <c r="DC94" i="12" s="1"/>
  <c r="CV86" i="12"/>
  <c r="CW86" i="12" s="1"/>
  <c r="DB86" i="12" s="1"/>
  <c r="DD86" i="12" s="1"/>
  <c r="DE86" i="12" s="1"/>
  <c r="DA85" i="12"/>
  <c r="BG60" i="12"/>
  <c r="BI60" i="12" s="1"/>
  <c r="CY78" i="12"/>
  <c r="CZ78" i="12" s="1"/>
  <c r="DA78" i="12" s="1"/>
  <c r="DC78" i="12" s="1"/>
  <c r="DA60" i="12"/>
  <c r="DB60" i="12" s="1"/>
  <c r="CV83" i="12"/>
  <c r="CW83" i="12" s="1"/>
  <c r="BI72" i="12"/>
  <c r="AO8" i="12"/>
  <c r="BU8" i="12"/>
  <c r="CI8" i="12" s="1"/>
  <c r="BH57" i="12"/>
  <c r="BJ57" i="12" s="1"/>
  <c r="BK57" i="12" s="1"/>
  <c r="BL57" i="12" s="1"/>
  <c r="BE86" i="12"/>
  <c r="BF86" i="12" s="1"/>
  <c r="BG86" i="12" s="1"/>
  <c r="BI86" i="12" s="1"/>
  <c r="CY96" i="12"/>
  <c r="CZ96" i="12" s="1"/>
  <c r="DA96" i="12" s="1"/>
  <c r="DC96" i="12" s="1"/>
  <c r="BE91" i="12"/>
  <c r="BF91" i="12" s="1"/>
  <c r="BG91" i="12" s="1"/>
  <c r="BI91" i="12" s="1"/>
  <c r="CW81" i="12"/>
  <c r="DB81" i="12" s="1"/>
  <c r="CV91" i="12"/>
  <c r="BB79" i="12"/>
  <c r="BC79" i="12" s="1"/>
  <c r="CV74" i="12"/>
  <c r="CW74" i="12" s="1"/>
  <c r="DB74" i="12" s="1"/>
  <c r="CV93" i="12"/>
  <c r="CW93" i="12" s="1"/>
  <c r="DB93" i="12" s="1"/>
  <c r="DD93" i="12" s="1"/>
  <c r="DE93" i="12" s="1"/>
  <c r="DF93" i="12" s="1"/>
  <c r="BI77" i="12"/>
  <c r="BB93" i="12"/>
  <c r="CY75" i="12"/>
  <c r="CZ75" i="12" s="1"/>
  <c r="DA75" i="12" s="1"/>
  <c r="DC75" i="12" s="1"/>
  <c r="DC57" i="12"/>
  <c r="DC62" i="12"/>
  <c r="DB62" i="12"/>
  <c r="DF86" i="12"/>
  <c r="DC59" i="12"/>
  <c r="DC56" i="12"/>
  <c r="DC98" i="12"/>
  <c r="DC80" i="12"/>
  <c r="DC63" i="12"/>
  <c r="DC92" i="12"/>
  <c r="DC70" i="12"/>
  <c r="DD70" i="12" s="1"/>
  <c r="DE70" i="12" s="1"/>
  <c r="DC61" i="12"/>
  <c r="DB92" i="12"/>
  <c r="BH58" i="12"/>
  <c r="BM57" i="12"/>
  <c r="BS57" i="12" s="1"/>
  <c r="BI82" i="12"/>
  <c r="BI84" i="12"/>
  <c r="BH84" i="12"/>
  <c r="BI62" i="12"/>
  <c r="BI70" i="12"/>
  <c r="BI65" i="12"/>
  <c r="BH64" i="12"/>
  <c r="BI66" i="12"/>
  <c r="BI58" i="12"/>
  <c r="BI85" i="12"/>
  <c r="BI98" i="12"/>
  <c r="BI56" i="12"/>
  <c r="BI64" i="12"/>
  <c r="BI67" i="12"/>
  <c r="BJ61" i="12"/>
  <c r="BK61" i="12" s="1"/>
  <c r="BL61" i="12" s="1"/>
  <c r="BH62" i="12"/>
  <c r="BI92" i="12"/>
  <c r="BI90" i="12"/>
  <c r="BI81" i="12"/>
  <c r="BI76" i="12"/>
  <c r="BH92" i="12"/>
  <c r="BJ92" i="12" s="1"/>
  <c r="BK92" i="12" s="1"/>
  <c r="BH85" i="12"/>
  <c r="BH56" i="12"/>
  <c r="A50" i="9"/>
  <c r="F49" i="9"/>
  <c r="B49" i="9"/>
  <c r="A7" i="9"/>
  <c r="F6" i="9"/>
  <c r="B6" i="9"/>
  <c r="Q6" i="9"/>
  <c r="S6" i="9"/>
  <c r="B35" i="9"/>
  <c r="A36" i="9"/>
  <c r="F35" i="9"/>
  <c r="S6" i="10"/>
  <c r="Q6" i="10"/>
  <c r="AB6" i="10"/>
  <c r="AP6" i="10" s="1"/>
  <c r="AA6" i="10"/>
  <c r="AO6" i="10" s="1"/>
  <c r="A8" i="10"/>
  <c r="B7" i="10"/>
  <c r="F7" i="10"/>
  <c r="AC6" i="10" s="1"/>
  <c r="AQ6" i="10" s="1"/>
  <c r="BF6" i="10" s="1"/>
  <c r="F6" i="11"/>
  <c r="B6" i="11"/>
  <c r="A7" i="11"/>
  <c r="AB6" i="11"/>
  <c r="AP6" i="11" s="1"/>
  <c r="AA6" i="11"/>
  <c r="AO6" i="11" s="1"/>
  <c r="F12" i="12"/>
  <c r="AF8" i="12" s="1"/>
  <c r="B12" i="12"/>
  <c r="A13" i="12"/>
  <c r="B120" i="9"/>
  <c r="A121" i="9"/>
  <c r="F120" i="9"/>
  <c r="A376" i="9"/>
  <c r="B375" i="9"/>
  <c r="F375" i="9"/>
  <c r="F21" i="11"/>
  <c r="B21" i="11"/>
  <c r="A22" i="11"/>
  <c r="B92" i="9"/>
  <c r="A93" i="9"/>
  <c r="F92" i="9"/>
  <c r="A64" i="9"/>
  <c r="B63" i="9"/>
  <c r="F63" i="9"/>
  <c r="A107" i="9"/>
  <c r="F106" i="9"/>
  <c r="B106" i="9"/>
  <c r="B77" i="9"/>
  <c r="A78" i="9"/>
  <c r="F77" i="9"/>
  <c r="A21" i="9"/>
  <c r="B20" i="9"/>
  <c r="F20" i="9"/>
  <c r="BI67" i="9" l="1"/>
  <c r="BL73" i="9"/>
  <c r="BM73" i="9" s="1"/>
  <c r="DL59" i="9"/>
  <c r="BL71" i="9"/>
  <c r="BG57" i="9"/>
  <c r="DF68" i="9"/>
  <c r="BL80" i="9"/>
  <c r="BL58" i="9"/>
  <c r="DG56" i="9"/>
  <c r="BL85" i="9"/>
  <c r="BJ74" i="9"/>
  <c r="BK74" i="9" s="1"/>
  <c r="BL55" i="9"/>
  <c r="BM55" i="9" s="1"/>
  <c r="DC87" i="9"/>
  <c r="CW68" i="9"/>
  <c r="DB68" i="9" s="1"/>
  <c r="DD68" i="9" s="1"/>
  <c r="DE68" i="9" s="1"/>
  <c r="CW66" i="9"/>
  <c r="DB66" i="9" s="1"/>
  <c r="DD66" i="9" s="1"/>
  <c r="DE66" i="9" s="1"/>
  <c r="BI87" i="9"/>
  <c r="CW56" i="9"/>
  <c r="DB56" i="9" s="1"/>
  <c r="DD56" i="9" s="1"/>
  <c r="DE56" i="9" s="1"/>
  <c r="DD81" i="9"/>
  <c r="DE81" i="9" s="1"/>
  <c r="BC61" i="9"/>
  <c r="BH61" i="9" s="1"/>
  <c r="BJ61" i="9" s="1"/>
  <c r="BK61" i="9" s="1"/>
  <c r="BM71" i="9"/>
  <c r="BQ71" i="9" s="1"/>
  <c r="BN71" i="9"/>
  <c r="BI83" i="9"/>
  <c r="DD54" i="9"/>
  <c r="DE54" i="9" s="1"/>
  <c r="DF78" i="9"/>
  <c r="CW74" i="9"/>
  <c r="DB74" i="9" s="1"/>
  <c r="DD74" i="9" s="1"/>
  <c r="DE74" i="9" s="1"/>
  <c r="DD90" i="9"/>
  <c r="DE90" i="9" s="1"/>
  <c r="DF76" i="9"/>
  <c r="BC81" i="9"/>
  <c r="BH81" i="9" s="1"/>
  <c r="BJ81" i="9" s="1"/>
  <c r="BK81" i="9" s="1"/>
  <c r="BM60" i="9"/>
  <c r="BC68" i="9"/>
  <c r="BH68" i="9" s="1"/>
  <c r="BC71" i="9"/>
  <c r="BH71" i="9" s="1"/>
  <c r="BJ71" i="9" s="1"/>
  <c r="BK71" i="9" s="1"/>
  <c r="DC81" i="9"/>
  <c r="CW67" i="9"/>
  <c r="BL65" i="9"/>
  <c r="BJ80" i="9"/>
  <c r="BK80" i="9" s="1"/>
  <c r="DF72" i="9"/>
  <c r="CW64" i="9"/>
  <c r="DB64" i="9" s="1"/>
  <c r="DD64" i="9" s="1"/>
  <c r="DE64" i="9" s="1"/>
  <c r="DA69" i="9"/>
  <c r="DC71" i="9"/>
  <c r="BC78" i="9"/>
  <c r="BH78" i="9" s="1"/>
  <c r="DF74" i="9"/>
  <c r="BC59" i="9"/>
  <c r="BH59" i="9" s="1"/>
  <c r="BJ59" i="9" s="1"/>
  <c r="BK59" i="9" s="1"/>
  <c r="BG62" i="9"/>
  <c r="DF52" i="9"/>
  <c r="DB87" i="9"/>
  <c r="DD87" i="9" s="1"/>
  <c r="DE87" i="9" s="1"/>
  <c r="BS72" i="9"/>
  <c r="BC67" i="9"/>
  <c r="BH67" i="9" s="1"/>
  <c r="BJ67" i="9" s="1"/>
  <c r="BK67" i="9" s="1"/>
  <c r="CW76" i="9"/>
  <c r="DB76" i="9" s="1"/>
  <c r="DD76" i="9" s="1"/>
  <c r="DE76" i="9" s="1"/>
  <c r="BL90" i="9"/>
  <c r="DA83" i="9"/>
  <c r="DD65" i="9"/>
  <c r="DE65" i="9" s="1"/>
  <c r="DF65" i="9" s="1"/>
  <c r="BL75" i="9"/>
  <c r="BM75" i="9" s="1"/>
  <c r="DA89" i="9"/>
  <c r="BG53" i="9"/>
  <c r="DD58" i="9"/>
  <c r="DE58" i="9" s="1"/>
  <c r="BL88" i="9"/>
  <c r="BL52" i="9"/>
  <c r="BH87" i="9"/>
  <c r="DF60" i="9"/>
  <c r="DA62" i="9"/>
  <c r="DC54" i="9"/>
  <c r="BM54" i="9"/>
  <c r="BR54" i="9" s="1"/>
  <c r="BC76" i="9"/>
  <c r="BH76" i="9" s="1"/>
  <c r="BJ76" i="9" s="1"/>
  <c r="BK76" i="9" s="1"/>
  <c r="BM72" i="9"/>
  <c r="DF58" i="9"/>
  <c r="DF66" i="9"/>
  <c r="CW63" i="9"/>
  <c r="DB63" i="9" s="1"/>
  <c r="DD63" i="9" s="1"/>
  <c r="DE63" i="9" s="1"/>
  <c r="BG89" i="9"/>
  <c r="CW88" i="9"/>
  <c r="DB88" i="9" s="1"/>
  <c r="DD88" i="9" s="1"/>
  <c r="DE88" i="9" s="1"/>
  <c r="DF57" i="9"/>
  <c r="DA67" i="9"/>
  <c r="BC86" i="9"/>
  <c r="BH86" i="9" s="1"/>
  <c r="BJ86" i="9" s="1"/>
  <c r="BK86" i="9" s="1"/>
  <c r="BG69" i="9"/>
  <c r="DD86" i="9"/>
  <c r="DE86" i="9" s="1"/>
  <c r="DF86" i="9" s="1"/>
  <c r="BL74" i="9"/>
  <c r="BH51" i="9"/>
  <c r="BJ51" i="9" s="1"/>
  <c r="BK51" i="9" s="1"/>
  <c r="BL51" i="9" s="1"/>
  <c r="BL81" i="9"/>
  <c r="CW55" i="9"/>
  <c r="DB55" i="9" s="1"/>
  <c r="DD55" i="9" s="1"/>
  <c r="DE55" i="9" s="1"/>
  <c r="BI79" i="9"/>
  <c r="BC64" i="9"/>
  <c r="BH64" i="9" s="1"/>
  <c r="BJ64" i="9" s="1"/>
  <c r="BK64" i="9" s="1"/>
  <c r="BL64" i="9" s="1"/>
  <c r="BJ58" i="9"/>
  <c r="BK58" i="9" s="1"/>
  <c r="BJ90" i="9"/>
  <c r="BK90" i="9" s="1"/>
  <c r="DG59" i="9"/>
  <c r="DH59" i="9" s="1"/>
  <c r="DF80" i="9"/>
  <c r="BC66" i="9"/>
  <c r="BH66" i="9" s="1"/>
  <c r="BJ66" i="9" s="1"/>
  <c r="BK66" i="9" s="1"/>
  <c r="BC56" i="9"/>
  <c r="BH56" i="9" s="1"/>
  <c r="BJ56" i="9" s="1"/>
  <c r="BK56" i="9" s="1"/>
  <c r="BC89" i="9"/>
  <c r="CW83" i="9"/>
  <c r="DA53" i="9"/>
  <c r="BI78" i="9"/>
  <c r="BG70" i="9"/>
  <c r="BI63" i="9"/>
  <c r="DA82" i="9"/>
  <c r="BH84" i="9"/>
  <c r="CW73" i="9"/>
  <c r="DB73" i="9" s="1"/>
  <c r="DD73" i="9" s="1"/>
  <c r="DE73" i="9" s="1"/>
  <c r="DF73" i="9" s="1"/>
  <c r="DA70" i="9"/>
  <c r="BR72" i="9"/>
  <c r="DF56" i="9"/>
  <c r="DF59" i="9"/>
  <c r="BG84" i="9"/>
  <c r="DG57" i="9"/>
  <c r="BI68" i="9"/>
  <c r="BI56" i="9"/>
  <c r="DC90" i="9"/>
  <c r="DG78" i="9"/>
  <c r="DL78" i="9" s="1"/>
  <c r="CW61" i="9"/>
  <c r="DB61" i="9" s="1"/>
  <c r="DD61" i="9" s="1"/>
  <c r="DE61" i="9" s="1"/>
  <c r="CW71" i="9"/>
  <c r="DB71" i="9" s="1"/>
  <c r="DD71" i="9" s="1"/>
  <c r="DE71" i="9" s="1"/>
  <c r="CW89" i="9"/>
  <c r="DB89" i="9" s="1"/>
  <c r="DC85" i="9"/>
  <c r="BM88" i="9"/>
  <c r="DK78" i="9"/>
  <c r="DD75" i="9"/>
  <c r="DE75" i="9" s="1"/>
  <c r="DF75" i="9" s="1"/>
  <c r="BC83" i="9"/>
  <c r="BH83" i="9" s="1"/>
  <c r="BJ83" i="9" s="1"/>
  <c r="BK83" i="9" s="1"/>
  <c r="BG82" i="9"/>
  <c r="DC84" i="9"/>
  <c r="DC79" i="9"/>
  <c r="DD79" i="9" s="1"/>
  <c r="DE79" i="9" s="1"/>
  <c r="DD51" i="9"/>
  <c r="DE51" i="9" s="1"/>
  <c r="DQ17" i="11"/>
  <c r="DR19" i="10"/>
  <c r="DP19" i="10"/>
  <c r="DH8" i="10"/>
  <c r="DM8" i="10"/>
  <c r="DR8" i="10" s="1"/>
  <c r="DK8" i="10"/>
  <c r="DJ8" i="10"/>
  <c r="DO8" i="10" s="1"/>
  <c r="DL8" i="10"/>
  <c r="DQ8" i="10" s="1"/>
  <c r="DI8" i="10"/>
  <c r="DR18" i="10"/>
  <c r="DQ19" i="10"/>
  <c r="DJ25" i="10"/>
  <c r="DO25" i="10" s="1"/>
  <c r="DI25" i="10"/>
  <c r="DH25" i="10"/>
  <c r="DK25" i="10"/>
  <c r="DP25" i="10" s="1"/>
  <c r="DL25" i="10"/>
  <c r="DQ25" i="10" s="1"/>
  <c r="DG28" i="10"/>
  <c r="DJ11" i="10"/>
  <c r="DO11" i="10" s="1"/>
  <c r="DK11" i="10"/>
  <c r="DI11" i="10"/>
  <c r="DH11" i="10"/>
  <c r="DL11" i="10"/>
  <c r="DR15" i="10"/>
  <c r="DQ20" i="10"/>
  <c r="DI23" i="10"/>
  <c r="DK23" i="10"/>
  <c r="DJ23" i="10"/>
  <c r="DO23" i="10" s="1"/>
  <c r="DH23" i="10"/>
  <c r="DM10" i="10"/>
  <c r="DR10" i="10" s="1"/>
  <c r="DG24" i="10"/>
  <c r="DM23" i="10"/>
  <c r="DG27" i="10"/>
  <c r="DM27" i="10" s="1"/>
  <c r="DM7" i="10"/>
  <c r="DH20" i="10"/>
  <c r="DJ20" i="10"/>
  <c r="DO20" i="10" s="1"/>
  <c r="DI20" i="10"/>
  <c r="DK20" i="10"/>
  <c r="DG29" i="10"/>
  <c r="DJ26" i="10"/>
  <c r="DO26" i="10" s="1"/>
  <c r="DK26" i="10"/>
  <c r="DP26" i="10" s="1"/>
  <c r="DI26" i="10"/>
  <c r="DH26" i="10"/>
  <c r="DJ10" i="10"/>
  <c r="DO10" i="10" s="1"/>
  <c r="DI10" i="10"/>
  <c r="DK10" i="10"/>
  <c r="DP10" i="10" s="1"/>
  <c r="DH10" i="10"/>
  <c r="DM25" i="10"/>
  <c r="DR25" i="10" s="1"/>
  <c r="DF13" i="10"/>
  <c r="DG21" i="10"/>
  <c r="DM21" i="10" s="1"/>
  <c r="DJ7" i="10"/>
  <c r="DO7" i="10" s="1"/>
  <c r="DI7" i="10"/>
  <c r="DH7" i="10"/>
  <c r="DK7" i="10"/>
  <c r="DP7" i="10" s="1"/>
  <c r="DM11" i="10"/>
  <c r="DG16" i="10"/>
  <c r="DM16" i="10" s="1"/>
  <c r="DQ15" i="10"/>
  <c r="DG12" i="10"/>
  <c r="DM12" i="10" s="1"/>
  <c r="DF24" i="10"/>
  <c r="DG14" i="10"/>
  <c r="DM14" i="10" s="1"/>
  <c r="DG9" i="10"/>
  <c r="DL9" i="10" s="1"/>
  <c r="DP15" i="10"/>
  <c r="DL7" i="10"/>
  <c r="DM26" i="10"/>
  <c r="DL10" i="10"/>
  <c r="DJ6" i="10"/>
  <c r="DO6" i="10" s="1"/>
  <c r="DI6" i="10"/>
  <c r="DK6" i="10"/>
  <c r="DH6" i="10"/>
  <c r="DL6" i="10"/>
  <c r="DM6" i="10"/>
  <c r="BS53" i="10"/>
  <c r="DI54" i="10"/>
  <c r="DJ54" i="10"/>
  <c r="DO54" i="10" s="1"/>
  <c r="DK54" i="10"/>
  <c r="DP54" i="10" s="1"/>
  <c r="DH54" i="10"/>
  <c r="DI47" i="10"/>
  <c r="DH47" i="10"/>
  <c r="DJ47" i="10"/>
  <c r="DO47" i="10" s="1"/>
  <c r="DK47" i="10"/>
  <c r="DP47" i="10" s="1"/>
  <c r="DM54" i="10"/>
  <c r="DR54" i="10" s="1"/>
  <c r="DM40" i="10"/>
  <c r="DF55" i="10"/>
  <c r="BH52" i="10"/>
  <c r="BJ52" i="10" s="1"/>
  <c r="BK52" i="10" s="1"/>
  <c r="BI52" i="10"/>
  <c r="DG53" i="10"/>
  <c r="BL37" i="10"/>
  <c r="DD55" i="10"/>
  <c r="DE55" i="10" s="1"/>
  <c r="BS58" i="10"/>
  <c r="DF53" i="10"/>
  <c r="DL50" i="10"/>
  <c r="DG50" i="10"/>
  <c r="BL36" i="10"/>
  <c r="BM37" i="10"/>
  <c r="BI56" i="10"/>
  <c r="BH56" i="10"/>
  <c r="BQ46" i="10"/>
  <c r="BP46" i="10"/>
  <c r="BO46" i="10"/>
  <c r="BN46" i="10"/>
  <c r="BM44" i="10"/>
  <c r="DF48" i="10"/>
  <c r="DD49" i="10"/>
  <c r="DE49" i="10" s="1"/>
  <c r="BO38" i="10"/>
  <c r="BQ38" i="10"/>
  <c r="BP38" i="10"/>
  <c r="BM53" i="10"/>
  <c r="DD38" i="10"/>
  <c r="DE38" i="10" s="1"/>
  <c r="BL47" i="10"/>
  <c r="BM49" i="10"/>
  <c r="BS38" i="10"/>
  <c r="DM47" i="10"/>
  <c r="DR47" i="10" s="1"/>
  <c r="DF50" i="10"/>
  <c r="BR48" i="10"/>
  <c r="BL49" i="10"/>
  <c r="DF57" i="10"/>
  <c r="BM57" i="10"/>
  <c r="DF44" i="10"/>
  <c r="DF38" i="10"/>
  <c r="BM45" i="10"/>
  <c r="BJ43" i="10"/>
  <c r="BK43" i="10" s="1"/>
  <c r="BJ54" i="10"/>
  <c r="BK54" i="10" s="1"/>
  <c r="BM55" i="10"/>
  <c r="DD41" i="10"/>
  <c r="DE41" i="10" s="1"/>
  <c r="DF41" i="10" s="1"/>
  <c r="DF56" i="10"/>
  <c r="BL40" i="10"/>
  <c r="BJ41" i="10"/>
  <c r="BK41" i="10" s="1"/>
  <c r="DF52" i="10"/>
  <c r="BS46" i="10"/>
  <c r="BS48" i="10"/>
  <c r="BL50" i="10"/>
  <c r="BN38" i="10"/>
  <c r="BS44" i="10"/>
  <c r="DC43" i="10"/>
  <c r="DB43" i="10"/>
  <c r="DD43" i="10" s="1"/>
  <c r="DE43" i="10" s="1"/>
  <c r="DD42" i="10"/>
  <c r="DE42" i="10" s="1"/>
  <c r="BR38" i="10"/>
  <c r="DD39" i="10"/>
  <c r="DE39" i="10" s="1"/>
  <c r="DF39" i="10" s="1"/>
  <c r="DC49" i="10"/>
  <c r="BM58" i="10"/>
  <c r="DD44" i="10"/>
  <c r="DE44" i="10" s="1"/>
  <c r="BR46" i="10"/>
  <c r="DD45" i="10"/>
  <c r="DE45" i="10" s="1"/>
  <c r="BL43" i="10"/>
  <c r="DL54" i="10"/>
  <c r="DQ54" i="10" s="1"/>
  <c r="DC42" i="10"/>
  <c r="BN39" i="10"/>
  <c r="BO39" i="10"/>
  <c r="BQ39" i="10"/>
  <c r="BP39" i="10"/>
  <c r="BR39" i="10"/>
  <c r="DG40" i="10"/>
  <c r="DL40" i="10" s="1"/>
  <c r="DF37" i="10"/>
  <c r="DG37" i="10" s="1"/>
  <c r="BM42" i="10"/>
  <c r="DF58" i="10"/>
  <c r="DL47" i="10"/>
  <c r="BM48" i="10"/>
  <c r="DF36" i="10"/>
  <c r="DF46" i="10"/>
  <c r="BL42" i="10"/>
  <c r="BJ40" i="10"/>
  <c r="BK40" i="10" s="1"/>
  <c r="BP35" i="10"/>
  <c r="BO35" i="10"/>
  <c r="BQ35" i="10"/>
  <c r="BN35" i="10"/>
  <c r="BR35" i="10"/>
  <c r="DG35" i="10"/>
  <c r="BS35" i="10"/>
  <c r="DQ29" i="11"/>
  <c r="DI14" i="11"/>
  <c r="DJ14" i="11"/>
  <c r="DO14" i="11" s="1"/>
  <c r="DK14" i="11"/>
  <c r="DH14" i="11"/>
  <c r="DL14" i="11"/>
  <c r="DQ14" i="11" s="1"/>
  <c r="DQ32" i="11"/>
  <c r="DK9" i="11"/>
  <c r="DH9" i="11"/>
  <c r="DJ9" i="11"/>
  <c r="DO9" i="11" s="1"/>
  <c r="DI9" i="11"/>
  <c r="DL9" i="11"/>
  <c r="DK13" i="11"/>
  <c r="DJ13" i="11"/>
  <c r="DO13" i="11" s="1"/>
  <c r="DI13" i="11"/>
  <c r="DH13" i="11"/>
  <c r="DG30" i="11"/>
  <c r="DI40" i="11"/>
  <c r="DJ40" i="11"/>
  <c r="DO40" i="11" s="1"/>
  <c r="DK40" i="11"/>
  <c r="DP40" i="11" s="1"/>
  <c r="DH40" i="11"/>
  <c r="DG12" i="11"/>
  <c r="DM12" i="11" s="1"/>
  <c r="DG38" i="11"/>
  <c r="DI20" i="11"/>
  <c r="DK20" i="11"/>
  <c r="DJ20" i="11"/>
  <c r="DO20" i="11" s="1"/>
  <c r="DH20" i="11"/>
  <c r="DH7" i="11"/>
  <c r="DJ7" i="11"/>
  <c r="DO7" i="11" s="1"/>
  <c r="DI7" i="11"/>
  <c r="DK7" i="11"/>
  <c r="DP7" i="11" s="1"/>
  <c r="DL7" i="11"/>
  <c r="DQ7" i="11" s="1"/>
  <c r="DH11" i="11"/>
  <c r="DK11" i="11"/>
  <c r="DJ11" i="11"/>
  <c r="DO11" i="11" s="1"/>
  <c r="DI11" i="11"/>
  <c r="DM7" i="11"/>
  <c r="DR7" i="11" s="1"/>
  <c r="DG34" i="11"/>
  <c r="DM34" i="11" s="1"/>
  <c r="DI27" i="11"/>
  <c r="DJ27" i="11"/>
  <c r="DO27" i="11" s="1"/>
  <c r="DK27" i="11"/>
  <c r="DH27" i="11"/>
  <c r="DI28" i="11"/>
  <c r="DJ28" i="11"/>
  <c r="DO28" i="11" s="1"/>
  <c r="DL28" i="11"/>
  <c r="DQ28" i="11" s="1"/>
  <c r="DH28" i="11"/>
  <c r="DK28" i="11"/>
  <c r="DP35" i="11"/>
  <c r="DM28" i="11"/>
  <c r="DI23" i="11"/>
  <c r="DK23" i="11"/>
  <c r="DJ23" i="11"/>
  <c r="DO23" i="11" s="1"/>
  <c r="DH23" i="11"/>
  <c r="DM9" i="11"/>
  <c r="DL11" i="11"/>
  <c r="DQ11" i="11" s="1"/>
  <c r="DM14" i="11"/>
  <c r="DI45" i="11"/>
  <c r="DJ45" i="11"/>
  <c r="DO45" i="11" s="1"/>
  <c r="DK45" i="11"/>
  <c r="DH45" i="11"/>
  <c r="DM45" i="11"/>
  <c r="DI25" i="11"/>
  <c r="DJ25" i="11"/>
  <c r="DO25" i="11" s="1"/>
  <c r="DK25" i="11"/>
  <c r="DH25" i="11"/>
  <c r="DL20" i="11"/>
  <c r="DQ20" i="11" s="1"/>
  <c r="DI31" i="11"/>
  <c r="DJ31" i="11"/>
  <c r="DO31" i="11" s="1"/>
  <c r="DK31" i="11"/>
  <c r="DP31" i="11" s="1"/>
  <c r="DH31" i="11"/>
  <c r="DM20" i="11"/>
  <c r="DL27" i="11"/>
  <c r="DM32" i="11"/>
  <c r="DL45" i="11"/>
  <c r="DM27" i="11"/>
  <c r="DM25" i="11"/>
  <c r="DM15" i="11"/>
  <c r="DM11" i="11"/>
  <c r="DG37" i="11"/>
  <c r="DM37" i="11" s="1"/>
  <c r="DK21" i="11"/>
  <c r="DH21" i="11"/>
  <c r="DJ21" i="11"/>
  <c r="DO21" i="11" s="1"/>
  <c r="DI21" i="11"/>
  <c r="DL21" i="11"/>
  <c r="DG19" i="11"/>
  <c r="DK15" i="11"/>
  <c r="DJ15" i="11"/>
  <c r="DO15" i="11" s="1"/>
  <c r="DI15" i="11"/>
  <c r="DH15" i="11"/>
  <c r="DG16" i="11"/>
  <c r="DM13" i="11"/>
  <c r="DG39" i="11"/>
  <c r="DM39" i="11" s="1"/>
  <c r="DG18" i="11"/>
  <c r="DL18" i="11" s="1"/>
  <c r="DL40" i="11"/>
  <c r="DG33" i="11"/>
  <c r="DM23" i="11"/>
  <c r="DR23" i="11" s="1"/>
  <c r="DI26" i="11"/>
  <c r="DH26" i="11"/>
  <c r="DJ26" i="11"/>
  <c r="DO26" i="11" s="1"/>
  <c r="DL26" i="11"/>
  <c r="DK26" i="11"/>
  <c r="DL25" i="11"/>
  <c r="DL15" i="11"/>
  <c r="DQ15" i="11" s="1"/>
  <c r="DG36" i="11"/>
  <c r="DF42" i="11"/>
  <c r="DG42" i="11" s="1"/>
  <c r="DL42" i="11" s="1"/>
  <c r="DG43" i="11"/>
  <c r="DK32" i="11"/>
  <c r="DJ32" i="11"/>
  <c r="DO32" i="11" s="1"/>
  <c r="DI32" i="11"/>
  <c r="DH32" i="11"/>
  <c r="DM21" i="11"/>
  <c r="DG44" i="11"/>
  <c r="DM44" i="11" s="1"/>
  <c r="DR35" i="11"/>
  <c r="DF10" i="11"/>
  <c r="DG10" i="11" s="1"/>
  <c r="DK8" i="11"/>
  <c r="DI8" i="11"/>
  <c r="DJ8" i="11"/>
  <c r="DO8" i="11" s="1"/>
  <c r="DH8" i="11"/>
  <c r="DL8" i="11"/>
  <c r="DQ8" i="11" s="1"/>
  <c r="DF22" i="11"/>
  <c r="DG22" i="11" s="1"/>
  <c r="DM40" i="11"/>
  <c r="DL13" i="11"/>
  <c r="DQ13" i="11" s="1"/>
  <c r="DM31" i="11"/>
  <c r="DM26" i="11"/>
  <c r="DG24" i="11"/>
  <c r="DG41" i="11"/>
  <c r="DK6" i="11"/>
  <c r="DH6" i="11"/>
  <c r="DJ6" i="11"/>
  <c r="DO6" i="11" s="1"/>
  <c r="DI6" i="11"/>
  <c r="DL6" i="11"/>
  <c r="DM6" i="11"/>
  <c r="DP71" i="11"/>
  <c r="BJ56" i="11"/>
  <c r="BK56" i="11" s="1"/>
  <c r="DR55" i="11"/>
  <c r="DJ70" i="11"/>
  <c r="DO70" i="11" s="1"/>
  <c r="DH70" i="11"/>
  <c r="DI70" i="11"/>
  <c r="DK70" i="11"/>
  <c r="DL70" i="11"/>
  <c r="DI76" i="11"/>
  <c r="DH76" i="11"/>
  <c r="DK76" i="11"/>
  <c r="DJ76" i="11"/>
  <c r="DO76" i="11" s="1"/>
  <c r="DL76" i="11"/>
  <c r="DQ76" i="11" s="1"/>
  <c r="DI89" i="11"/>
  <c r="DK89" i="11"/>
  <c r="DJ89" i="11"/>
  <c r="DO89" i="11" s="1"/>
  <c r="DH89" i="11"/>
  <c r="DL89" i="11"/>
  <c r="DQ89" i="11" s="1"/>
  <c r="DI52" i="11"/>
  <c r="DH52" i="11"/>
  <c r="DK52" i="11"/>
  <c r="DP52" i="11" s="1"/>
  <c r="DJ52" i="11"/>
  <c r="DO52" i="11" s="1"/>
  <c r="DL52" i="11"/>
  <c r="DQ52" i="11" s="1"/>
  <c r="DI62" i="11"/>
  <c r="DK62" i="11"/>
  <c r="DP62" i="11" s="1"/>
  <c r="DH62" i="11"/>
  <c r="DJ62" i="11"/>
  <c r="DO62" i="11" s="1"/>
  <c r="DL62" i="11"/>
  <c r="DQ62" i="11" s="1"/>
  <c r="DJ61" i="11"/>
  <c r="DO61" i="11" s="1"/>
  <c r="DI61" i="11"/>
  <c r="DK61" i="11"/>
  <c r="DP61" i="11" s="1"/>
  <c r="DH61" i="11"/>
  <c r="DL61" i="11"/>
  <c r="BO70" i="11"/>
  <c r="BP70" i="11"/>
  <c r="BN70" i="11"/>
  <c r="BQ70" i="11"/>
  <c r="BR70" i="11"/>
  <c r="BS58" i="11"/>
  <c r="DI87" i="11"/>
  <c r="DJ87" i="11"/>
  <c r="DO87" i="11" s="1"/>
  <c r="DK87" i="11"/>
  <c r="DP87" i="11" s="1"/>
  <c r="DH87" i="11"/>
  <c r="DI72" i="11"/>
  <c r="DJ72" i="11"/>
  <c r="DO72" i="11" s="1"/>
  <c r="DK72" i="11"/>
  <c r="DP72" i="11" s="1"/>
  <c r="DH72" i="11"/>
  <c r="DG57" i="11"/>
  <c r="BR87" i="11"/>
  <c r="DF57" i="11"/>
  <c r="DQ63" i="11"/>
  <c r="BO57" i="11"/>
  <c r="BQ57" i="11"/>
  <c r="BP57" i="11"/>
  <c r="BN57" i="11"/>
  <c r="BR57" i="11"/>
  <c r="DF75" i="11"/>
  <c r="DH56" i="11"/>
  <c r="DI56" i="11"/>
  <c r="DK56" i="11"/>
  <c r="DP56" i="11" s="1"/>
  <c r="DJ56" i="11"/>
  <c r="DO56" i="11" s="1"/>
  <c r="DM78" i="11"/>
  <c r="DR88" i="11"/>
  <c r="BL71" i="11"/>
  <c r="BO79" i="11"/>
  <c r="BN79" i="11"/>
  <c r="BP79" i="11"/>
  <c r="BQ79" i="11"/>
  <c r="BL55" i="11"/>
  <c r="BL72" i="11"/>
  <c r="DG69" i="11"/>
  <c r="BO74" i="11"/>
  <c r="BQ74" i="11"/>
  <c r="BP74" i="11"/>
  <c r="BN74" i="11"/>
  <c r="BR74" i="11"/>
  <c r="DG73" i="11"/>
  <c r="DR54" i="11"/>
  <c r="DM87" i="11"/>
  <c r="DJ67" i="11"/>
  <c r="DO67" i="11" s="1"/>
  <c r="DI67" i="11"/>
  <c r="DH67" i="11"/>
  <c r="DK67" i="11"/>
  <c r="DP67" i="11" s="1"/>
  <c r="BS57" i="11"/>
  <c r="BO80" i="11"/>
  <c r="BN80" i="11"/>
  <c r="BP80" i="11"/>
  <c r="BQ80" i="11"/>
  <c r="BL82" i="11"/>
  <c r="BM77" i="11"/>
  <c r="BL53" i="11"/>
  <c r="BL76" i="11"/>
  <c r="DF85" i="11"/>
  <c r="BR79" i="11"/>
  <c r="DI63" i="11"/>
  <c r="DJ63" i="11"/>
  <c r="DO63" i="11" s="1"/>
  <c r="DK63" i="11"/>
  <c r="DP63" i="11" s="1"/>
  <c r="DH63" i="11"/>
  <c r="DM89" i="11"/>
  <c r="DR89" i="11" s="1"/>
  <c r="BL56" i="11"/>
  <c r="BL90" i="11"/>
  <c r="DI54" i="11"/>
  <c r="DJ54" i="11"/>
  <c r="DO54" i="11" s="1"/>
  <c r="DH54" i="11"/>
  <c r="DK54" i="11"/>
  <c r="DP54" i="11" s="1"/>
  <c r="DG58" i="11"/>
  <c r="DL72" i="11"/>
  <c r="DG82" i="11"/>
  <c r="DM82" i="11" s="1"/>
  <c r="BM65" i="11"/>
  <c r="BR65" i="11" s="1"/>
  <c r="DG59" i="11"/>
  <c r="BL77" i="11"/>
  <c r="DR77" i="11"/>
  <c r="BL61" i="11"/>
  <c r="BS66" i="11"/>
  <c r="BL81" i="11"/>
  <c r="DM64" i="11"/>
  <c r="DM70" i="11"/>
  <c r="DL74" i="11"/>
  <c r="DI64" i="11"/>
  <c r="DJ64" i="11"/>
  <c r="DO64" i="11" s="1"/>
  <c r="DH64" i="11"/>
  <c r="DK64" i="11"/>
  <c r="BS74" i="11"/>
  <c r="DF66" i="11"/>
  <c r="BP64" i="11"/>
  <c r="BN64" i="11"/>
  <c r="BO64" i="11"/>
  <c r="BQ64" i="11"/>
  <c r="DM86" i="11"/>
  <c r="DM67" i="11"/>
  <c r="DR67" i="11" s="1"/>
  <c r="DG74" i="11"/>
  <c r="DG81" i="11"/>
  <c r="DM76" i="11"/>
  <c r="DR76" i="11" s="1"/>
  <c r="BL69" i="11"/>
  <c r="BS79" i="11"/>
  <c r="BL83" i="11"/>
  <c r="DF74" i="11"/>
  <c r="BL54" i="11"/>
  <c r="BS68" i="11"/>
  <c r="DF59" i="11"/>
  <c r="DF80" i="11"/>
  <c r="BS64" i="11"/>
  <c r="DG53" i="11"/>
  <c r="DQ67" i="11"/>
  <c r="BO87" i="11"/>
  <c r="BN87" i="11"/>
  <c r="BQ87" i="11"/>
  <c r="BP87" i="11"/>
  <c r="BJ62" i="11"/>
  <c r="BK62" i="11" s="1"/>
  <c r="BL84" i="11"/>
  <c r="BM84" i="11" s="1"/>
  <c r="DM72" i="11"/>
  <c r="DR72" i="11" s="1"/>
  <c r="BM88" i="11"/>
  <c r="BM55" i="11"/>
  <c r="DM62" i="11"/>
  <c r="DR62" i="11" s="1"/>
  <c r="DF73" i="11"/>
  <c r="BS70" i="11"/>
  <c r="BO86" i="11"/>
  <c r="BQ86" i="11"/>
  <c r="BP86" i="11"/>
  <c r="BN86" i="11"/>
  <c r="BR86" i="11"/>
  <c r="DF81" i="11"/>
  <c r="BM67" i="11"/>
  <c r="DF60" i="11"/>
  <c r="BM63" i="11"/>
  <c r="BM68" i="11"/>
  <c r="DJ55" i="11"/>
  <c r="DO55" i="11" s="1"/>
  <c r="DI55" i="11"/>
  <c r="DK55" i="11"/>
  <c r="DP55" i="11" s="1"/>
  <c r="DH55" i="11"/>
  <c r="DL55" i="11"/>
  <c r="DQ55" i="11" s="1"/>
  <c r="BS75" i="11"/>
  <c r="BL52" i="11"/>
  <c r="BR80" i="11"/>
  <c r="DP88" i="11"/>
  <c r="BL73" i="11"/>
  <c r="DL64" i="11"/>
  <c r="BL89" i="11"/>
  <c r="BM75" i="11"/>
  <c r="DG84" i="11"/>
  <c r="BM58" i="11"/>
  <c r="DL87" i="11"/>
  <c r="DQ87" i="11" s="1"/>
  <c r="DF83" i="11"/>
  <c r="DG83" i="11" s="1"/>
  <c r="BO66" i="11"/>
  <c r="BN66" i="11"/>
  <c r="BP66" i="11"/>
  <c r="BQ66" i="11"/>
  <c r="DM61" i="11"/>
  <c r="DJ86" i="11"/>
  <c r="DO86" i="11" s="1"/>
  <c r="DI86" i="11"/>
  <c r="DK86" i="11"/>
  <c r="DP86" i="11" s="1"/>
  <c r="DH86" i="11"/>
  <c r="DP65" i="11"/>
  <c r="BS86" i="11"/>
  <c r="DM56" i="11"/>
  <c r="DR56" i="11" s="1"/>
  <c r="DM52" i="11"/>
  <c r="DR52" i="11" s="1"/>
  <c r="BJ60" i="11"/>
  <c r="BK60" i="11" s="1"/>
  <c r="DG68" i="11"/>
  <c r="DM68" i="11" s="1"/>
  <c r="BM56" i="11"/>
  <c r="DM63" i="11"/>
  <c r="DR63" i="11" s="1"/>
  <c r="DF84" i="11"/>
  <c r="BS80" i="11"/>
  <c r="DQ88" i="11"/>
  <c r="DG78" i="11"/>
  <c r="DD79" i="11"/>
  <c r="DE79" i="11" s="1"/>
  <c r="DF79" i="11" s="1"/>
  <c r="DF90" i="11"/>
  <c r="DL56" i="11"/>
  <c r="DQ56" i="11" s="1"/>
  <c r="DG51" i="11"/>
  <c r="BM51" i="11"/>
  <c r="DD98" i="12"/>
  <c r="DE98" i="12" s="1"/>
  <c r="DB76" i="12"/>
  <c r="DD76" i="12" s="1"/>
  <c r="DE76" i="12" s="1"/>
  <c r="DF76" i="12" s="1"/>
  <c r="BH78" i="12"/>
  <c r="BJ74" i="12"/>
  <c r="BK74" i="12" s="1"/>
  <c r="BL74" i="12" s="1"/>
  <c r="BM74" i="12" s="1"/>
  <c r="BH80" i="12"/>
  <c r="BJ80" i="12" s="1"/>
  <c r="BK80" i="12" s="1"/>
  <c r="DB87" i="12"/>
  <c r="DD87" i="12" s="1"/>
  <c r="DE87" i="12" s="1"/>
  <c r="BJ87" i="12"/>
  <c r="BK87" i="12" s="1"/>
  <c r="BL87" i="12" s="1"/>
  <c r="BH60" i="12"/>
  <c r="BJ60" i="12" s="1"/>
  <c r="BK60" i="12" s="1"/>
  <c r="BL60" i="12" s="1"/>
  <c r="DD74" i="12"/>
  <c r="DE74" i="12" s="1"/>
  <c r="BH83" i="12"/>
  <c r="DD63" i="12"/>
  <c r="DE63" i="12" s="1"/>
  <c r="DG65" i="12"/>
  <c r="DI65" i="12" s="1"/>
  <c r="DD97" i="12"/>
  <c r="DE97" i="12" s="1"/>
  <c r="BH96" i="12"/>
  <c r="BJ66" i="12"/>
  <c r="BK66" i="12" s="1"/>
  <c r="BL66" i="12" s="1"/>
  <c r="DF68" i="12"/>
  <c r="DG68" i="12" s="1"/>
  <c r="DL68" i="12" s="1"/>
  <c r="BJ88" i="12"/>
  <c r="BK88" i="12" s="1"/>
  <c r="BL88" i="12" s="1"/>
  <c r="BM88" i="12" s="1"/>
  <c r="BJ77" i="12"/>
  <c r="BK77" i="12" s="1"/>
  <c r="BL77" i="12" s="1"/>
  <c r="BM77" i="12" s="1"/>
  <c r="BP77" i="12" s="1"/>
  <c r="DB84" i="12"/>
  <c r="DD84" i="12" s="1"/>
  <c r="DE84" i="12" s="1"/>
  <c r="DF84" i="12" s="1"/>
  <c r="DG84" i="12" s="1"/>
  <c r="DM84" i="12" s="1"/>
  <c r="DB91" i="12"/>
  <c r="DD91" i="12" s="1"/>
  <c r="DE91" i="12" s="1"/>
  <c r="BH94" i="12"/>
  <c r="BR57" i="12"/>
  <c r="DL65" i="12"/>
  <c r="DQ65" i="12" s="1"/>
  <c r="BH71" i="12"/>
  <c r="BJ71" i="12" s="1"/>
  <c r="BK71" i="12" s="1"/>
  <c r="BJ65" i="12"/>
  <c r="BK65" i="12" s="1"/>
  <c r="DD81" i="12"/>
  <c r="DE81" i="12" s="1"/>
  <c r="DF81" i="12" s="1"/>
  <c r="DD59" i="12"/>
  <c r="DE59" i="12" s="1"/>
  <c r="DF59" i="12" s="1"/>
  <c r="DC60" i="12"/>
  <c r="DD60" i="12" s="1"/>
  <c r="DE60" i="12" s="1"/>
  <c r="DF60" i="12" s="1"/>
  <c r="DD56" i="12"/>
  <c r="DE56" i="12" s="1"/>
  <c r="DB94" i="12"/>
  <c r="DD94" i="12" s="1"/>
  <c r="DE94" i="12" s="1"/>
  <c r="DF94" i="12" s="1"/>
  <c r="DB72" i="12"/>
  <c r="DD72" i="12" s="1"/>
  <c r="DE72" i="12" s="1"/>
  <c r="DF72" i="12" s="1"/>
  <c r="BH95" i="12"/>
  <c r="BJ95" i="12" s="1"/>
  <c r="BK95" i="12" s="1"/>
  <c r="BL95" i="12" s="1"/>
  <c r="DB95" i="12"/>
  <c r="DD95" i="12" s="1"/>
  <c r="DE95" i="12" s="1"/>
  <c r="BJ98" i="12"/>
  <c r="BK98" i="12" s="1"/>
  <c r="BI69" i="12"/>
  <c r="BH69" i="12"/>
  <c r="BJ69" i="12" s="1"/>
  <c r="BK69" i="12" s="1"/>
  <c r="BL69" i="12" s="1"/>
  <c r="DC79" i="12"/>
  <c r="DB79" i="12"/>
  <c r="DF88" i="12"/>
  <c r="DB96" i="12"/>
  <c r="DD96" i="12" s="1"/>
  <c r="DE96" i="12" s="1"/>
  <c r="DF96" i="12" s="1"/>
  <c r="BC93" i="12"/>
  <c r="BH93" i="12" s="1"/>
  <c r="BJ93" i="12" s="1"/>
  <c r="BK93" i="12" s="1"/>
  <c r="DB69" i="12"/>
  <c r="DD69" i="12" s="1"/>
  <c r="DE69" i="12" s="1"/>
  <c r="DF69" i="12" s="1"/>
  <c r="DG69" i="12" s="1"/>
  <c r="DM69" i="12" s="1"/>
  <c r="DB78" i="12"/>
  <c r="DD78" i="12" s="1"/>
  <c r="DE78" i="12" s="1"/>
  <c r="DF78" i="12" s="1"/>
  <c r="BJ96" i="12"/>
  <c r="BK96" i="12" s="1"/>
  <c r="DB88" i="12"/>
  <c r="DD88" i="12" s="1"/>
  <c r="DE88" i="12" s="1"/>
  <c r="DC85" i="12"/>
  <c r="DB75" i="12"/>
  <c r="DD75" i="12" s="1"/>
  <c r="DE75" i="12" s="1"/>
  <c r="DF75" i="12" s="1"/>
  <c r="DB85" i="12"/>
  <c r="BL93" i="12"/>
  <c r="DB83" i="12"/>
  <c r="DD83" i="12" s="1"/>
  <c r="DE83" i="12" s="1"/>
  <c r="CW73" i="12"/>
  <c r="DB73" i="12" s="1"/>
  <c r="DD73" i="12" s="1"/>
  <c r="DE73" i="12" s="1"/>
  <c r="DF73" i="12" s="1"/>
  <c r="BJ72" i="12"/>
  <c r="BK72" i="12" s="1"/>
  <c r="DF97" i="12"/>
  <c r="DF91" i="12"/>
  <c r="AT8" i="12"/>
  <c r="BZ8" i="12"/>
  <c r="CN8" i="12" s="1"/>
  <c r="BH68" i="12"/>
  <c r="BJ68" i="12" s="1"/>
  <c r="BK68" i="12" s="1"/>
  <c r="BL68" i="12" s="1"/>
  <c r="BH79" i="12"/>
  <c r="BJ79" i="12" s="1"/>
  <c r="BK79" i="12" s="1"/>
  <c r="BL79" i="12" s="1"/>
  <c r="BH91" i="12"/>
  <c r="BJ91" i="12" s="1"/>
  <c r="BK91" i="12" s="1"/>
  <c r="BL91" i="12" s="1"/>
  <c r="BM91" i="12" s="1"/>
  <c r="BO91" i="12" s="1"/>
  <c r="BH86" i="12"/>
  <c r="BJ86" i="12" s="1"/>
  <c r="BK86" i="12" s="1"/>
  <c r="BM63" i="12"/>
  <c r="DD77" i="12"/>
  <c r="DE77" i="12" s="1"/>
  <c r="DF77" i="12" s="1"/>
  <c r="DF87" i="12"/>
  <c r="BJ62" i="12"/>
  <c r="BK62" i="12" s="1"/>
  <c r="BJ90" i="12"/>
  <c r="BK90" i="12" s="1"/>
  <c r="BL90" i="12" s="1"/>
  <c r="BJ58" i="12"/>
  <c r="BK58" i="12" s="1"/>
  <c r="BL58" i="12" s="1"/>
  <c r="BM58" i="12" s="1"/>
  <c r="BJ78" i="12"/>
  <c r="BK78" i="12" s="1"/>
  <c r="BL78" i="12" s="1"/>
  <c r="DG81" i="12"/>
  <c r="DM81" i="12" s="1"/>
  <c r="CV8" i="12"/>
  <c r="CW8" i="12" s="1"/>
  <c r="CW71" i="12"/>
  <c r="DB71" i="12" s="1"/>
  <c r="DD71" i="12" s="1"/>
  <c r="DE71" i="12" s="1"/>
  <c r="DG76" i="12"/>
  <c r="DD92" i="12"/>
  <c r="DE92" i="12" s="1"/>
  <c r="DG89" i="12"/>
  <c r="DG86" i="12"/>
  <c r="DM86" i="12" s="1"/>
  <c r="DD57" i="12"/>
  <c r="DE57" i="12" s="1"/>
  <c r="DF74" i="12"/>
  <c r="DK65" i="12"/>
  <c r="DJ65" i="12"/>
  <c r="DO65" i="12" s="1"/>
  <c r="DF67" i="12"/>
  <c r="DM65" i="12"/>
  <c r="DR65" i="12" s="1"/>
  <c r="DG93" i="12"/>
  <c r="DF63" i="12"/>
  <c r="DG82" i="12"/>
  <c r="DM82" i="12" s="1"/>
  <c r="DF98" i="12"/>
  <c r="DF56" i="12"/>
  <c r="DG56" i="12" s="1"/>
  <c r="DD62" i="12"/>
  <c r="DE62" i="12" s="1"/>
  <c r="DF62" i="12" s="1"/>
  <c r="DG58" i="12"/>
  <c r="DF70" i="12"/>
  <c r="DG70" i="12" s="1"/>
  <c r="DD61" i="12"/>
  <c r="DE61" i="12" s="1"/>
  <c r="DF61" i="12" s="1"/>
  <c r="DF90" i="12"/>
  <c r="DG90" i="12" s="1"/>
  <c r="DF64" i="12"/>
  <c r="DD80" i="12"/>
  <c r="DE80" i="12" s="1"/>
  <c r="DF66" i="12"/>
  <c r="DG66" i="12" s="1"/>
  <c r="DL66" i="12" s="1"/>
  <c r="BN59" i="12"/>
  <c r="BO59" i="12"/>
  <c r="BR59" i="12"/>
  <c r="BP59" i="12"/>
  <c r="BS59" i="12"/>
  <c r="BQ59" i="12"/>
  <c r="BJ81" i="12"/>
  <c r="BK81" i="12" s="1"/>
  <c r="BL81" i="12" s="1"/>
  <c r="BM81" i="12" s="1"/>
  <c r="BJ94" i="12"/>
  <c r="BK94" i="12" s="1"/>
  <c r="BL94" i="12" s="1"/>
  <c r="BO77" i="12"/>
  <c r="BQ77" i="12"/>
  <c r="BN77" i="12"/>
  <c r="BN91" i="12"/>
  <c r="BJ70" i="12"/>
  <c r="BK70" i="12" s="1"/>
  <c r="BJ64" i="12"/>
  <c r="BK64" i="12" s="1"/>
  <c r="BL64" i="12" s="1"/>
  <c r="BJ56" i="12"/>
  <c r="BK56" i="12" s="1"/>
  <c r="BL56" i="12" s="1"/>
  <c r="BJ82" i="12"/>
  <c r="BK82" i="12" s="1"/>
  <c r="BL82" i="12" s="1"/>
  <c r="BM61" i="12"/>
  <c r="BS61" i="12" s="1"/>
  <c r="BJ83" i="12"/>
  <c r="BK83" i="12" s="1"/>
  <c r="BJ84" i="12"/>
  <c r="BK84" i="12" s="1"/>
  <c r="BL62" i="12"/>
  <c r="BM62" i="12" s="1"/>
  <c r="BL89" i="12"/>
  <c r="BJ76" i="12"/>
  <c r="BK76" i="12" s="1"/>
  <c r="BL76" i="12" s="1"/>
  <c r="BJ85" i="12"/>
  <c r="BK85" i="12" s="1"/>
  <c r="BL85" i="12" s="1"/>
  <c r="BL98" i="12"/>
  <c r="BM98" i="12" s="1"/>
  <c r="BL80" i="12"/>
  <c r="BM80" i="12" s="1"/>
  <c r="BL97" i="12"/>
  <c r="BJ67" i="12"/>
  <c r="BK67" i="12" s="1"/>
  <c r="BL92" i="12"/>
  <c r="BM92" i="12" s="1"/>
  <c r="BM73" i="12"/>
  <c r="BM75" i="12"/>
  <c r="BS75" i="12" s="1"/>
  <c r="BP57" i="12"/>
  <c r="BO57" i="12"/>
  <c r="BN57" i="12"/>
  <c r="BQ57" i="12"/>
  <c r="A51" i="9"/>
  <c r="F50" i="9"/>
  <c r="B50" i="9"/>
  <c r="A37" i="9"/>
  <c r="B36" i="9"/>
  <c r="F36" i="9"/>
  <c r="AB6" i="9"/>
  <c r="F7" i="9"/>
  <c r="A8" i="9"/>
  <c r="B7" i="9"/>
  <c r="N6" i="9" s="1"/>
  <c r="F8" i="10"/>
  <c r="A9" i="10"/>
  <c r="B8" i="10"/>
  <c r="N6" i="10"/>
  <c r="A8" i="11"/>
  <c r="B7" i="11"/>
  <c r="F7" i="11"/>
  <c r="N6" i="11"/>
  <c r="L6" i="11"/>
  <c r="BC8" i="12"/>
  <c r="A14" i="12"/>
  <c r="F13" i="12"/>
  <c r="AG8" i="12" s="1"/>
  <c r="B13" i="12"/>
  <c r="V8" i="12"/>
  <c r="B78" i="9"/>
  <c r="F78" i="9"/>
  <c r="A79" i="9"/>
  <c r="B107" i="9"/>
  <c r="A108" i="9"/>
  <c r="F107" i="9"/>
  <c r="B93" i="9"/>
  <c r="A94" i="9"/>
  <c r="F93" i="9"/>
  <c r="A22" i="9"/>
  <c r="B21" i="9"/>
  <c r="F21" i="9"/>
  <c r="A65" i="9"/>
  <c r="B64" i="9"/>
  <c r="F64" i="9"/>
  <c r="F22" i="11"/>
  <c r="A23" i="11"/>
  <c r="B22" i="11"/>
  <c r="A377" i="9"/>
  <c r="F376" i="9"/>
  <c r="B376" i="9"/>
  <c r="B121" i="9"/>
  <c r="A122" i="9"/>
  <c r="F121" i="9"/>
  <c r="BO75" i="9" l="1"/>
  <c r="BP75" i="9"/>
  <c r="BN75" i="9"/>
  <c r="BQ75" i="9"/>
  <c r="BR75" i="9"/>
  <c r="DM65" i="9"/>
  <c r="DQ78" i="9"/>
  <c r="DM86" i="9"/>
  <c r="DG86" i="9"/>
  <c r="BO73" i="9"/>
  <c r="BP73" i="9"/>
  <c r="BQ73" i="9"/>
  <c r="BR73" i="9"/>
  <c r="BN73" i="9"/>
  <c r="BO55" i="9"/>
  <c r="BR55" i="9"/>
  <c r="BP55" i="9"/>
  <c r="BQ55" i="9"/>
  <c r="BN55" i="9"/>
  <c r="DG80" i="9"/>
  <c r="DG90" i="9"/>
  <c r="BS58" i="9"/>
  <c r="BI57" i="9"/>
  <c r="BH57" i="9"/>
  <c r="BJ57" i="9" s="1"/>
  <c r="BK57" i="9" s="1"/>
  <c r="BO88" i="9"/>
  <c r="BP88" i="9"/>
  <c r="BH62" i="9"/>
  <c r="BI62" i="9"/>
  <c r="BN88" i="9"/>
  <c r="DH78" i="9"/>
  <c r="BL68" i="9"/>
  <c r="BI70" i="9"/>
  <c r="BH70" i="9"/>
  <c r="DC53" i="9"/>
  <c r="BL86" i="9"/>
  <c r="BL76" i="9"/>
  <c r="BQ88" i="9"/>
  <c r="BI53" i="9"/>
  <c r="BJ78" i="9"/>
  <c r="BK78" i="9" s="1"/>
  <c r="DL74" i="9"/>
  <c r="DG74" i="9"/>
  <c r="BM85" i="9"/>
  <c r="BH53" i="9"/>
  <c r="BJ53" i="9" s="1"/>
  <c r="BK53" i="9" s="1"/>
  <c r="DL55" i="9"/>
  <c r="BS55" i="9"/>
  <c r="DF90" i="9"/>
  <c r="BO54" i="9"/>
  <c r="BN54" i="9"/>
  <c r="BQ54" i="9"/>
  <c r="BP54" i="9"/>
  <c r="BS88" i="9"/>
  <c r="DC83" i="9"/>
  <c r="DG76" i="9"/>
  <c r="BR80" i="9"/>
  <c r="BM80" i="9"/>
  <c r="BJ68" i="9"/>
  <c r="BK68" i="9" s="1"/>
  <c r="DF63" i="9"/>
  <c r="BM81" i="9"/>
  <c r="BS71" i="9"/>
  <c r="BS54" i="9"/>
  <c r="DF61" i="9"/>
  <c r="BM64" i="9"/>
  <c r="DI56" i="9"/>
  <c r="DK56" i="9"/>
  <c r="DJ56" i="9"/>
  <c r="DO56" i="9" s="1"/>
  <c r="DL64" i="9"/>
  <c r="DM78" i="9"/>
  <c r="DR78" i="9" s="1"/>
  <c r="DH56" i="9"/>
  <c r="BH82" i="9"/>
  <c r="BI82" i="9"/>
  <c r="DC82" i="9"/>
  <c r="DB82" i="9"/>
  <c r="BH89" i="9"/>
  <c r="DC67" i="9"/>
  <c r="DG55" i="9"/>
  <c r="DL58" i="9"/>
  <c r="DG58" i="9"/>
  <c r="BS90" i="9"/>
  <c r="DF71" i="9"/>
  <c r="BM65" i="9"/>
  <c r="BS65" i="9" s="1"/>
  <c r="BO60" i="9"/>
  <c r="BP60" i="9"/>
  <c r="BQ60" i="9"/>
  <c r="BN60" i="9"/>
  <c r="BS60" i="9"/>
  <c r="BL59" i="9"/>
  <c r="BR74" i="9"/>
  <c r="DG66" i="9"/>
  <c r="DM68" i="9"/>
  <c r="BL61" i="9"/>
  <c r="DF79" i="9"/>
  <c r="BL78" i="9"/>
  <c r="DG52" i="9"/>
  <c r="DM52" i="9" s="1"/>
  <c r="DL73" i="9"/>
  <c r="BI89" i="9"/>
  <c r="DG65" i="9"/>
  <c r="BM59" i="9"/>
  <c r="BR59" i="9" s="1"/>
  <c r="BS73" i="9"/>
  <c r="DJ57" i="9"/>
  <c r="DO57" i="9" s="1"/>
  <c r="DK57" i="9"/>
  <c r="DI57" i="9"/>
  <c r="DH57" i="9"/>
  <c r="DL57" i="9"/>
  <c r="DG72" i="9"/>
  <c r="DM57" i="9"/>
  <c r="BM56" i="9"/>
  <c r="DF54" i="9"/>
  <c r="DF64" i="9"/>
  <c r="DB69" i="9"/>
  <c r="DC69" i="9"/>
  <c r="DB67" i="9"/>
  <c r="DD67" i="9" s="1"/>
  <c r="DE67" i="9" s="1"/>
  <c r="BR81" i="9"/>
  <c r="BM61" i="9"/>
  <c r="DD84" i="9"/>
  <c r="DE84" i="9" s="1"/>
  <c r="BL67" i="9"/>
  <c r="BR64" i="9"/>
  <c r="DI78" i="9"/>
  <c r="DJ78" i="9"/>
  <c r="DO78" i="9" s="1"/>
  <c r="DI59" i="9"/>
  <c r="DJ59" i="9"/>
  <c r="DO59" i="9" s="1"/>
  <c r="DK59" i="9"/>
  <c r="DP59" i="9" s="1"/>
  <c r="BS52" i="9"/>
  <c r="DM74" i="9"/>
  <c r="BS80" i="9"/>
  <c r="BL56" i="9"/>
  <c r="BI84" i="9"/>
  <c r="DG73" i="9"/>
  <c r="DM73" i="9" s="1"/>
  <c r="BM83" i="9"/>
  <c r="BR83" i="9" s="1"/>
  <c r="BR90" i="9"/>
  <c r="BM90" i="9"/>
  <c r="DC89" i="9"/>
  <c r="DD85" i="9"/>
  <c r="DE85" i="9" s="1"/>
  <c r="DF88" i="9"/>
  <c r="DF81" i="9"/>
  <c r="DB53" i="9"/>
  <c r="DD53" i="9" s="1"/>
  <c r="DE53" i="9" s="1"/>
  <c r="DG64" i="9"/>
  <c r="BM74" i="9"/>
  <c r="DG68" i="9"/>
  <c r="BJ63" i="9"/>
  <c r="BK63" i="9" s="1"/>
  <c r="BL63" i="9" s="1"/>
  <c r="DP78" i="9"/>
  <c r="BI69" i="9"/>
  <c r="BH69" i="9"/>
  <c r="BJ69" i="9" s="1"/>
  <c r="BK69" i="9" s="1"/>
  <c r="BS75" i="9"/>
  <c r="DM56" i="9"/>
  <c r="DR56" i="9" s="1"/>
  <c r="DG60" i="9"/>
  <c r="BO71" i="9"/>
  <c r="BP71" i="9"/>
  <c r="DG75" i="9"/>
  <c r="DM59" i="9"/>
  <c r="DR59" i="9" s="1"/>
  <c r="DC70" i="9"/>
  <c r="DB70" i="9"/>
  <c r="DD70" i="9" s="1"/>
  <c r="DE70" i="9" s="1"/>
  <c r="DB83" i="9"/>
  <c r="BL66" i="9"/>
  <c r="BM58" i="9"/>
  <c r="BR58" i="9" s="1"/>
  <c r="BL79" i="9"/>
  <c r="DL86" i="9"/>
  <c r="BR60" i="9"/>
  <c r="BO72" i="9"/>
  <c r="BP72" i="9"/>
  <c r="BN72" i="9"/>
  <c r="BQ72" i="9"/>
  <c r="DB62" i="9"/>
  <c r="DC62" i="9"/>
  <c r="BJ87" i="9"/>
  <c r="BK87" i="9" s="1"/>
  <c r="BM52" i="9"/>
  <c r="BR71" i="9"/>
  <c r="BL83" i="9"/>
  <c r="DL56" i="9"/>
  <c r="DQ56" i="9" s="1"/>
  <c r="DF87" i="9"/>
  <c r="BR88" i="9"/>
  <c r="BJ79" i="9"/>
  <c r="BK79" i="9" s="1"/>
  <c r="DF55" i="9"/>
  <c r="BM51" i="9"/>
  <c r="DF51" i="9"/>
  <c r="BV6" i="9"/>
  <c r="CJ6" i="9" s="1"/>
  <c r="AP6" i="9"/>
  <c r="DQ45" i="11"/>
  <c r="DP9" i="11"/>
  <c r="DR20" i="11"/>
  <c r="DP20" i="11"/>
  <c r="DR45" i="11"/>
  <c r="DP32" i="11"/>
  <c r="DR25" i="11"/>
  <c r="DR27" i="11"/>
  <c r="DP45" i="11"/>
  <c r="DP8" i="10"/>
  <c r="DQ10" i="10"/>
  <c r="DP11" i="10"/>
  <c r="DP6" i="10"/>
  <c r="DQ11" i="10"/>
  <c r="DR26" i="10"/>
  <c r="DQ26" i="10"/>
  <c r="DQ7" i="10"/>
  <c r="DR11" i="10"/>
  <c r="DR7" i="10"/>
  <c r="DP23" i="10"/>
  <c r="DJ24" i="10"/>
  <c r="DO24" i="10" s="1"/>
  <c r="DI24" i="10"/>
  <c r="DH24" i="10"/>
  <c r="DK24" i="10"/>
  <c r="DG13" i="10"/>
  <c r="DM13" i="10" s="1"/>
  <c r="DH28" i="10"/>
  <c r="DI28" i="10"/>
  <c r="DJ28" i="10"/>
  <c r="DO28" i="10" s="1"/>
  <c r="DK28" i="10"/>
  <c r="DL28" i="10"/>
  <c r="DJ14" i="10"/>
  <c r="DO14" i="10" s="1"/>
  <c r="DI14" i="10"/>
  <c r="DK14" i="10"/>
  <c r="DH14" i="10"/>
  <c r="DL14" i="10"/>
  <c r="DL24" i="10"/>
  <c r="DM28" i="10"/>
  <c r="DR28" i="10" s="1"/>
  <c r="DM24" i="10"/>
  <c r="DJ12" i="10"/>
  <c r="DO12" i="10" s="1"/>
  <c r="DH12" i="10"/>
  <c r="DI12" i="10"/>
  <c r="DK12" i="10"/>
  <c r="DL12" i="10"/>
  <c r="DJ16" i="10"/>
  <c r="DO16" i="10" s="1"/>
  <c r="DI16" i="10"/>
  <c r="DH16" i="10"/>
  <c r="DK16" i="10"/>
  <c r="DL16" i="10"/>
  <c r="DR6" i="10"/>
  <c r="DJ29" i="10"/>
  <c r="DO29" i="10" s="1"/>
  <c r="DI29" i="10"/>
  <c r="DK29" i="10"/>
  <c r="DP29" i="10" s="1"/>
  <c r="DH29" i="10"/>
  <c r="DL29" i="10"/>
  <c r="DI27" i="10"/>
  <c r="DJ27" i="10"/>
  <c r="DO27" i="10" s="1"/>
  <c r="DK27" i="10"/>
  <c r="DH27" i="10"/>
  <c r="DQ6" i="10"/>
  <c r="DJ21" i="10"/>
  <c r="DO21" i="10" s="1"/>
  <c r="DI21" i="10"/>
  <c r="DK21" i="10"/>
  <c r="DH21" i="10"/>
  <c r="DL21" i="10"/>
  <c r="DM29" i="10"/>
  <c r="DL27" i="10"/>
  <c r="DJ9" i="10"/>
  <c r="DO9" i="10" s="1"/>
  <c r="DI9" i="10"/>
  <c r="DH9" i="10"/>
  <c r="DK9" i="10"/>
  <c r="DM9" i="10"/>
  <c r="DR20" i="10"/>
  <c r="DP20" i="10"/>
  <c r="DR23" i="10"/>
  <c r="DQ23" i="10"/>
  <c r="DI37" i="10"/>
  <c r="DJ37" i="10"/>
  <c r="DO37" i="10" s="1"/>
  <c r="DH37" i="10"/>
  <c r="DK37" i="10"/>
  <c r="DP37" i="10" s="1"/>
  <c r="DL37" i="10"/>
  <c r="DQ37" i="10" s="1"/>
  <c r="DM39" i="10"/>
  <c r="DG58" i="10"/>
  <c r="BO45" i="10"/>
  <c r="BP45" i="10"/>
  <c r="BQ45" i="10"/>
  <c r="BN45" i="10"/>
  <c r="BR45" i="10"/>
  <c r="BJ56" i="10"/>
  <c r="BK56" i="10" s="1"/>
  <c r="DI50" i="10"/>
  <c r="DK50" i="10"/>
  <c r="DJ50" i="10"/>
  <c r="DO50" i="10" s="1"/>
  <c r="DH50" i="10"/>
  <c r="BO42" i="10"/>
  <c r="BQ42" i="10"/>
  <c r="BN42" i="10"/>
  <c r="BP42" i="10"/>
  <c r="DG39" i="10"/>
  <c r="DM38" i="10"/>
  <c r="BP49" i="10"/>
  <c r="BN49" i="10"/>
  <c r="BO49" i="10"/>
  <c r="BQ49" i="10"/>
  <c r="BO44" i="10"/>
  <c r="BN44" i="10"/>
  <c r="BQ44" i="10"/>
  <c r="BP44" i="10"/>
  <c r="BL56" i="10"/>
  <c r="DQ50" i="10"/>
  <c r="DI53" i="10"/>
  <c r="DJ53" i="10"/>
  <c r="DO53" i="10" s="1"/>
  <c r="DH53" i="10"/>
  <c r="DK53" i="10"/>
  <c r="DP53" i="10" s="1"/>
  <c r="BM40" i="10"/>
  <c r="BR42" i="10"/>
  <c r="BS45" i="10"/>
  <c r="DM50" i="10"/>
  <c r="DR50" i="10" s="1"/>
  <c r="BS47" i="10"/>
  <c r="BR44" i="10"/>
  <c r="DM53" i="10"/>
  <c r="DL53" i="10"/>
  <c r="DQ53" i="10" s="1"/>
  <c r="BS42" i="10"/>
  <c r="DG41" i="10"/>
  <c r="DL38" i="10"/>
  <c r="DG38" i="10"/>
  <c r="BO37" i="10"/>
  <c r="BN37" i="10"/>
  <c r="BP37" i="10"/>
  <c r="BQ37" i="10"/>
  <c r="BL52" i="10"/>
  <c r="DM37" i="10"/>
  <c r="DR37" i="10" s="1"/>
  <c r="BO55" i="10"/>
  <c r="BN55" i="10"/>
  <c r="BP55" i="10"/>
  <c r="BR55" i="10"/>
  <c r="BQ55" i="10"/>
  <c r="BO57" i="10"/>
  <c r="BP57" i="10"/>
  <c r="BN57" i="10"/>
  <c r="BQ57" i="10"/>
  <c r="BR57" i="10"/>
  <c r="DG56" i="10"/>
  <c r="BM50" i="10"/>
  <c r="BR37" i="10"/>
  <c r="DM46" i="10"/>
  <c r="DG46" i="10"/>
  <c r="DG55" i="10"/>
  <c r="DM55" i="10" s="1"/>
  <c r="DM36" i="10"/>
  <c r="DF42" i="10"/>
  <c r="DL44" i="10"/>
  <c r="DG44" i="10"/>
  <c r="BS55" i="10"/>
  <c r="BM47" i="10"/>
  <c r="DG36" i="10"/>
  <c r="BO48" i="10"/>
  <c r="BQ48" i="10"/>
  <c r="BP48" i="10"/>
  <c r="BN48" i="10"/>
  <c r="BO58" i="10"/>
  <c r="BQ58" i="10"/>
  <c r="BP58" i="10"/>
  <c r="BN58" i="10"/>
  <c r="BR58" i="10"/>
  <c r="DF43" i="10"/>
  <c r="DM52" i="10"/>
  <c r="BM54" i="10"/>
  <c r="BS49" i="10"/>
  <c r="BO53" i="10"/>
  <c r="BP53" i="10"/>
  <c r="BQ53" i="10"/>
  <c r="BN53" i="10"/>
  <c r="DG49" i="10"/>
  <c r="BS36" i="10"/>
  <c r="BM36" i="10"/>
  <c r="DG48" i="10"/>
  <c r="DI40" i="10"/>
  <c r="DH40" i="10"/>
  <c r="DJ40" i="10"/>
  <c r="DO40" i="10" s="1"/>
  <c r="DK40" i="10"/>
  <c r="DP40" i="10" s="1"/>
  <c r="DG57" i="10"/>
  <c r="DF45" i="10"/>
  <c r="BR49" i="10"/>
  <c r="DQ47" i="10"/>
  <c r="DF49" i="10"/>
  <c r="BM41" i="10"/>
  <c r="BM43" i="10"/>
  <c r="BS43" i="10" s="1"/>
  <c r="BL41" i="10"/>
  <c r="DG52" i="10"/>
  <c r="BR53" i="10"/>
  <c r="BS57" i="10"/>
  <c r="BL54" i="10"/>
  <c r="BS37" i="10"/>
  <c r="DI35" i="10"/>
  <c r="DK35" i="10"/>
  <c r="DJ35" i="10"/>
  <c r="DO35" i="10" s="1"/>
  <c r="DH35" i="10"/>
  <c r="DL35" i="10"/>
  <c r="DQ35" i="10" s="1"/>
  <c r="DM35" i="10"/>
  <c r="DR35" i="10" s="1"/>
  <c r="DR21" i="11"/>
  <c r="DQ25" i="11"/>
  <c r="DP11" i="11"/>
  <c r="DR26" i="11"/>
  <c r="DP15" i="11"/>
  <c r="DR11" i="11"/>
  <c r="DQ27" i="11"/>
  <c r="DP27" i="11"/>
  <c r="DQ26" i="11"/>
  <c r="DR15" i="11"/>
  <c r="DP25" i="11"/>
  <c r="DR14" i="11"/>
  <c r="DP6" i="11"/>
  <c r="DR6" i="11"/>
  <c r="DI22" i="11"/>
  <c r="DJ22" i="11"/>
  <c r="DO22" i="11" s="1"/>
  <c r="DK22" i="11"/>
  <c r="DH22" i="11"/>
  <c r="DL22" i="11"/>
  <c r="DI16" i="11"/>
  <c r="DJ16" i="11"/>
  <c r="DO16" i="11" s="1"/>
  <c r="DK16" i="11"/>
  <c r="DH16" i="11"/>
  <c r="DL16" i="11"/>
  <c r="DI24" i="11"/>
  <c r="DJ24" i="11"/>
  <c r="DO24" i="11" s="1"/>
  <c r="DK24" i="11"/>
  <c r="DH24" i="11"/>
  <c r="DL24" i="11"/>
  <c r="DI33" i="11"/>
  <c r="DJ33" i="11"/>
  <c r="DO33" i="11" s="1"/>
  <c r="DK33" i="11"/>
  <c r="DP33" i="11" s="1"/>
  <c r="DH33" i="11"/>
  <c r="DL33" i="11"/>
  <c r="DI10" i="11"/>
  <c r="DJ10" i="11"/>
  <c r="DO10" i="11" s="1"/>
  <c r="DK10" i="11"/>
  <c r="DH10" i="11"/>
  <c r="DP23" i="11"/>
  <c r="DI38" i="11"/>
  <c r="DJ38" i="11"/>
  <c r="DO38" i="11" s="1"/>
  <c r="DK38" i="11"/>
  <c r="DH38" i="11"/>
  <c r="DL38" i="11"/>
  <c r="DJ36" i="11"/>
  <c r="DO36" i="11" s="1"/>
  <c r="DI36" i="11"/>
  <c r="DK36" i="11"/>
  <c r="DP36" i="11" s="1"/>
  <c r="DH36" i="11"/>
  <c r="DL36" i="11"/>
  <c r="DQ40" i="11"/>
  <c r="DP21" i="11"/>
  <c r="DL10" i="11"/>
  <c r="DM38" i="11"/>
  <c r="DP13" i="11"/>
  <c r="DQ6" i="11"/>
  <c r="DR31" i="11"/>
  <c r="DP8" i="11"/>
  <c r="DP26" i="11"/>
  <c r="DI18" i="11"/>
  <c r="DJ18" i="11"/>
  <c r="DO18" i="11" s="1"/>
  <c r="DH18" i="11"/>
  <c r="DK18" i="11"/>
  <c r="DM24" i="11"/>
  <c r="DI42" i="11"/>
  <c r="DJ42" i="11"/>
  <c r="DO42" i="11" s="1"/>
  <c r="DH42" i="11"/>
  <c r="DK42" i="11"/>
  <c r="DR8" i="11"/>
  <c r="DR28" i="11"/>
  <c r="DI12" i="11"/>
  <c r="DK12" i="11"/>
  <c r="DJ12" i="11"/>
  <c r="DO12" i="11" s="1"/>
  <c r="DH12" i="11"/>
  <c r="DL12" i="11"/>
  <c r="DQ9" i="11"/>
  <c r="DP14" i="11"/>
  <c r="DI41" i="11"/>
  <c r="DK41" i="11"/>
  <c r="DJ41" i="11"/>
  <c r="DO41" i="11" s="1"/>
  <c r="DH41" i="11"/>
  <c r="DL41" i="11"/>
  <c r="DM10" i="11"/>
  <c r="DI37" i="11"/>
  <c r="DJ37" i="11"/>
  <c r="DO37" i="11" s="1"/>
  <c r="DK37" i="11"/>
  <c r="DH37" i="11"/>
  <c r="DL37" i="11"/>
  <c r="DQ37" i="11" s="1"/>
  <c r="DQ31" i="11"/>
  <c r="DI34" i="11"/>
  <c r="DJ34" i="11"/>
  <c r="DO34" i="11" s="1"/>
  <c r="DH34" i="11"/>
  <c r="DK34" i="11"/>
  <c r="DP34" i="11" s="1"/>
  <c r="DL34" i="11"/>
  <c r="DQ34" i="11" s="1"/>
  <c r="DR40" i="11"/>
  <c r="DI43" i="11"/>
  <c r="DJ43" i="11"/>
  <c r="DO43" i="11" s="1"/>
  <c r="DK43" i="11"/>
  <c r="DP43" i="11" s="1"/>
  <c r="DH43" i="11"/>
  <c r="DL43" i="11"/>
  <c r="DI39" i="11"/>
  <c r="DJ39" i="11"/>
  <c r="DO39" i="11" s="1"/>
  <c r="DK39" i="11"/>
  <c r="DP39" i="11" s="1"/>
  <c r="DH39" i="11"/>
  <c r="DL39" i="11"/>
  <c r="DH19" i="11"/>
  <c r="DI19" i="11"/>
  <c r="DK19" i="11"/>
  <c r="DJ19" i="11"/>
  <c r="DO19" i="11" s="1"/>
  <c r="DL19" i="11"/>
  <c r="DM36" i="11"/>
  <c r="DR36" i="11" s="1"/>
  <c r="DM19" i="11"/>
  <c r="DM33" i="11"/>
  <c r="DM43" i="11"/>
  <c r="DR43" i="11" s="1"/>
  <c r="DI30" i="11"/>
  <c r="DK30" i="11"/>
  <c r="DJ30" i="11"/>
  <c r="DO30" i="11" s="1"/>
  <c r="DH30" i="11"/>
  <c r="DL30" i="11"/>
  <c r="DQ30" i="11" s="1"/>
  <c r="DM16" i="11"/>
  <c r="DM22" i="11"/>
  <c r="DH44" i="11"/>
  <c r="DJ44" i="11"/>
  <c r="DO44" i="11" s="1"/>
  <c r="DI44" i="11"/>
  <c r="DK44" i="11"/>
  <c r="DP44" i="11" s="1"/>
  <c r="DL44" i="11"/>
  <c r="DQ44" i="11" s="1"/>
  <c r="DM42" i="11"/>
  <c r="DR42" i="11" s="1"/>
  <c r="DR13" i="11"/>
  <c r="DQ21" i="11"/>
  <c r="DM18" i="11"/>
  <c r="DR32" i="11"/>
  <c r="DR9" i="11"/>
  <c r="DP28" i="11"/>
  <c r="DM41" i="11"/>
  <c r="DM30" i="11"/>
  <c r="DR30" i="11" s="1"/>
  <c r="DQ23" i="11"/>
  <c r="BO84" i="11"/>
  <c r="BN84" i="11"/>
  <c r="BP84" i="11"/>
  <c r="BQ84" i="11"/>
  <c r="BR84" i="11"/>
  <c r="DI83" i="11"/>
  <c r="DJ83" i="11"/>
  <c r="DO83" i="11" s="1"/>
  <c r="DH83" i="11"/>
  <c r="DK83" i="11"/>
  <c r="DL83" i="11"/>
  <c r="DI84" i="11"/>
  <c r="DJ84" i="11"/>
  <c r="DO84" i="11" s="1"/>
  <c r="DK84" i="11"/>
  <c r="DP84" i="11" s="1"/>
  <c r="DH84" i="11"/>
  <c r="BN63" i="11"/>
  <c r="BO63" i="11"/>
  <c r="BP63" i="11"/>
  <c r="BQ63" i="11"/>
  <c r="BO55" i="11"/>
  <c r="BN55" i="11"/>
  <c r="BP55" i="11"/>
  <c r="BQ55" i="11"/>
  <c r="BM81" i="11"/>
  <c r="DH58" i="11"/>
  <c r="DJ58" i="11"/>
  <c r="DO58" i="11" s="1"/>
  <c r="DI58" i="11"/>
  <c r="DK58" i="11"/>
  <c r="DL58" i="11"/>
  <c r="DH69" i="11"/>
  <c r="DI69" i="11"/>
  <c r="DJ69" i="11"/>
  <c r="DO69" i="11" s="1"/>
  <c r="DK69" i="11"/>
  <c r="DP69" i="11" s="1"/>
  <c r="DL69" i="11"/>
  <c r="BS71" i="11"/>
  <c r="BR63" i="11"/>
  <c r="BO88" i="11"/>
  <c r="BN88" i="11"/>
  <c r="BP88" i="11"/>
  <c r="BQ88" i="11"/>
  <c r="DM80" i="11"/>
  <c r="DI59" i="11"/>
  <c r="DH59" i="11"/>
  <c r="DJ59" i="11"/>
  <c r="DO59" i="11" s="1"/>
  <c r="DK59" i="11"/>
  <c r="DP59" i="11" s="1"/>
  <c r="DM58" i="11"/>
  <c r="BS56" i="11"/>
  <c r="BM53" i="11"/>
  <c r="DI73" i="11"/>
  <c r="DH73" i="11"/>
  <c r="DJ73" i="11"/>
  <c r="DO73" i="11" s="1"/>
  <c r="DK73" i="11"/>
  <c r="DP73" i="11" s="1"/>
  <c r="DM69" i="11"/>
  <c r="DI57" i="11"/>
  <c r="DJ57" i="11"/>
  <c r="DO57" i="11" s="1"/>
  <c r="DK57" i="11"/>
  <c r="DP57" i="11" s="1"/>
  <c r="DH57" i="11"/>
  <c r="BR88" i="11"/>
  <c r="DM59" i="11"/>
  <c r="DR59" i="11" s="1"/>
  <c r="DI81" i="11"/>
  <c r="DH81" i="11"/>
  <c r="DJ81" i="11"/>
  <c r="DO81" i="11" s="1"/>
  <c r="DK81" i="11"/>
  <c r="DL59" i="11"/>
  <c r="DQ59" i="11" s="1"/>
  <c r="BN77" i="11"/>
  <c r="BO77" i="11"/>
  <c r="BP77" i="11"/>
  <c r="BQ77" i="11"/>
  <c r="DL73" i="11"/>
  <c r="BS72" i="11"/>
  <c r="DL57" i="11"/>
  <c r="DP76" i="11"/>
  <c r="BO67" i="11"/>
  <c r="BN67" i="11"/>
  <c r="BP67" i="11"/>
  <c r="BQ67" i="11"/>
  <c r="BR67" i="11"/>
  <c r="BR55" i="11"/>
  <c r="BM90" i="11"/>
  <c r="DG85" i="11"/>
  <c r="BR77" i="11"/>
  <c r="BS55" i="11"/>
  <c r="BS88" i="11"/>
  <c r="DQ86" i="11"/>
  <c r="BM69" i="11"/>
  <c r="DL81" i="11"/>
  <c r="DM81" i="11"/>
  <c r="BM52" i="11"/>
  <c r="BS82" i="11"/>
  <c r="BM71" i="11"/>
  <c r="BM82" i="11"/>
  <c r="DQ54" i="11"/>
  <c r="BO56" i="11"/>
  <c r="BN56" i="11"/>
  <c r="BP56" i="11"/>
  <c r="BQ56" i="11"/>
  <c r="DJ68" i="11"/>
  <c r="DO68" i="11" s="1"/>
  <c r="DI68" i="11"/>
  <c r="DK68" i="11"/>
  <c r="DH68" i="11"/>
  <c r="DL68" i="11"/>
  <c r="DL84" i="11"/>
  <c r="DG79" i="11"/>
  <c r="DM79" i="11" s="1"/>
  <c r="BS89" i="11"/>
  <c r="BM89" i="11"/>
  <c r="BO65" i="11"/>
  <c r="BP65" i="11"/>
  <c r="BN65" i="11"/>
  <c r="BQ65" i="11"/>
  <c r="BM60" i="11"/>
  <c r="BR60" i="11" s="1"/>
  <c r="BS84" i="11"/>
  <c r="BM54" i="11"/>
  <c r="DG90" i="11"/>
  <c r="BO58" i="11"/>
  <c r="BN58" i="11"/>
  <c r="BP58" i="11"/>
  <c r="BQ58" i="11"/>
  <c r="DM74" i="11"/>
  <c r="BR56" i="11"/>
  <c r="BR58" i="11"/>
  <c r="DJ53" i="11"/>
  <c r="DO53" i="11" s="1"/>
  <c r="DI53" i="11"/>
  <c r="DK53" i="11"/>
  <c r="DP53" i="11" s="1"/>
  <c r="DH53" i="11"/>
  <c r="BM83" i="11"/>
  <c r="DR86" i="11"/>
  <c r="DR70" i="11"/>
  <c r="BS77" i="11"/>
  <c r="DL82" i="11"/>
  <c r="DG66" i="11"/>
  <c r="BM61" i="11"/>
  <c r="BS65" i="11"/>
  <c r="DQ61" i="11"/>
  <c r="DP89" i="11"/>
  <c r="DQ70" i="11"/>
  <c r="DG75" i="11"/>
  <c r="BO75" i="11"/>
  <c r="BN75" i="11"/>
  <c r="BP75" i="11"/>
  <c r="BQ75" i="11"/>
  <c r="BR75" i="11"/>
  <c r="DM83" i="11"/>
  <c r="DJ78" i="11"/>
  <c r="DO78" i="11" s="1"/>
  <c r="DI78" i="11"/>
  <c r="DK78" i="11"/>
  <c r="DP78" i="11" s="1"/>
  <c r="DH78" i="11"/>
  <c r="DL78" i="11"/>
  <c r="DQ64" i="11"/>
  <c r="DI74" i="11"/>
  <c r="DH74" i="11"/>
  <c r="DJ74" i="11"/>
  <c r="DO74" i="11" s="1"/>
  <c r="DK74" i="11"/>
  <c r="DP74" i="11" s="1"/>
  <c r="DR61" i="11"/>
  <c r="BS73" i="11"/>
  <c r="BM73" i="11"/>
  <c r="DG80" i="11"/>
  <c r="DM73" i="11"/>
  <c r="DR73" i="11" s="1"/>
  <c r="DI82" i="11"/>
  <c r="DH82" i="11"/>
  <c r="DJ82" i="11"/>
  <c r="DO82" i="11" s="1"/>
  <c r="DK82" i="11"/>
  <c r="DP82" i="11" s="1"/>
  <c r="BS63" i="11"/>
  <c r="DM84" i="11"/>
  <c r="BL60" i="11"/>
  <c r="BO68" i="11"/>
  <c r="BN68" i="11"/>
  <c r="BP68" i="11"/>
  <c r="BQ68" i="11"/>
  <c r="BR68" i="11"/>
  <c r="BS67" i="11"/>
  <c r="DL53" i="11"/>
  <c r="DP64" i="11"/>
  <c r="DR64" i="11"/>
  <c r="DG60" i="11"/>
  <c r="DQ72" i="11"/>
  <c r="DR87" i="11"/>
  <c r="BM76" i="11"/>
  <c r="BS76" i="11" s="1"/>
  <c r="DM57" i="11"/>
  <c r="DR57" i="11" s="1"/>
  <c r="BM72" i="11"/>
  <c r="BL62" i="11"/>
  <c r="DP70" i="11"/>
  <c r="DM53" i="11"/>
  <c r="BN51" i="11"/>
  <c r="BO51" i="11"/>
  <c r="BP51" i="11"/>
  <c r="BQ51" i="11"/>
  <c r="BR51" i="11"/>
  <c r="DJ51" i="11"/>
  <c r="DO51" i="11" s="1"/>
  <c r="DH51" i="11"/>
  <c r="DI51" i="11"/>
  <c r="DK51" i="11"/>
  <c r="DL51" i="11"/>
  <c r="DM51" i="11"/>
  <c r="BS51" i="11"/>
  <c r="DR82" i="12"/>
  <c r="DR84" i="12"/>
  <c r="DP65" i="12"/>
  <c r="DR86" i="12"/>
  <c r="DR69" i="12"/>
  <c r="BM60" i="12"/>
  <c r="BS60" i="12" s="1"/>
  <c r="DM68" i="12"/>
  <c r="BR87" i="12"/>
  <c r="BQ91" i="12"/>
  <c r="DH65" i="12"/>
  <c r="DK68" i="12"/>
  <c r="DP68" i="12" s="1"/>
  <c r="DG77" i="12"/>
  <c r="DM77" i="12" s="1"/>
  <c r="DH68" i="12"/>
  <c r="DI68" i="12"/>
  <c r="BM87" i="12"/>
  <c r="BR91" i="12"/>
  <c r="DJ68" i="12"/>
  <c r="DO68" i="12" s="1"/>
  <c r="BL65" i="12"/>
  <c r="BM65" i="12" s="1"/>
  <c r="BM94" i="12"/>
  <c r="BR94" i="12" s="1"/>
  <c r="DI81" i="12"/>
  <c r="DF95" i="12"/>
  <c r="DG95" i="12" s="1"/>
  <c r="BS77" i="12"/>
  <c r="BP91" i="12"/>
  <c r="DK81" i="12"/>
  <c r="DG60" i="12"/>
  <c r="DK60" i="12" s="1"/>
  <c r="DG88" i="12"/>
  <c r="DI88" i="12" s="1"/>
  <c r="BM95" i="12"/>
  <c r="BS95" i="12" s="1"/>
  <c r="BM78" i="12"/>
  <c r="BR78" i="12" s="1"/>
  <c r="DJ81" i="12"/>
  <c r="DO81" i="12" s="1"/>
  <c r="BR77" i="12"/>
  <c r="BM93" i="12"/>
  <c r="BQ93" i="12" s="1"/>
  <c r="DG75" i="12"/>
  <c r="DM75" i="12"/>
  <c r="DL88" i="12"/>
  <c r="DK88" i="12"/>
  <c r="DG96" i="12"/>
  <c r="DM96" i="12" s="1"/>
  <c r="DF83" i="12"/>
  <c r="DG83" i="12" s="1"/>
  <c r="DG87" i="12"/>
  <c r="DM87" i="12" s="1"/>
  <c r="DD85" i="12"/>
  <c r="DE85" i="12" s="1"/>
  <c r="BN63" i="12"/>
  <c r="BS63" i="12"/>
  <c r="BO63" i="12"/>
  <c r="BP63" i="12"/>
  <c r="BQ63" i="12"/>
  <c r="BR63" i="12"/>
  <c r="DG72" i="12"/>
  <c r="DM72" i="12" s="1"/>
  <c r="DG97" i="12"/>
  <c r="DF85" i="12"/>
  <c r="DF71" i="12"/>
  <c r="BL72" i="12"/>
  <c r="BM72" i="12"/>
  <c r="BL96" i="12"/>
  <c r="BM96" i="12" s="1"/>
  <c r="BM68" i="12"/>
  <c r="BR68" i="12" s="1"/>
  <c r="DL81" i="12"/>
  <c r="DG73" i="12"/>
  <c r="DL73" i="12" s="1"/>
  <c r="AU8" i="12"/>
  <c r="BG8" i="12" s="1"/>
  <c r="CA8" i="12"/>
  <c r="CO8" i="12" s="1"/>
  <c r="DA8" i="12" s="1"/>
  <c r="DB8" i="12" s="1"/>
  <c r="BS91" i="12"/>
  <c r="DG78" i="12"/>
  <c r="DL78" i="12" s="1"/>
  <c r="DH81" i="12"/>
  <c r="DG91" i="12"/>
  <c r="DM91" i="12" s="1"/>
  <c r="DD79" i="12"/>
  <c r="DE79" i="12" s="1"/>
  <c r="DI70" i="12"/>
  <c r="DH70" i="12"/>
  <c r="DJ70" i="12"/>
  <c r="DO70" i="12" s="1"/>
  <c r="DK70" i="12"/>
  <c r="DP70" i="12" s="1"/>
  <c r="DL70" i="12"/>
  <c r="DQ70" i="12" s="1"/>
  <c r="DH56" i="12"/>
  <c r="DI56" i="12"/>
  <c r="DJ56" i="12"/>
  <c r="DO56" i="12" s="1"/>
  <c r="DK56" i="12"/>
  <c r="DP56" i="12" s="1"/>
  <c r="DI76" i="12"/>
  <c r="DJ76" i="12"/>
  <c r="DO76" i="12" s="1"/>
  <c r="DK76" i="12"/>
  <c r="DP76" i="12" s="1"/>
  <c r="DH76" i="12"/>
  <c r="DM76" i="12"/>
  <c r="DH93" i="12"/>
  <c r="DJ93" i="12"/>
  <c r="DO93" i="12" s="1"/>
  <c r="DI93" i="12"/>
  <c r="DK93" i="12"/>
  <c r="DP93" i="12" s="1"/>
  <c r="DL93" i="12"/>
  <c r="DQ93" i="12" s="1"/>
  <c r="DI90" i="12"/>
  <c r="DJ90" i="12"/>
  <c r="DO90" i="12" s="1"/>
  <c r="DK90" i="12"/>
  <c r="DH90" i="12"/>
  <c r="DL76" i="12"/>
  <c r="DM93" i="12"/>
  <c r="DR93" i="12" s="1"/>
  <c r="DL90" i="12"/>
  <c r="DI66" i="12"/>
  <c r="DJ66" i="12"/>
  <c r="DO66" i="12" s="1"/>
  <c r="DH66" i="12"/>
  <c r="DK66" i="12"/>
  <c r="DH89" i="12"/>
  <c r="DJ89" i="12"/>
  <c r="DO89" i="12" s="1"/>
  <c r="DI89" i="12"/>
  <c r="DK89" i="12"/>
  <c r="DP89" i="12" s="1"/>
  <c r="DL89" i="12"/>
  <c r="DQ89" i="12" s="1"/>
  <c r="DG74" i="12"/>
  <c r="DM74" i="12" s="1"/>
  <c r="DJ58" i="12"/>
  <c r="DO58" i="12" s="1"/>
  <c r="DH58" i="12"/>
  <c r="DI58" i="12"/>
  <c r="DK58" i="12"/>
  <c r="DL58" i="12"/>
  <c r="DG61" i="12"/>
  <c r="DM61" i="12" s="1"/>
  <c r="DM70" i="12"/>
  <c r="DR70" i="12" s="1"/>
  <c r="DG62" i="12"/>
  <c r="DI82" i="12"/>
  <c r="DH82" i="12"/>
  <c r="DJ82" i="12"/>
  <c r="DO82" i="12" s="1"/>
  <c r="DK82" i="12"/>
  <c r="DP82" i="12" s="1"/>
  <c r="DL82" i="12"/>
  <c r="DQ82" i="12" s="1"/>
  <c r="DM89" i="12"/>
  <c r="DR89" i="12" s="1"/>
  <c r="DF92" i="12"/>
  <c r="DH69" i="12"/>
  <c r="DI69" i="12"/>
  <c r="DJ69" i="12"/>
  <c r="DO69" i="12" s="1"/>
  <c r="DK69" i="12"/>
  <c r="DL69" i="12"/>
  <c r="DQ69" i="12" s="1"/>
  <c r="DM90" i="12"/>
  <c r="DF80" i="12"/>
  <c r="DG64" i="12"/>
  <c r="DF57" i="12"/>
  <c r="DG57" i="12" s="1"/>
  <c r="DG67" i="12"/>
  <c r="DI60" i="12"/>
  <c r="DM66" i="12"/>
  <c r="DG59" i="12"/>
  <c r="DG94" i="12"/>
  <c r="DM94" i="12" s="1"/>
  <c r="DM56" i="12"/>
  <c r="DG63" i="12"/>
  <c r="DI86" i="12"/>
  <c r="DJ86" i="12"/>
  <c r="DO86" i="12" s="1"/>
  <c r="DK86" i="12"/>
  <c r="DP86" i="12" s="1"/>
  <c r="DH86" i="12"/>
  <c r="DL86" i="12"/>
  <c r="DQ86" i="12" s="1"/>
  <c r="DI84" i="12"/>
  <c r="DJ84" i="12"/>
  <c r="DO84" i="12" s="1"/>
  <c r="DH84" i="12"/>
  <c r="DK84" i="12"/>
  <c r="DP84" i="12" s="1"/>
  <c r="DL84" i="12"/>
  <c r="DQ84" i="12" s="1"/>
  <c r="DG98" i="12"/>
  <c r="DM98" i="12" s="1"/>
  <c r="DM58" i="12"/>
  <c r="DL56" i="12"/>
  <c r="DQ56" i="12" s="1"/>
  <c r="BO81" i="12"/>
  <c r="BP81" i="12"/>
  <c r="BN81" i="12"/>
  <c r="BQ81" i="12"/>
  <c r="BR81" i="12"/>
  <c r="BO74" i="12"/>
  <c r="BN74" i="12"/>
  <c r="BP74" i="12"/>
  <c r="BQ74" i="12"/>
  <c r="BR74" i="12"/>
  <c r="BO98" i="12"/>
  <c r="BN98" i="12"/>
  <c r="BP98" i="12"/>
  <c r="BQ98" i="12"/>
  <c r="BM84" i="12"/>
  <c r="BO62" i="12"/>
  <c r="BN62" i="12"/>
  <c r="BP62" i="12"/>
  <c r="BQ62" i="12"/>
  <c r="BO60" i="12"/>
  <c r="BP60" i="12"/>
  <c r="BQ60" i="12"/>
  <c r="BN60" i="12"/>
  <c r="BR60" i="12"/>
  <c r="BS80" i="12"/>
  <c r="BM85" i="12"/>
  <c r="BS85" i="12" s="1"/>
  <c r="BM64" i="12"/>
  <c r="BS64" i="12" s="1"/>
  <c r="BP94" i="12"/>
  <c r="BQ94" i="12"/>
  <c r="BS62" i="12"/>
  <c r="BS74" i="12"/>
  <c r="BS68" i="12"/>
  <c r="BO88" i="12"/>
  <c r="BP88" i="12"/>
  <c r="BN88" i="12"/>
  <c r="BQ88" i="12"/>
  <c r="BR88" i="12"/>
  <c r="BO58" i="12"/>
  <c r="BP58" i="12"/>
  <c r="BN58" i="12"/>
  <c r="BQ58" i="12"/>
  <c r="BM97" i="12"/>
  <c r="BS97" i="12" s="1"/>
  <c r="BO73" i="12"/>
  <c r="BP73" i="12"/>
  <c r="BN73" i="12"/>
  <c r="BQ73" i="12"/>
  <c r="BR73" i="12"/>
  <c r="BO78" i="12"/>
  <c r="BR62" i="12"/>
  <c r="BM90" i="12"/>
  <c r="BM66" i="12"/>
  <c r="BS88" i="12"/>
  <c r="BR58" i="12"/>
  <c r="BM79" i="12"/>
  <c r="BS58" i="12"/>
  <c r="BM82" i="12"/>
  <c r="BQ68" i="12"/>
  <c r="BO80" i="12"/>
  <c r="BN80" i="12"/>
  <c r="BP80" i="12"/>
  <c r="BQ80" i="12"/>
  <c r="BS81" i="12"/>
  <c r="BL84" i="12"/>
  <c r="BR80" i="12"/>
  <c r="BP75" i="12"/>
  <c r="BN75" i="12"/>
  <c r="BO75" i="12"/>
  <c r="BQ75" i="12"/>
  <c r="BO92" i="12"/>
  <c r="BN92" i="12"/>
  <c r="BP92" i="12"/>
  <c r="BQ92" i="12"/>
  <c r="BS98" i="12"/>
  <c r="BM76" i="12"/>
  <c r="BR76" i="12" s="1"/>
  <c r="BO61" i="12"/>
  <c r="BP61" i="12"/>
  <c r="BQ61" i="12"/>
  <c r="BN61" i="12"/>
  <c r="BM56" i="12"/>
  <c r="BS56" i="12" s="1"/>
  <c r="BM69" i="12"/>
  <c r="BS73" i="12"/>
  <c r="BP95" i="12"/>
  <c r="BO95" i="12"/>
  <c r="BQ95" i="12"/>
  <c r="BN95" i="12"/>
  <c r="BR75" i="12"/>
  <c r="BS92" i="12"/>
  <c r="BL71" i="12"/>
  <c r="BR92" i="12"/>
  <c r="BL67" i="12"/>
  <c r="BR98" i="12"/>
  <c r="BR61" i="12"/>
  <c r="BL83" i="12"/>
  <c r="BM83" i="12" s="1"/>
  <c r="BL86" i="12"/>
  <c r="BM89" i="12"/>
  <c r="BL70" i="12"/>
  <c r="BM70" i="12" s="1"/>
  <c r="F51" i="9"/>
  <c r="B51" i="9"/>
  <c r="A52" i="9"/>
  <c r="B8" i="9"/>
  <c r="L6" i="9" s="1"/>
  <c r="A9" i="9"/>
  <c r="F8" i="9"/>
  <c r="AD6" i="9" s="1"/>
  <c r="F37" i="9"/>
  <c r="A38" i="9"/>
  <c r="B37" i="9"/>
  <c r="AC6" i="9"/>
  <c r="AD6" i="10"/>
  <c r="AR6" i="10" s="1"/>
  <c r="A10" i="10"/>
  <c r="F9" i="10"/>
  <c r="B9" i="10"/>
  <c r="R6" i="10" s="1"/>
  <c r="L6" i="10"/>
  <c r="AC6" i="11"/>
  <c r="AQ6" i="11" s="1"/>
  <c r="BF6" i="11" s="1"/>
  <c r="B8" i="11"/>
  <c r="T6" i="11" s="1"/>
  <c r="A9" i="11"/>
  <c r="F8" i="11"/>
  <c r="P8" i="12"/>
  <c r="A15" i="12"/>
  <c r="F14" i="12"/>
  <c r="B14" i="12"/>
  <c r="O8" i="12" s="1"/>
  <c r="A378" i="9"/>
  <c r="B377" i="9"/>
  <c r="F377" i="9"/>
  <c r="A123" i="9"/>
  <c r="B122" i="9"/>
  <c r="F122" i="9"/>
  <c r="A23" i="9"/>
  <c r="B22" i="9"/>
  <c r="F22" i="9"/>
  <c r="A66" i="9"/>
  <c r="B65" i="9"/>
  <c r="F65" i="9"/>
  <c r="B108" i="9"/>
  <c r="A109" i="9"/>
  <c r="F108" i="9"/>
  <c r="B94" i="9"/>
  <c r="A95" i="9"/>
  <c r="F94" i="9"/>
  <c r="B23" i="11"/>
  <c r="F23" i="11"/>
  <c r="A24" i="11"/>
  <c r="A80" i="9"/>
  <c r="B79" i="9"/>
  <c r="F79" i="9"/>
  <c r="DG70" i="9" l="1"/>
  <c r="DL70" i="9" s="1"/>
  <c r="DI60" i="9"/>
  <c r="DK60" i="9"/>
  <c r="DJ60" i="9"/>
  <c r="DO60" i="9" s="1"/>
  <c r="DH60" i="9"/>
  <c r="DL60" i="9"/>
  <c r="DQ60" i="9" s="1"/>
  <c r="DM88" i="9"/>
  <c r="DM54" i="9"/>
  <c r="DP57" i="9"/>
  <c r="DI58" i="9"/>
  <c r="DJ58" i="9"/>
  <c r="DO58" i="9" s="1"/>
  <c r="DK58" i="9"/>
  <c r="DP58" i="9" s="1"/>
  <c r="DH58" i="9"/>
  <c r="DD82" i="9"/>
  <c r="DE82" i="9" s="1"/>
  <c r="DF82" i="9" s="1"/>
  <c r="DM61" i="9"/>
  <c r="BO80" i="9"/>
  <c r="BP80" i="9"/>
  <c r="BN80" i="9"/>
  <c r="BQ80" i="9"/>
  <c r="BM76" i="9"/>
  <c r="BJ70" i="9"/>
  <c r="BK70" i="9" s="1"/>
  <c r="BL70" i="9" s="1"/>
  <c r="DR86" i="9"/>
  <c r="DF70" i="9"/>
  <c r="DM60" i="9"/>
  <c r="DR60" i="9" s="1"/>
  <c r="DG88" i="9"/>
  <c r="DI66" i="9"/>
  <c r="DJ66" i="9"/>
  <c r="DO66" i="9" s="1"/>
  <c r="DK66" i="9"/>
  <c r="DP66" i="9" s="1"/>
  <c r="DH66" i="9"/>
  <c r="DQ55" i="9"/>
  <c r="BL87" i="9"/>
  <c r="BO83" i="9"/>
  <c r="BN83" i="9"/>
  <c r="BP83" i="9"/>
  <c r="BQ83" i="9"/>
  <c r="DD62" i="9"/>
  <c r="DE62" i="9" s="1"/>
  <c r="DI73" i="9"/>
  <c r="DJ73" i="9"/>
  <c r="DO73" i="9" s="1"/>
  <c r="DK73" i="9"/>
  <c r="DH73" i="9"/>
  <c r="DF69" i="9"/>
  <c r="DR57" i="9"/>
  <c r="DI55" i="9"/>
  <c r="DH55" i="9"/>
  <c r="DK55" i="9"/>
  <c r="DP55" i="9" s="1"/>
  <c r="DJ55" i="9"/>
  <c r="DO55" i="9" s="1"/>
  <c r="DI76" i="9"/>
  <c r="DJ76" i="9"/>
  <c r="DO76" i="9" s="1"/>
  <c r="DK76" i="9"/>
  <c r="DP76" i="9" s="1"/>
  <c r="DH76" i="9"/>
  <c r="DM76" i="9"/>
  <c r="DR76" i="9" s="1"/>
  <c r="BS86" i="9"/>
  <c r="DJ90" i="9"/>
  <c r="DO90" i="9" s="1"/>
  <c r="DI90" i="9"/>
  <c r="DH90" i="9"/>
  <c r="DK90" i="9"/>
  <c r="DP90" i="9" s="1"/>
  <c r="DR65" i="9"/>
  <c r="DI72" i="9"/>
  <c r="DH72" i="9"/>
  <c r="DJ72" i="9"/>
  <c r="DO72" i="9" s="1"/>
  <c r="DK72" i="9"/>
  <c r="DP72" i="9" s="1"/>
  <c r="DL72" i="9"/>
  <c r="DQ72" i="9" s="1"/>
  <c r="DI68" i="9"/>
  <c r="DJ68" i="9"/>
  <c r="DO68" i="9" s="1"/>
  <c r="DK68" i="9"/>
  <c r="DP68" i="9" s="1"/>
  <c r="DH68" i="9"/>
  <c r="DD69" i="9"/>
  <c r="DE69" i="9" s="1"/>
  <c r="DL66" i="9"/>
  <c r="DI75" i="9"/>
  <c r="DH75" i="9"/>
  <c r="DJ75" i="9"/>
  <c r="DO75" i="9" s="1"/>
  <c r="DK75" i="9"/>
  <c r="DP75" i="9" s="1"/>
  <c r="BR69" i="9"/>
  <c r="BO74" i="9"/>
  <c r="BQ74" i="9"/>
  <c r="BP74" i="9"/>
  <c r="BN74" i="9"/>
  <c r="DQ57" i="9"/>
  <c r="DF67" i="9"/>
  <c r="DP56" i="9"/>
  <c r="BP81" i="9"/>
  <c r="BO81" i="9"/>
  <c r="BQ81" i="9"/>
  <c r="BN81" i="9"/>
  <c r="BO85" i="9"/>
  <c r="BN85" i="9"/>
  <c r="BP85" i="9"/>
  <c r="BQ85" i="9"/>
  <c r="BR85" i="9"/>
  <c r="BM78" i="9"/>
  <c r="BS81" i="9"/>
  <c r="BS68" i="9"/>
  <c r="DM87" i="9"/>
  <c r="DG87" i="9"/>
  <c r="BO56" i="9"/>
  <c r="BP56" i="9"/>
  <c r="BN56" i="9"/>
  <c r="BQ56" i="9"/>
  <c r="BO58" i="9"/>
  <c r="BN58" i="9"/>
  <c r="BP58" i="9"/>
  <c r="BQ58" i="9"/>
  <c r="BS67" i="9"/>
  <c r="BP65" i="9"/>
  <c r="BO65" i="9"/>
  <c r="BQ65" i="9"/>
  <c r="BN65" i="9"/>
  <c r="BR65" i="9"/>
  <c r="DL90" i="9"/>
  <c r="DQ90" i="9" s="1"/>
  <c r="BM67" i="9"/>
  <c r="BM66" i="9"/>
  <c r="DL75" i="9"/>
  <c r="DQ75" i="9" s="1"/>
  <c r="BM69" i="9"/>
  <c r="DI64" i="9"/>
  <c r="DJ64" i="9"/>
  <c r="DO64" i="9" s="1"/>
  <c r="DH64" i="9"/>
  <c r="DK64" i="9"/>
  <c r="BM86" i="9"/>
  <c r="BO61" i="9"/>
  <c r="BP61" i="9"/>
  <c r="BQ61" i="9"/>
  <c r="BN61" i="9"/>
  <c r="BR56" i="9"/>
  <c r="BO59" i="9"/>
  <c r="BP59" i="9"/>
  <c r="BQ59" i="9"/>
  <c r="BN59" i="9"/>
  <c r="BS59" i="9"/>
  <c r="DG71" i="9"/>
  <c r="DM71" i="9" s="1"/>
  <c r="BL82" i="9"/>
  <c r="BR61" i="9"/>
  <c r="BS85" i="9"/>
  <c r="BL53" i="9"/>
  <c r="DF53" i="9"/>
  <c r="BL62" i="9"/>
  <c r="DQ59" i="9"/>
  <c r="DI80" i="9"/>
  <c r="DH80" i="9"/>
  <c r="DJ80" i="9"/>
  <c r="DO80" i="9" s="1"/>
  <c r="DK80" i="9"/>
  <c r="DP80" i="9" s="1"/>
  <c r="DL80" i="9"/>
  <c r="DQ80" i="9" s="1"/>
  <c r="DM75" i="9"/>
  <c r="DR75" i="9" s="1"/>
  <c r="BM63" i="9"/>
  <c r="DJ52" i="9"/>
  <c r="DO52" i="9" s="1"/>
  <c r="DI52" i="9"/>
  <c r="DH52" i="9"/>
  <c r="DK52" i="9"/>
  <c r="DL52" i="9"/>
  <c r="DM58" i="9"/>
  <c r="DR58" i="9" s="1"/>
  <c r="DM66" i="9"/>
  <c r="DR66" i="9" s="1"/>
  <c r="DM72" i="9"/>
  <c r="DR72" i="9" s="1"/>
  <c r="BJ84" i="9"/>
  <c r="BK84" i="9" s="1"/>
  <c r="BL84" i="9" s="1"/>
  <c r="DM55" i="9"/>
  <c r="DR55" i="9" s="1"/>
  <c r="BL69" i="9"/>
  <c r="BS56" i="9"/>
  <c r="DL68" i="9"/>
  <c r="DQ68" i="9" s="1"/>
  <c r="DM64" i="9"/>
  <c r="DR64" i="9" s="1"/>
  <c r="DH65" i="9"/>
  <c r="DI65" i="9"/>
  <c r="DJ65" i="9"/>
  <c r="DO65" i="9" s="1"/>
  <c r="DK65" i="9"/>
  <c r="DP65" i="9" s="1"/>
  <c r="BS74" i="9"/>
  <c r="BJ82" i="9"/>
  <c r="BK82" i="9" s="1"/>
  <c r="BO64" i="9"/>
  <c r="BP64" i="9"/>
  <c r="BQ64" i="9"/>
  <c r="BN64" i="9"/>
  <c r="DM90" i="9"/>
  <c r="DR90" i="9" s="1"/>
  <c r="DI74" i="9"/>
  <c r="DJ74" i="9"/>
  <c r="DO74" i="9" s="1"/>
  <c r="DH74" i="9"/>
  <c r="DK74" i="9"/>
  <c r="DP74" i="9" s="1"/>
  <c r="BJ62" i="9"/>
  <c r="BK62" i="9" s="1"/>
  <c r="DM80" i="9"/>
  <c r="DR80" i="9" s="1"/>
  <c r="DG79" i="9"/>
  <c r="DF62" i="9"/>
  <c r="BS79" i="9"/>
  <c r="BS83" i="9"/>
  <c r="DD89" i="9"/>
  <c r="DE89" i="9" s="1"/>
  <c r="BM79" i="9"/>
  <c r="BO52" i="9"/>
  <c r="BP52" i="9"/>
  <c r="BQ52" i="9"/>
  <c r="BN52" i="9"/>
  <c r="BR52" i="9"/>
  <c r="DD83" i="9"/>
  <c r="DE83" i="9" s="1"/>
  <c r="DF83" i="9" s="1"/>
  <c r="DG81" i="9"/>
  <c r="BP90" i="9"/>
  <c r="BO90" i="9"/>
  <c r="BN90" i="9"/>
  <c r="BQ90" i="9"/>
  <c r="DL76" i="9"/>
  <c r="DQ76" i="9" s="1"/>
  <c r="DL65" i="9"/>
  <c r="DQ65" i="9" s="1"/>
  <c r="BS61" i="9"/>
  <c r="DG63" i="9"/>
  <c r="BJ89" i="9"/>
  <c r="BK89" i="9" s="1"/>
  <c r="DG61" i="9"/>
  <c r="BM68" i="9"/>
  <c r="DF85" i="9"/>
  <c r="DG85" i="9" s="1"/>
  <c r="DG54" i="9"/>
  <c r="DF84" i="9"/>
  <c r="BL57" i="9"/>
  <c r="BS64" i="9"/>
  <c r="DI86" i="9"/>
  <c r="DK86" i="9"/>
  <c r="DJ86" i="9"/>
  <c r="DO86" i="9" s="1"/>
  <c r="DH86" i="9"/>
  <c r="BN51" i="9"/>
  <c r="BO51" i="9"/>
  <c r="BR51" i="9"/>
  <c r="BQ51" i="9"/>
  <c r="BP51" i="9"/>
  <c r="BS51" i="9"/>
  <c r="DG51" i="9"/>
  <c r="BX6" i="9"/>
  <c r="CL6" i="9" s="1"/>
  <c r="AR6" i="9"/>
  <c r="BW6" i="9"/>
  <c r="CK6" i="9" s="1"/>
  <c r="AQ6" i="9"/>
  <c r="BB6" i="9"/>
  <c r="DQ42" i="11"/>
  <c r="DR41" i="11"/>
  <c r="DQ19" i="11"/>
  <c r="DP18" i="11"/>
  <c r="DP16" i="11"/>
  <c r="DP37" i="11"/>
  <c r="DQ43" i="11"/>
  <c r="DQ38" i="11"/>
  <c r="DP24" i="11"/>
  <c r="DQ24" i="10"/>
  <c r="DQ27" i="10"/>
  <c r="DP27" i="10"/>
  <c r="DP14" i="10"/>
  <c r="DP16" i="10"/>
  <c r="DP24" i="10"/>
  <c r="DP21" i="10"/>
  <c r="DQ29" i="10"/>
  <c r="DR24" i="10"/>
  <c r="DR29" i="10"/>
  <c r="DR27" i="10"/>
  <c r="DR12" i="10"/>
  <c r="DR21" i="10"/>
  <c r="DQ9" i="10"/>
  <c r="DQ12" i="10"/>
  <c r="DR14" i="10"/>
  <c r="DQ28" i="10"/>
  <c r="DP12" i="10"/>
  <c r="DP28" i="10"/>
  <c r="DR9" i="10"/>
  <c r="DJ13" i="10"/>
  <c r="DO13" i="10" s="1"/>
  <c r="DI13" i="10"/>
  <c r="DH13" i="10"/>
  <c r="DK13" i="10"/>
  <c r="DP13" i="10" s="1"/>
  <c r="DL13" i="10"/>
  <c r="DQ13" i="10" s="1"/>
  <c r="DP9" i="10"/>
  <c r="DQ21" i="10"/>
  <c r="DQ16" i="10"/>
  <c r="DQ14" i="10"/>
  <c r="DR16" i="10"/>
  <c r="BO41" i="10"/>
  <c r="BP41" i="10"/>
  <c r="BN41" i="10"/>
  <c r="BQ41" i="10"/>
  <c r="BO54" i="10"/>
  <c r="BP54" i="10"/>
  <c r="BN54" i="10"/>
  <c r="BQ54" i="10"/>
  <c r="DI44" i="10"/>
  <c r="DJ44" i="10"/>
  <c r="DO44" i="10" s="1"/>
  <c r="DK44" i="10"/>
  <c r="DP44" i="10" s="1"/>
  <c r="DH44" i="10"/>
  <c r="DR39" i="10"/>
  <c r="BS54" i="10"/>
  <c r="BR41" i="10"/>
  <c r="DI49" i="10"/>
  <c r="DH49" i="10"/>
  <c r="DJ49" i="10"/>
  <c r="DO49" i="10" s="1"/>
  <c r="DK49" i="10"/>
  <c r="DP49" i="10" s="1"/>
  <c r="BM52" i="10"/>
  <c r="DM44" i="10"/>
  <c r="BN40" i="10"/>
  <c r="BO40" i="10"/>
  <c r="BP40" i="10"/>
  <c r="BQ40" i="10"/>
  <c r="BS56" i="10"/>
  <c r="DM49" i="10"/>
  <c r="DR49" i="10" s="1"/>
  <c r="DL49" i="10"/>
  <c r="DQ49" i="10" s="1"/>
  <c r="DG42" i="10"/>
  <c r="DI41" i="10"/>
  <c r="DJ41" i="10"/>
  <c r="DO41" i="10" s="1"/>
  <c r="DH41" i="10"/>
  <c r="DK41" i="10"/>
  <c r="DP41" i="10" s="1"/>
  <c r="BR40" i="10"/>
  <c r="BR54" i="10"/>
  <c r="DG43" i="10"/>
  <c r="DR36" i="10"/>
  <c r="BO50" i="10"/>
  <c r="BN50" i="10"/>
  <c r="BQ50" i="10"/>
  <c r="BP50" i="10"/>
  <c r="BR50" i="10"/>
  <c r="DL41" i="10"/>
  <c r="DH39" i="10"/>
  <c r="DI39" i="10"/>
  <c r="DK39" i="10"/>
  <c r="DJ39" i="10"/>
  <c r="DO39" i="10" s="1"/>
  <c r="DI52" i="10"/>
  <c r="DH52" i="10"/>
  <c r="DJ52" i="10"/>
  <c r="DO52" i="10" s="1"/>
  <c r="DK52" i="10"/>
  <c r="DP52" i="10" s="1"/>
  <c r="DL52" i="10"/>
  <c r="DI55" i="10"/>
  <c r="DH55" i="10"/>
  <c r="DJ55" i="10"/>
  <c r="DO55" i="10" s="1"/>
  <c r="DK55" i="10"/>
  <c r="DP55" i="10" s="1"/>
  <c r="DH56" i="10"/>
  <c r="DI56" i="10"/>
  <c r="DK56" i="10"/>
  <c r="DP56" i="10" s="1"/>
  <c r="DJ56" i="10"/>
  <c r="DO56" i="10" s="1"/>
  <c r="DL56" i="10"/>
  <c r="DQ56" i="10" s="1"/>
  <c r="DM56" i="10"/>
  <c r="DR56" i="10" s="1"/>
  <c r="DL39" i="10"/>
  <c r="DP50" i="10"/>
  <c r="BS41" i="10"/>
  <c r="DM45" i="10"/>
  <c r="DI36" i="10"/>
  <c r="DH36" i="10"/>
  <c r="DJ36" i="10"/>
  <c r="DO36" i="10" s="1"/>
  <c r="DK36" i="10"/>
  <c r="DP36" i="10" s="1"/>
  <c r="DL36" i="10"/>
  <c r="DQ36" i="10" s="1"/>
  <c r="DL55" i="10"/>
  <c r="DQ55" i="10" s="1"/>
  <c r="DR40" i="10"/>
  <c r="BS50" i="10"/>
  <c r="BS40" i="10"/>
  <c r="DQ44" i="10"/>
  <c r="DI57" i="10"/>
  <c r="DH57" i="10"/>
  <c r="DJ57" i="10"/>
  <c r="DO57" i="10" s="1"/>
  <c r="DK57" i="10"/>
  <c r="DP57" i="10" s="1"/>
  <c r="DL57" i="10"/>
  <c r="DQ57" i="10" s="1"/>
  <c r="DI48" i="10"/>
  <c r="DJ48" i="10"/>
  <c r="DO48" i="10" s="1"/>
  <c r="DH48" i="10"/>
  <c r="DK48" i="10"/>
  <c r="DL48" i="10"/>
  <c r="BO47" i="10"/>
  <c r="BN47" i="10"/>
  <c r="BP47" i="10"/>
  <c r="BQ47" i="10"/>
  <c r="BR47" i="10"/>
  <c r="DG45" i="10"/>
  <c r="BM56" i="10"/>
  <c r="DI58" i="10"/>
  <c r="DJ58" i="10"/>
  <c r="DO58" i="10" s="1"/>
  <c r="DK58" i="10"/>
  <c r="DP58" i="10" s="1"/>
  <c r="DH58" i="10"/>
  <c r="DL58" i="10"/>
  <c r="DQ58" i="10" s="1"/>
  <c r="DM41" i="10"/>
  <c r="BP43" i="10"/>
  <c r="BN43" i="10"/>
  <c r="BO43" i="10"/>
  <c r="BQ43" i="10"/>
  <c r="BR43" i="10"/>
  <c r="DM57" i="10"/>
  <c r="DR57" i="10" s="1"/>
  <c r="BO36" i="10"/>
  <c r="BN36" i="10"/>
  <c r="BP36" i="10"/>
  <c r="BQ36" i="10"/>
  <c r="BR36" i="10"/>
  <c r="DH46" i="10"/>
  <c r="DI46" i="10"/>
  <c r="DJ46" i="10"/>
  <c r="DO46" i="10" s="1"/>
  <c r="DK46" i="10"/>
  <c r="DP46" i="10" s="1"/>
  <c r="DL46" i="10"/>
  <c r="DI38" i="10"/>
  <c r="DH38" i="10"/>
  <c r="DJ38" i="10"/>
  <c r="DO38" i="10" s="1"/>
  <c r="DK38" i="10"/>
  <c r="DP38" i="10" s="1"/>
  <c r="DR53" i="10"/>
  <c r="DM48" i="10"/>
  <c r="DR48" i="10" s="1"/>
  <c r="DM58" i="10"/>
  <c r="DQ40" i="10"/>
  <c r="DP35" i="10"/>
  <c r="BB6" i="10"/>
  <c r="BC6" i="10"/>
  <c r="DR18" i="11"/>
  <c r="DQ18" i="11"/>
  <c r="DP42" i="11"/>
  <c r="DQ22" i="11"/>
  <c r="DR10" i="11"/>
  <c r="DQ12" i="11"/>
  <c r="DP38" i="11"/>
  <c r="DQ33" i="11"/>
  <c r="DR19" i="11"/>
  <c r="DQ41" i="11"/>
  <c r="DQ36" i="11"/>
  <c r="DP22" i="11"/>
  <c r="DR16" i="11"/>
  <c r="DQ16" i="11"/>
  <c r="DR39" i="11"/>
  <c r="DP30" i="11"/>
  <c r="DP19" i="11"/>
  <c r="DP41" i="11"/>
  <c r="DP12" i="11"/>
  <c r="DR24" i="11"/>
  <c r="DR44" i="11"/>
  <c r="DR38" i="11"/>
  <c r="DR37" i="11"/>
  <c r="DR22" i="11"/>
  <c r="DR33" i="11"/>
  <c r="DQ39" i="11"/>
  <c r="DR12" i="11"/>
  <c r="DQ10" i="11"/>
  <c r="DP10" i="11"/>
  <c r="DQ24" i="11"/>
  <c r="DR34" i="11"/>
  <c r="BN53" i="11"/>
  <c r="BO53" i="11"/>
  <c r="BP53" i="11"/>
  <c r="BQ53" i="11"/>
  <c r="BR53" i="11"/>
  <c r="DI75" i="11"/>
  <c r="DJ75" i="11"/>
  <c r="DO75" i="11" s="1"/>
  <c r="DH75" i="11"/>
  <c r="DK75" i="11"/>
  <c r="DL75" i="11"/>
  <c r="DQ82" i="11"/>
  <c r="DL79" i="11"/>
  <c r="DR81" i="11"/>
  <c r="BN90" i="11"/>
  <c r="BO90" i="11"/>
  <c r="BP90" i="11"/>
  <c r="BQ90" i="11"/>
  <c r="BR90" i="11"/>
  <c r="DJ85" i="11"/>
  <c r="DO85" i="11" s="1"/>
  <c r="DI85" i="11"/>
  <c r="DK85" i="11"/>
  <c r="DP85" i="11" s="1"/>
  <c r="DH85" i="11"/>
  <c r="DL85" i="11"/>
  <c r="DQ85" i="11" s="1"/>
  <c r="DQ84" i="11"/>
  <c r="DQ81" i="11"/>
  <c r="DQ74" i="11"/>
  <c r="DR69" i="11"/>
  <c r="DR58" i="11"/>
  <c r="BN81" i="11"/>
  <c r="BO81" i="11"/>
  <c r="BP81" i="11"/>
  <c r="BQ81" i="11"/>
  <c r="BR81" i="11"/>
  <c r="DR82" i="11"/>
  <c r="BN61" i="11"/>
  <c r="BO61" i="11"/>
  <c r="BP61" i="11"/>
  <c r="BQ61" i="11"/>
  <c r="BR61" i="11"/>
  <c r="DI66" i="11"/>
  <c r="DJ66" i="11"/>
  <c r="DO66" i="11" s="1"/>
  <c r="DH66" i="11"/>
  <c r="DK66" i="11"/>
  <c r="DP66" i="11" s="1"/>
  <c r="DL66" i="11"/>
  <c r="DQ66" i="11" s="1"/>
  <c r="BO52" i="11"/>
  <c r="BN52" i="11"/>
  <c r="BP52" i="11"/>
  <c r="BQ52" i="11"/>
  <c r="BR52" i="11"/>
  <c r="DR53" i="11"/>
  <c r="DI60" i="11"/>
  <c r="DH60" i="11"/>
  <c r="DJ60" i="11"/>
  <c r="DO60" i="11" s="1"/>
  <c r="DK60" i="11"/>
  <c r="DP60" i="11" s="1"/>
  <c r="DL60" i="11"/>
  <c r="DQ60" i="11" s="1"/>
  <c r="DR83" i="11"/>
  <c r="DQ68" i="11"/>
  <c r="BN69" i="11"/>
  <c r="BO69" i="11"/>
  <c r="BP69" i="11"/>
  <c r="BQ69" i="11"/>
  <c r="BR69" i="11"/>
  <c r="DM66" i="11"/>
  <c r="DR66" i="11" s="1"/>
  <c r="DQ57" i="11"/>
  <c r="DM85" i="11"/>
  <c r="BS81" i="11"/>
  <c r="DI79" i="11"/>
  <c r="DH79" i="11"/>
  <c r="DJ79" i="11"/>
  <c r="DO79" i="11" s="1"/>
  <c r="DK79" i="11"/>
  <c r="DP79" i="11" s="1"/>
  <c r="BS53" i="11"/>
  <c r="DI90" i="11"/>
  <c r="DJ90" i="11"/>
  <c r="DO90" i="11" s="1"/>
  <c r="DH90" i="11"/>
  <c r="DK90" i="11"/>
  <c r="DP90" i="11" s="1"/>
  <c r="DL90" i="11"/>
  <c r="DQ90" i="11" s="1"/>
  <c r="DR78" i="11"/>
  <c r="DM60" i="11"/>
  <c r="DR60" i="11" s="1"/>
  <c r="BS90" i="11"/>
  <c r="BS69" i="11"/>
  <c r="DQ83" i="11"/>
  <c r="BN60" i="11"/>
  <c r="BO60" i="11"/>
  <c r="BP60" i="11"/>
  <c r="BQ60" i="11"/>
  <c r="BS62" i="11"/>
  <c r="BS60" i="11"/>
  <c r="DH80" i="11"/>
  <c r="DI80" i="11"/>
  <c r="DJ80" i="11"/>
  <c r="DO80" i="11" s="1"/>
  <c r="DK80" i="11"/>
  <c r="DP80" i="11" s="1"/>
  <c r="DL80" i="11"/>
  <c r="DQ80" i="11" s="1"/>
  <c r="BN83" i="11"/>
  <c r="BO83" i="11"/>
  <c r="BP83" i="11"/>
  <c r="BQ83" i="11"/>
  <c r="BR83" i="11"/>
  <c r="DR74" i="11"/>
  <c r="BN54" i="11"/>
  <c r="BO54" i="11"/>
  <c r="BP54" i="11"/>
  <c r="BQ54" i="11"/>
  <c r="BR54" i="11"/>
  <c r="DP68" i="11"/>
  <c r="BN82" i="11"/>
  <c r="BO82" i="11"/>
  <c r="BP82" i="11"/>
  <c r="BQ82" i="11"/>
  <c r="BR82" i="11"/>
  <c r="BS61" i="11"/>
  <c r="DM90" i="11"/>
  <c r="DQ58" i="11"/>
  <c r="BS52" i="11"/>
  <c r="DP83" i="11"/>
  <c r="BO76" i="11"/>
  <c r="BN76" i="11"/>
  <c r="BP76" i="11"/>
  <c r="BQ76" i="11"/>
  <c r="BR76" i="11"/>
  <c r="BO72" i="11"/>
  <c r="BN72" i="11"/>
  <c r="BP72" i="11"/>
  <c r="BQ72" i="11"/>
  <c r="BR72" i="11"/>
  <c r="DQ53" i="11"/>
  <c r="DR84" i="11"/>
  <c r="BO73" i="11"/>
  <c r="BN73" i="11"/>
  <c r="BP73" i="11"/>
  <c r="BQ73" i="11"/>
  <c r="BR73" i="11"/>
  <c r="DQ78" i="11"/>
  <c r="DM75" i="11"/>
  <c r="BS83" i="11"/>
  <c r="BM62" i="11"/>
  <c r="BS54" i="11"/>
  <c r="BN89" i="11"/>
  <c r="BO89" i="11"/>
  <c r="BP89" i="11"/>
  <c r="BQ89" i="11"/>
  <c r="BR89" i="11"/>
  <c r="BN71" i="11"/>
  <c r="BP71" i="11"/>
  <c r="BO71" i="11"/>
  <c r="BQ71" i="11"/>
  <c r="BR71" i="11"/>
  <c r="DQ73" i="11"/>
  <c r="DP81" i="11"/>
  <c r="DQ69" i="11"/>
  <c r="DP58" i="11"/>
  <c r="DR68" i="11"/>
  <c r="DR51" i="11"/>
  <c r="DQ51" i="11"/>
  <c r="DP51" i="11"/>
  <c r="DR77" i="12"/>
  <c r="DP88" i="12"/>
  <c r="DR61" i="12"/>
  <c r="DQ90" i="12"/>
  <c r="DR66" i="12"/>
  <c r="DK78" i="12"/>
  <c r="DR90" i="12"/>
  <c r="DQ58" i="12"/>
  <c r="DR75" i="12"/>
  <c r="DH78" i="12"/>
  <c r="DP58" i="12"/>
  <c r="DQ76" i="12"/>
  <c r="DP81" i="12"/>
  <c r="DR81" i="12"/>
  <c r="DR58" i="12"/>
  <c r="DR98" i="12"/>
  <c r="DI77" i="12"/>
  <c r="DJ78" i="12"/>
  <c r="DO78" i="12" s="1"/>
  <c r="DP69" i="12"/>
  <c r="DQ81" i="12"/>
  <c r="DR68" i="12"/>
  <c r="DQ66" i="12"/>
  <c r="DR56" i="12"/>
  <c r="DP66" i="12"/>
  <c r="DP90" i="12"/>
  <c r="DR76" i="12"/>
  <c r="DQ68" i="12"/>
  <c r="DM60" i="12"/>
  <c r="DJ60" i="12"/>
  <c r="DH88" i="12"/>
  <c r="DL77" i="12"/>
  <c r="DQ77" i="12" s="1"/>
  <c r="BN68" i="12"/>
  <c r="BN94" i="12"/>
  <c r="DH77" i="12"/>
  <c r="DL60" i="12"/>
  <c r="DJ88" i="12"/>
  <c r="DO88" i="12" s="1"/>
  <c r="BP87" i="12"/>
  <c r="BQ87" i="12"/>
  <c r="BO87" i="12"/>
  <c r="BN87" i="12"/>
  <c r="DI78" i="12"/>
  <c r="BP68" i="12"/>
  <c r="DK77" i="12"/>
  <c r="DP77" i="12" s="1"/>
  <c r="DH60" i="12"/>
  <c r="DM88" i="12"/>
  <c r="DR88" i="12" s="1"/>
  <c r="BS94" i="12"/>
  <c r="BR95" i="12"/>
  <c r="BO68" i="12"/>
  <c r="DJ77" i="12"/>
  <c r="DO77" i="12" s="1"/>
  <c r="BS87" i="12"/>
  <c r="DM95" i="12"/>
  <c r="DJ95" i="12"/>
  <c r="DO95" i="12" s="1"/>
  <c r="DI95" i="12"/>
  <c r="DH95" i="12"/>
  <c r="DK95" i="12"/>
  <c r="DP95" i="12" s="1"/>
  <c r="DL95" i="12"/>
  <c r="DM83" i="12"/>
  <c r="DK83" i="12"/>
  <c r="DL83" i="12"/>
  <c r="DH83" i="12"/>
  <c r="DJ83" i="12"/>
  <c r="DO83" i="12" s="1"/>
  <c r="DI83" i="12"/>
  <c r="BR65" i="12"/>
  <c r="BN65" i="12"/>
  <c r="BS65" i="12"/>
  <c r="BO65" i="12"/>
  <c r="BP65" i="12"/>
  <c r="BQ65" i="12"/>
  <c r="BS93" i="12"/>
  <c r="BO93" i="12"/>
  <c r="BP93" i="12"/>
  <c r="BN93" i="12"/>
  <c r="BQ78" i="12"/>
  <c r="BP78" i="12"/>
  <c r="BR93" i="12"/>
  <c r="BS78" i="12"/>
  <c r="BN78" i="12"/>
  <c r="BO94" i="12"/>
  <c r="DM78" i="12"/>
  <c r="DR78" i="12" s="1"/>
  <c r="DI73" i="12"/>
  <c r="DK73" i="12"/>
  <c r="DJ73" i="12"/>
  <c r="DO73" i="12" s="1"/>
  <c r="DH73" i="12"/>
  <c r="DF79" i="12"/>
  <c r="DJ96" i="12"/>
  <c r="DO96" i="12" s="1"/>
  <c r="DI96" i="12"/>
  <c r="DK96" i="12"/>
  <c r="DP96" i="12" s="1"/>
  <c r="DH96" i="12"/>
  <c r="DL96" i="12"/>
  <c r="BR96" i="12"/>
  <c r="BP96" i="12"/>
  <c r="BO96" i="12"/>
  <c r="BN96" i="12"/>
  <c r="BQ96" i="12"/>
  <c r="DI97" i="12"/>
  <c r="DJ97" i="12"/>
  <c r="DO97" i="12" s="1"/>
  <c r="DK97" i="12"/>
  <c r="DP97" i="12" s="1"/>
  <c r="DH97" i="12"/>
  <c r="DL97" i="12"/>
  <c r="DQ97" i="12" s="1"/>
  <c r="BS96" i="12"/>
  <c r="DM97" i="12"/>
  <c r="DR97" i="12" s="1"/>
  <c r="DJ87" i="12"/>
  <c r="DO87" i="12" s="1"/>
  <c r="DH87" i="12"/>
  <c r="DL87" i="12"/>
  <c r="DK87" i="12"/>
  <c r="DI87" i="12"/>
  <c r="DG71" i="12"/>
  <c r="DM71" i="12" s="1"/>
  <c r="DM73" i="12"/>
  <c r="DR73" i="12" s="1"/>
  <c r="DL91" i="12"/>
  <c r="DI91" i="12"/>
  <c r="DJ91" i="12"/>
  <c r="DO91" i="12" s="1"/>
  <c r="DH91" i="12"/>
  <c r="DK91" i="12"/>
  <c r="BH8" i="12"/>
  <c r="BP72" i="12"/>
  <c r="BQ72" i="12"/>
  <c r="BN72" i="12"/>
  <c r="BR72" i="12"/>
  <c r="BO72" i="12"/>
  <c r="DI72" i="12"/>
  <c r="DK72" i="12"/>
  <c r="DH72" i="12"/>
  <c r="DJ72" i="12"/>
  <c r="DO72" i="12" s="1"/>
  <c r="DC8" i="12"/>
  <c r="DD8" i="12" s="1"/>
  <c r="DE8" i="12" s="1"/>
  <c r="BS72" i="12"/>
  <c r="DL72" i="12"/>
  <c r="DQ72" i="12" s="1"/>
  <c r="DG85" i="12"/>
  <c r="DM85" i="12" s="1"/>
  <c r="DJ75" i="12"/>
  <c r="DO75" i="12" s="1"/>
  <c r="DK75" i="12"/>
  <c r="DP75" i="12" s="1"/>
  <c r="DI75" i="12"/>
  <c r="DH75" i="12"/>
  <c r="DL75" i="12"/>
  <c r="DQ75" i="12" s="1"/>
  <c r="DI62" i="12"/>
  <c r="DJ62" i="12"/>
  <c r="DO62" i="12" s="1"/>
  <c r="DH62" i="12"/>
  <c r="DK62" i="12"/>
  <c r="DH57" i="12"/>
  <c r="DI57" i="12"/>
  <c r="DJ57" i="12"/>
  <c r="DO57" i="12" s="1"/>
  <c r="DK57" i="12"/>
  <c r="DP57" i="12" s="1"/>
  <c r="DG80" i="12"/>
  <c r="DM80" i="12" s="1"/>
  <c r="DL62" i="12"/>
  <c r="DQ62" i="12" s="1"/>
  <c r="DL57" i="12"/>
  <c r="DQ57" i="12" s="1"/>
  <c r="DM62" i="12"/>
  <c r="DI63" i="12"/>
  <c r="DH63" i="12"/>
  <c r="DJ63" i="12"/>
  <c r="DO63" i="12" s="1"/>
  <c r="DK63" i="12"/>
  <c r="DP63" i="12" s="1"/>
  <c r="DL63" i="12"/>
  <c r="DQ63" i="12" s="1"/>
  <c r="DI67" i="12"/>
  <c r="DK67" i="12"/>
  <c r="DP67" i="12" s="1"/>
  <c r="DH67" i="12"/>
  <c r="DJ67" i="12"/>
  <c r="DO67" i="12" s="1"/>
  <c r="DL67" i="12"/>
  <c r="DQ67" i="12" s="1"/>
  <c r="DL61" i="12"/>
  <c r="DQ61" i="12" s="1"/>
  <c r="DM57" i="12"/>
  <c r="DR57" i="12" s="1"/>
  <c r="DM67" i="12"/>
  <c r="DR67" i="12" s="1"/>
  <c r="DH59" i="12"/>
  <c r="DI59" i="12"/>
  <c r="DJ59" i="12"/>
  <c r="DO59" i="12" s="1"/>
  <c r="DK59" i="12"/>
  <c r="DP59" i="12" s="1"/>
  <c r="DL59" i="12"/>
  <c r="DQ59" i="12" s="1"/>
  <c r="DM59" i="12"/>
  <c r="DR59" i="12" s="1"/>
  <c r="DI64" i="12"/>
  <c r="DJ64" i="12"/>
  <c r="DO64" i="12" s="1"/>
  <c r="DH64" i="12"/>
  <c r="DK64" i="12"/>
  <c r="DP64" i="12" s="1"/>
  <c r="DL64" i="12"/>
  <c r="DI74" i="12"/>
  <c r="DH74" i="12"/>
  <c r="DJ74" i="12"/>
  <c r="DO74" i="12" s="1"/>
  <c r="DK74" i="12"/>
  <c r="DP74" i="12" s="1"/>
  <c r="DL74" i="12"/>
  <c r="DQ74" i="12" s="1"/>
  <c r="DH61" i="12"/>
  <c r="DI61" i="12"/>
  <c r="DJ61" i="12"/>
  <c r="DO61" i="12" s="1"/>
  <c r="DK61" i="12"/>
  <c r="DI94" i="12"/>
  <c r="DH94" i="12"/>
  <c r="DJ94" i="12"/>
  <c r="DO94" i="12" s="1"/>
  <c r="DK94" i="12"/>
  <c r="DP94" i="12" s="1"/>
  <c r="DL94" i="12"/>
  <c r="DQ94" i="12" s="1"/>
  <c r="DI98" i="12"/>
  <c r="DH98" i="12"/>
  <c r="DJ98" i="12"/>
  <c r="DO98" i="12" s="1"/>
  <c r="DK98" i="12"/>
  <c r="DP98" i="12" s="1"/>
  <c r="DL98" i="12"/>
  <c r="DQ98" i="12" s="1"/>
  <c r="DM63" i="12"/>
  <c r="DR63" i="12" s="1"/>
  <c r="DM64" i="12"/>
  <c r="DR64" i="12" s="1"/>
  <c r="DG92" i="12"/>
  <c r="BS76" i="12"/>
  <c r="BO70" i="12"/>
  <c r="BN70" i="12"/>
  <c r="BP70" i="12"/>
  <c r="BQ70" i="12"/>
  <c r="BR70" i="12"/>
  <c r="BN89" i="12"/>
  <c r="BP89" i="12"/>
  <c r="BO89" i="12"/>
  <c r="BQ89" i="12"/>
  <c r="BR89" i="12"/>
  <c r="BO56" i="12"/>
  <c r="BN56" i="12"/>
  <c r="BP56" i="12"/>
  <c r="BQ56" i="12"/>
  <c r="BO79" i="12"/>
  <c r="BQ79" i="12"/>
  <c r="BP79" i="12"/>
  <c r="BN79" i="12"/>
  <c r="BR79" i="12"/>
  <c r="BN83" i="12"/>
  <c r="BO83" i="12"/>
  <c r="BP83" i="12"/>
  <c r="BQ83" i="12"/>
  <c r="BS89" i="12"/>
  <c r="BO66" i="12"/>
  <c r="BP66" i="12"/>
  <c r="BN66" i="12"/>
  <c r="BQ66" i="12"/>
  <c r="BR66" i="12"/>
  <c r="BO82" i="12"/>
  <c r="BN82" i="12"/>
  <c r="BP82" i="12"/>
  <c r="BQ82" i="12"/>
  <c r="BS82" i="12"/>
  <c r="BR82" i="12"/>
  <c r="BR83" i="12"/>
  <c r="BO84" i="12"/>
  <c r="BN84" i="12"/>
  <c r="BP84" i="12"/>
  <c r="BQ84" i="12"/>
  <c r="BO90" i="12"/>
  <c r="BN90" i="12"/>
  <c r="BP90" i="12"/>
  <c r="BQ90" i="12"/>
  <c r="BR90" i="12"/>
  <c r="BS90" i="12"/>
  <c r="BO69" i="12"/>
  <c r="BP69" i="12"/>
  <c r="BN69" i="12"/>
  <c r="BQ69" i="12"/>
  <c r="BR69" i="12"/>
  <c r="BP97" i="12"/>
  <c r="BN97" i="12"/>
  <c r="BO97" i="12"/>
  <c r="BQ97" i="12"/>
  <c r="BR97" i="12"/>
  <c r="BR56" i="12"/>
  <c r="BS83" i="12"/>
  <c r="BS66" i="12"/>
  <c r="BM71" i="12"/>
  <c r="BO64" i="12"/>
  <c r="BN64" i="12"/>
  <c r="BP64" i="12"/>
  <c r="BQ64" i="12"/>
  <c r="BO85" i="12"/>
  <c r="BP85" i="12"/>
  <c r="BN85" i="12"/>
  <c r="BQ85" i="12"/>
  <c r="BR84" i="12"/>
  <c r="BO76" i="12"/>
  <c r="BP76" i="12"/>
  <c r="BN76" i="12"/>
  <c r="BQ76" i="12"/>
  <c r="BS70" i="12"/>
  <c r="BS86" i="12"/>
  <c r="BS84" i="12"/>
  <c r="BS69" i="12"/>
  <c r="BS79" i="12"/>
  <c r="BR64" i="12"/>
  <c r="BR85" i="12"/>
  <c r="BM86" i="12"/>
  <c r="BM67" i="12"/>
  <c r="BS67" i="12" s="1"/>
  <c r="F52" i="9"/>
  <c r="A53" i="9"/>
  <c r="B52" i="9"/>
  <c r="A39" i="9"/>
  <c r="F38" i="9"/>
  <c r="B38" i="9"/>
  <c r="A10" i="9"/>
  <c r="F9" i="9"/>
  <c r="AE6" i="9" s="1"/>
  <c r="B9" i="9"/>
  <c r="AE6" i="10"/>
  <c r="AS6" i="10" s="1"/>
  <c r="B10" i="10"/>
  <c r="A11" i="10"/>
  <c r="F10" i="10"/>
  <c r="AF6" i="10" s="1"/>
  <c r="AT6" i="10" s="1"/>
  <c r="M6" i="10"/>
  <c r="B9" i="11"/>
  <c r="A10" i="11"/>
  <c r="F9" i="11"/>
  <c r="AD6" i="11"/>
  <c r="AR6" i="11" s="1"/>
  <c r="AH8" i="12"/>
  <c r="A16" i="12"/>
  <c r="F15" i="12"/>
  <c r="B15" i="12"/>
  <c r="B95" i="9"/>
  <c r="F95" i="9"/>
  <c r="A96" i="9"/>
  <c r="F66" i="9"/>
  <c r="A67" i="9"/>
  <c r="B66" i="9"/>
  <c r="A81" i="9"/>
  <c r="B80" i="9"/>
  <c r="F80" i="9"/>
  <c r="A24" i="9"/>
  <c r="B23" i="9"/>
  <c r="F23" i="9"/>
  <c r="A379" i="9"/>
  <c r="B378" i="9"/>
  <c r="F378" i="9"/>
  <c r="B123" i="9"/>
  <c r="A124" i="9"/>
  <c r="F123" i="9"/>
  <c r="B109" i="9"/>
  <c r="A110" i="9"/>
  <c r="F109" i="9"/>
  <c r="A25" i="11"/>
  <c r="F24" i="11"/>
  <c r="B24" i="11"/>
  <c r="DI85" i="9" l="1"/>
  <c r="DH85" i="9"/>
  <c r="DJ85" i="9"/>
  <c r="DO85" i="9" s="1"/>
  <c r="DK85" i="9"/>
  <c r="DL85" i="9"/>
  <c r="DI81" i="9"/>
  <c r="DJ81" i="9"/>
  <c r="DO81" i="9" s="1"/>
  <c r="DH81" i="9"/>
  <c r="DK81" i="9"/>
  <c r="DL81" i="9"/>
  <c r="BN79" i="9"/>
  <c r="BP79" i="9"/>
  <c r="BO79" i="9"/>
  <c r="BQ79" i="9"/>
  <c r="DM62" i="9"/>
  <c r="BR82" i="9"/>
  <c r="BM82" i="9"/>
  <c r="BO63" i="9"/>
  <c r="BQ63" i="9"/>
  <c r="BP63" i="9"/>
  <c r="BN63" i="9"/>
  <c r="BO76" i="9"/>
  <c r="BP76" i="9"/>
  <c r="BQ76" i="9"/>
  <c r="BN76" i="9"/>
  <c r="BR76" i="9"/>
  <c r="BM87" i="9"/>
  <c r="BS87" i="9" s="1"/>
  <c r="DI54" i="9"/>
  <c r="DJ54" i="9"/>
  <c r="DO54" i="9" s="1"/>
  <c r="DH54" i="9"/>
  <c r="DK54" i="9"/>
  <c r="DP54" i="9" s="1"/>
  <c r="DL54" i="9"/>
  <c r="DQ54" i="9" s="1"/>
  <c r="DM81" i="9"/>
  <c r="BR79" i="9"/>
  <c r="DH79" i="9"/>
  <c r="DJ79" i="9"/>
  <c r="DO79" i="9" s="1"/>
  <c r="DI79" i="9"/>
  <c r="DK79" i="9"/>
  <c r="DP79" i="9" s="1"/>
  <c r="DL79" i="9"/>
  <c r="DQ79" i="9" s="1"/>
  <c r="BR63" i="9"/>
  <c r="BN69" i="9"/>
  <c r="BO69" i="9"/>
  <c r="BP69" i="9"/>
  <c r="BQ69" i="9"/>
  <c r="BO78" i="9"/>
  <c r="BP78" i="9"/>
  <c r="BN78" i="9"/>
  <c r="BQ78" i="9"/>
  <c r="DG84" i="9"/>
  <c r="DM84" i="9" s="1"/>
  <c r="BS76" i="9"/>
  <c r="BS82" i="9"/>
  <c r="DH70" i="9"/>
  <c r="DI70" i="9"/>
  <c r="DJ70" i="9"/>
  <c r="DO70" i="9" s="1"/>
  <c r="DK70" i="9"/>
  <c r="DP70" i="9" s="1"/>
  <c r="DM85" i="9"/>
  <c r="DG83" i="9"/>
  <c r="DM79" i="9"/>
  <c r="DR79" i="9" s="1"/>
  <c r="DQ52" i="9"/>
  <c r="DG53" i="9"/>
  <c r="DM53" i="9" s="1"/>
  <c r="BS78" i="9"/>
  <c r="BR78" i="9"/>
  <c r="DG62" i="9"/>
  <c r="DQ74" i="9"/>
  <c r="DI88" i="9"/>
  <c r="DJ88" i="9"/>
  <c r="DO88" i="9" s="1"/>
  <c r="DK88" i="9"/>
  <c r="DH88" i="9"/>
  <c r="DL88" i="9"/>
  <c r="DR73" i="9"/>
  <c r="DQ73" i="9"/>
  <c r="DI63" i="9"/>
  <c r="DJ63" i="9"/>
  <c r="DO63" i="9" s="1"/>
  <c r="DH63" i="9"/>
  <c r="DK63" i="9"/>
  <c r="DL63" i="9"/>
  <c r="BO68" i="9"/>
  <c r="BP68" i="9"/>
  <c r="BN68" i="9"/>
  <c r="BQ68" i="9"/>
  <c r="DG67" i="9"/>
  <c r="DG89" i="9"/>
  <c r="BM57" i="9"/>
  <c r="DM63" i="9"/>
  <c r="BS69" i="9"/>
  <c r="DP52" i="9"/>
  <c r="BM53" i="9"/>
  <c r="BO66" i="9"/>
  <c r="BP66" i="9"/>
  <c r="BQ66" i="9"/>
  <c r="BN66" i="9"/>
  <c r="BR66" i="9"/>
  <c r="DR74" i="9"/>
  <c r="BM84" i="9"/>
  <c r="BS84" i="9" s="1"/>
  <c r="BM70" i="9"/>
  <c r="BS70" i="9" s="1"/>
  <c r="DP86" i="9"/>
  <c r="BR68" i="9"/>
  <c r="DF89" i="9"/>
  <c r="BO86" i="9"/>
  <c r="BQ86" i="9"/>
  <c r="BP86" i="9"/>
  <c r="BN86" i="9"/>
  <c r="BR86" i="9"/>
  <c r="BS66" i="9"/>
  <c r="DQ66" i="9"/>
  <c r="DQ64" i="9"/>
  <c r="DM70" i="9"/>
  <c r="DR68" i="9"/>
  <c r="DP60" i="9"/>
  <c r="BS63" i="9"/>
  <c r="DI71" i="9"/>
  <c r="DJ71" i="9"/>
  <c r="DO71" i="9" s="1"/>
  <c r="DH71" i="9"/>
  <c r="DK71" i="9"/>
  <c r="DL71" i="9"/>
  <c r="DG82" i="9"/>
  <c r="DL82" i="9" s="1"/>
  <c r="DI61" i="9"/>
  <c r="DJ61" i="9"/>
  <c r="DO61" i="9" s="1"/>
  <c r="DK61" i="9"/>
  <c r="DP61" i="9" s="1"/>
  <c r="DH61" i="9"/>
  <c r="DL61" i="9"/>
  <c r="BM62" i="9"/>
  <c r="DP64" i="9"/>
  <c r="BO67" i="9"/>
  <c r="BQ67" i="9"/>
  <c r="BP67" i="9"/>
  <c r="BN67" i="9"/>
  <c r="BR67" i="9"/>
  <c r="DH87" i="9"/>
  <c r="DI87" i="9"/>
  <c r="DK87" i="9"/>
  <c r="DJ87" i="9"/>
  <c r="DO87" i="9" s="1"/>
  <c r="DL87" i="9"/>
  <c r="DQ87" i="9" s="1"/>
  <c r="DL69" i="9"/>
  <c r="DG69" i="9"/>
  <c r="DM69" i="9" s="1"/>
  <c r="DP73" i="9"/>
  <c r="DQ58" i="9"/>
  <c r="DQ86" i="9"/>
  <c r="BL89" i="9"/>
  <c r="DR52" i="9"/>
  <c r="DH51" i="9"/>
  <c r="DK51" i="9"/>
  <c r="DJ51" i="9"/>
  <c r="DO51" i="9" s="1"/>
  <c r="DI51" i="9"/>
  <c r="DL51" i="9"/>
  <c r="DM51" i="9"/>
  <c r="DR51" i="9" s="1"/>
  <c r="CZ6" i="9"/>
  <c r="BC6" i="9"/>
  <c r="BY6" i="9"/>
  <c r="CM6" i="9" s="1"/>
  <c r="AS6" i="9"/>
  <c r="CV6" i="9"/>
  <c r="CW6" i="9"/>
  <c r="DR13" i="10"/>
  <c r="BO52" i="10"/>
  <c r="BN52" i="10"/>
  <c r="BP52" i="10"/>
  <c r="BQ52" i="10"/>
  <c r="BR52" i="10"/>
  <c r="DR45" i="10"/>
  <c r="BS52" i="10"/>
  <c r="DQ38" i="10"/>
  <c r="DP39" i="10"/>
  <c r="DR46" i="10"/>
  <c r="DQ39" i="10"/>
  <c r="DH43" i="10"/>
  <c r="DI43" i="10"/>
  <c r="DJ43" i="10"/>
  <c r="DO43" i="10" s="1"/>
  <c r="DK43" i="10"/>
  <c r="DP43" i="10" s="1"/>
  <c r="DL43" i="10"/>
  <c r="DQ43" i="10" s="1"/>
  <c r="BO56" i="10"/>
  <c r="BN56" i="10"/>
  <c r="BP56" i="10"/>
  <c r="BQ56" i="10"/>
  <c r="DQ48" i="10"/>
  <c r="DQ41" i="10"/>
  <c r="DM43" i="10"/>
  <c r="DR43" i="10" s="1"/>
  <c r="DH42" i="10"/>
  <c r="DI42" i="10"/>
  <c r="DJ42" i="10"/>
  <c r="DO42" i="10" s="1"/>
  <c r="DK42" i="10"/>
  <c r="DP42" i="10" s="1"/>
  <c r="DL42" i="10"/>
  <c r="DQ42" i="10" s="1"/>
  <c r="BR56" i="10"/>
  <c r="DP48" i="10"/>
  <c r="DM42" i="10"/>
  <c r="DR42" i="10" s="1"/>
  <c r="DR58" i="10"/>
  <c r="DQ46" i="10"/>
  <c r="DR41" i="10"/>
  <c r="DI45" i="10"/>
  <c r="DJ45" i="10"/>
  <c r="DO45" i="10" s="1"/>
  <c r="DK45" i="10"/>
  <c r="DP45" i="10" s="1"/>
  <c r="DH45" i="10"/>
  <c r="DL45" i="10"/>
  <c r="DQ45" i="10" s="1"/>
  <c r="DQ52" i="10"/>
  <c r="DR38" i="10"/>
  <c r="DR52" i="10"/>
  <c r="DR44" i="10"/>
  <c r="DR55" i="10"/>
  <c r="DR75" i="11"/>
  <c r="DQ79" i="11"/>
  <c r="DR80" i="11"/>
  <c r="DQ75" i="11"/>
  <c r="DR85" i="11"/>
  <c r="DP75" i="11"/>
  <c r="BN62" i="11"/>
  <c r="BO62" i="11"/>
  <c r="BP62" i="11"/>
  <c r="BQ62" i="11"/>
  <c r="BR62" i="11"/>
  <c r="DR90" i="11"/>
  <c r="DR79" i="11"/>
  <c r="BB6" i="11"/>
  <c r="BC6" i="11"/>
  <c r="DR74" i="12"/>
  <c r="DQ91" i="12"/>
  <c r="DQ83" i="12"/>
  <c r="DR95" i="12"/>
  <c r="DQ78" i="12"/>
  <c r="DP83" i="12"/>
  <c r="DR87" i="12"/>
  <c r="DR72" i="12"/>
  <c r="DP78" i="12"/>
  <c r="DR96" i="12"/>
  <c r="DP61" i="12"/>
  <c r="DP72" i="12"/>
  <c r="DP91" i="12"/>
  <c r="DP87" i="12"/>
  <c r="DQ96" i="12"/>
  <c r="DP73" i="12"/>
  <c r="DR83" i="12"/>
  <c r="DR91" i="12"/>
  <c r="DR94" i="12"/>
  <c r="DQ64" i="12"/>
  <c r="DR62" i="12"/>
  <c r="DP62" i="12"/>
  <c r="DQ87" i="12"/>
  <c r="DQ95" i="12"/>
  <c r="DQ88" i="12"/>
  <c r="DQ73" i="12"/>
  <c r="DL85" i="12"/>
  <c r="DJ85" i="12"/>
  <c r="DO85" i="12" s="1"/>
  <c r="DH85" i="12"/>
  <c r="DI85" i="12"/>
  <c r="DK85" i="12"/>
  <c r="DF8" i="12"/>
  <c r="BD8" i="12"/>
  <c r="BI8" i="12" s="1"/>
  <c r="BJ8" i="12" s="1"/>
  <c r="BK8" i="12" s="1"/>
  <c r="CB8" i="12"/>
  <c r="DJ71" i="12"/>
  <c r="DO71" i="12" s="1"/>
  <c r="DI71" i="12"/>
  <c r="DH71" i="12"/>
  <c r="DK71" i="12"/>
  <c r="DL71" i="12"/>
  <c r="DG79" i="12"/>
  <c r="DI80" i="12"/>
  <c r="DH80" i="12"/>
  <c r="DJ80" i="12"/>
  <c r="DO80" i="12" s="1"/>
  <c r="DK80" i="12"/>
  <c r="DP80" i="12" s="1"/>
  <c r="DL80" i="12"/>
  <c r="DQ80" i="12" s="1"/>
  <c r="DI92" i="12"/>
  <c r="DJ92" i="12"/>
  <c r="DO92" i="12" s="1"/>
  <c r="DH92" i="12"/>
  <c r="DK92" i="12"/>
  <c r="DP92" i="12" s="1"/>
  <c r="DL92" i="12"/>
  <c r="DQ92" i="12" s="1"/>
  <c r="DM92" i="12"/>
  <c r="DR92" i="12" s="1"/>
  <c r="BO71" i="12"/>
  <c r="BN71" i="12"/>
  <c r="BP71" i="12"/>
  <c r="BQ71" i="12"/>
  <c r="BR71" i="12"/>
  <c r="BO86" i="12"/>
  <c r="BN86" i="12"/>
  <c r="BP86" i="12"/>
  <c r="BQ86" i="12"/>
  <c r="BR86" i="12"/>
  <c r="BS71" i="12"/>
  <c r="BN67" i="12"/>
  <c r="BO67" i="12"/>
  <c r="BP67" i="12"/>
  <c r="BQ67" i="12"/>
  <c r="BR67" i="12"/>
  <c r="A54" i="9"/>
  <c r="B53" i="9"/>
  <c r="F53" i="9"/>
  <c r="R6" i="9"/>
  <c r="F10" i="9"/>
  <c r="B10" i="9"/>
  <c r="M6" i="9" s="1"/>
  <c r="A11" i="9"/>
  <c r="AF6" i="9"/>
  <c r="A40" i="9"/>
  <c r="B39" i="9"/>
  <c r="F39" i="9"/>
  <c r="F11" i="10"/>
  <c r="B11" i="10"/>
  <c r="A12" i="10"/>
  <c r="AG6" i="10"/>
  <c r="AU6" i="10" s="1"/>
  <c r="BG6" i="10" s="1"/>
  <c r="V6" i="10"/>
  <c r="AE6" i="11"/>
  <c r="AS6" i="11" s="1"/>
  <c r="F10" i="11"/>
  <c r="AF6" i="11" s="1"/>
  <c r="AT6" i="11" s="1"/>
  <c r="A11" i="11"/>
  <c r="B10" i="11"/>
  <c r="R6" i="11"/>
  <c r="W8" i="12"/>
  <c r="AI8" i="12"/>
  <c r="A17" i="12"/>
  <c r="F16" i="12"/>
  <c r="AJ8" i="12" s="1"/>
  <c r="B16" i="12"/>
  <c r="B67" i="9"/>
  <c r="A68" i="9"/>
  <c r="F67" i="9"/>
  <c r="A97" i="9"/>
  <c r="B96" i="9"/>
  <c r="F96" i="9"/>
  <c r="A25" i="9"/>
  <c r="B24" i="9"/>
  <c r="F24" i="9"/>
  <c r="B110" i="9"/>
  <c r="A111" i="9"/>
  <c r="F110" i="9"/>
  <c r="B25" i="11"/>
  <c r="F25" i="11"/>
  <c r="A26" i="11"/>
  <c r="B379" i="9"/>
  <c r="A380" i="9"/>
  <c r="F379" i="9"/>
  <c r="A82" i="9"/>
  <c r="B81" i="9"/>
  <c r="F81" i="9"/>
  <c r="B124" i="9"/>
  <c r="A125" i="9"/>
  <c r="F124" i="9"/>
  <c r="DI67" i="9" l="1"/>
  <c r="DH67" i="9"/>
  <c r="DJ67" i="9"/>
  <c r="DO67" i="9" s="1"/>
  <c r="DK67" i="9"/>
  <c r="DL67" i="9"/>
  <c r="DR88" i="9"/>
  <c r="DI53" i="9"/>
  <c r="DH53" i="9"/>
  <c r="DJ53" i="9"/>
  <c r="DO53" i="9" s="1"/>
  <c r="DK53" i="9"/>
  <c r="DP53" i="9" s="1"/>
  <c r="DL53" i="9"/>
  <c r="BR70" i="9"/>
  <c r="DH62" i="9"/>
  <c r="DI62" i="9"/>
  <c r="DJ62" i="9"/>
  <c r="DO62" i="9" s="1"/>
  <c r="DK62" i="9"/>
  <c r="DP62" i="9" s="1"/>
  <c r="DQ69" i="9"/>
  <c r="DP87" i="9"/>
  <c r="DR63" i="9"/>
  <c r="DL62" i="9"/>
  <c r="DI83" i="9"/>
  <c r="DH83" i="9"/>
  <c r="DJ83" i="9"/>
  <c r="DO83" i="9" s="1"/>
  <c r="DK83" i="9"/>
  <c r="DP83" i="9" s="1"/>
  <c r="DR71" i="9"/>
  <c r="BO53" i="9"/>
  <c r="BP53" i="9"/>
  <c r="BN53" i="9"/>
  <c r="BQ53" i="9"/>
  <c r="BR53" i="9"/>
  <c r="DR87" i="9"/>
  <c r="DH82" i="9"/>
  <c r="DI82" i="9"/>
  <c r="DJ82" i="9"/>
  <c r="DO82" i="9" s="1"/>
  <c r="DK82" i="9"/>
  <c r="DQ51" i="9"/>
  <c r="BN62" i="9"/>
  <c r="BO62" i="9"/>
  <c r="BP62" i="9"/>
  <c r="BQ62" i="9"/>
  <c r="BO84" i="9"/>
  <c r="BN84" i="9"/>
  <c r="BP84" i="9"/>
  <c r="BQ84" i="9"/>
  <c r="BR62" i="9"/>
  <c r="DQ71" i="9"/>
  <c r="BR84" i="9"/>
  <c r="BN57" i="9"/>
  <c r="BO57" i="9"/>
  <c r="BP57" i="9"/>
  <c r="BQ57" i="9"/>
  <c r="BR57" i="9"/>
  <c r="DR54" i="9"/>
  <c r="DQ88" i="9"/>
  <c r="DL83" i="9"/>
  <c r="DQ83" i="9" s="1"/>
  <c r="BS57" i="9"/>
  <c r="DQ70" i="9"/>
  <c r="DP71" i="9"/>
  <c r="DR70" i="9"/>
  <c r="DI89" i="9"/>
  <c r="DJ89" i="9"/>
  <c r="DO89" i="9" s="1"/>
  <c r="DH89" i="9"/>
  <c r="DK89" i="9"/>
  <c r="DR85" i="9"/>
  <c r="DQ85" i="9"/>
  <c r="DM83" i="9"/>
  <c r="DR83" i="9" s="1"/>
  <c r="BS53" i="9"/>
  <c r="BN87" i="9"/>
  <c r="BO87" i="9"/>
  <c r="BQ87" i="9"/>
  <c r="BP87" i="9"/>
  <c r="BR87" i="9"/>
  <c r="BO70" i="9"/>
  <c r="BN70" i="9"/>
  <c r="BP70" i="9"/>
  <c r="BQ70" i="9"/>
  <c r="DQ61" i="9"/>
  <c r="DQ63" i="9"/>
  <c r="DI84" i="9"/>
  <c r="DH84" i="9"/>
  <c r="DJ84" i="9"/>
  <c r="DO84" i="9" s="1"/>
  <c r="DK84" i="9"/>
  <c r="DP84" i="9" s="1"/>
  <c r="DL84" i="9"/>
  <c r="DQ84" i="9" s="1"/>
  <c r="DR61" i="9"/>
  <c r="DQ81" i="9"/>
  <c r="DH69" i="9"/>
  <c r="DI69" i="9"/>
  <c r="DJ69" i="9"/>
  <c r="DO69" i="9" s="1"/>
  <c r="DK69" i="9"/>
  <c r="DP69" i="9" s="1"/>
  <c r="DM89" i="9"/>
  <c r="DL89" i="9"/>
  <c r="DP63" i="9"/>
  <c r="DP88" i="9"/>
  <c r="DM67" i="9"/>
  <c r="BS62" i="9"/>
  <c r="DR81" i="9"/>
  <c r="BM89" i="9"/>
  <c r="BS89" i="9" s="1"/>
  <c r="BO82" i="9"/>
  <c r="BN82" i="9"/>
  <c r="BP82" i="9"/>
  <c r="BQ82" i="9"/>
  <c r="DP81" i="9"/>
  <c r="DP85" i="9"/>
  <c r="DM82" i="9"/>
  <c r="DP51" i="9"/>
  <c r="AT6" i="9"/>
  <c r="BZ6" i="9"/>
  <c r="CN6" i="9" s="1"/>
  <c r="BH6" i="10"/>
  <c r="BK6" i="11"/>
  <c r="DR85" i="12"/>
  <c r="DQ85" i="12"/>
  <c r="DR80" i="12"/>
  <c r="DR71" i="12"/>
  <c r="DQ71" i="12"/>
  <c r="DP85" i="12"/>
  <c r="DP71" i="12"/>
  <c r="BL8" i="12"/>
  <c r="BM8" i="12" s="1"/>
  <c r="AX8" i="12"/>
  <c r="CD8" i="12"/>
  <c r="CR8" i="12" s="1"/>
  <c r="DK79" i="12"/>
  <c r="DJ79" i="12"/>
  <c r="DO79" i="12" s="1"/>
  <c r="DI79" i="12"/>
  <c r="DH79" i="12"/>
  <c r="DL79" i="12"/>
  <c r="DQ79" i="12" s="1"/>
  <c r="DG8" i="12"/>
  <c r="DM8" i="12" s="1"/>
  <c r="AW8" i="12"/>
  <c r="CC8" i="12"/>
  <c r="CQ8" i="12" s="1"/>
  <c r="DM79" i="12"/>
  <c r="A55" i="9"/>
  <c r="B54" i="9"/>
  <c r="F54" i="9"/>
  <c r="A41" i="9"/>
  <c r="F40" i="9"/>
  <c r="B40" i="9"/>
  <c r="B11" i="9"/>
  <c r="V6" i="9" s="1"/>
  <c r="A12" i="9"/>
  <c r="F11" i="9"/>
  <c r="AG6" i="9" s="1"/>
  <c r="F12" i="10"/>
  <c r="B12" i="10"/>
  <c r="A13" i="10"/>
  <c r="M6" i="11"/>
  <c r="A12" i="11"/>
  <c r="B11" i="11"/>
  <c r="F11" i="11"/>
  <c r="AG6" i="11"/>
  <c r="AU6" i="11" s="1"/>
  <c r="BG6" i="11" s="1"/>
  <c r="BH6" i="11" s="1"/>
  <c r="A18" i="12"/>
  <c r="F17" i="12"/>
  <c r="B17" i="12"/>
  <c r="X8" i="12"/>
  <c r="B125" i="9"/>
  <c r="A126" i="9"/>
  <c r="F125" i="9"/>
  <c r="A83" i="9"/>
  <c r="B82" i="9"/>
  <c r="F82" i="9"/>
  <c r="B111" i="9"/>
  <c r="A112" i="9"/>
  <c r="F111" i="9"/>
  <c r="A381" i="9"/>
  <c r="B380" i="9"/>
  <c r="F380" i="9"/>
  <c r="A26" i="9"/>
  <c r="B25" i="9"/>
  <c r="F25" i="9"/>
  <c r="B68" i="9"/>
  <c r="A69" i="9"/>
  <c r="F68" i="9"/>
  <c r="B26" i="11"/>
  <c r="F26" i="11"/>
  <c r="A27" i="11"/>
  <c r="A98" i="9"/>
  <c r="B97" i="9"/>
  <c r="F97" i="9"/>
  <c r="DR69" i="9" l="1"/>
  <c r="DQ82" i="9"/>
  <c r="DR89" i="9"/>
  <c r="DR82" i="9"/>
  <c r="DR67" i="9"/>
  <c r="DP89" i="9"/>
  <c r="DQ62" i="9"/>
  <c r="DQ67" i="9"/>
  <c r="DR53" i="9"/>
  <c r="DQ89" i="9"/>
  <c r="BO89" i="9"/>
  <c r="BN89" i="9"/>
  <c r="BP89" i="9"/>
  <c r="BQ89" i="9"/>
  <c r="BR89" i="9"/>
  <c r="DR62" i="9"/>
  <c r="DP82" i="9"/>
  <c r="DQ53" i="9"/>
  <c r="DP67" i="9"/>
  <c r="DR84" i="9"/>
  <c r="CA6" i="9"/>
  <c r="CO6" i="9" s="1"/>
  <c r="DA6" i="9" s="1"/>
  <c r="AU6" i="9"/>
  <c r="BP8" i="12"/>
  <c r="BO8" i="12"/>
  <c r="BN8" i="12"/>
  <c r="BR8" i="12"/>
  <c r="DR79" i="12"/>
  <c r="DP79" i="12"/>
  <c r="BQ8" i="12"/>
  <c r="BS8" i="12"/>
  <c r="DI8" i="12"/>
  <c r="DJ8" i="12"/>
  <c r="DO8" i="12" s="1"/>
  <c r="DK8" i="12"/>
  <c r="DP8" i="12" s="1"/>
  <c r="DH8" i="12"/>
  <c r="DL8" i="12"/>
  <c r="DQ8" i="12" s="1"/>
  <c r="B55" i="9"/>
  <c r="A56" i="9"/>
  <c r="F55" i="9"/>
  <c r="A13" i="9"/>
  <c r="F12" i="9"/>
  <c r="AH6" i="9" s="1"/>
  <c r="B12" i="9"/>
  <c r="A42" i="9"/>
  <c r="B41" i="9"/>
  <c r="F41" i="9"/>
  <c r="F13" i="10"/>
  <c r="B13" i="10"/>
  <c r="A14" i="10"/>
  <c r="P6" i="10"/>
  <c r="O6" i="10"/>
  <c r="AH6" i="10"/>
  <c r="AV6" i="10" s="1"/>
  <c r="BD6" i="10" s="1"/>
  <c r="B12" i="11"/>
  <c r="P6" i="11" s="1"/>
  <c r="F12" i="11"/>
  <c r="A13" i="11"/>
  <c r="AH6" i="11"/>
  <c r="V6" i="11"/>
  <c r="AM8" i="12"/>
  <c r="CG8" i="12" s="1"/>
  <c r="A19" i="12"/>
  <c r="F18" i="12"/>
  <c r="B18" i="12"/>
  <c r="B112" i="9"/>
  <c r="F112" i="9"/>
  <c r="A113" i="9"/>
  <c r="B126" i="9"/>
  <c r="A127" i="9"/>
  <c r="F126" i="9"/>
  <c r="A99" i="9"/>
  <c r="B98" i="9"/>
  <c r="F98" i="9"/>
  <c r="B26" i="9"/>
  <c r="F26" i="9"/>
  <c r="A27" i="9"/>
  <c r="B83" i="9"/>
  <c r="A84" i="9"/>
  <c r="F83" i="9"/>
  <c r="B69" i="9"/>
  <c r="A70" i="9"/>
  <c r="F69" i="9"/>
  <c r="A382" i="9"/>
  <c r="B381" i="9"/>
  <c r="F381" i="9"/>
  <c r="F27" i="11"/>
  <c r="A28" i="11"/>
  <c r="B27" i="11"/>
  <c r="CB6" i="9" l="1"/>
  <c r="CP6" i="9" s="1"/>
  <c r="CX6" i="9" s="1"/>
  <c r="AV6" i="9"/>
  <c r="BD6" i="9" s="1"/>
  <c r="DC6" i="9"/>
  <c r="DB6" i="9"/>
  <c r="DD6" i="9" s="1"/>
  <c r="DE6" i="9" s="1"/>
  <c r="DR8" i="12"/>
  <c r="BI6" i="10"/>
  <c r="B56" i="9"/>
  <c r="A57" i="9"/>
  <c r="F56" i="9"/>
  <c r="A43" i="9"/>
  <c r="F42" i="9"/>
  <c r="B42" i="9"/>
  <c r="P6" i="9"/>
  <c r="B13" i="9"/>
  <c r="O6" i="9" s="1"/>
  <c r="A14" i="9"/>
  <c r="F13" i="9"/>
  <c r="A15" i="10"/>
  <c r="F14" i="10"/>
  <c r="AJ6" i="10" s="1"/>
  <c r="AX6" i="10" s="1"/>
  <c r="B14" i="10"/>
  <c r="W6" i="10" s="1"/>
  <c r="AI6" i="10"/>
  <c r="AW6" i="10" s="1"/>
  <c r="A14" i="11"/>
  <c r="F13" i="11"/>
  <c r="B13" i="11"/>
  <c r="AI6" i="11"/>
  <c r="AW6" i="11" s="1"/>
  <c r="BI6" i="11" s="1"/>
  <c r="BJ6" i="11" s="1"/>
  <c r="O6" i="11"/>
  <c r="A20" i="12"/>
  <c r="B19" i="12"/>
  <c r="F19" i="12"/>
  <c r="A71" i="9"/>
  <c r="B70" i="9"/>
  <c r="F70" i="9"/>
  <c r="B99" i="9"/>
  <c r="A100" i="9"/>
  <c r="F99" i="9"/>
  <c r="A114" i="9"/>
  <c r="B113" i="9"/>
  <c r="F113" i="9"/>
  <c r="B84" i="9"/>
  <c r="A85" i="9"/>
  <c r="F84" i="9"/>
  <c r="A29" i="11"/>
  <c r="B28" i="11"/>
  <c r="F28" i="11"/>
  <c r="A383" i="9"/>
  <c r="B382" i="9"/>
  <c r="F382" i="9"/>
  <c r="A28" i="9"/>
  <c r="B27" i="9"/>
  <c r="F27" i="9"/>
  <c r="B127" i="9"/>
  <c r="A128" i="9"/>
  <c r="F127" i="9"/>
  <c r="DF6" i="9" l="1"/>
  <c r="BE6" i="9"/>
  <c r="BF6" i="9" s="1"/>
  <c r="DG6" i="9"/>
  <c r="BJ6" i="10"/>
  <c r="BK6" i="10" s="1"/>
  <c r="A58" i="9"/>
  <c r="B57" i="9"/>
  <c r="F57" i="9"/>
  <c r="A15" i="9"/>
  <c r="F14" i="9"/>
  <c r="B14" i="9"/>
  <c r="W6" i="9" s="1"/>
  <c r="B43" i="9"/>
  <c r="A44" i="9"/>
  <c r="F43" i="9"/>
  <c r="F15" i="10"/>
  <c r="AM6" i="10" s="1"/>
  <c r="A16" i="10"/>
  <c r="B15" i="10"/>
  <c r="X6" i="10" s="1"/>
  <c r="A15" i="11"/>
  <c r="F14" i="11"/>
  <c r="AJ6" i="11" s="1"/>
  <c r="AX6" i="11" s="1"/>
  <c r="BL6" i="11" s="1"/>
  <c r="BM6" i="11" s="1"/>
  <c r="BN6" i="11" s="1"/>
  <c r="BP6" i="11" s="1"/>
  <c r="B14" i="11"/>
  <c r="A21" i="12"/>
  <c r="F20" i="12"/>
  <c r="B20" i="12"/>
  <c r="B128" i="9"/>
  <c r="A129" i="9"/>
  <c r="F128" i="9"/>
  <c r="A29" i="9"/>
  <c r="B28" i="9"/>
  <c r="F28" i="9"/>
  <c r="F29" i="11"/>
  <c r="B29" i="11"/>
  <c r="A30" i="11"/>
  <c r="A384" i="9"/>
  <c r="B383" i="9"/>
  <c r="F383" i="9"/>
  <c r="B85" i="9"/>
  <c r="A86" i="9"/>
  <c r="F85" i="9"/>
  <c r="A115" i="9"/>
  <c r="B114" i="9"/>
  <c r="F114" i="9"/>
  <c r="A72" i="9"/>
  <c r="B71" i="9"/>
  <c r="F71" i="9"/>
  <c r="B100" i="9"/>
  <c r="A101" i="9"/>
  <c r="F100" i="9"/>
  <c r="DJ6" i="9" l="1"/>
  <c r="DO6" i="9" s="1"/>
  <c r="DH6" i="9"/>
  <c r="DK6" i="9"/>
  <c r="DP6" i="9" s="1"/>
  <c r="DL6" i="9"/>
  <c r="DQ6" i="9" s="1"/>
  <c r="DI6" i="9"/>
  <c r="BG6" i="9"/>
  <c r="DM6" i="9"/>
  <c r="DR6" i="9" s="1"/>
  <c r="BL6" i="10"/>
  <c r="BM6" i="10" s="1"/>
  <c r="BQ6" i="11"/>
  <c r="BR6" i="11" s="1"/>
  <c r="BS6" i="11"/>
  <c r="BO6" i="11"/>
  <c r="B58" i="9"/>
  <c r="A59" i="9"/>
  <c r="F58" i="9"/>
  <c r="A45" i="9"/>
  <c r="F44" i="9"/>
  <c r="B44" i="9"/>
  <c r="F15" i="9"/>
  <c r="B15" i="9"/>
  <c r="A16" i="9"/>
  <c r="B16" i="10"/>
  <c r="F16" i="10"/>
  <c r="A17" i="10"/>
  <c r="B15" i="11"/>
  <c r="X6" i="11" s="1"/>
  <c r="F15" i="11"/>
  <c r="A16" i="11"/>
  <c r="W6" i="11"/>
  <c r="A22" i="12"/>
  <c r="F21" i="12"/>
  <c r="B21" i="12"/>
  <c r="A30" i="9"/>
  <c r="B29" i="9"/>
  <c r="F29" i="9"/>
  <c r="A73" i="9"/>
  <c r="B72" i="9"/>
  <c r="F72" i="9"/>
  <c r="B129" i="9"/>
  <c r="A130" i="9"/>
  <c r="F129" i="9"/>
  <c r="A385" i="9"/>
  <c r="B384" i="9"/>
  <c r="F384" i="9"/>
  <c r="B86" i="9"/>
  <c r="F86" i="9"/>
  <c r="A87" i="9"/>
  <c r="F30" i="11"/>
  <c r="A31" i="11"/>
  <c r="B30" i="11"/>
  <c r="B115" i="9"/>
  <c r="A116" i="9"/>
  <c r="F115" i="9"/>
  <c r="B101" i="9"/>
  <c r="A102" i="9"/>
  <c r="F101" i="9"/>
  <c r="BI6" i="9" l="1"/>
  <c r="BH6" i="9"/>
  <c r="BS6" i="10"/>
  <c r="BP6" i="10"/>
  <c r="BN6" i="10"/>
  <c r="BQ6" i="10"/>
  <c r="BO6" i="10"/>
  <c r="BR6" i="10"/>
  <c r="F59" i="9"/>
  <c r="B59" i="9"/>
  <c r="F16" i="9"/>
  <c r="B16" i="9"/>
  <c r="A17" i="9"/>
  <c r="F45" i="9"/>
  <c r="B45" i="9"/>
  <c r="F17" i="10"/>
  <c r="B17" i="10"/>
  <c r="A18" i="10"/>
  <c r="A17" i="11"/>
  <c r="F16" i="11"/>
  <c r="B16" i="11"/>
  <c r="A23" i="12"/>
  <c r="F22" i="12"/>
  <c r="B22" i="12"/>
  <c r="A131" i="9"/>
  <c r="B130" i="9"/>
  <c r="F130" i="9"/>
  <c r="B102" i="9"/>
  <c r="F102" i="9"/>
  <c r="B385" i="9"/>
  <c r="F385" i="9"/>
  <c r="A386" i="9"/>
  <c r="A32" i="11"/>
  <c r="F31" i="11"/>
  <c r="B31" i="11"/>
  <c r="A31" i="9"/>
  <c r="B30" i="9"/>
  <c r="F30" i="9"/>
  <c r="B87" i="9"/>
  <c r="F87" i="9"/>
  <c r="B116" i="9"/>
  <c r="F116" i="9"/>
  <c r="B73" i="9"/>
  <c r="F73" i="9"/>
  <c r="BJ6" i="9" l="1"/>
  <c r="BK6" i="9" s="1"/>
  <c r="BL6" i="9"/>
  <c r="B17" i="9"/>
  <c r="F17" i="9"/>
  <c r="F18" i="10"/>
  <c r="B18" i="10"/>
  <c r="A19" i="10"/>
  <c r="B17" i="11"/>
  <c r="F17" i="11"/>
  <c r="AG7" i="11" s="1"/>
  <c r="AU7" i="11" s="1"/>
  <c r="BG7" i="11" s="1"/>
  <c r="A24" i="12"/>
  <c r="F23" i="12"/>
  <c r="B23" i="12"/>
  <c r="A387" i="9"/>
  <c r="B386" i="9"/>
  <c r="F386" i="9"/>
  <c r="B31" i="9"/>
  <c r="F31" i="9"/>
  <c r="A33" i="11"/>
  <c r="B32" i="11"/>
  <c r="F32" i="11"/>
  <c r="A132" i="9"/>
  <c r="B131" i="9"/>
  <c r="F131" i="9"/>
  <c r="BM6" i="9" l="1"/>
  <c r="B19" i="10"/>
  <c r="A20" i="10"/>
  <c r="F19" i="10"/>
  <c r="A25" i="12"/>
  <c r="F24" i="12"/>
  <c r="B24" i="12"/>
  <c r="F33" i="11"/>
  <c r="B33" i="11"/>
  <c r="A34" i="11"/>
  <c r="A133" i="9"/>
  <c r="B132" i="9"/>
  <c r="F132" i="9"/>
  <c r="B387" i="9"/>
  <c r="A388" i="9"/>
  <c r="F387" i="9"/>
  <c r="BN6" i="9" l="1"/>
  <c r="BO6" i="9"/>
  <c r="BP6" i="9"/>
  <c r="BQ6" i="9"/>
  <c r="BR6" i="9"/>
  <c r="BS6" i="9"/>
  <c r="F20" i="10"/>
  <c r="A21" i="10"/>
  <c r="B20" i="10"/>
  <c r="A26" i="12"/>
  <c r="F25" i="12"/>
  <c r="B25" i="12"/>
  <c r="B388" i="9"/>
  <c r="A389" i="9"/>
  <c r="F388" i="9"/>
  <c r="A134" i="9"/>
  <c r="B133" i="9"/>
  <c r="F133" i="9"/>
  <c r="B34" i="11"/>
  <c r="A35" i="11"/>
  <c r="F34" i="11"/>
  <c r="F21" i="10" l="1"/>
  <c r="B21" i="10"/>
  <c r="A22" i="10"/>
  <c r="A27" i="12"/>
  <c r="F26" i="12"/>
  <c r="B26" i="12"/>
  <c r="A390" i="9"/>
  <c r="B389" i="9"/>
  <c r="F389" i="9"/>
  <c r="A135" i="9"/>
  <c r="B134" i="9"/>
  <c r="F134" i="9"/>
  <c r="F35" i="11"/>
  <c r="B35" i="11"/>
  <c r="A36" i="11"/>
  <c r="B22" i="10" l="1"/>
  <c r="F22" i="10"/>
  <c r="A23" i="10"/>
  <c r="A28" i="12"/>
  <c r="B27" i="12"/>
  <c r="F27" i="12"/>
  <c r="A136" i="9"/>
  <c r="B135" i="9"/>
  <c r="F135" i="9"/>
  <c r="A391" i="9"/>
  <c r="B390" i="9"/>
  <c r="F390" i="9"/>
  <c r="B36" i="11"/>
  <c r="F36" i="11"/>
  <c r="A37" i="11"/>
  <c r="A24" i="10" l="1"/>
  <c r="F23" i="10"/>
  <c r="B23" i="10"/>
  <c r="A29" i="12"/>
  <c r="F28" i="12"/>
  <c r="B28" i="12"/>
  <c r="A392" i="9"/>
  <c r="B391" i="9"/>
  <c r="F391" i="9"/>
  <c r="F37" i="11"/>
  <c r="A38" i="11"/>
  <c r="B37" i="11"/>
  <c r="A137" i="9"/>
  <c r="F136" i="9"/>
  <c r="B136" i="9"/>
  <c r="A25" i="10" l="1"/>
  <c r="F24" i="10"/>
  <c r="B24" i="10"/>
  <c r="A30" i="12"/>
  <c r="F29" i="12"/>
  <c r="B29" i="12"/>
  <c r="A138" i="9"/>
  <c r="B137" i="9"/>
  <c r="F137" i="9"/>
  <c r="A39" i="11"/>
  <c r="B38" i="11"/>
  <c r="F38" i="11"/>
  <c r="A393" i="9"/>
  <c r="F392" i="9"/>
  <c r="B392" i="9"/>
  <c r="F25" i="10" l="1"/>
  <c r="A26" i="10"/>
  <c r="B25" i="10"/>
  <c r="A31" i="12"/>
  <c r="F30" i="12"/>
  <c r="B30" i="12"/>
  <c r="F39" i="11"/>
  <c r="B39" i="11"/>
  <c r="A40" i="11"/>
  <c r="A394" i="9"/>
  <c r="F393" i="9"/>
  <c r="B393" i="9"/>
  <c r="A139" i="9"/>
  <c r="F138" i="9"/>
  <c r="B138" i="9"/>
  <c r="A27" i="10" l="1"/>
  <c r="F26" i="10"/>
  <c r="B26" i="10"/>
  <c r="A32" i="12"/>
  <c r="F31" i="12"/>
  <c r="B31" i="12"/>
  <c r="A140" i="9"/>
  <c r="B139" i="9"/>
  <c r="F139" i="9"/>
  <c r="A395" i="9"/>
  <c r="B394" i="9"/>
  <c r="F394" i="9"/>
  <c r="A41" i="11"/>
  <c r="B40" i="11"/>
  <c r="F40" i="11"/>
  <c r="F27" i="10" l="1"/>
  <c r="B27" i="10"/>
  <c r="A28" i="10"/>
  <c r="A33" i="12"/>
  <c r="F32" i="12"/>
  <c r="B32" i="12"/>
  <c r="B395" i="9"/>
  <c r="A396" i="9"/>
  <c r="F395" i="9"/>
  <c r="F41" i="11"/>
  <c r="B41" i="11"/>
  <c r="A42" i="11"/>
  <c r="A141" i="9"/>
  <c r="B140" i="9"/>
  <c r="F140" i="9"/>
  <c r="A29" i="10" l="1"/>
  <c r="B28" i="10"/>
  <c r="F28" i="10"/>
  <c r="A34" i="12"/>
  <c r="F33" i="12"/>
  <c r="B33" i="12"/>
  <c r="B396" i="9"/>
  <c r="A397" i="9"/>
  <c r="F396" i="9"/>
  <c r="A142" i="9"/>
  <c r="B141" i="9"/>
  <c r="F141" i="9"/>
  <c r="B42" i="11"/>
  <c r="A43" i="11"/>
  <c r="F42" i="11"/>
  <c r="F29" i="10" l="1"/>
  <c r="B29" i="10"/>
  <c r="A30" i="10"/>
  <c r="A35" i="12"/>
  <c r="F34" i="12"/>
  <c r="B34" i="12"/>
  <c r="A143" i="9"/>
  <c r="B142" i="9"/>
  <c r="F142" i="9"/>
  <c r="F43" i="11"/>
  <c r="A44" i="11"/>
  <c r="B43" i="11"/>
  <c r="A398" i="9"/>
  <c r="B397" i="9"/>
  <c r="F397" i="9"/>
  <c r="A31" i="10" l="1"/>
  <c r="F30" i="10"/>
  <c r="B30" i="10"/>
  <c r="A36" i="12"/>
  <c r="B35" i="12"/>
  <c r="F35" i="12"/>
  <c r="B44" i="11"/>
  <c r="F44" i="11"/>
  <c r="A45" i="11"/>
  <c r="A399" i="9"/>
  <c r="B398" i="9"/>
  <c r="F398" i="9"/>
  <c r="A144" i="9"/>
  <c r="B143" i="9"/>
  <c r="F143" i="9"/>
  <c r="F31" i="10" l="1"/>
  <c r="A32" i="10"/>
  <c r="B31" i="10"/>
  <c r="A37" i="12"/>
  <c r="F36" i="12"/>
  <c r="B36" i="12"/>
  <c r="B399" i="9"/>
  <c r="A400" i="9"/>
  <c r="F399" i="9"/>
  <c r="A46" i="11"/>
  <c r="F45" i="11"/>
  <c r="B45" i="11"/>
  <c r="F144" i="9"/>
  <c r="B144" i="9"/>
  <c r="A145" i="9"/>
  <c r="B32" i="10" l="1"/>
  <c r="A33" i="10"/>
  <c r="F32" i="10"/>
  <c r="A38" i="12"/>
  <c r="F37" i="12"/>
  <c r="B37" i="12"/>
  <c r="A47" i="11"/>
  <c r="F46" i="11"/>
  <c r="B46" i="11"/>
  <c r="A401" i="9"/>
  <c r="B400" i="9"/>
  <c r="F400" i="9"/>
  <c r="A146" i="9"/>
  <c r="B145" i="9"/>
  <c r="F145" i="9"/>
  <c r="A34" i="10" l="1"/>
  <c r="B33" i="10"/>
  <c r="F33" i="10"/>
  <c r="A39" i="12"/>
  <c r="F38" i="12"/>
  <c r="B38" i="12"/>
  <c r="A48" i="11"/>
  <c r="F47" i="11"/>
  <c r="B47" i="11"/>
  <c r="A402" i="9"/>
  <c r="B401" i="9"/>
  <c r="F401" i="9"/>
  <c r="A147" i="9"/>
  <c r="B146" i="9"/>
  <c r="F146" i="9"/>
  <c r="A35" i="10" l="1"/>
  <c r="B34" i="10"/>
  <c r="F34" i="10"/>
  <c r="A40" i="12"/>
  <c r="F39" i="12"/>
  <c r="B39" i="12"/>
  <c r="B147" i="9"/>
  <c r="A148" i="9"/>
  <c r="F147" i="9"/>
  <c r="A403" i="9"/>
  <c r="B402" i="9"/>
  <c r="F402" i="9"/>
  <c r="A49" i="11"/>
  <c r="F48" i="11"/>
  <c r="B48" i="11"/>
  <c r="A36" i="10" l="1"/>
  <c r="B35" i="10"/>
  <c r="F35" i="10"/>
  <c r="A41" i="12"/>
  <c r="F40" i="12"/>
  <c r="B40" i="12"/>
  <c r="B403" i="9"/>
  <c r="A404" i="9"/>
  <c r="F403" i="9"/>
  <c r="F49" i="11"/>
  <c r="B49" i="11"/>
  <c r="A50" i="11"/>
  <c r="A149" i="9"/>
  <c r="B148" i="9"/>
  <c r="F148" i="9"/>
  <c r="B36" i="10" l="1"/>
  <c r="F36" i="10"/>
  <c r="A37" i="10"/>
  <c r="A42" i="12"/>
  <c r="F41" i="12"/>
  <c r="B41" i="12"/>
  <c r="A150" i="9"/>
  <c r="B149" i="9"/>
  <c r="F149" i="9"/>
  <c r="A51" i="11"/>
  <c r="B50" i="11"/>
  <c r="F50" i="11"/>
  <c r="B404" i="9"/>
  <c r="A405" i="9"/>
  <c r="F404" i="9"/>
  <c r="A38" i="10" l="1"/>
  <c r="B37" i="10"/>
  <c r="F37" i="10"/>
  <c r="A43" i="12"/>
  <c r="F42" i="12"/>
  <c r="B42" i="12"/>
  <c r="A52" i="11"/>
  <c r="F51" i="11"/>
  <c r="B51" i="11"/>
  <c r="B405" i="9"/>
  <c r="A406" i="9"/>
  <c r="F405" i="9"/>
  <c r="A151" i="9"/>
  <c r="B150" i="9"/>
  <c r="F150" i="9"/>
  <c r="A39" i="10" l="1"/>
  <c r="B38" i="10"/>
  <c r="F38" i="10"/>
  <c r="A44" i="12"/>
  <c r="B43" i="12"/>
  <c r="F43" i="12"/>
  <c r="A407" i="9"/>
  <c r="B406" i="9"/>
  <c r="F406" i="9"/>
  <c r="A152" i="9"/>
  <c r="B151" i="9"/>
  <c r="F151" i="9"/>
  <c r="F52" i="11"/>
  <c r="B52" i="11"/>
  <c r="A53" i="11"/>
  <c r="F39" i="10" l="1"/>
  <c r="B39" i="10"/>
  <c r="A40" i="10"/>
  <c r="F44" i="12"/>
  <c r="B44" i="12"/>
  <c r="A45" i="12"/>
  <c r="A153" i="9"/>
  <c r="B152" i="9"/>
  <c r="F152" i="9"/>
  <c r="F53" i="11"/>
  <c r="B53" i="11"/>
  <c r="A54" i="11"/>
  <c r="A408" i="9"/>
  <c r="B407" i="9"/>
  <c r="F407" i="9"/>
  <c r="B40" i="10" l="1"/>
  <c r="A41" i="10"/>
  <c r="F40" i="10"/>
  <c r="A46" i="12"/>
  <c r="F45" i="12"/>
  <c r="B45" i="12"/>
  <c r="A154" i="9"/>
  <c r="B153" i="9"/>
  <c r="F153" i="9"/>
  <c r="A409" i="9"/>
  <c r="F408" i="9"/>
  <c r="B408" i="9"/>
  <c r="A55" i="11"/>
  <c r="F54" i="11"/>
  <c r="B54" i="11"/>
  <c r="A42" i="10" l="1"/>
  <c r="F41" i="10"/>
  <c r="B41" i="10"/>
  <c r="A47" i="12"/>
  <c r="F46" i="12"/>
  <c r="B46" i="12"/>
  <c r="A410" i="9"/>
  <c r="F409" i="9"/>
  <c r="B409" i="9"/>
  <c r="A56" i="11"/>
  <c r="F55" i="11"/>
  <c r="B55" i="11"/>
  <c r="A155" i="9"/>
  <c r="B154" i="9"/>
  <c r="F154" i="9"/>
  <c r="A43" i="10" l="1"/>
  <c r="F42" i="10"/>
  <c r="B42" i="10"/>
  <c r="A48" i="12"/>
  <c r="F47" i="12"/>
  <c r="B47" i="12"/>
  <c r="B155" i="9"/>
  <c r="A156" i="9"/>
  <c r="F155" i="9"/>
  <c r="A411" i="9"/>
  <c r="F410" i="9"/>
  <c r="B410" i="9"/>
  <c r="A57" i="11"/>
  <c r="F56" i="11"/>
  <c r="B56" i="11"/>
  <c r="B43" i="10" l="1"/>
  <c r="A44" i="10"/>
  <c r="F43" i="10"/>
  <c r="A49" i="12"/>
  <c r="F48" i="12"/>
  <c r="B48" i="12"/>
  <c r="B411" i="9"/>
  <c r="A412" i="9"/>
  <c r="F411" i="9"/>
  <c r="A157" i="9"/>
  <c r="B156" i="9"/>
  <c r="F156" i="9"/>
  <c r="F57" i="11"/>
  <c r="B57" i="11"/>
  <c r="A58" i="11"/>
  <c r="F44" i="10" l="1"/>
  <c r="B44" i="10"/>
  <c r="A45" i="10"/>
  <c r="A50" i="12"/>
  <c r="B49" i="12"/>
  <c r="F49" i="12"/>
  <c r="A59" i="11"/>
  <c r="F58" i="11"/>
  <c r="B58" i="11"/>
  <c r="A158" i="9"/>
  <c r="B157" i="9"/>
  <c r="F157" i="9"/>
  <c r="B412" i="9"/>
  <c r="A413" i="9"/>
  <c r="F412" i="9"/>
  <c r="F45" i="10" l="1"/>
  <c r="A46" i="10"/>
  <c r="B45" i="10"/>
  <c r="A51" i="12"/>
  <c r="F50" i="12"/>
  <c r="B50" i="12"/>
  <c r="A60" i="11"/>
  <c r="F59" i="11"/>
  <c r="B59" i="11"/>
  <c r="B413" i="9"/>
  <c r="A414" i="9"/>
  <c r="F413" i="9"/>
  <c r="B158" i="9"/>
  <c r="A159" i="9"/>
  <c r="F158" i="9"/>
  <c r="F46" i="10" l="1"/>
  <c r="B46" i="10"/>
  <c r="A47" i="10"/>
  <c r="A52" i="12"/>
  <c r="F51" i="12"/>
  <c r="B51" i="12"/>
  <c r="B414" i="9"/>
  <c r="F414" i="9"/>
  <c r="A415" i="9"/>
  <c r="F60" i="11"/>
  <c r="A61" i="11"/>
  <c r="B60" i="11"/>
  <c r="A160" i="9"/>
  <c r="B159" i="9"/>
  <c r="F159" i="9"/>
  <c r="B47" i="10" l="1"/>
  <c r="A48" i="10"/>
  <c r="F47" i="10"/>
  <c r="A53" i="12"/>
  <c r="F52" i="12"/>
  <c r="B52" i="12"/>
  <c r="A161" i="9"/>
  <c r="F160" i="9"/>
  <c r="B160" i="9"/>
  <c r="F61" i="11"/>
  <c r="B61" i="11"/>
  <c r="A62" i="11"/>
  <c r="A416" i="9"/>
  <c r="B415" i="9"/>
  <c r="F415" i="9"/>
  <c r="B48" i="10" l="1"/>
  <c r="F48" i="10"/>
  <c r="A49" i="10"/>
  <c r="A54" i="12"/>
  <c r="B53" i="12"/>
  <c r="F53" i="12"/>
  <c r="A417" i="9"/>
  <c r="F416" i="9"/>
  <c r="B416" i="9"/>
  <c r="A63" i="11"/>
  <c r="F62" i="11"/>
  <c r="B62" i="11"/>
  <c r="A162" i="9"/>
  <c r="F161" i="9"/>
  <c r="B161" i="9"/>
  <c r="B49" i="10" l="1"/>
  <c r="A50" i="10"/>
  <c r="F49" i="10"/>
  <c r="A55" i="12"/>
  <c r="F54" i="12"/>
  <c r="B54" i="12"/>
  <c r="A163" i="9"/>
  <c r="F162" i="9"/>
  <c r="B162" i="9"/>
  <c r="B63" i="11"/>
  <c r="A64" i="11"/>
  <c r="F63" i="11"/>
  <c r="A418" i="9"/>
  <c r="F417" i="9"/>
  <c r="B417" i="9"/>
  <c r="B50" i="10" l="1"/>
  <c r="F50" i="10"/>
  <c r="A51" i="10"/>
  <c r="A56" i="12"/>
  <c r="F55" i="12"/>
  <c r="B55" i="12"/>
  <c r="A419" i="9"/>
  <c r="B418" i="9"/>
  <c r="F418" i="9"/>
  <c r="A65" i="11"/>
  <c r="F64" i="11"/>
  <c r="B64" i="11"/>
  <c r="B163" i="9"/>
  <c r="A164" i="9"/>
  <c r="F163" i="9"/>
  <c r="B51" i="10" l="1"/>
  <c r="A52" i="10"/>
  <c r="F51" i="10"/>
  <c r="A57" i="12"/>
  <c r="F56" i="12"/>
  <c r="B56" i="12"/>
  <c r="B164" i="9"/>
  <c r="A165" i="9"/>
  <c r="F164" i="9"/>
  <c r="A66" i="11"/>
  <c r="F65" i="11"/>
  <c r="B65" i="11"/>
  <c r="B419" i="9"/>
  <c r="A420" i="9"/>
  <c r="F419" i="9"/>
  <c r="A53" i="10" l="1"/>
  <c r="F52" i="10"/>
  <c r="B52" i="10"/>
  <c r="A58" i="12"/>
  <c r="B57" i="12"/>
  <c r="F57" i="12"/>
  <c r="F66" i="11"/>
  <c r="B66" i="11"/>
  <c r="A67" i="11"/>
  <c r="A166" i="9"/>
  <c r="B165" i="9"/>
  <c r="F165" i="9"/>
  <c r="B420" i="9"/>
  <c r="A421" i="9"/>
  <c r="F420" i="9"/>
  <c r="A54" i="10" l="1"/>
  <c r="F53" i="10"/>
  <c r="B53" i="10"/>
  <c r="A59" i="12"/>
  <c r="F58" i="12"/>
  <c r="B58" i="12"/>
  <c r="B421" i="9"/>
  <c r="A422" i="9"/>
  <c r="F421" i="9"/>
  <c r="A167" i="9"/>
  <c r="B166" i="9"/>
  <c r="F166" i="9"/>
  <c r="B67" i="11"/>
  <c r="A68" i="11"/>
  <c r="F67" i="11"/>
  <c r="B54" i="10" l="1"/>
  <c r="A55" i="10"/>
  <c r="F54" i="10"/>
  <c r="A60" i="12"/>
  <c r="F59" i="12"/>
  <c r="B59" i="12"/>
  <c r="F68" i="11"/>
  <c r="B68" i="11"/>
  <c r="A69" i="11"/>
  <c r="A168" i="9"/>
  <c r="B167" i="9"/>
  <c r="F167" i="9"/>
  <c r="B422" i="9"/>
  <c r="F422" i="9"/>
  <c r="A423" i="9"/>
  <c r="B55" i="10" l="1"/>
  <c r="A56" i="10"/>
  <c r="F55" i="10"/>
  <c r="A61" i="12"/>
  <c r="F60" i="12"/>
  <c r="B60" i="12"/>
  <c r="A424" i="9"/>
  <c r="B423" i="9"/>
  <c r="F423" i="9"/>
  <c r="A169" i="9"/>
  <c r="F168" i="9"/>
  <c r="B168" i="9"/>
  <c r="F69" i="11"/>
  <c r="B69" i="11"/>
  <c r="A70" i="11"/>
  <c r="B56" i="10" l="1"/>
  <c r="A57" i="10"/>
  <c r="F56" i="10"/>
  <c r="A62" i="12"/>
  <c r="B61" i="12"/>
  <c r="F61" i="12"/>
  <c r="A425" i="9"/>
  <c r="B424" i="9"/>
  <c r="F424" i="9"/>
  <c r="A170" i="9"/>
  <c r="B169" i="9"/>
  <c r="F169" i="9"/>
  <c r="A71" i="11"/>
  <c r="F70" i="11"/>
  <c r="B70" i="11"/>
  <c r="B57" i="10" l="1"/>
  <c r="A58" i="10"/>
  <c r="F57" i="10"/>
  <c r="A63" i="12"/>
  <c r="F62" i="12"/>
  <c r="B62" i="12"/>
  <c r="A171" i="9"/>
  <c r="B170" i="9"/>
  <c r="F170" i="9"/>
  <c r="B71" i="11"/>
  <c r="A72" i="11"/>
  <c r="F71" i="11"/>
  <c r="A426" i="9"/>
  <c r="B425" i="9"/>
  <c r="F425" i="9"/>
  <c r="B58" i="10" l="1"/>
  <c r="A59" i="10"/>
  <c r="F58" i="10"/>
  <c r="A64" i="12"/>
  <c r="F63" i="12"/>
  <c r="B63" i="12"/>
  <c r="A427" i="9"/>
  <c r="B426" i="9"/>
  <c r="F426" i="9"/>
  <c r="B171" i="9"/>
  <c r="A172" i="9"/>
  <c r="F171" i="9"/>
  <c r="A73" i="11"/>
  <c r="F72" i="11"/>
  <c r="B72" i="11"/>
  <c r="B59" i="10" l="1"/>
  <c r="A60" i="10"/>
  <c r="F59" i="10"/>
  <c r="A65" i="12"/>
  <c r="F64" i="12"/>
  <c r="B64" i="12"/>
  <c r="B172" i="9"/>
  <c r="A173" i="9"/>
  <c r="F172" i="9"/>
  <c r="B427" i="9"/>
  <c r="A428" i="9"/>
  <c r="F427" i="9"/>
  <c r="A74" i="11"/>
  <c r="F73" i="11"/>
  <c r="B73" i="11"/>
  <c r="F60" i="10" l="1"/>
  <c r="B60" i="10"/>
  <c r="A61" i="10"/>
  <c r="A66" i="12"/>
  <c r="B65" i="12"/>
  <c r="F65" i="12"/>
  <c r="A75" i="11"/>
  <c r="F74" i="11"/>
  <c r="B74" i="11"/>
  <c r="B173" i="9"/>
  <c r="A174" i="9"/>
  <c r="F173" i="9"/>
  <c r="B428" i="9"/>
  <c r="A429" i="9"/>
  <c r="F428" i="9"/>
  <c r="B61" i="10" l="1"/>
  <c r="A62" i="10"/>
  <c r="F61" i="10"/>
  <c r="A67" i="12"/>
  <c r="F66" i="12"/>
  <c r="B66" i="12"/>
  <c r="B429" i="9"/>
  <c r="A430" i="9"/>
  <c r="F429" i="9"/>
  <c r="A175" i="9"/>
  <c r="B174" i="9"/>
  <c r="F174" i="9"/>
  <c r="F75" i="11"/>
  <c r="A76" i="11"/>
  <c r="B75" i="11"/>
  <c r="F62" i="10" l="1"/>
  <c r="B62" i="10"/>
  <c r="A63" i="10"/>
  <c r="A68" i="12"/>
  <c r="F67" i="12"/>
  <c r="B67" i="12"/>
  <c r="A77" i="11"/>
  <c r="F76" i="11"/>
  <c r="B76" i="11"/>
  <c r="A176" i="9"/>
  <c r="B175" i="9"/>
  <c r="F175" i="9"/>
  <c r="B430" i="9"/>
  <c r="A431" i="9"/>
  <c r="F430" i="9"/>
  <c r="F63" i="10" l="1"/>
  <c r="B63" i="10"/>
  <c r="A64" i="10"/>
  <c r="A69" i="12"/>
  <c r="F68" i="12"/>
  <c r="B68" i="12"/>
  <c r="B431" i="9"/>
  <c r="F431" i="9"/>
  <c r="A432" i="9"/>
  <c r="B77" i="11"/>
  <c r="A78" i="11"/>
  <c r="F77" i="11"/>
  <c r="A177" i="9"/>
  <c r="B176" i="9"/>
  <c r="F176" i="9"/>
  <c r="F64" i="10" l="1"/>
  <c r="B64" i="10"/>
  <c r="A65" i="10"/>
  <c r="A70" i="12"/>
  <c r="B69" i="12"/>
  <c r="F69" i="12"/>
  <c r="A178" i="9"/>
  <c r="B177" i="9"/>
  <c r="F177" i="9"/>
  <c r="A433" i="9"/>
  <c r="F432" i="9"/>
  <c r="B432" i="9"/>
  <c r="A79" i="11"/>
  <c r="F78" i="11"/>
  <c r="B78" i="11"/>
  <c r="F65" i="10" l="1"/>
  <c r="A66" i="10"/>
  <c r="B65" i="10"/>
  <c r="A71" i="12"/>
  <c r="F70" i="12"/>
  <c r="B70" i="12"/>
  <c r="A434" i="9"/>
  <c r="F433" i="9"/>
  <c r="B433" i="9"/>
  <c r="F79" i="11"/>
  <c r="B79" i="11"/>
  <c r="A80" i="11"/>
  <c r="A179" i="9"/>
  <c r="B178" i="9"/>
  <c r="F178" i="9"/>
  <c r="F66" i="10" l="1"/>
  <c r="B66" i="10"/>
  <c r="A67" i="10"/>
  <c r="A72" i="12"/>
  <c r="F71" i="12"/>
  <c r="B71" i="12"/>
  <c r="B179" i="9"/>
  <c r="A180" i="9"/>
  <c r="F179" i="9"/>
  <c r="F80" i="11"/>
  <c r="B80" i="11"/>
  <c r="A81" i="11"/>
  <c r="A435" i="9"/>
  <c r="F434" i="9"/>
  <c r="B434" i="9"/>
  <c r="B67" i="10" l="1"/>
  <c r="A68" i="10"/>
  <c r="F67" i="10"/>
  <c r="A73" i="12"/>
  <c r="F72" i="12"/>
  <c r="B72" i="12"/>
  <c r="B81" i="11"/>
  <c r="A82" i="11"/>
  <c r="F81" i="11"/>
  <c r="B180" i="9"/>
  <c r="A181" i="9"/>
  <c r="F180" i="9"/>
  <c r="B435" i="9"/>
  <c r="A436" i="9"/>
  <c r="F435" i="9"/>
  <c r="F68" i="10" l="1"/>
  <c r="B68" i="10"/>
  <c r="A69" i="10"/>
  <c r="A74" i="12"/>
  <c r="B73" i="12"/>
  <c r="F73" i="12"/>
  <c r="B436" i="9"/>
  <c r="A437" i="9"/>
  <c r="F436" i="9"/>
  <c r="B181" i="9"/>
  <c r="A182" i="9"/>
  <c r="F181" i="9"/>
  <c r="A83" i="11"/>
  <c r="F82" i="11"/>
  <c r="B82" i="11"/>
  <c r="A70" i="10" l="1"/>
  <c r="F69" i="10"/>
  <c r="B69" i="10"/>
  <c r="A75" i="12"/>
  <c r="F74" i="12"/>
  <c r="B74" i="12"/>
  <c r="A183" i="9"/>
  <c r="B182" i="9"/>
  <c r="F182" i="9"/>
  <c r="B437" i="9"/>
  <c r="A438" i="9"/>
  <c r="F437" i="9"/>
  <c r="A84" i="11"/>
  <c r="F83" i="11"/>
  <c r="B83" i="11"/>
  <c r="F70" i="10" l="1"/>
  <c r="B70" i="10"/>
  <c r="A71" i="10"/>
  <c r="A76" i="12"/>
  <c r="F75" i="12"/>
  <c r="B75" i="12"/>
  <c r="A85" i="11"/>
  <c r="F84" i="11"/>
  <c r="B84" i="11"/>
  <c r="B438" i="9"/>
  <c r="A439" i="9"/>
  <c r="F438" i="9"/>
  <c r="A184" i="9"/>
  <c r="B183" i="9"/>
  <c r="F183" i="9"/>
  <c r="F71" i="10" l="1"/>
  <c r="B71" i="10"/>
  <c r="A72" i="10"/>
  <c r="A77" i="12"/>
  <c r="F76" i="12"/>
  <c r="B76" i="12"/>
  <c r="A185" i="9"/>
  <c r="F184" i="9"/>
  <c r="B184" i="9"/>
  <c r="F439" i="9"/>
  <c r="A440" i="9"/>
  <c r="B439" i="9"/>
  <c r="B85" i="11"/>
  <c r="F85" i="11"/>
  <c r="A86" i="11"/>
  <c r="F72" i="10" l="1"/>
  <c r="B72" i="10"/>
  <c r="A73" i="10"/>
  <c r="A78" i="12"/>
  <c r="B77" i="12"/>
  <c r="F77" i="12"/>
  <c r="A441" i="9"/>
  <c r="B440" i="9"/>
  <c r="F440" i="9"/>
  <c r="B86" i="11"/>
  <c r="A87" i="11"/>
  <c r="F86" i="11"/>
  <c r="A186" i="9"/>
  <c r="F185" i="9"/>
  <c r="B185" i="9"/>
  <c r="A74" i="10" l="1"/>
  <c r="F73" i="10"/>
  <c r="B73" i="10"/>
  <c r="A79" i="12"/>
  <c r="F78" i="12"/>
  <c r="B78" i="12"/>
  <c r="A88" i="11"/>
  <c r="F87" i="11"/>
  <c r="B87" i="11"/>
  <c r="A187" i="9"/>
  <c r="B186" i="9"/>
  <c r="F186" i="9"/>
  <c r="A442" i="9"/>
  <c r="B441" i="9"/>
  <c r="F441" i="9"/>
  <c r="F74" i="10" l="1"/>
  <c r="B74" i="10"/>
  <c r="A75" i="10"/>
  <c r="A80" i="12"/>
  <c r="F79" i="12"/>
  <c r="B79" i="12"/>
  <c r="B187" i="9"/>
  <c r="A188" i="9"/>
  <c r="F187" i="9"/>
  <c r="A443" i="9"/>
  <c r="B442" i="9"/>
  <c r="F442" i="9"/>
  <c r="F88" i="11"/>
  <c r="B88" i="11"/>
  <c r="A89" i="11"/>
  <c r="F75" i="10" l="1"/>
  <c r="B75" i="10"/>
  <c r="A76" i="10"/>
  <c r="A81" i="12"/>
  <c r="F80" i="12"/>
  <c r="B80" i="12"/>
  <c r="B188" i="9"/>
  <c r="A189" i="9"/>
  <c r="F188" i="9"/>
  <c r="A90" i="11"/>
  <c r="F89" i="11"/>
  <c r="B89" i="11"/>
  <c r="B443" i="9"/>
  <c r="A444" i="9"/>
  <c r="F443" i="9"/>
  <c r="F76" i="10" l="1"/>
  <c r="B76" i="10"/>
  <c r="A77" i="10"/>
  <c r="A82" i="12"/>
  <c r="B81" i="12"/>
  <c r="F81" i="12"/>
  <c r="F90" i="11"/>
  <c r="B90" i="11"/>
  <c r="A91" i="11"/>
  <c r="B189" i="9"/>
  <c r="A190" i="9"/>
  <c r="F189" i="9"/>
  <c r="B444" i="9"/>
  <c r="A445" i="9"/>
  <c r="F444" i="9"/>
  <c r="A78" i="10" l="1"/>
  <c r="F77" i="10"/>
  <c r="B77" i="10"/>
  <c r="A83" i="12"/>
  <c r="F82" i="12"/>
  <c r="B82" i="12"/>
  <c r="B445" i="9"/>
  <c r="A446" i="9"/>
  <c r="F445" i="9"/>
  <c r="F91" i="11"/>
  <c r="B91" i="11"/>
  <c r="A92" i="11"/>
  <c r="B190" i="9"/>
  <c r="F190" i="9"/>
  <c r="A191" i="9"/>
  <c r="A79" i="10" l="1"/>
  <c r="F78" i="10"/>
  <c r="B78" i="10"/>
  <c r="A84" i="12"/>
  <c r="F83" i="12"/>
  <c r="B83" i="12"/>
  <c r="A93" i="11"/>
  <c r="F92" i="11"/>
  <c r="B92" i="11"/>
  <c r="A447" i="9"/>
  <c r="F446" i="9"/>
  <c r="B446" i="9"/>
  <c r="A192" i="9"/>
  <c r="B191" i="9"/>
  <c r="F191" i="9"/>
  <c r="A80" i="10" l="1"/>
  <c r="B79" i="10"/>
  <c r="F79" i="10"/>
  <c r="A85" i="12"/>
  <c r="F84" i="12"/>
  <c r="B84" i="12"/>
  <c r="A448" i="9"/>
  <c r="F447" i="9"/>
  <c r="B447" i="9"/>
  <c r="A193" i="9"/>
  <c r="B192" i="9"/>
  <c r="F192" i="9"/>
  <c r="A94" i="11"/>
  <c r="B93" i="11"/>
  <c r="F93" i="11"/>
  <c r="A81" i="10" l="1"/>
  <c r="F80" i="10"/>
  <c r="B80" i="10"/>
  <c r="A86" i="12"/>
  <c r="B85" i="12"/>
  <c r="F85" i="12"/>
  <c r="F94" i="11"/>
  <c r="A95" i="11"/>
  <c r="B94" i="11"/>
  <c r="A194" i="9"/>
  <c r="B193" i="9"/>
  <c r="F193" i="9"/>
  <c r="A449" i="9"/>
  <c r="F448" i="9"/>
  <c r="B448" i="9"/>
  <c r="B81" i="10" l="1"/>
  <c r="A82" i="10"/>
  <c r="F81" i="10"/>
  <c r="A87" i="12"/>
  <c r="F86" i="12"/>
  <c r="B86" i="12"/>
  <c r="A450" i="9"/>
  <c r="F449" i="9"/>
  <c r="B449" i="9"/>
  <c r="A195" i="9"/>
  <c r="B194" i="9"/>
  <c r="F194" i="9"/>
  <c r="A96" i="11"/>
  <c r="F95" i="11"/>
  <c r="B95" i="11"/>
  <c r="B82" i="10" l="1"/>
  <c r="F82" i="10"/>
  <c r="A83" i="10"/>
  <c r="A88" i="12"/>
  <c r="F87" i="12"/>
  <c r="B87" i="12"/>
  <c r="A451" i="9"/>
  <c r="B450" i="9"/>
  <c r="F450" i="9"/>
  <c r="F96" i="11"/>
  <c r="A97" i="11"/>
  <c r="B96" i="11"/>
  <c r="B195" i="9"/>
  <c r="A196" i="9"/>
  <c r="F195" i="9"/>
  <c r="F83" i="10" l="1"/>
  <c r="A84" i="10"/>
  <c r="B83" i="10"/>
  <c r="A89" i="12"/>
  <c r="F88" i="12"/>
  <c r="B88" i="12"/>
  <c r="F97" i="11"/>
  <c r="B97" i="11"/>
  <c r="A98" i="11"/>
  <c r="B196" i="9"/>
  <c r="A197" i="9"/>
  <c r="F196" i="9"/>
  <c r="B451" i="9"/>
  <c r="A452" i="9"/>
  <c r="F451" i="9"/>
  <c r="B84" i="10" l="1"/>
  <c r="A85" i="10"/>
  <c r="F84" i="10"/>
  <c r="A90" i="12"/>
  <c r="B89" i="12"/>
  <c r="F89" i="12"/>
  <c r="B197" i="9"/>
  <c r="A198" i="9"/>
  <c r="F197" i="9"/>
  <c r="A453" i="9"/>
  <c r="B452" i="9"/>
  <c r="F452" i="9"/>
  <c r="F98" i="11"/>
  <c r="A99" i="11"/>
  <c r="B98" i="11"/>
  <c r="A86" i="10" l="1"/>
  <c r="B85" i="10"/>
  <c r="F85" i="10"/>
  <c r="A91" i="12"/>
  <c r="F90" i="12"/>
  <c r="B90" i="12"/>
  <c r="F99" i="11"/>
  <c r="A100" i="11"/>
  <c r="B99" i="11"/>
  <c r="B453" i="9"/>
  <c r="A454" i="9"/>
  <c r="F453" i="9"/>
  <c r="B198" i="9"/>
  <c r="F198" i="9"/>
  <c r="A199" i="9"/>
  <c r="A87" i="10" l="1"/>
  <c r="F86" i="10"/>
  <c r="B86" i="10"/>
  <c r="A92" i="12"/>
  <c r="F91" i="12"/>
  <c r="B91" i="12"/>
  <c r="A455" i="9"/>
  <c r="F454" i="9"/>
  <c r="B454" i="9"/>
  <c r="A200" i="9"/>
  <c r="B199" i="9"/>
  <c r="F199" i="9"/>
  <c r="F100" i="11"/>
  <c r="B100" i="11"/>
  <c r="A101" i="11"/>
  <c r="B87" i="10" l="1"/>
  <c r="F87" i="10"/>
  <c r="A88" i="10"/>
  <c r="A93" i="12"/>
  <c r="F92" i="12"/>
  <c r="B92" i="12"/>
  <c r="A201" i="9"/>
  <c r="F200" i="9"/>
  <c r="B200" i="9"/>
  <c r="A102" i="11"/>
  <c r="F101" i="11"/>
  <c r="B101" i="11"/>
  <c r="A456" i="9"/>
  <c r="F455" i="9"/>
  <c r="B455" i="9"/>
  <c r="F88" i="10" l="1"/>
  <c r="B88" i="10"/>
  <c r="A89" i="10"/>
  <c r="A94" i="12"/>
  <c r="B93" i="12"/>
  <c r="F93" i="12"/>
  <c r="A457" i="9"/>
  <c r="F456" i="9"/>
  <c r="B456" i="9"/>
  <c r="A103" i="11"/>
  <c r="F102" i="11"/>
  <c r="B102" i="11"/>
  <c r="A202" i="9"/>
  <c r="F201" i="9"/>
  <c r="B201" i="9"/>
  <c r="B89" i="10" l="1"/>
  <c r="A90" i="10"/>
  <c r="F89" i="10"/>
  <c r="A95" i="12"/>
  <c r="F94" i="12"/>
  <c r="B94" i="12"/>
  <c r="A458" i="9"/>
  <c r="F457" i="9"/>
  <c r="B457" i="9"/>
  <c r="A203" i="9"/>
  <c r="F202" i="9"/>
  <c r="B202" i="9"/>
  <c r="A104" i="11"/>
  <c r="F103" i="11"/>
  <c r="B103" i="11"/>
  <c r="A91" i="10" l="1"/>
  <c r="B90" i="10"/>
  <c r="F90" i="10"/>
  <c r="A96" i="12"/>
  <c r="F95" i="12"/>
  <c r="B95" i="12"/>
  <c r="B203" i="9"/>
  <c r="A204" i="9"/>
  <c r="F203" i="9"/>
  <c r="B104" i="11"/>
  <c r="F104" i="11"/>
  <c r="A105" i="11"/>
  <c r="A459" i="9"/>
  <c r="F458" i="9"/>
  <c r="B458" i="9"/>
  <c r="B91" i="10" l="1"/>
  <c r="A92" i="10"/>
  <c r="F91" i="10"/>
  <c r="A97" i="12"/>
  <c r="F96" i="12"/>
  <c r="B96" i="12"/>
  <c r="B459" i="9"/>
  <c r="A460" i="9"/>
  <c r="F459" i="9"/>
  <c r="B204" i="9"/>
  <c r="A205" i="9"/>
  <c r="F204" i="9"/>
  <c r="B105" i="11"/>
  <c r="A106" i="11"/>
  <c r="F105" i="11"/>
  <c r="B92" i="10" l="1"/>
  <c r="A93" i="10"/>
  <c r="F92" i="10"/>
  <c r="A98" i="12"/>
  <c r="B97" i="12"/>
  <c r="F97" i="12"/>
  <c r="A107" i="11"/>
  <c r="F106" i="11"/>
  <c r="B106" i="11"/>
  <c r="A461" i="9"/>
  <c r="B460" i="9"/>
  <c r="F460" i="9"/>
  <c r="B205" i="9"/>
  <c r="A206" i="9"/>
  <c r="F205" i="9"/>
  <c r="F93" i="10" l="1"/>
  <c r="B93" i="10"/>
  <c r="A94" i="10"/>
  <c r="A99" i="12"/>
  <c r="F98" i="12"/>
  <c r="B98" i="12"/>
  <c r="B461" i="9"/>
  <c r="A462" i="9"/>
  <c r="F461" i="9"/>
  <c r="B206" i="9"/>
  <c r="A207" i="9"/>
  <c r="F206" i="9"/>
  <c r="F107" i="11"/>
  <c r="B107" i="11"/>
  <c r="A108" i="11"/>
  <c r="A95" i="10" l="1"/>
  <c r="F94" i="10"/>
  <c r="B94" i="10"/>
  <c r="A100" i="12"/>
  <c r="F99" i="12"/>
  <c r="B99" i="12"/>
  <c r="A109" i="11"/>
  <c r="B108" i="11"/>
  <c r="F108" i="11"/>
  <c r="A463" i="9"/>
  <c r="F462" i="9"/>
  <c r="B462" i="9"/>
  <c r="B207" i="9"/>
  <c r="F207" i="9"/>
  <c r="A208" i="9"/>
  <c r="F95" i="10" l="1"/>
  <c r="B95" i="10"/>
  <c r="A96" i="10"/>
  <c r="A101" i="12"/>
  <c r="F100" i="12"/>
  <c r="B100" i="12"/>
  <c r="A209" i="9"/>
  <c r="F208" i="9"/>
  <c r="B208" i="9"/>
  <c r="A464" i="9"/>
  <c r="B463" i="9"/>
  <c r="F463" i="9"/>
  <c r="F109" i="11"/>
  <c r="B109" i="11"/>
  <c r="A110" i="11"/>
  <c r="F96" i="10" l="1"/>
  <c r="B96" i="10"/>
  <c r="A97" i="10"/>
  <c r="A102" i="12"/>
  <c r="B101" i="12"/>
  <c r="F101" i="12"/>
  <c r="B110" i="11"/>
  <c r="A111" i="11"/>
  <c r="F110" i="11"/>
  <c r="A210" i="9"/>
  <c r="B209" i="9"/>
  <c r="F209" i="9"/>
  <c r="A465" i="9"/>
  <c r="B464" i="9"/>
  <c r="F464" i="9"/>
  <c r="B97" i="10" l="1"/>
  <c r="A98" i="10"/>
  <c r="F97" i="10"/>
  <c r="A103" i="12"/>
  <c r="F102" i="12"/>
  <c r="B102" i="12"/>
  <c r="A466" i="9"/>
  <c r="B465" i="9"/>
  <c r="F465" i="9"/>
  <c r="A112" i="11"/>
  <c r="F111" i="11"/>
  <c r="B111" i="11"/>
  <c r="A211" i="9"/>
  <c r="B210" i="9"/>
  <c r="F210" i="9"/>
  <c r="A99" i="10" l="1"/>
  <c r="F98" i="10"/>
  <c r="B98" i="10"/>
  <c r="A104" i="12"/>
  <c r="F103" i="12"/>
  <c r="B103" i="12"/>
  <c r="A467" i="9"/>
  <c r="B466" i="9"/>
  <c r="F466" i="9"/>
  <c r="B211" i="9"/>
  <c r="A212" i="9"/>
  <c r="F211" i="9"/>
  <c r="B112" i="11"/>
  <c r="A113" i="11"/>
  <c r="F112" i="11"/>
  <c r="A100" i="10" l="1"/>
  <c r="F99" i="10"/>
  <c r="B99" i="10"/>
  <c r="A105" i="12"/>
  <c r="F104" i="12"/>
  <c r="B104" i="12"/>
  <c r="F113" i="11"/>
  <c r="A114" i="11"/>
  <c r="B113" i="11"/>
  <c r="B212" i="9"/>
  <c r="A213" i="9"/>
  <c r="F212" i="9"/>
  <c r="B467" i="9"/>
  <c r="A468" i="9"/>
  <c r="F467" i="9"/>
  <c r="A101" i="10" l="1"/>
  <c r="F100" i="10"/>
  <c r="B100" i="10"/>
  <c r="A106" i="12"/>
  <c r="B105" i="12"/>
  <c r="F105" i="12"/>
  <c r="A469" i="9"/>
  <c r="B468" i="9"/>
  <c r="F468" i="9"/>
  <c r="B114" i="11"/>
  <c r="A115" i="11"/>
  <c r="F114" i="11"/>
  <c r="B213" i="9"/>
  <c r="A214" i="9"/>
  <c r="F213" i="9"/>
  <c r="B101" i="10" l="1"/>
  <c r="F101" i="10"/>
  <c r="A102" i="10"/>
  <c r="A107" i="12"/>
  <c r="F106" i="12"/>
  <c r="B106" i="12"/>
  <c r="A215" i="9"/>
  <c r="B214" i="9"/>
  <c r="F214" i="9"/>
  <c r="A116" i="11"/>
  <c r="F115" i="11"/>
  <c r="B115" i="11"/>
  <c r="A470" i="9"/>
  <c r="B469" i="9"/>
  <c r="F469" i="9"/>
  <c r="F102" i="10" l="1"/>
  <c r="B102" i="10"/>
  <c r="A103" i="10"/>
  <c r="A108" i="12"/>
  <c r="F107" i="12"/>
  <c r="B107" i="12"/>
  <c r="A117" i="11"/>
  <c r="B116" i="11"/>
  <c r="F116" i="11"/>
  <c r="A471" i="9"/>
  <c r="F470" i="9"/>
  <c r="B470" i="9"/>
  <c r="B215" i="9"/>
  <c r="A216" i="9"/>
  <c r="F215" i="9"/>
  <c r="A104" i="10" l="1"/>
  <c r="F103" i="10"/>
  <c r="B103" i="10"/>
  <c r="A109" i="12"/>
  <c r="F108" i="12"/>
  <c r="B108" i="12"/>
  <c r="B216" i="9"/>
  <c r="F216" i="9"/>
  <c r="A217" i="9"/>
  <c r="A472" i="9"/>
  <c r="F471" i="9"/>
  <c r="B471" i="9"/>
  <c r="B117" i="11"/>
  <c r="A118" i="11"/>
  <c r="F117" i="11"/>
  <c r="A105" i="10" l="1"/>
  <c r="B104" i="10"/>
  <c r="F104" i="10"/>
  <c r="A110" i="12"/>
  <c r="B109" i="12"/>
  <c r="F109" i="12"/>
  <c r="B118" i="11"/>
  <c r="A119" i="11"/>
  <c r="F118" i="11"/>
  <c r="A473" i="9"/>
  <c r="B472" i="9"/>
  <c r="F472" i="9"/>
  <c r="A218" i="9"/>
  <c r="B217" i="9"/>
  <c r="F217" i="9"/>
  <c r="A106" i="10" l="1"/>
  <c r="F105" i="10"/>
  <c r="B105" i="10"/>
  <c r="A111" i="12"/>
  <c r="F110" i="12"/>
  <c r="B110" i="12"/>
  <c r="A474" i="9"/>
  <c r="B473" i="9"/>
  <c r="F473" i="9"/>
  <c r="A219" i="9"/>
  <c r="B218" i="9"/>
  <c r="F218" i="9"/>
  <c r="A120" i="11"/>
  <c r="F119" i="11"/>
  <c r="B119" i="11"/>
  <c r="A107" i="10" l="1"/>
  <c r="F106" i="10"/>
  <c r="B106" i="10"/>
  <c r="A112" i="12"/>
  <c r="F111" i="12"/>
  <c r="B111" i="12"/>
  <c r="B219" i="9"/>
  <c r="A220" i="9"/>
  <c r="F219" i="9"/>
  <c r="A121" i="11"/>
  <c r="F120" i="11"/>
  <c r="B120" i="11"/>
  <c r="B474" i="9"/>
  <c r="A475" i="9"/>
  <c r="F474" i="9"/>
  <c r="F107" i="10" l="1"/>
  <c r="B107" i="10"/>
  <c r="A108" i="10"/>
  <c r="A113" i="12"/>
  <c r="F112" i="12"/>
  <c r="B112" i="12"/>
  <c r="F121" i="11"/>
  <c r="B121" i="11"/>
  <c r="A122" i="11"/>
  <c r="A476" i="9"/>
  <c r="B475" i="9"/>
  <c r="F475" i="9"/>
  <c r="B220" i="9"/>
  <c r="A221" i="9"/>
  <c r="F220" i="9"/>
  <c r="A109" i="10" l="1"/>
  <c r="F108" i="10"/>
  <c r="B108" i="10"/>
  <c r="A114" i="12"/>
  <c r="B113" i="12"/>
  <c r="F113" i="12"/>
  <c r="A477" i="9"/>
  <c r="B476" i="9"/>
  <c r="F476" i="9"/>
  <c r="B221" i="9"/>
  <c r="A222" i="9"/>
  <c r="F221" i="9"/>
  <c r="B122" i="11"/>
  <c r="A123" i="11"/>
  <c r="F122" i="11"/>
  <c r="A110" i="10" l="1"/>
  <c r="F109" i="10"/>
  <c r="B109" i="10"/>
  <c r="A115" i="12"/>
  <c r="F114" i="12"/>
  <c r="B114" i="12"/>
  <c r="A478" i="9"/>
  <c r="B477" i="9"/>
  <c r="F477" i="9"/>
  <c r="F123" i="11"/>
  <c r="A124" i="11"/>
  <c r="B123" i="11"/>
  <c r="B222" i="9"/>
  <c r="A223" i="9"/>
  <c r="F222" i="9"/>
  <c r="F110" i="10" l="1"/>
  <c r="B110" i="10"/>
  <c r="A111" i="10"/>
  <c r="A116" i="12"/>
  <c r="F115" i="12"/>
  <c r="B115" i="12"/>
  <c r="B223" i="9"/>
  <c r="A224" i="9"/>
  <c r="F223" i="9"/>
  <c r="A125" i="11"/>
  <c r="F124" i="11"/>
  <c r="B124" i="11"/>
  <c r="A479" i="9"/>
  <c r="F478" i="9"/>
  <c r="B478" i="9"/>
  <c r="B111" i="10" l="1"/>
  <c r="A112" i="10"/>
  <c r="F111" i="10"/>
  <c r="A117" i="12"/>
  <c r="F116" i="12"/>
  <c r="B116" i="12"/>
  <c r="A126" i="11"/>
  <c r="F125" i="11"/>
  <c r="B125" i="11"/>
  <c r="F224" i="9"/>
  <c r="B224" i="9"/>
  <c r="A225" i="9"/>
  <c r="A480" i="9"/>
  <c r="F479" i="9"/>
  <c r="B479" i="9"/>
  <c r="B112" i="10" l="1"/>
  <c r="A113" i="10"/>
  <c r="F112" i="10"/>
  <c r="A118" i="12"/>
  <c r="B117" i="12"/>
  <c r="F117" i="12"/>
  <c r="B126" i="11"/>
  <c r="F126" i="11"/>
  <c r="A127" i="11"/>
  <c r="A481" i="9"/>
  <c r="F480" i="9"/>
  <c r="B480" i="9"/>
  <c r="A226" i="9"/>
  <c r="F225" i="9"/>
  <c r="B225" i="9"/>
  <c r="B113" i="10" l="1"/>
  <c r="A114" i="10"/>
  <c r="F113" i="10"/>
  <c r="A119" i="12"/>
  <c r="F118" i="12"/>
  <c r="B118" i="12"/>
  <c r="A482" i="9"/>
  <c r="F481" i="9"/>
  <c r="B481" i="9"/>
  <c r="A227" i="9"/>
  <c r="F226" i="9"/>
  <c r="B226" i="9"/>
  <c r="A128" i="11"/>
  <c r="F127" i="11"/>
  <c r="B127" i="11"/>
  <c r="A115" i="10" l="1"/>
  <c r="F114" i="10"/>
  <c r="B114" i="10"/>
  <c r="A120" i="12"/>
  <c r="F119" i="12"/>
  <c r="B119" i="12"/>
  <c r="A483" i="9"/>
  <c r="F482" i="9"/>
  <c r="B482" i="9"/>
  <c r="B227" i="9"/>
  <c r="A228" i="9"/>
  <c r="F227" i="9"/>
  <c r="A129" i="11"/>
  <c r="F128" i="11"/>
  <c r="B128" i="11"/>
  <c r="B115" i="10" l="1"/>
  <c r="F115" i="10"/>
  <c r="A116" i="10"/>
  <c r="A121" i="12"/>
  <c r="F120" i="12"/>
  <c r="B120" i="12"/>
  <c r="B228" i="9"/>
  <c r="A229" i="9"/>
  <c r="F228" i="9"/>
  <c r="A484" i="9"/>
  <c r="B483" i="9"/>
  <c r="F483" i="9"/>
  <c r="A130" i="11"/>
  <c r="F129" i="11"/>
  <c r="B129" i="11"/>
  <c r="B116" i="10" l="1"/>
  <c r="A117" i="10"/>
  <c r="F116" i="10"/>
  <c r="A122" i="12"/>
  <c r="B121" i="12"/>
  <c r="F121" i="12"/>
  <c r="A131" i="11"/>
  <c r="B130" i="11"/>
  <c r="F130" i="11"/>
  <c r="A485" i="9"/>
  <c r="B484" i="9"/>
  <c r="F484" i="9"/>
  <c r="A230" i="9"/>
  <c r="B229" i="9"/>
  <c r="F229" i="9"/>
  <c r="B117" i="10" l="1"/>
  <c r="F117" i="10"/>
  <c r="A118" i="10"/>
  <c r="A123" i="12"/>
  <c r="F122" i="12"/>
  <c r="B122" i="12"/>
  <c r="B230" i="9"/>
  <c r="A231" i="9"/>
  <c r="F230" i="9"/>
  <c r="A486" i="9"/>
  <c r="B485" i="9"/>
  <c r="F485" i="9"/>
  <c r="B131" i="11"/>
  <c r="A132" i="11"/>
  <c r="F131" i="11"/>
  <c r="F118" i="10" l="1"/>
  <c r="A119" i="10"/>
  <c r="B118" i="10"/>
  <c r="A124" i="12"/>
  <c r="F123" i="12"/>
  <c r="B123" i="12"/>
  <c r="A133" i="11"/>
  <c r="F132" i="11"/>
  <c r="B132" i="11"/>
  <c r="B231" i="9"/>
  <c r="A232" i="9"/>
  <c r="F231" i="9"/>
  <c r="A487" i="9"/>
  <c r="F486" i="9"/>
  <c r="B486" i="9"/>
  <c r="B119" i="10" l="1"/>
  <c r="A120" i="10"/>
  <c r="F119" i="10"/>
  <c r="A125" i="12"/>
  <c r="F124" i="12"/>
  <c r="B124" i="12"/>
  <c r="A488" i="9"/>
  <c r="F487" i="9"/>
  <c r="B487" i="9"/>
  <c r="A233" i="9"/>
  <c r="F232" i="9"/>
  <c r="B232" i="9"/>
  <c r="F133" i="11"/>
  <c r="B133" i="11"/>
  <c r="A134" i="11"/>
  <c r="A121" i="10" l="1"/>
  <c r="F120" i="10"/>
  <c r="B120" i="10"/>
  <c r="A126" i="12"/>
  <c r="B125" i="12"/>
  <c r="F125" i="12"/>
  <c r="B134" i="11"/>
  <c r="F134" i="11"/>
  <c r="A135" i="11"/>
  <c r="B233" i="9"/>
  <c r="F233" i="9"/>
  <c r="A234" i="9"/>
  <c r="A489" i="9"/>
  <c r="F488" i="9"/>
  <c r="B488" i="9"/>
  <c r="B121" i="10" l="1"/>
  <c r="A122" i="10"/>
  <c r="F121" i="10"/>
  <c r="A127" i="12"/>
  <c r="F126" i="12"/>
  <c r="B126" i="12"/>
  <c r="A490" i="9"/>
  <c r="F489" i="9"/>
  <c r="B489" i="9"/>
  <c r="A235" i="9"/>
  <c r="B234" i="9"/>
  <c r="F234" i="9"/>
  <c r="F135" i="11"/>
  <c r="B135" i="11"/>
  <c r="A136" i="11"/>
  <c r="B122" i="10" l="1"/>
  <c r="A123" i="10"/>
  <c r="F122" i="10"/>
  <c r="A128" i="12"/>
  <c r="F127" i="12"/>
  <c r="B127" i="12"/>
  <c r="A137" i="11"/>
  <c r="F136" i="11"/>
  <c r="B136" i="11"/>
  <c r="A491" i="9"/>
  <c r="F490" i="9"/>
  <c r="B490" i="9"/>
  <c r="B235" i="9"/>
  <c r="A236" i="9"/>
  <c r="F235" i="9"/>
  <c r="A124" i="10" l="1"/>
  <c r="F123" i="10"/>
  <c r="B123" i="10"/>
  <c r="A129" i="12"/>
  <c r="F128" i="12"/>
  <c r="B128" i="12"/>
  <c r="B236" i="9"/>
  <c r="A237" i="9"/>
  <c r="F236" i="9"/>
  <c r="B491" i="9"/>
  <c r="A492" i="9"/>
  <c r="F491" i="9"/>
  <c r="A138" i="11"/>
  <c r="F137" i="11"/>
  <c r="B137" i="11"/>
  <c r="F124" i="10" l="1"/>
  <c r="B124" i="10"/>
  <c r="A125" i="10"/>
  <c r="A130" i="12"/>
  <c r="B129" i="12"/>
  <c r="F129" i="12"/>
  <c r="A493" i="9"/>
  <c r="B492" i="9"/>
  <c r="F492" i="9"/>
  <c r="B237" i="9"/>
  <c r="A238" i="9"/>
  <c r="F237" i="9"/>
  <c r="A139" i="11"/>
  <c r="B138" i="11"/>
  <c r="F138" i="11"/>
  <c r="B125" i="10" l="1"/>
  <c r="A126" i="10"/>
  <c r="F125" i="10"/>
  <c r="A131" i="12"/>
  <c r="F130" i="12"/>
  <c r="B130" i="12"/>
  <c r="B238" i="9"/>
  <c r="A239" i="9"/>
  <c r="F238" i="9"/>
  <c r="A140" i="11"/>
  <c r="F139" i="11"/>
  <c r="B139" i="11"/>
  <c r="A494" i="9"/>
  <c r="B493" i="9"/>
  <c r="F493" i="9"/>
  <c r="F126" i="10" l="1"/>
  <c r="B126" i="10"/>
  <c r="A127" i="10"/>
  <c r="A132" i="12"/>
  <c r="F131" i="12"/>
  <c r="B131" i="12"/>
  <c r="A495" i="9"/>
  <c r="F494" i="9"/>
  <c r="B494" i="9"/>
  <c r="B140" i="11"/>
  <c r="A141" i="11"/>
  <c r="F140" i="11"/>
  <c r="B239" i="9"/>
  <c r="A240" i="9"/>
  <c r="F239" i="9"/>
  <c r="B127" i="10" l="1"/>
  <c r="A128" i="10"/>
  <c r="F127" i="10"/>
  <c r="A133" i="12"/>
  <c r="F132" i="12"/>
  <c r="B132" i="12"/>
  <c r="A241" i="9"/>
  <c r="B240" i="9"/>
  <c r="F240" i="9"/>
  <c r="A496" i="9"/>
  <c r="B495" i="9"/>
  <c r="F495" i="9"/>
  <c r="A142" i="11"/>
  <c r="F141" i="11"/>
  <c r="B141" i="11"/>
  <c r="A129" i="10" l="1"/>
  <c r="F128" i="10"/>
  <c r="B128" i="10"/>
  <c r="A134" i="12"/>
  <c r="B133" i="12"/>
  <c r="F133" i="12"/>
  <c r="A497" i="9"/>
  <c r="B496" i="9"/>
  <c r="F496" i="9"/>
  <c r="A242" i="9"/>
  <c r="B241" i="9"/>
  <c r="F241" i="9"/>
  <c r="B142" i="11"/>
  <c r="A143" i="11"/>
  <c r="F142" i="11"/>
  <c r="F129" i="10" l="1"/>
  <c r="A130" i="10"/>
  <c r="B129" i="10"/>
  <c r="A135" i="12"/>
  <c r="F134" i="12"/>
  <c r="B134" i="12"/>
  <c r="A243" i="9"/>
  <c r="B242" i="9"/>
  <c r="F242" i="9"/>
  <c r="A498" i="9"/>
  <c r="B497" i="9"/>
  <c r="F497" i="9"/>
  <c r="A144" i="11"/>
  <c r="F143" i="11"/>
  <c r="B143" i="11"/>
  <c r="A131" i="10" l="1"/>
  <c r="F130" i="10"/>
  <c r="B130" i="10"/>
  <c r="A136" i="12"/>
  <c r="F135" i="12"/>
  <c r="B135" i="12"/>
  <c r="A499" i="9"/>
  <c r="B498" i="9"/>
  <c r="F498" i="9"/>
  <c r="A145" i="11"/>
  <c r="F144" i="11"/>
  <c r="B144" i="11"/>
  <c r="A244" i="9"/>
  <c r="B243" i="9"/>
  <c r="F243" i="9"/>
  <c r="B131" i="10" l="1"/>
  <c r="A132" i="10"/>
  <c r="F131" i="10"/>
  <c r="A137" i="12"/>
  <c r="F136" i="12"/>
  <c r="B136" i="12"/>
  <c r="A146" i="11"/>
  <c r="F145" i="11"/>
  <c r="B145" i="11"/>
  <c r="A245" i="9"/>
  <c r="B244" i="9"/>
  <c r="F244" i="9"/>
  <c r="B499" i="9"/>
  <c r="A500" i="9"/>
  <c r="F499" i="9"/>
  <c r="B132" i="10" l="1"/>
  <c r="F132" i="10"/>
  <c r="A133" i="10"/>
  <c r="A138" i="12"/>
  <c r="B137" i="12"/>
  <c r="F137" i="12"/>
  <c r="B500" i="9"/>
  <c r="A501" i="9"/>
  <c r="F500" i="9"/>
  <c r="A246" i="9"/>
  <c r="B245" i="9"/>
  <c r="F245" i="9"/>
  <c r="A147" i="11"/>
  <c r="B146" i="11"/>
  <c r="F146" i="11"/>
  <c r="F133" i="10" l="1"/>
  <c r="B133" i="10"/>
  <c r="A134" i="10"/>
  <c r="A139" i="12"/>
  <c r="F138" i="12"/>
  <c r="B138" i="12"/>
  <c r="A247" i="9"/>
  <c r="B246" i="9"/>
  <c r="F246" i="9"/>
  <c r="A502" i="9"/>
  <c r="B501" i="9"/>
  <c r="F501" i="9"/>
  <c r="A148" i="11"/>
  <c r="F147" i="11"/>
  <c r="B147" i="11"/>
  <c r="B134" i="10" l="1"/>
  <c r="A135" i="10"/>
  <c r="F134" i="10"/>
  <c r="A140" i="12"/>
  <c r="F139" i="12"/>
  <c r="B139" i="12"/>
  <c r="A149" i="11"/>
  <c r="F148" i="11"/>
  <c r="B148" i="11"/>
  <c r="A248" i="9"/>
  <c r="B247" i="9"/>
  <c r="F247" i="9"/>
  <c r="A503" i="9"/>
  <c r="F502" i="9"/>
  <c r="B502" i="9"/>
  <c r="B135" i="10" l="1"/>
  <c r="A136" i="10"/>
  <c r="F135" i="10"/>
  <c r="A141" i="12"/>
  <c r="F140" i="12"/>
  <c r="B140" i="12"/>
  <c r="A249" i="9"/>
  <c r="F248" i="9"/>
  <c r="B248" i="9"/>
  <c r="A150" i="11"/>
  <c r="B149" i="11"/>
  <c r="F149" i="11"/>
  <c r="A504" i="9"/>
  <c r="F503" i="9"/>
  <c r="B503" i="9"/>
  <c r="A137" i="10" l="1"/>
  <c r="F136" i="10"/>
  <c r="B136" i="10"/>
  <c r="A142" i="12"/>
  <c r="B141" i="12"/>
  <c r="F141" i="12"/>
  <c r="A151" i="11"/>
  <c r="B150" i="11"/>
  <c r="F150" i="11"/>
  <c r="A250" i="9"/>
  <c r="F249" i="9"/>
  <c r="B249" i="9"/>
  <c r="A505" i="9"/>
  <c r="F504" i="9"/>
  <c r="B504" i="9"/>
  <c r="F137" i="10" l="1"/>
  <c r="B137" i="10"/>
  <c r="A138" i="10"/>
  <c r="A143" i="12"/>
  <c r="F142" i="12"/>
  <c r="B142" i="12"/>
  <c r="A251" i="9"/>
  <c r="F250" i="9"/>
  <c r="B250" i="9"/>
  <c r="A506" i="9"/>
  <c r="B505" i="9"/>
  <c r="F505" i="9"/>
  <c r="A152" i="11"/>
  <c r="F151" i="11"/>
  <c r="B151" i="11"/>
  <c r="A139" i="10" l="1"/>
  <c r="F138" i="10"/>
  <c r="B138" i="10"/>
  <c r="A144" i="12"/>
  <c r="F143" i="12"/>
  <c r="B143" i="12"/>
  <c r="A153" i="11"/>
  <c r="F152" i="11"/>
  <c r="B152" i="11"/>
  <c r="A507" i="9"/>
  <c r="B506" i="9"/>
  <c r="F506" i="9"/>
  <c r="A252" i="9"/>
  <c r="B251" i="9"/>
  <c r="F251" i="9"/>
  <c r="A140" i="10" l="1"/>
  <c r="B139" i="10"/>
  <c r="F139" i="10"/>
  <c r="A145" i="12"/>
  <c r="F144" i="12"/>
  <c r="B144" i="12"/>
  <c r="A154" i="11"/>
  <c r="F153" i="11"/>
  <c r="B153" i="11"/>
  <c r="A253" i="9"/>
  <c r="B252" i="9"/>
  <c r="F252" i="9"/>
  <c r="B507" i="9"/>
  <c r="A508" i="9"/>
  <c r="F507" i="9"/>
  <c r="F140" i="10" l="1"/>
  <c r="A141" i="10"/>
  <c r="B140" i="10"/>
  <c r="A146" i="12"/>
  <c r="B145" i="12"/>
  <c r="F145" i="12"/>
  <c r="B508" i="9"/>
  <c r="A509" i="9"/>
  <c r="F508" i="9"/>
  <c r="A254" i="9"/>
  <c r="B253" i="9"/>
  <c r="F253" i="9"/>
  <c r="A155" i="11"/>
  <c r="B154" i="11"/>
  <c r="F154" i="11"/>
  <c r="A142" i="10" l="1"/>
  <c r="F141" i="10"/>
  <c r="B141" i="10"/>
  <c r="A147" i="12"/>
  <c r="F146" i="12"/>
  <c r="B146" i="12"/>
  <c r="A255" i="9"/>
  <c r="B254" i="9"/>
  <c r="F254" i="9"/>
  <c r="A510" i="9"/>
  <c r="B509" i="9"/>
  <c r="F509" i="9"/>
  <c r="A156" i="11"/>
  <c r="F155" i="11"/>
  <c r="B155" i="11"/>
  <c r="F142" i="10" l="1"/>
  <c r="B142" i="10"/>
  <c r="A143" i="10"/>
  <c r="A148" i="12"/>
  <c r="F147" i="12"/>
  <c r="B147" i="12"/>
  <c r="A511" i="9"/>
  <c r="F510" i="9"/>
  <c r="B510" i="9"/>
  <c r="A157" i="11"/>
  <c r="F156" i="11"/>
  <c r="B156" i="11"/>
  <c r="A256" i="9"/>
  <c r="B255" i="9"/>
  <c r="F255" i="9"/>
  <c r="B143" i="10" l="1"/>
  <c r="F143" i="10"/>
  <c r="A144" i="10"/>
  <c r="A149" i="12"/>
  <c r="F148" i="12"/>
  <c r="B148" i="12"/>
  <c r="A512" i="9"/>
  <c r="F511" i="9"/>
  <c r="B511" i="9"/>
  <c r="A257" i="9"/>
  <c r="B256" i="9"/>
  <c r="F256" i="9"/>
  <c r="A158" i="11"/>
  <c r="F157" i="11"/>
  <c r="B157" i="11"/>
  <c r="F144" i="10" l="1"/>
  <c r="B144" i="10"/>
  <c r="A145" i="10"/>
  <c r="A150" i="12"/>
  <c r="F149" i="12"/>
  <c r="B149" i="12"/>
  <c r="A513" i="9"/>
  <c r="F512" i="9"/>
  <c r="B512" i="9"/>
  <c r="A159" i="11"/>
  <c r="B158" i="11"/>
  <c r="F158" i="11"/>
  <c r="B257" i="9"/>
  <c r="F257" i="9"/>
  <c r="A258" i="9"/>
  <c r="F145" i="10" l="1"/>
  <c r="B145" i="10"/>
  <c r="A146" i="10"/>
  <c r="A151" i="12"/>
  <c r="F150" i="12"/>
  <c r="B150" i="12"/>
  <c r="A259" i="9"/>
  <c r="B258" i="9"/>
  <c r="F258" i="9"/>
  <c r="A160" i="11"/>
  <c r="F159" i="11"/>
  <c r="B159" i="11"/>
  <c r="A514" i="9"/>
  <c r="F513" i="9"/>
  <c r="B513" i="9"/>
  <c r="A147" i="10" l="1"/>
  <c r="F146" i="10"/>
  <c r="B146" i="10"/>
  <c r="A152" i="12"/>
  <c r="F151" i="12"/>
  <c r="B151" i="12"/>
  <c r="B259" i="9"/>
  <c r="A260" i="9"/>
  <c r="F259" i="9"/>
  <c r="A515" i="9"/>
  <c r="B514" i="9"/>
  <c r="F514" i="9"/>
  <c r="A161" i="11"/>
  <c r="F160" i="11"/>
  <c r="B160" i="11"/>
  <c r="A148" i="10" l="1"/>
  <c r="F147" i="10"/>
  <c r="B147" i="10"/>
  <c r="A153" i="12"/>
  <c r="F152" i="12"/>
  <c r="B152" i="12"/>
  <c r="B515" i="9"/>
  <c r="A516" i="9"/>
  <c r="F515" i="9"/>
  <c r="A162" i="11"/>
  <c r="F161" i="11"/>
  <c r="B161" i="11"/>
  <c r="A261" i="9"/>
  <c r="B260" i="9"/>
  <c r="F260" i="9"/>
  <c r="F148" i="10" l="1"/>
  <c r="B148" i="10"/>
  <c r="A149" i="10"/>
  <c r="A154" i="12"/>
  <c r="F153" i="12"/>
  <c r="B153" i="12"/>
  <c r="A163" i="11"/>
  <c r="B162" i="11"/>
  <c r="F162" i="11"/>
  <c r="A517" i="9"/>
  <c r="B516" i="9"/>
  <c r="F516" i="9"/>
  <c r="A262" i="9"/>
  <c r="B261" i="9"/>
  <c r="F261" i="9"/>
  <c r="A150" i="10" l="1"/>
  <c r="F149" i="10"/>
  <c r="B149" i="10"/>
  <c r="A155" i="12"/>
  <c r="B154" i="12"/>
  <c r="F154" i="12"/>
  <c r="A164" i="11"/>
  <c r="B163" i="11"/>
  <c r="F163" i="11"/>
  <c r="A263" i="9"/>
  <c r="B262" i="9"/>
  <c r="F262" i="9"/>
  <c r="B517" i="9"/>
  <c r="A518" i="9"/>
  <c r="F517" i="9"/>
  <c r="A151" i="10" l="1"/>
  <c r="F150" i="10"/>
  <c r="B150" i="10"/>
  <c r="A156" i="12"/>
  <c r="F155" i="12"/>
  <c r="B155" i="12"/>
  <c r="A264" i="9"/>
  <c r="B263" i="9"/>
  <c r="F263" i="9"/>
  <c r="A165" i="11"/>
  <c r="F164" i="11"/>
  <c r="B164" i="11"/>
  <c r="A519" i="9"/>
  <c r="F518" i="9"/>
  <c r="B518" i="9"/>
  <c r="F151" i="10" l="1"/>
  <c r="B151" i="10"/>
  <c r="A152" i="10"/>
  <c r="A157" i="12"/>
  <c r="F156" i="12"/>
  <c r="B156" i="12"/>
  <c r="A166" i="11"/>
  <c r="F165" i="11"/>
  <c r="B165" i="11"/>
  <c r="A520" i="9"/>
  <c r="F519" i="9"/>
  <c r="B519" i="9"/>
  <c r="A265" i="9"/>
  <c r="F264" i="9"/>
  <c r="B264" i="9"/>
  <c r="A153" i="10" l="1"/>
  <c r="F152" i="10"/>
  <c r="B152" i="10"/>
  <c r="A158" i="12"/>
  <c r="F157" i="12"/>
  <c r="B157" i="12"/>
  <c r="A266" i="9"/>
  <c r="F265" i="9"/>
  <c r="B265" i="9"/>
  <c r="A167" i="11"/>
  <c r="B166" i="11"/>
  <c r="F166" i="11"/>
  <c r="A521" i="9"/>
  <c r="F520" i="9"/>
  <c r="B520" i="9"/>
  <c r="B153" i="10" l="1"/>
  <c r="A154" i="10"/>
  <c r="F153" i="10"/>
  <c r="A159" i="12"/>
  <c r="F158" i="12"/>
  <c r="B158" i="12"/>
  <c r="A522" i="9"/>
  <c r="F521" i="9"/>
  <c r="B521" i="9"/>
  <c r="A168" i="11"/>
  <c r="F167" i="11"/>
  <c r="B167" i="11"/>
  <c r="A267" i="9"/>
  <c r="F266" i="9"/>
  <c r="B266" i="9"/>
  <c r="A155" i="10" l="1"/>
  <c r="B154" i="10"/>
  <c r="F154" i="10"/>
  <c r="A160" i="12"/>
  <c r="F159" i="12"/>
  <c r="B159" i="12"/>
  <c r="A169" i="11"/>
  <c r="F168" i="11"/>
  <c r="B168" i="11"/>
  <c r="B267" i="9"/>
  <c r="A268" i="9"/>
  <c r="F267" i="9"/>
  <c r="A523" i="9"/>
  <c r="F522" i="9"/>
  <c r="B522" i="9"/>
  <c r="F155" i="10" l="1"/>
  <c r="B155" i="10"/>
  <c r="A156" i="10"/>
  <c r="A161" i="12"/>
  <c r="F160" i="12"/>
  <c r="B160" i="12"/>
  <c r="A170" i="11"/>
  <c r="F169" i="11"/>
  <c r="B169" i="11"/>
  <c r="A269" i="9"/>
  <c r="B268" i="9"/>
  <c r="F268" i="9"/>
  <c r="B523" i="9"/>
  <c r="A524" i="9"/>
  <c r="F523" i="9"/>
  <c r="F156" i="10" l="1"/>
  <c r="B156" i="10"/>
  <c r="A157" i="10"/>
  <c r="A162" i="12"/>
  <c r="F161" i="12"/>
  <c r="B161" i="12"/>
  <c r="A270" i="9"/>
  <c r="B269" i="9"/>
  <c r="F269" i="9"/>
  <c r="A171" i="11"/>
  <c r="B170" i="11"/>
  <c r="F170" i="11"/>
  <c r="A525" i="9"/>
  <c r="B524" i="9"/>
  <c r="F524" i="9"/>
  <c r="F157" i="10" l="1"/>
  <c r="A158" i="10"/>
  <c r="B157" i="10"/>
  <c r="A163" i="12"/>
  <c r="F162" i="12"/>
  <c r="B162" i="12"/>
  <c r="A172" i="11"/>
  <c r="F171" i="11"/>
  <c r="B171" i="11"/>
  <c r="B525" i="9"/>
  <c r="A526" i="9"/>
  <c r="F525" i="9"/>
  <c r="A271" i="9"/>
  <c r="B270" i="9"/>
  <c r="F270" i="9"/>
  <c r="B158" i="10" l="1"/>
  <c r="A159" i="10"/>
  <c r="F158" i="10"/>
  <c r="A164" i="12"/>
  <c r="B163" i="12"/>
  <c r="F163" i="12"/>
  <c r="B271" i="9"/>
  <c r="A272" i="9"/>
  <c r="F271" i="9"/>
  <c r="A173" i="11"/>
  <c r="B172" i="11"/>
  <c r="F172" i="11"/>
  <c r="A527" i="9"/>
  <c r="F526" i="9"/>
  <c r="B526" i="9"/>
  <c r="B159" i="10" l="1"/>
  <c r="A160" i="10"/>
  <c r="F159" i="10"/>
  <c r="A165" i="12"/>
  <c r="F164" i="12"/>
  <c r="B164" i="12"/>
  <c r="A528" i="9"/>
  <c r="B527" i="9"/>
  <c r="F527" i="9"/>
  <c r="A174" i="11"/>
  <c r="F173" i="11"/>
  <c r="B173" i="11"/>
  <c r="A273" i="9"/>
  <c r="F272" i="9"/>
  <c r="B272" i="9"/>
  <c r="A161" i="10" l="1"/>
  <c r="F160" i="10"/>
  <c r="B160" i="10"/>
  <c r="A166" i="12"/>
  <c r="F165" i="12"/>
  <c r="B165" i="12"/>
  <c r="A274" i="9"/>
  <c r="F273" i="9"/>
  <c r="B273" i="9"/>
  <c r="A175" i="11"/>
  <c r="B174" i="11"/>
  <c r="F174" i="11"/>
  <c r="A529" i="9"/>
  <c r="B528" i="9"/>
  <c r="F528" i="9"/>
  <c r="B161" i="10" l="1"/>
  <c r="A162" i="10"/>
  <c r="F161" i="10"/>
  <c r="A167" i="12"/>
  <c r="F166" i="12"/>
  <c r="B166" i="12"/>
  <c r="A275" i="9"/>
  <c r="B274" i="9"/>
  <c r="F274" i="9"/>
  <c r="A530" i="9"/>
  <c r="B529" i="9"/>
  <c r="F529" i="9"/>
  <c r="A176" i="11"/>
  <c r="F175" i="11"/>
  <c r="B175" i="11"/>
  <c r="B162" i="10" l="1"/>
  <c r="A163" i="10"/>
  <c r="F162" i="10"/>
  <c r="A168" i="12"/>
  <c r="F167" i="12"/>
  <c r="B167" i="12"/>
  <c r="A177" i="11"/>
  <c r="F176" i="11"/>
  <c r="B176" i="11"/>
  <c r="A531" i="9"/>
  <c r="B530" i="9"/>
  <c r="F530" i="9"/>
  <c r="B275" i="9"/>
  <c r="A276" i="9"/>
  <c r="F275" i="9"/>
  <c r="F163" i="10" l="1"/>
  <c r="B163" i="10"/>
  <c r="A164" i="10"/>
  <c r="A169" i="12"/>
  <c r="F168" i="12"/>
  <c r="B168" i="12"/>
  <c r="A178" i="11"/>
  <c r="F177" i="11"/>
  <c r="B177" i="11"/>
  <c r="B276" i="9"/>
  <c r="A277" i="9"/>
  <c r="F276" i="9"/>
  <c r="B531" i="9"/>
  <c r="A532" i="9"/>
  <c r="F531" i="9"/>
  <c r="B164" i="10" l="1"/>
  <c r="A165" i="10"/>
  <c r="F164" i="10"/>
  <c r="A170" i="12"/>
  <c r="F169" i="12"/>
  <c r="B169" i="12"/>
  <c r="A179" i="11"/>
  <c r="B178" i="11"/>
  <c r="F178" i="11"/>
  <c r="A278" i="9"/>
  <c r="B277" i="9"/>
  <c r="F277" i="9"/>
  <c r="A533" i="9"/>
  <c r="B532" i="9"/>
  <c r="F532" i="9"/>
  <c r="A166" i="10" l="1"/>
  <c r="B165" i="10"/>
  <c r="F165" i="10"/>
  <c r="A171" i="12"/>
  <c r="F170" i="12"/>
  <c r="B170" i="12"/>
  <c r="B533" i="9"/>
  <c r="A534" i="9"/>
  <c r="F533" i="9"/>
  <c r="A279" i="9"/>
  <c r="B278" i="9"/>
  <c r="F278" i="9"/>
  <c r="A180" i="11"/>
  <c r="F179" i="11"/>
  <c r="B179" i="11"/>
  <c r="B166" i="10" l="1"/>
  <c r="A167" i="10"/>
  <c r="F166" i="10"/>
  <c r="A172" i="12"/>
  <c r="F171" i="12"/>
  <c r="B171" i="12"/>
  <c r="A181" i="11"/>
  <c r="F180" i="11"/>
  <c r="B180" i="11"/>
  <c r="A280" i="9"/>
  <c r="B279" i="9"/>
  <c r="F279" i="9"/>
  <c r="F534" i="9"/>
  <c r="A535" i="9"/>
  <c r="B534" i="9"/>
  <c r="A168" i="10" l="1"/>
  <c r="F167" i="10"/>
  <c r="B167" i="10"/>
  <c r="A173" i="12"/>
  <c r="F172" i="12"/>
  <c r="B172" i="12"/>
  <c r="A281" i="9"/>
  <c r="B280" i="9"/>
  <c r="F280" i="9"/>
  <c r="A536" i="9"/>
  <c r="F535" i="9"/>
  <c r="B535" i="9"/>
  <c r="A182" i="11"/>
  <c r="B181" i="11"/>
  <c r="F181" i="11"/>
  <c r="B168" i="10" l="1"/>
  <c r="F168" i="10"/>
  <c r="A169" i="10"/>
  <c r="A174" i="12"/>
  <c r="F173" i="12"/>
  <c r="B173" i="12"/>
  <c r="A537" i="9"/>
  <c r="B536" i="9"/>
  <c r="F536" i="9"/>
  <c r="A183" i="11"/>
  <c r="B182" i="11"/>
  <c r="F182" i="11"/>
  <c r="A282" i="9"/>
  <c r="B281" i="9"/>
  <c r="F281" i="9"/>
  <c r="A170" i="10" l="1"/>
  <c r="F169" i="10"/>
  <c r="B169" i="10"/>
  <c r="A175" i="12"/>
  <c r="F174" i="12"/>
  <c r="B174" i="12"/>
  <c r="A283" i="9"/>
  <c r="B282" i="9"/>
  <c r="F282" i="9"/>
  <c r="A184" i="11"/>
  <c r="F183" i="11"/>
  <c r="B183" i="11"/>
  <c r="A538" i="9"/>
  <c r="B537" i="9"/>
  <c r="F537" i="9"/>
  <c r="A171" i="10" l="1"/>
  <c r="F170" i="10"/>
  <c r="B170" i="10"/>
  <c r="A176" i="12"/>
  <c r="F175" i="12"/>
  <c r="B175" i="12"/>
  <c r="A185" i="11"/>
  <c r="F184" i="11"/>
  <c r="B184" i="11"/>
  <c r="A539" i="9"/>
  <c r="B538" i="9"/>
  <c r="F538" i="9"/>
  <c r="B283" i="9"/>
  <c r="A284" i="9"/>
  <c r="F283" i="9"/>
  <c r="F171" i="10" l="1"/>
  <c r="B171" i="10"/>
  <c r="A172" i="10"/>
  <c r="A177" i="12"/>
  <c r="F176" i="12"/>
  <c r="B176" i="12"/>
  <c r="B284" i="9"/>
  <c r="A285" i="9"/>
  <c r="F284" i="9"/>
  <c r="B539" i="9"/>
  <c r="A540" i="9"/>
  <c r="F539" i="9"/>
  <c r="A186" i="11"/>
  <c r="F185" i="11"/>
  <c r="B185" i="11"/>
  <c r="A173" i="10" l="1"/>
  <c r="F172" i="10"/>
  <c r="B172" i="10"/>
  <c r="A178" i="12"/>
  <c r="B177" i="12"/>
  <c r="F177" i="12"/>
  <c r="B285" i="9"/>
  <c r="A286" i="9"/>
  <c r="F285" i="9"/>
  <c r="A541" i="9"/>
  <c r="B540" i="9"/>
  <c r="F540" i="9"/>
  <c r="A187" i="11"/>
  <c r="B186" i="11"/>
  <c r="F186" i="11"/>
  <c r="A174" i="10" l="1"/>
  <c r="F173" i="10"/>
  <c r="B173" i="10"/>
  <c r="A179" i="12"/>
  <c r="F178" i="12"/>
  <c r="B178" i="12"/>
  <c r="A188" i="11"/>
  <c r="F187" i="11"/>
  <c r="B187" i="11"/>
  <c r="B541" i="9"/>
  <c r="A542" i="9"/>
  <c r="F541" i="9"/>
  <c r="A287" i="9"/>
  <c r="B286" i="9"/>
  <c r="F286" i="9"/>
  <c r="A175" i="10" l="1"/>
  <c r="F174" i="10"/>
  <c r="B174" i="10"/>
  <c r="A180" i="12"/>
  <c r="F179" i="12"/>
  <c r="B179" i="12"/>
  <c r="A543" i="9"/>
  <c r="F542" i="9"/>
  <c r="B542" i="9"/>
  <c r="A288" i="9"/>
  <c r="B287" i="9"/>
  <c r="F287" i="9"/>
  <c r="A189" i="11"/>
  <c r="F188" i="11"/>
  <c r="B188" i="11"/>
  <c r="F175" i="10" l="1"/>
  <c r="B175" i="10"/>
  <c r="A176" i="10"/>
  <c r="A181" i="12"/>
  <c r="F180" i="12"/>
  <c r="B180" i="12"/>
  <c r="A190" i="11"/>
  <c r="F189" i="11"/>
  <c r="B189" i="11"/>
  <c r="A289" i="9"/>
  <c r="F288" i="9"/>
  <c r="B288" i="9"/>
  <c r="F543" i="9"/>
  <c r="A544" i="9"/>
  <c r="B543" i="9"/>
  <c r="F176" i="10" l="1"/>
  <c r="B176" i="10"/>
  <c r="A177" i="10"/>
  <c r="A182" i="12"/>
  <c r="F181" i="12"/>
  <c r="B181" i="12"/>
  <c r="A191" i="11"/>
  <c r="B190" i="11"/>
  <c r="F190" i="11"/>
  <c r="A545" i="9"/>
  <c r="F544" i="9"/>
  <c r="B544" i="9"/>
  <c r="A290" i="9"/>
  <c r="F289" i="9"/>
  <c r="B289" i="9"/>
  <c r="B177" i="10" l="1"/>
  <c r="A178" i="10"/>
  <c r="F177" i="10"/>
  <c r="A183" i="12"/>
  <c r="F182" i="12"/>
  <c r="B182" i="12"/>
  <c r="A546" i="9"/>
  <c r="F545" i="9"/>
  <c r="B545" i="9"/>
  <c r="A291" i="9"/>
  <c r="F290" i="9"/>
  <c r="B290" i="9"/>
  <c r="A192" i="11"/>
  <c r="F191" i="11"/>
  <c r="B191" i="11"/>
  <c r="A179" i="10" l="1"/>
  <c r="F178" i="10"/>
  <c r="B178" i="10"/>
  <c r="A184" i="12"/>
  <c r="F183" i="12"/>
  <c r="B183" i="12"/>
  <c r="A193" i="11"/>
  <c r="F192" i="11"/>
  <c r="B192" i="11"/>
  <c r="B291" i="9"/>
  <c r="A292" i="9"/>
  <c r="F291" i="9"/>
  <c r="A547" i="9"/>
  <c r="F546" i="9"/>
  <c r="B546" i="9"/>
  <c r="F179" i="10" l="1"/>
  <c r="A180" i="10"/>
  <c r="B179" i="10"/>
  <c r="A185" i="12"/>
  <c r="F184" i="12"/>
  <c r="B184" i="12"/>
  <c r="B292" i="9"/>
  <c r="A293" i="9"/>
  <c r="F292" i="9"/>
  <c r="A194" i="11"/>
  <c r="F193" i="11"/>
  <c r="B193" i="11"/>
  <c r="B547" i="9"/>
  <c r="A548" i="9"/>
  <c r="F547" i="9"/>
  <c r="A181" i="10" l="1"/>
  <c r="F180" i="10"/>
  <c r="B180" i="10"/>
  <c r="A186" i="12"/>
  <c r="F185" i="12"/>
  <c r="B185" i="12"/>
  <c r="A195" i="11"/>
  <c r="B194" i="11"/>
  <c r="F194" i="11"/>
  <c r="A549" i="9"/>
  <c r="B548" i="9"/>
  <c r="F548" i="9"/>
  <c r="B293" i="9"/>
  <c r="F293" i="9"/>
  <c r="A294" i="9"/>
  <c r="A182" i="10" l="1"/>
  <c r="B181" i="10"/>
  <c r="F181" i="10"/>
  <c r="A187" i="12"/>
  <c r="B186" i="12"/>
  <c r="F186" i="12"/>
  <c r="B549" i="9"/>
  <c r="A550" i="9"/>
  <c r="F549" i="9"/>
  <c r="A295" i="9"/>
  <c r="B294" i="9"/>
  <c r="F294" i="9"/>
  <c r="A196" i="11"/>
  <c r="B195" i="11"/>
  <c r="F195" i="11"/>
  <c r="B182" i="10" l="1"/>
  <c r="A183" i="10"/>
  <c r="F182" i="10"/>
  <c r="A188" i="12"/>
  <c r="F187" i="12"/>
  <c r="B187" i="12"/>
  <c r="A296" i="9"/>
  <c r="B295" i="9"/>
  <c r="F295" i="9"/>
  <c r="A197" i="11"/>
  <c r="F196" i="11"/>
  <c r="B196" i="11"/>
  <c r="A551" i="9"/>
  <c r="F550" i="9"/>
  <c r="B550" i="9"/>
  <c r="B183" i="10" l="1"/>
  <c r="A184" i="10"/>
  <c r="F183" i="10"/>
  <c r="A189" i="12"/>
  <c r="F188" i="12"/>
  <c r="B188" i="12"/>
  <c r="A198" i="11"/>
  <c r="F197" i="11"/>
  <c r="B197" i="11"/>
  <c r="F551" i="9"/>
  <c r="B551" i="9"/>
  <c r="A552" i="9"/>
  <c r="A297" i="9"/>
  <c r="F296" i="9"/>
  <c r="B296" i="9"/>
  <c r="A185" i="10" l="1"/>
  <c r="F184" i="10"/>
  <c r="B184" i="10"/>
  <c r="A190" i="12"/>
  <c r="F189" i="12"/>
  <c r="B189" i="12"/>
  <c r="A199" i="11"/>
  <c r="B198" i="11"/>
  <c r="F198" i="11"/>
  <c r="A298" i="9"/>
  <c r="B297" i="9"/>
  <c r="F297" i="9"/>
  <c r="A553" i="9"/>
  <c r="F552" i="9"/>
  <c r="B552" i="9"/>
  <c r="F185" i="10" l="1"/>
  <c r="B185" i="10"/>
  <c r="A186" i="10"/>
  <c r="A191" i="12"/>
  <c r="F190" i="12"/>
  <c r="B190" i="12"/>
  <c r="A299" i="9"/>
  <c r="B298" i="9"/>
  <c r="F298" i="9"/>
  <c r="A554" i="9"/>
  <c r="F553" i="9"/>
  <c r="B553" i="9"/>
  <c r="A200" i="11"/>
  <c r="F199" i="11"/>
  <c r="B199" i="11"/>
  <c r="B186" i="10" l="1"/>
  <c r="A187" i="10"/>
  <c r="F186" i="10"/>
  <c r="A192" i="12"/>
  <c r="F191" i="12"/>
  <c r="B191" i="12"/>
  <c r="A555" i="9"/>
  <c r="B555" i="9" s="1"/>
  <c r="F554" i="9"/>
  <c r="B554" i="9"/>
  <c r="A201" i="11"/>
  <c r="F200" i="11"/>
  <c r="B200" i="11"/>
  <c r="B299" i="9"/>
  <c r="A300" i="9"/>
  <c r="F299" i="9"/>
  <c r="B187" i="10" l="1"/>
  <c r="F187" i="10"/>
  <c r="A188" i="10"/>
  <c r="A193" i="12"/>
  <c r="F192" i="12"/>
  <c r="B192" i="12"/>
  <c r="B300" i="9"/>
  <c r="A301" i="9"/>
  <c r="F300" i="9"/>
  <c r="A202" i="11"/>
  <c r="F201" i="11"/>
  <c r="B201" i="11"/>
  <c r="AG9" i="9"/>
  <c r="AD23" i="9"/>
  <c r="AG24" i="9"/>
  <c r="AI6" i="9"/>
  <c r="AC9" i="9"/>
  <c r="AF11" i="9"/>
  <c r="AD7" i="9"/>
  <c r="AD14" i="9"/>
  <c r="AF15" i="9"/>
  <c r="AM15" i="9"/>
  <c r="CG15" i="9" s="1"/>
  <c r="AH26" i="9"/>
  <c r="CB26" i="9" s="1"/>
  <c r="CP26" i="9" s="1"/>
  <c r="CX26" i="9" s="1"/>
  <c r="AI17" i="9"/>
  <c r="AH12" i="9"/>
  <c r="CB12" i="9" s="1"/>
  <c r="CP12" i="9" s="1"/>
  <c r="CX12" i="9" s="1"/>
  <c r="AJ13" i="9"/>
  <c r="AH20" i="9"/>
  <c r="CB20" i="9" s="1"/>
  <c r="CP20" i="9" s="1"/>
  <c r="CX20" i="9" s="1"/>
  <c r="AE24" i="9"/>
  <c r="AE11" i="9"/>
  <c r="AC13" i="9"/>
  <c r="AJ21" i="9"/>
  <c r="AI9" i="9"/>
  <c r="AM18" i="9"/>
  <c r="CG18" i="9" s="1"/>
  <c r="AM8" i="9"/>
  <c r="CG8" i="9" s="1"/>
  <c r="AB24" i="9"/>
  <c r="AI20" i="9"/>
  <c r="AM6" i="9"/>
  <c r="CG6" i="9" s="1"/>
  <c r="AJ25" i="9"/>
  <c r="AJ6" i="9"/>
  <c r="AC18" i="9"/>
  <c r="AI16" i="9"/>
  <c r="AF8" i="9"/>
  <c r="AD24" i="9"/>
  <c r="AF26" i="9"/>
  <c r="AG12" i="9"/>
  <c r="AJ12" i="9"/>
  <c r="AF7" i="9"/>
  <c r="AF9" i="9"/>
  <c r="AJ20" i="9"/>
  <c r="AI25" i="9"/>
  <c r="AM26" i="9"/>
  <c r="CG26" i="9" s="1"/>
  <c r="AJ23" i="9"/>
  <c r="AI24" i="9"/>
  <c r="AM20" i="9"/>
  <c r="CG20" i="9" s="1"/>
  <c r="AD13" i="9"/>
  <c r="AA15" i="9"/>
  <c r="AG23" i="9"/>
  <c r="AB13" i="9"/>
  <c r="AH22" i="9"/>
  <c r="AA16" i="9"/>
  <c r="AJ9" i="9"/>
  <c r="AE9" i="9"/>
  <c r="AJ8" i="9"/>
  <c r="AH7" i="9"/>
  <c r="CB7" i="9" s="1"/>
  <c r="CP7" i="9" s="1"/>
  <c r="CX7" i="9" s="1"/>
  <c r="AA26" i="9"/>
  <c r="AC11" i="9"/>
  <c r="AI12" i="9"/>
  <c r="AJ24" i="9"/>
  <c r="AD19" i="9"/>
  <c r="AC16" i="9"/>
  <c r="AH9" i="9"/>
  <c r="CB9" i="9" s="1"/>
  <c r="CP9" i="9" s="1"/>
  <c r="CX9" i="9" s="1"/>
  <c r="AE19" i="9"/>
  <c r="AE18" i="9"/>
  <c r="AF23" i="9"/>
  <c r="AH19" i="9"/>
  <c r="CB19" i="9" s="1"/>
  <c r="CP19" i="9" s="1"/>
  <c r="CX19" i="9" s="1"/>
  <c r="AA18" i="9"/>
  <c r="AE13" i="9"/>
  <c r="AC24" i="9"/>
  <c r="AD21" i="9"/>
  <c r="AC26" i="9"/>
  <c r="AA8" i="9"/>
  <c r="AB26" i="9"/>
  <c r="AI11" i="9"/>
  <c r="AM17" i="9"/>
  <c r="CG17" i="9" s="1"/>
  <c r="AG18" i="9"/>
  <c r="AB14" i="9"/>
  <c r="AE10" i="9"/>
  <c r="AI15" i="9"/>
  <c r="AD17" i="9"/>
  <c r="AC19" i="9"/>
  <c r="AB17" i="9"/>
  <c r="AI23" i="9"/>
  <c r="AE17" i="9"/>
  <c r="AH15" i="9"/>
  <c r="CB15" i="9" s="1"/>
  <c r="CP15" i="9" s="1"/>
  <c r="CX15" i="9" s="1"/>
  <c r="AA24" i="9"/>
  <c r="AA10" i="9"/>
  <c r="AC12" i="9"/>
  <c r="AF22" i="9"/>
  <c r="AH11" i="9"/>
  <c r="CB11" i="9" s="1"/>
  <c r="CP11" i="9" s="1"/>
  <c r="CX11" i="9" s="1"/>
  <c r="AI13" i="9"/>
  <c r="AM19" i="9"/>
  <c r="CG19" i="9" s="1"/>
  <c r="AM10" i="9"/>
  <c r="CG10" i="9" s="1"/>
  <c r="AI26" i="9"/>
  <c r="AE23" i="9"/>
  <c r="AA23" i="9"/>
  <c r="AM12" i="9"/>
  <c r="CG12" i="9" s="1"/>
  <c r="AC14" i="9"/>
  <c r="AB20" i="9"/>
  <c r="AC21" i="9"/>
  <c r="AF12" i="9"/>
  <c r="AA20" i="9"/>
  <c r="AB9" i="9"/>
  <c r="AD11" i="9"/>
  <c r="AH10" i="9"/>
  <c r="CB10" i="9" s="1"/>
  <c r="CP10" i="9" s="1"/>
  <c r="CX10" i="9" s="1"/>
  <c r="AH17" i="9"/>
  <c r="CB17" i="9" s="1"/>
  <c r="CP17" i="9" s="1"/>
  <c r="CX17" i="9" s="1"/>
  <c r="AF13" i="9"/>
  <c r="AC10" i="9"/>
  <c r="AM25" i="9"/>
  <c r="CG25" i="9" s="1"/>
  <c r="AE25" i="9"/>
  <c r="AB23" i="9"/>
  <c r="AI21" i="9"/>
  <c r="AF20" i="9"/>
  <c r="AM21" i="9"/>
  <c r="CG21" i="9" s="1"/>
  <c r="AG11" i="9"/>
  <c r="AD12" i="9"/>
  <c r="AG17" i="9"/>
  <c r="AM9" i="9"/>
  <c r="CG9" i="9" s="1"/>
  <c r="AG26" i="9"/>
  <c r="AE8" i="9"/>
  <c r="AC15" i="9"/>
  <c r="AB21" i="9"/>
  <c r="AJ18" i="9"/>
  <c r="AC25" i="9"/>
  <c r="AB25" i="9"/>
  <c r="AD18" i="9"/>
  <c r="AG15" i="9"/>
  <c r="AD15" i="9"/>
  <c r="AA14" i="9"/>
  <c r="AH24" i="9"/>
  <c r="CB24" i="9" s="1"/>
  <c r="CP24" i="9" s="1"/>
  <c r="CX24" i="9" s="1"/>
  <c r="AG13" i="9"/>
  <c r="AA25" i="9"/>
  <c r="AH18" i="9"/>
  <c r="CB18" i="9" s="1"/>
  <c r="CP18" i="9" s="1"/>
  <c r="CX18" i="9" s="1"/>
  <c r="AB16" i="9"/>
  <c r="AE15" i="9"/>
  <c r="AB18" i="9"/>
  <c r="AH16" i="9"/>
  <c r="CB16" i="9" s="1"/>
  <c r="CP16" i="9" s="1"/>
  <c r="CX16" i="9" s="1"/>
  <c r="AJ22" i="9"/>
  <c r="AB10" i="9"/>
  <c r="AJ14" i="9"/>
  <c r="AC23" i="9"/>
  <c r="AE14" i="9"/>
  <c r="AB22" i="9"/>
  <c r="AE16" i="9"/>
  <c r="AM24" i="9"/>
  <c r="CG24" i="9" s="1"/>
  <c r="AM23" i="9"/>
  <c r="CG23" i="9" s="1"/>
  <c r="AC20" i="9"/>
  <c r="AD20" i="9"/>
  <c r="AA17" i="9"/>
  <c r="AM16" i="9"/>
  <c r="CG16" i="9" s="1"/>
  <c r="AF19" i="9"/>
  <c r="AG22" i="9"/>
  <c r="AD8" i="9"/>
  <c r="AM22" i="9"/>
  <c r="CG22" i="9" s="1"/>
  <c r="AB12" i="9"/>
  <c r="AF24" i="9"/>
  <c r="AC8" i="9"/>
  <c r="AJ17" i="9"/>
  <c r="AH21" i="9"/>
  <c r="CB21" i="9" s="1"/>
  <c r="CP21" i="9" s="1"/>
  <c r="CX21" i="9" s="1"/>
  <c r="AM7" i="9"/>
  <c r="CG7" i="9" s="1"/>
  <c r="AD26" i="9"/>
  <c r="AD9" i="9"/>
  <c r="AF18" i="9"/>
  <c r="AF25" i="9"/>
  <c r="AH14" i="9"/>
  <c r="CB14" i="9" s="1"/>
  <c r="CP14" i="9" s="1"/>
  <c r="CX14" i="9" s="1"/>
  <c r="AI19" i="9"/>
  <c r="AG25" i="9"/>
  <c r="AH13" i="9"/>
  <c r="AI8" i="9"/>
  <c r="AG7" i="9"/>
  <c r="AD25" i="9"/>
  <c r="AM13" i="9"/>
  <c r="CG13" i="9" s="1"/>
  <c r="AE22" i="9"/>
  <c r="AB15" i="9"/>
  <c r="AM14" i="9"/>
  <c r="CG14" i="9" s="1"/>
  <c r="AB8" i="9"/>
  <c r="AE7" i="9"/>
  <c r="AG20" i="9"/>
  <c r="AE20" i="9"/>
  <c r="AG14" i="9"/>
  <c r="AF16" i="9"/>
  <c r="AI14" i="9"/>
  <c r="AA21" i="9"/>
  <c r="AA7" i="9"/>
  <c r="AJ11" i="9"/>
  <c r="AM11" i="9"/>
  <c r="CG11" i="9" s="1"/>
  <c r="AA22" i="9"/>
  <c r="AA12" i="9"/>
  <c r="AJ19" i="9"/>
  <c r="AG19" i="9"/>
  <c r="AG10" i="9"/>
  <c r="AA11" i="9"/>
  <c r="AF10" i="9"/>
  <c r="AF21" i="9"/>
  <c r="AI10" i="9"/>
  <c r="AF14" i="9"/>
  <c r="AJ26" i="9"/>
  <c r="AE26" i="9"/>
  <c r="AH25" i="9"/>
  <c r="CB25" i="9" s="1"/>
  <c r="CP25" i="9" s="1"/>
  <c r="CX25" i="9" s="1"/>
  <c r="AD22" i="9"/>
  <c r="AB11" i="9"/>
  <c r="AG16" i="9"/>
  <c r="AI7" i="9"/>
  <c r="AJ16" i="9"/>
  <c r="AI22" i="9"/>
  <c r="AA9" i="9"/>
  <c r="AJ7" i="9"/>
  <c r="AB7" i="9"/>
  <c r="AD16" i="9"/>
  <c r="AA19" i="9"/>
  <c r="AG8" i="9"/>
  <c r="AA13" i="9"/>
  <c r="AC7" i="9"/>
  <c r="AC22" i="9"/>
  <c r="AG21" i="9"/>
  <c r="AI18" i="9"/>
  <c r="AD10" i="9"/>
  <c r="AF17" i="9"/>
  <c r="AE12" i="9"/>
  <c r="AB19" i="9"/>
  <c r="AJ10" i="9"/>
  <c r="AH23" i="9"/>
  <c r="CB23" i="9" s="1"/>
  <c r="CP23" i="9" s="1"/>
  <c r="CX23" i="9" s="1"/>
  <c r="AC17" i="9"/>
  <c r="AE21" i="9"/>
  <c r="AH8" i="9"/>
  <c r="CB8" i="9" s="1"/>
  <c r="CP8" i="9" s="1"/>
  <c r="CX8" i="9" s="1"/>
  <c r="AJ15" i="9"/>
  <c r="S22" i="9"/>
  <c r="N22" i="9"/>
  <c r="Q25" i="9"/>
  <c r="R22" i="9"/>
  <c r="O23" i="9"/>
  <c r="O26" i="9"/>
  <c r="X23" i="9"/>
  <c r="L25" i="9"/>
  <c r="W23" i="9"/>
  <c r="X26" i="9"/>
  <c r="R9" i="9"/>
  <c r="O24" i="9"/>
  <c r="X25" i="9"/>
  <c r="W24" i="9"/>
  <c r="V26" i="9"/>
  <c r="P22" i="9"/>
  <c r="P25" i="9"/>
  <c r="V22" i="9"/>
  <c r="X13" i="9"/>
  <c r="V24" i="9"/>
  <c r="L24" i="9"/>
  <c r="R14" i="9"/>
  <c r="O22" i="9"/>
  <c r="O15" i="9"/>
  <c r="V21" i="9"/>
  <c r="L26" i="9"/>
  <c r="P26" i="9"/>
  <c r="V25" i="9"/>
  <c r="N26" i="9"/>
  <c r="O25" i="9"/>
  <c r="L11" i="9"/>
  <c r="W22" i="9"/>
  <c r="R26" i="9"/>
  <c r="R25" i="9"/>
  <c r="X24" i="9"/>
  <c r="W26" i="9"/>
  <c r="X22" i="9"/>
  <c r="N24" i="9"/>
  <c r="W17" i="9"/>
  <c r="O12" i="9"/>
  <c r="Q9" i="9"/>
  <c r="Q23" i="9"/>
  <c r="W12" i="9"/>
  <c r="V23" i="9"/>
  <c r="N23" i="9"/>
  <c r="Q26" i="9"/>
  <c r="R13" i="9"/>
  <c r="W25" i="9"/>
  <c r="X8" i="9"/>
  <c r="Q24" i="9"/>
  <c r="W21" i="9"/>
  <c r="L14" i="9"/>
  <c r="L22" i="9"/>
  <c r="P17" i="9"/>
  <c r="O14" i="9"/>
  <c r="L15" i="9"/>
  <c r="P13" i="9"/>
  <c r="P24" i="9"/>
  <c r="V18" i="9"/>
  <c r="O10" i="9"/>
  <c r="Q20" i="9"/>
  <c r="P15" i="9"/>
  <c r="N14" i="9"/>
  <c r="L23" i="9"/>
  <c r="N16" i="9"/>
  <c r="R10" i="9"/>
  <c r="Q16" i="9"/>
  <c r="Q19" i="9"/>
  <c r="Q22" i="9"/>
  <c r="X12" i="9"/>
  <c r="V11" i="9"/>
  <c r="W8" i="9"/>
  <c r="X16" i="9"/>
  <c r="P10" i="9"/>
  <c r="N17" i="9"/>
  <c r="P8" i="9"/>
  <c r="R23" i="9"/>
  <c r="N8" i="9"/>
  <c r="X20" i="9"/>
  <c r="N12" i="9"/>
  <c r="N25" i="9"/>
  <c r="P9" i="9"/>
  <c r="N19" i="9"/>
  <c r="R15" i="9"/>
  <c r="R17" i="9"/>
  <c r="V12" i="9"/>
  <c r="W18" i="9"/>
  <c r="W19" i="9"/>
  <c r="X7" i="9"/>
  <c r="L17" i="9"/>
  <c r="Q21" i="9"/>
  <c r="P23" i="9"/>
  <c r="L8" i="9"/>
  <c r="P20" i="9"/>
  <c r="Q7" i="9"/>
  <c r="X14" i="9"/>
  <c r="N13" i="9"/>
  <c r="V10" i="9"/>
  <c r="Q18" i="9"/>
  <c r="L21" i="9"/>
  <c r="M7" i="9"/>
  <c r="O9" i="9"/>
  <c r="X17" i="9"/>
  <c r="Q10" i="9"/>
  <c r="R7" i="9"/>
  <c r="M15" i="9"/>
  <c r="W14" i="9"/>
  <c r="W9" i="9"/>
  <c r="O19" i="9"/>
  <c r="P11" i="9"/>
  <c r="R24" i="9"/>
  <c r="L20" i="9"/>
  <c r="P12" i="9"/>
  <c r="L7" i="9"/>
  <c r="V9" i="9"/>
  <c r="V13" i="9"/>
  <c r="P7" i="9"/>
  <c r="Q15" i="9"/>
  <c r="W20" i="9"/>
  <c r="N20" i="9"/>
  <c r="Q8" i="9"/>
  <c r="L10" i="9"/>
  <c r="W11" i="9"/>
  <c r="V16" i="9"/>
  <c r="R20" i="9"/>
  <c r="W13" i="9"/>
  <c r="X11" i="9"/>
  <c r="L12" i="9"/>
  <c r="V19" i="9"/>
  <c r="Q13" i="9"/>
  <c r="L18" i="9"/>
  <c r="X10" i="9"/>
  <c r="V17" i="9"/>
  <c r="W10" i="9"/>
  <c r="X15" i="9"/>
  <c r="V7" i="9"/>
  <c r="R12" i="9"/>
  <c r="O17" i="9"/>
  <c r="N9" i="9"/>
  <c r="L9" i="9"/>
  <c r="X9" i="9"/>
  <c r="O20" i="9"/>
  <c r="N15" i="9"/>
  <c r="N21" i="9"/>
  <c r="W15" i="9"/>
  <c r="Q17" i="9"/>
  <c r="N10" i="9"/>
  <c r="R16" i="9"/>
  <c r="L19" i="9"/>
  <c r="O11" i="9"/>
  <c r="M13" i="9"/>
  <c r="L13" i="9"/>
  <c r="Q12" i="9"/>
  <c r="S17" i="9"/>
  <c r="W16" i="9"/>
  <c r="V15" i="9"/>
  <c r="V20" i="9"/>
  <c r="P18" i="9"/>
  <c r="X18" i="9"/>
  <c r="S21" i="9"/>
  <c r="V8" i="9"/>
  <c r="R8" i="9"/>
  <c r="R11" i="9"/>
  <c r="P14" i="9"/>
  <c r="P21" i="9"/>
  <c r="O7" i="9"/>
  <c r="P19" i="9"/>
  <c r="Q11" i="9"/>
  <c r="N11" i="9"/>
  <c r="L16" i="9"/>
  <c r="X21" i="9"/>
  <c r="X6" i="9"/>
  <c r="R19" i="9"/>
  <c r="Q14" i="9"/>
  <c r="V14" i="9"/>
  <c r="O13" i="9"/>
  <c r="P16" i="9"/>
  <c r="O21" i="9"/>
  <c r="W7" i="9"/>
  <c r="O18" i="9"/>
  <c r="X19" i="9"/>
  <c r="O8" i="9"/>
  <c r="O16" i="9"/>
  <c r="R21" i="9"/>
  <c r="N18" i="9"/>
  <c r="N7" i="9"/>
  <c r="R18" i="9"/>
  <c r="AU26" i="9" l="1"/>
  <c r="CA26" i="9"/>
  <c r="CO26" i="9" s="1"/>
  <c r="BW18" i="9"/>
  <c r="CZ18" i="9" s="1"/>
  <c r="AQ18" i="9"/>
  <c r="BY26" i="9"/>
  <c r="CM26" i="9" s="1"/>
  <c r="AS26" i="9"/>
  <c r="CA19" i="9"/>
  <c r="CO19" i="9" s="1"/>
  <c r="DA19" i="9" s="1"/>
  <c r="AU19" i="9"/>
  <c r="CC14" i="9"/>
  <c r="CQ14" i="9" s="1"/>
  <c r="AW14" i="9"/>
  <c r="BV15" i="9"/>
  <c r="CJ15" i="9" s="1"/>
  <c r="AP15" i="9"/>
  <c r="CC19" i="9"/>
  <c r="CQ19" i="9" s="1"/>
  <c r="AW19" i="9"/>
  <c r="CD17" i="9"/>
  <c r="CR17" i="9" s="1"/>
  <c r="AX17" i="9"/>
  <c r="BY14" i="9"/>
  <c r="CM14" i="9" s="1"/>
  <c r="AS14" i="9"/>
  <c r="BV16" i="9"/>
  <c r="CJ16" i="9" s="1"/>
  <c r="AP16" i="9"/>
  <c r="BX18" i="9"/>
  <c r="CL18" i="9" s="1"/>
  <c r="AR18" i="9"/>
  <c r="BY25" i="9"/>
  <c r="CM25" i="9" s="1"/>
  <c r="AS25" i="9"/>
  <c r="BU20" i="9"/>
  <c r="CI20" i="9" s="1"/>
  <c r="AO20" i="9"/>
  <c r="CC26" i="9"/>
  <c r="CQ26" i="9" s="1"/>
  <c r="AW26" i="9"/>
  <c r="BU24" i="9"/>
  <c r="CI24" i="9" s="1"/>
  <c r="AO24" i="9"/>
  <c r="AS10" i="9"/>
  <c r="BY10" i="9"/>
  <c r="CM10" i="9" s="1"/>
  <c r="BX21" i="9"/>
  <c r="CL21" i="9" s="1"/>
  <c r="AR21" i="9"/>
  <c r="CD8" i="9"/>
  <c r="CR8" i="9" s="1"/>
  <c r="AX8" i="9"/>
  <c r="AR13" i="9"/>
  <c r="BX13" i="9"/>
  <c r="CL13" i="9" s="1"/>
  <c r="BZ7" i="9"/>
  <c r="CN7" i="9" s="1"/>
  <c r="AT7" i="9"/>
  <c r="CD6" i="9"/>
  <c r="CR6" i="9" s="1"/>
  <c r="AX6" i="9"/>
  <c r="CD21" i="9"/>
  <c r="CR21" i="9" s="1"/>
  <c r="AX21" i="9"/>
  <c r="CA24" i="9"/>
  <c r="CO24" i="9" s="1"/>
  <c r="DA24" i="9" s="1"/>
  <c r="AU24" i="9"/>
  <c r="CA10" i="9"/>
  <c r="CO10" i="9" s="1"/>
  <c r="AU10" i="9"/>
  <c r="BY23" i="9"/>
  <c r="CM23" i="9" s="1"/>
  <c r="AS23" i="9"/>
  <c r="BU15" i="9"/>
  <c r="CI15" i="9" s="1"/>
  <c r="AO15" i="9"/>
  <c r="CC6" i="9"/>
  <c r="CQ6" i="9" s="1"/>
  <c r="AW6" i="9"/>
  <c r="CD10" i="9"/>
  <c r="CR10" i="9" s="1"/>
  <c r="AX10" i="9"/>
  <c r="BW7" i="9"/>
  <c r="CK7" i="9" s="1"/>
  <c r="CZ7" i="9" s="1"/>
  <c r="AQ7" i="9"/>
  <c r="BE7" i="9" s="1"/>
  <c r="BF7" i="9" s="1"/>
  <c r="CC22" i="9"/>
  <c r="CQ22" i="9" s="1"/>
  <c r="AW22" i="9"/>
  <c r="CD26" i="9"/>
  <c r="CR26" i="9" s="1"/>
  <c r="AX26" i="9"/>
  <c r="CD19" i="9"/>
  <c r="CR19" i="9" s="1"/>
  <c r="AX19" i="9"/>
  <c r="BZ16" i="9"/>
  <c r="CN16" i="9" s="1"/>
  <c r="AT16" i="9"/>
  <c r="BY22" i="9"/>
  <c r="CM22" i="9" s="1"/>
  <c r="AS22" i="9"/>
  <c r="BW8" i="9"/>
  <c r="AQ8" i="9"/>
  <c r="BE8" i="9" s="1"/>
  <c r="BF8" i="9" s="1"/>
  <c r="AO17" i="9"/>
  <c r="BU17" i="9"/>
  <c r="CI17" i="9" s="1"/>
  <c r="AQ23" i="9"/>
  <c r="BE23" i="9" s="1"/>
  <c r="BF23" i="9" s="1"/>
  <c r="BW23" i="9"/>
  <c r="CZ23" i="9" s="1"/>
  <c r="BV25" i="9"/>
  <c r="CJ25" i="9" s="1"/>
  <c r="AP25" i="9"/>
  <c r="CA17" i="9"/>
  <c r="CO17" i="9" s="1"/>
  <c r="AU17" i="9"/>
  <c r="BZ12" i="9"/>
  <c r="CN12" i="9" s="1"/>
  <c r="AT12" i="9"/>
  <c r="BV14" i="9"/>
  <c r="CJ14" i="9" s="1"/>
  <c r="AP14" i="9"/>
  <c r="BW24" i="9"/>
  <c r="CK24" i="9" s="1"/>
  <c r="CZ24" i="9" s="1"/>
  <c r="AQ24" i="9"/>
  <c r="BW16" i="9"/>
  <c r="CK16" i="9" s="1"/>
  <c r="CZ16" i="9" s="1"/>
  <c r="AQ16" i="9"/>
  <c r="BY9" i="9"/>
  <c r="CM9" i="9" s="1"/>
  <c r="AS9" i="9"/>
  <c r="CD12" i="9"/>
  <c r="CR12" i="9" s="1"/>
  <c r="AX12" i="9"/>
  <c r="CD25" i="9"/>
  <c r="CR25" i="9" s="1"/>
  <c r="AX25" i="9"/>
  <c r="BW13" i="9"/>
  <c r="CK13" i="9" s="1"/>
  <c r="CZ13" i="9" s="1"/>
  <c r="AQ13" i="9"/>
  <c r="BX23" i="9"/>
  <c r="CL23" i="9" s="1"/>
  <c r="AR23" i="9"/>
  <c r="AP22" i="9"/>
  <c r="BV22" i="9"/>
  <c r="CJ22" i="9" s="1"/>
  <c r="BY19" i="9"/>
  <c r="CM19" i="9" s="1"/>
  <c r="AS19" i="9"/>
  <c r="BV19" i="9"/>
  <c r="CJ19" i="9" s="1"/>
  <c r="AP19" i="9"/>
  <c r="BU13" i="9"/>
  <c r="CI13" i="9" s="1"/>
  <c r="AO13" i="9"/>
  <c r="CD16" i="9"/>
  <c r="CR16" i="9" s="1"/>
  <c r="AX16" i="9"/>
  <c r="AT14" i="9"/>
  <c r="BZ14" i="9"/>
  <c r="CN14" i="9" s="1"/>
  <c r="BU12" i="9"/>
  <c r="CI12" i="9" s="1"/>
  <c r="AO12" i="9"/>
  <c r="CA14" i="9"/>
  <c r="CO14" i="9" s="1"/>
  <c r="AU14" i="9"/>
  <c r="BZ25" i="9"/>
  <c r="CN25" i="9" s="1"/>
  <c r="AT25" i="9"/>
  <c r="BZ24" i="9"/>
  <c r="CN24" i="9" s="1"/>
  <c r="AT24" i="9"/>
  <c r="BX20" i="9"/>
  <c r="CL20" i="9" s="1"/>
  <c r="AR20" i="9"/>
  <c r="CD14" i="9"/>
  <c r="CR14" i="9" s="1"/>
  <c r="AX14" i="9"/>
  <c r="BU25" i="9"/>
  <c r="CI25" i="9" s="1"/>
  <c r="AO25" i="9"/>
  <c r="BI25" i="9" s="1"/>
  <c r="BW25" i="9"/>
  <c r="CZ25" i="9" s="1"/>
  <c r="AQ25" i="9"/>
  <c r="BE25" i="9" s="1"/>
  <c r="BF25" i="9" s="1"/>
  <c r="BX12" i="9"/>
  <c r="CL12" i="9" s="1"/>
  <c r="AR12" i="9"/>
  <c r="BW10" i="9"/>
  <c r="CK10" i="9" s="1"/>
  <c r="CZ10" i="9" s="1"/>
  <c r="AQ10" i="9"/>
  <c r="BW21" i="9"/>
  <c r="CZ21" i="9" s="1"/>
  <c r="AQ21" i="9"/>
  <c r="BE21" i="9" s="1"/>
  <c r="BF21" i="9" s="1"/>
  <c r="BY17" i="9"/>
  <c r="CM17" i="9" s="1"/>
  <c r="AS17" i="9"/>
  <c r="CA18" i="9"/>
  <c r="CO18" i="9" s="1"/>
  <c r="DA18" i="9" s="1"/>
  <c r="AU18" i="9"/>
  <c r="BY13" i="9"/>
  <c r="CM13" i="9" s="1"/>
  <c r="AS13" i="9"/>
  <c r="BX19" i="9"/>
  <c r="CL19" i="9" s="1"/>
  <c r="AR19" i="9"/>
  <c r="CD9" i="9"/>
  <c r="CR9" i="9" s="1"/>
  <c r="AX9" i="9"/>
  <c r="CC24" i="9"/>
  <c r="CQ24" i="9" s="1"/>
  <c r="AW24" i="9"/>
  <c r="CA12" i="9"/>
  <c r="CO12" i="9" s="1"/>
  <c r="AU12" i="9"/>
  <c r="BG12" i="9" s="1"/>
  <c r="BY11" i="9"/>
  <c r="CM11" i="9" s="1"/>
  <c r="AS11" i="9"/>
  <c r="AT15" i="9"/>
  <c r="BZ15" i="9"/>
  <c r="CN15" i="9" s="1"/>
  <c r="CA9" i="9"/>
  <c r="CO9" i="9" s="1"/>
  <c r="AU9" i="9"/>
  <c r="CA21" i="9"/>
  <c r="CO21" i="9" s="1"/>
  <c r="AU21" i="9"/>
  <c r="BY15" i="9"/>
  <c r="CM15" i="9" s="1"/>
  <c r="AS15" i="9"/>
  <c r="CC15" i="9"/>
  <c r="CQ15" i="9" s="1"/>
  <c r="AW15" i="9"/>
  <c r="BZ9" i="9"/>
  <c r="CN9" i="9" s="1"/>
  <c r="AT9" i="9"/>
  <c r="BW22" i="9"/>
  <c r="CZ22" i="9" s="1"/>
  <c r="AQ22" i="9"/>
  <c r="BY12" i="9"/>
  <c r="CM12" i="9" s="1"/>
  <c r="AS12" i="9"/>
  <c r="CA8" i="9"/>
  <c r="CO8" i="9" s="1"/>
  <c r="AU8" i="9"/>
  <c r="BG8" i="9" s="1"/>
  <c r="CC7" i="9"/>
  <c r="CQ7" i="9" s="1"/>
  <c r="AW7" i="9"/>
  <c r="CC10" i="9"/>
  <c r="CQ10" i="9" s="1"/>
  <c r="AW10" i="9"/>
  <c r="BU22" i="9"/>
  <c r="CI22" i="9" s="1"/>
  <c r="AO22" i="9"/>
  <c r="BY20" i="9"/>
  <c r="CM20" i="9" s="1"/>
  <c r="AS20" i="9"/>
  <c r="BX25" i="9"/>
  <c r="CL25" i="9" s="1"/>
  <c r="AR25" i="9"/>
  <c r="BZ18" i="9"/>
  <c r="CN18" i="9" s="1"/>
  <c r="AT18" i="9"/>
  <c r="BV12" i="9"/>
  <c r="CJ12" i="9" s="1"/>
  <c r="AP12" i="9"/>
  <c r="BW20" i="9"/>
  <c r="CZ20" i="9" s="1"/>
  <c r="AQ20" i="9"/>
  <c r="BV10" i="9"/>
  <c r="CJ10" i="9" s="1"/>
  <c r="AP10" i="9"/>
  <c r="CA13" i="9"/>
  <c r="CO13" i="9" s="1"/>
  <c r="DA13" i="9" s="1"/>
  <c r="AU13" i="9"/>
  <c r="CD18" i="9"/>
  <c r="CR18" i="9" s="1"/>
  <c r="AX18" i="9"/>
  <c r="CA11" i="9"/>
  <c r="CO11" i="9" s="1"/>
  <c r="AU11" i="9"/>
  <c r="BZ13" i="9"/>
  <c r="CN13" i="9" s="1"/>
  <c r="AT13" i="9"/>
  <c r="BV20" i="9"/>
  <c r="CJ20" i="9" s="1"/>
  <c r="AP20" i="9"/>
  <c r="BB20" i="9" s="1"/>
  <c r="CC13" i="9"/>
  <c r="CQ13" i="9" s="1"/>
  <c r="AW13" i="9"/>
  <c r="CC23" i="9"/>
  <c r="CQ23" i="9" s="1"/>
  <c r="AW23" i="9"/>
  <c r="BU18" i="9"/>
  <c r="CI18" i="9" s="1"/>
  <c r="DC18" i="9" s="1"/>
  <c r="AO18" i="9"/>
  <c r="CD24" i="9"/>
  <c r="CR24" i="9" s="1"/>
  <c r="AX24" i="9"/>
  <c r="BU16" i="9"/>
  <c r="CI16" i="9" s="1"/>
  <c r="AO16" i="9"/>
  <c r="CD23" i="9"/>
  <c r="CR23" i="9" s="1"/>
  <c r="AX23" i="9"/>
  <c r="AT26" i="9"/>
  <c r="BZ26" i="9"/>
  <c r="CN26" i="9" s="1"/>
  <c r="AW20" i="9"/>
  <c r="CC20" i="9"/>
  <c r="CQ20" i="9" s="1"/>
  <c r="BY24" i="9"/>
  <c r="CM24" i="9" s="1"/>
  <c r="AS24" i="9"/>
  <c r="BX14" i="9"/>
  <c r="CL14" i="9" s="1"/>
  <c r="AR14" i="9"/>
  <c r="CD7" i="9"/>
  <c r="CR7" i="9" s="1"/>
  <c r="AX7" i="9"/>
  <c r="BZ19" i="9"/>
  <c r="CN19" i="9" s="1"/>
  <c r="AT19" i="9"/>
  <c r="CA15" i="9"/>
  <c r="CO15" i="9" s="1"/>
  <c r="AU15" i="9"/>
  <c r="BV9" i="9"/>
  <c r="CJ9" i="9" s="1"/>
  <c r="AP9" i="9"/>
  <c r="AW17" i="9"/>
  <c r="CC17" i="9"/>
  <c r="CQ17" i="9" s="1"/>
  <c r="CD15" i="9"/>
  <c r="CR15" i="9" s="1"/>
  <c r="AX15" i="9"/>
  <c r="BZ17" i="9"/>
  <c r="CN17" i="9" s="1"/>
  <c r="AT17" i="9"/>
  <c r="BU19" i="9"/>
  <c r="CI19" i="9" s="1"/>
  <c r="AO19" i="9"/>
  <c r="AU16" i="9"/>
  <c r="CA16" i="9"/>
  <c r="CO16" i="9" s="1"/>
  <c r="DA16" i="9" s="1"/>
  <c r="BZ21" i="9"/>
  <c r="CN21" i="9" s="1"/>
  <c r="AT21" i="9"/>
  <c r="CA20" i="9"/>
  <c r="CO20" i="9" s="1"/>
  <c r="AU20" i="9"/>
  <c r="CA7" i="9"/>
  <c r="CO7" i="9" s="1"/>
  <c r="DA7" i="9" s="1"/>
  <c r="AU7" i="9"/>
  <c r="BG7" i="9" s="1"/>
  <c r="BX9" i="9"/>
  <c r="CL9" i="9" s="1"/>
  <c r="AR9" i="9"/>
  <c r="CD22" i="9"/>
  <c r="CR22" i="9" s="1"/>
  <c r="AX22" i="9"/>
  <c r="BV21" i="9"/>
  <c r="CJ21" i="9" s="1"/>
  <c r="AP21" i="9"/>
  <c r="BW14" i="9"/>
  <c r="CK14" i="9" s="1"/>
  <c r="CZ14" i="9" s="1"/>
  <c r="AQ14" i="9"/>
  <c r="BE14" i="9" s="1"/>
  <c r="BF14" i="9" s="1"/>
  <c r="BV17" i="9"/>
  <c r="CJ17" i="9" s="1"/>
  <c r="AP17" i="9"/>
  <c r="CC11" i="9"/>
  <c r="CQ11" i="9" s="1"/>
  <c r="AW11" i="9"/>
  <c r="CC12" i="9"/>
  <c r="CQ12" i="9" s="1"/>
  <c r="AW12" i="9"/>
  <c r="CB22" i="9"/>
  <c r="CP22" i="9" s="1"/>
  <c r="CX22" i="9" s="1"/>
  <c r="AV22" i="9"/>
  <c r="BD22" i="9" s="1"/>
  <c r="BX24" i="9"/>
  <c r="CL24" i="9" s="1"/>
  <c r="AR24" i="9"/>
  <c r="BV24" i="9"/>
  <c r="CJ24" i="9" s="1"/>
  <c r="AP24" i="9"/>
  <c r="BX7" i="9"/>
  <c r="CL7" i="9" s="1"/>
  <c r="AR7" i="9"/>
  <c r="CA25" i="9"/>
  <c r="CO25" i="9" s="1"/>
  <c r="DA25" i="9" s="1"/>
  <c r="AU25" i="9"/>
  <c r="BG25" i="9" s="1"/>
  <c r="BW26" i="9"/>
  <c r="CZ26" i="9" s="1"/>
  <c r="AQ26" i="9"/>
  <c r="BU9" i="9"/>
  <c r="CI9" i="9" s="1"/>
  <c r="AO9" i="9"/>
  <c r="BX10" i="9"/>
  <c r="CL10" i="9" s="1"/>
  <c r="AR10" i="9"/>
  <c r="BX16" i="9"/>
  <c r="CL16" i="9" s="1"/>
  <c r="AR16" i="9"/>
  <c r="BV11" i="9"/>
  <c r="CJ11" i="9" s="1"/>
  <c r="AP11" i="9"/>
  <c r="BZ10" i="9"/>
  <c r="CN10" i="9" s="1"/>
  <c r="AT10" i="9"/>
  <c r="CD11" i="9"/>
  <c r="CR11" i="9" s="1"/>
  <c r="AX11" i="9"/>
  <c r="AS7" i="9"/>
  <c r="BY7" i="9"/>
  <c r="CM7" i="9" s="1"/>
  <c r="CC8" i="9"/>
  <c r="CQ8" i="9" s="1"/>
  <c r="AW8" i="9"/>
  <c r="BX26" i="9"/>
  <c r="CL26" i="9" s="1"/>
  <c r="AR26" i="9"/>
  <c r="BX8" i="9"/>
  <c r="CL8" i="9" s="1"/>
  <c r="AR8" i="9"/>
  <c r="BU14" i="9"/>
  <c r="CI14" i="9" s="1"/>
  <c r="AO14" i="9"/>
  <c r="BW15" i="9"/>
  <c r="CK15" i="9" s="1"/>
  <c r="CZ15" i="9" s="1"/>
  <c r="AQ15" i="9"/>
  <c r="BE15" i="9" s="1"/>
  <c r="BF15" i="9" s="1"/>
  <c r="BZ20" i="9"/>
  <c r="CN20" i="9" s="1"/>
  <c r="AT20" i="9"/>
  <c r="BZ22" i="9"/>
  <c r="CN22" i="9" s="1"/>
  <c r="AT22" i="9"/>
  <c r="BW19" i="9"/>
  <c r="CZ19" i="9" s="1"/>
  <c r="AQ19" i="9"/>
  <c r="BE19" i="9" s="1"/>
  <c r="BF19" i="9" s="1"/>
  <c r="BV26" i="9"/>
  <c r="CJ26" i="9" s="1"/>
  <c r="AP26" i="9"/>
  <c r="BZ23" i="9"/>
  <c r="CN23" i="9" s="1"/>
  <c r="AT23" i="9"/>
  <c r="BW11" i="9"/>
  <c r="CZ11" i="9" s="1"/>
  <c r="AQ11" i="9"/>
  <c r="BE11" i="9" s="1"/>
  <c r="BF11" i="9" s="1"/>
  <c r="BV13" i="9"/>
  <c r="CJ13" i="9" s="1"/>
  <c r="AP13" i="9"/>
  <c r="CC25" i="9"/>
  <c r="CQ25" i="9" s="1"/>
  <c r="AW25" i="9"/>
  <c r="BZ8" i="9"/>
  <c r="CN8" i="9" s="1"/>
  <c r="AT8" i="9"/>
  <c r="CD13" i="9"/>
  <c r="CR13" i="9" s="1"/>
  <c r="AX13" i="9"/>
  <c r="BZ11" i="9"/>
  <c r="CN11" i="9" s="1"/>
  <c r="AT11" i="9"/>
  <c r="BW17" i="9"/>
  <c r="CZ17" i="9" s="1"/>
  <c r="AQ17" i="9"/>
  <c r="BE17" i="9" s="1"/>
  <c r="BF17" i="9" s="1"/>
  <c r="BU21" i="9"/>
  <c r="CI21" i="9" s="1"/>
  <c r="AO21" i="9"/>
  <c r="BV23" i="9"/>
  <c r="CJ23" i="9" s="1"/>
  <c r="AP23" i="9"/>
  <c r="BU10" i="9"/>
  <c r="CI10" i="9" s="1"/>
  <c r="AO10" i="9"/>
  <c r="CC9" i="9"/>
  <c r="CQ9" i="9" s="1"/>
  <c r="AW9" i="9"/>
  <c r="BY21" i="9"/>
  <c r="CM21" i="9" s="1"/>
  <c r="AS21" i="9"/>
  <c r="CC18" i="9"/>
  <c r="CQ18" i="9" s="1"/>
  <c r="AW18" i="9"/>
  <c r="BV7" i="9"/>
  <c r="CJ7" i="9" s="1"/>
  <c r="AP7" i="9"/>
  <c r="BX22" i="9"/>
  <c r="CL22" i="9" s="1"/>
  <c r="AR22" i="9"/>
  <c r="BU11" i="9"/>
  <c r="CI11" i="9" s="1"/>
  <c r="AO11" i="9"/>
  <c r="BU7" i="9"/>
  <c r="CI7" i="9" s="1"/>
  <c r="DC7" i="9" s="1"/>
  <c r="AO7" i="9"/>
  <c r="BI7" i="9" s="1"/>
  <c r="BV8" i="9"/>
  <c r="CJ8" i="9" s="1"/>
  <c r="AP8" i="9"/>
  <c r="CB13" i="9"/>
  <c r="CP13" i="9" s="1"/>
  <c r="CX13" i="9" s="1"/>
  <c r="AV13" i="9"/>
  <c r="BD13" i="9" s="1"/>
  <c r="CA22" i="9"/>
  <c r="CO22" i="9" s="1"/>
  <c r="AU22" i="9"/>
  <c r="BY16" i="9"/>
  <c r="CM16" i="9" s="1"/>
  <c r="AS16" i="9"/>
  <c r="BV18" i="9"/>
  <c r="CJ18" i="9" s="1"/>
  <c r="AP18" i="9"/>
  <c r="BX15" i="9"/>
  <c r="CL15" i="9" s="1"/>
  <c r="AR15" i="9"/>
  <c r="AS8" i="9"/>
  <c r="BY8" i="9"/>
  <c r="CM8" i="9" s="1"/>
  <c r="CC21" i="9"/>
  <c r="CQ21" i="9" s="1"/>
  <c r="AW21" i="9"/>
  <c r="BX11" i="9"/>
  <c r="CL11" i="9" s="1"/>
  <c r="AR11" i="9"/>
  <c r="BU23" i="9"/>
  <c r="CI23" i="9" s="1"/>
  <c r="DC23" i="9" s="1"/>
  <c r="AO23" i="9"/>
  <c r="BI23" i="9" s="1"/>
  <c r="BW12" i="9"/>
  <c r="CZ12" i="9" s="1"/>
  <c r="AQ12" i="9"/>
  <c r="BE12" i="9" s="1"/>
  <c r="BF12" i="9" s="1"/>
  <c r="BX17" i="9"/>
  <c r="CL17" i="9" s="1"/>
  <c r="AR17" i="9"/>
  <c r="BU8" i="9"/>
  <c r="CI8" i="9" s="1"/>
  <c r="AO8" i="9"/>
  <c r="BI8" i="9" s="1"/>
  <c r="BY18" i="9"/>
  <c r="CM18" i="9" s="1"/>
  <c r="AS18" i="9"/>
  <c r="BU26" i="9"/>
  <c r="CI26" i="9" s="1"/>
  <c r="AO26" i="9"/>
  <c r="CA23" i="9"/>
  <c r="CO23" i="9" s="1"/>
  <c r="DA23" i="9" s="1"/>
  <c r="AU23" i="9"/>
  <c r="BG23" i="9" s="1"/>
  <c r="CD20" i="9"/>
  <c r="CR20" i="9" s="1"/>
  <c r="AX20" i="9"/>
  <c r="CC16" i="9"/>
  <c r="CQ16" i="9" s="1"/>
  <c r="AW16" i="9"/>
  <c r="BW9" i="9"/>
  <c r="CK9" i="9" s="1"/>
  <c r="CZ9" i="9" s="1"/>
  <c r="AQ9" i="9"/>
  <c r="BE9" i="9" s="1"/>
  <c r="BF9" i="9" s="1"/>
  <c r="F188" i="10"/>
  <c r="A189" i="10"/>
  <c r="B188" i="10"/>
  <c r="A194" i="12"/>
  <c r="F193" i="12"/>
  <c r="B193" i="12"/>
  <c r="A203" i="11"/>
  <c r="B202" i="11"/>
  <c r="F202" i="11"/>
  <c r="B301" i="9"/>
  <c r="A302" i="9"/>
  <c r="F301" i="9"/>
  <c r="DA22" i="9" l="1"/>
  <c r="DA11" i="9"/>
  <c r="DC11" i="9" s="1"/>
  <c r="DA15" i="9"/>
  <c r="DC16" i="9"/>
  <c r="DC22" i="9"/>
  <c r="BG13" i="9"/>
  <c r="BE22" i="9"/>
  <c r="BF22" i="9" s="1"/>
  <c r="CV19" i="9"/>
  <c r="DC25" i="9"/>
  <c r="BB22" i="9"/>
  <c r="BI15" i="9"/>
  <c r="BJ15" i="9" s="1"/>
  <c r="BK15" i="9" s="1"/>
  <c r="BB13" i="9"/>
  <c r="BC13" i="9"/>
  <c r="BH13" i="9" s="1"/>
  <c r="BB18" i="9"/>
  <c r="BC18" i="9"/>
  <c r="CV22" i="9"/>
  <c r="CW22" i="9"/>
  <c r="DB22" i="9" s="1"/>
  <c r="BG21" i="9"/>
  <c r="BE10" i="9"/>
  <c r="BF10" i="9" s="1"/>
  <c r="BI13" i="9"/>
  <c r="BB23" i="9"/>
  <c r="BC23" i="9"/>
  <c r="BH23" i="9" s="1"/>
  <c r="BJ23" i="9" s="1"/>
  <c r="BK23" i="9" s="1"/>
  <c r="DC15" i="9"/>
  <c r="DC24" i="9"/>
  <c r="CV18" i="9"/>
  <c r="CW18" i="9"/>
  <c r="DB18" i="9" s="1"/>
  <c r="DD18" i="9" s="1"/>
  <c r="DE18" i="9" s="1"/>
  <c r="BB19" i="9"/>
  <c r="BC19" i="9"/>
  <c r="BH19" i="9" s="1"/>
  <c r="CV15" i="9"/>
  <c r="CW15" i="9"/>
  <c r="DB15" i="9" s="1"/>
  <c r="BB7" i="9"/>
  <c r="BG15" i="9"/>
  <c r="CV26" i="9"/>
  <c r="CW26" i="9"/>
  <c r="CV9" i="9"/>
  <c r="CW9" i="9"/>
  <c r="DB9" i="9" s="1"/>
  <c r="BB25" i="9"/>
  <c r="BC25" i="9"/>
  <c r="BH25" i="9" s="1"/>
  <c r="BJ25" i="9" s="1"/>
  <c r="BK25" i="9" s="1"/>
  <c r="DA21" i="9"/>
  <c r="DC21" i="9" s="1"/>
  <c r="DA12" i="9"/>
  <c r="DA14" i="9"/>
  <c r="DC13" i="9"/>
  <c r="CV23" i="9"/>
  <c r="BE18" i="9"/>
  <c r="BF18" i="9" s="1"/>
  <c r="BB10" i="9"/>
  <c r="BB15" i="9"/>
  <c r="BC15" i="9"/>
  <c r="BH15" i="9" s="1"/>
  <c r="CV10" i="9"/>
  <c r="CW10" i="9"/>
  <c r="BB26" i="9"/>
  <c r="BC26" i="9"/>
  <c r="CV11" i="9"/>
  <c r="CW11" i="9"/>
  <c r="DB11" i="9" s="1"/>
  <c r="BB11" i="9"/>
  <c r="DC9" i="9"/>
  <c r="BB24" i="9"/>
  <c r="CV25" i="9"/>
  <c r="BB12" i="9"/>
  <c r="BC12" i="9" s="1"/>
  <c r="BH12" i="9" s="1"/>
  <c r="BC20" i="9"/>
  <c r="BI12" i="9"/>
  <c r="BE13" i="9"/>
  <c r="BF13" i="9" s="1"/>
  <c r="BE16" i="9"/>
  <c r="BF16" i="9" s="1"/>
  <c r="DC26" i="9"/>
  <c r="BI21" i="9"/>
  <c r="BB8" i="9"/>
  <c r="BC8" i="9" s="1"/>
  <c r="BH8" i="9" s="1"/>
  <c r="BJ8" i="9" s="1"/>
  <c r="BK8" i="9" s="1"/>
  <c r="BL8" i="9" s="1"/>
  <c r="CV8" i="9"/>
  <c r="CW8" i="9"/>
  <c r="CV7" i="9"/>
  <c r="BB17" i="9"/>
  <c r="BC17" i="9"/>
  <c r="DC10" i="9"/>
  <c r="BF26" i="9"/>
  <c r="BE26" i="9"/>
  <c r="DC19" i="9"/>
  <c r="BB9" i="9"/>
  <c r="BB14" i="9"/>
  <c r="BC14" i="9"/>
  <c r="BH14" i="9" s="1"/>
  <c r="BG11" i="9"/>
  <c r="BF20" i="9"/>
  <c r="BE20" i="9"/>
  <c r="DA9" i="9"/>
  <c r="CV12" i="9"/>
  <c r="CW12" i="9"/>
  <c r="CV20" i="9"/>
  <c r="CW20" i="9"/>
  <c r="BG17" i="9"/>
  <c r="BI17" i="9"/>
  <c r="BB21" i="9"/>
  <c r="DA26" i="9"/>
  <c r="BC22" i="9"/>
  <c r="BC9" i="9"/>
  <c r="BG9" i="9"/>
  <c r="CV17" i="9"/>
  <c r="CV14" i="9"/>
  <c r="BE24" i="9"/>
  <c r="BF24" i="9" s="1"/>
  <c r="DA17" i="9"/>
  <c r="DA10" i="9"/>
  <c r="CV21" i="9"/>
  <c r="CW21" i="9"/>
  <c r="CV13" i="9"/>
  <c r="BG14" i="9"/>
  <c r="BB16" i="9"/>
  <c r="BC16" i="9" s="1"/>
  <c r="BI11" i="9"/>
  <c r="CV16" i="9"/>
  <c r="CW16" i="9" s="1"/>
  <c r="DB16" i="9" s="1"/>
  <c r="CV24" i="9"/>
  <c r="CW24" i="9"/>
  <c r="DB24" i="9" s="1"/>
  <c r="DD24" i="9" s="1"/>
  <c r="DE24" i="9" s="1"/>
  <c r="DA20" i="9"/>
  <c r="DC20" i="9" s="1"/>
  <c r="CZ8" i="9"/>
  <c r="BG19" i="9"/>
  <c r="B189" i="10"/>
  <c r="A190" i="10"/>
  <c r="F189" i="10"/>
  <c r="A195" i="12"/>
  <c r="F194" i="12"/>
  <c r="B194" i="12"/>
  <c r="AA27" i="9"/>
  <c r="B302" i="9"/>
  <c r="F302" i="9"/>
  <c r="A303" i="9"/>
  <c r="A204" i="11"/>
  <c r="F203" i="11"/>
  <c r="B203" i="11"/>
  <c r="DB12" i="9" l="1"/>
  <c r="DD15" i="9"/>
  <c r="DE15" i="9" s="1"/>
  <c r="DD9" i="9"/>
  <c r="DE9" i="9" s="1"/>
  <c r="DF9" i="9" s="1"/>
  <c r="DD16" i="9"/>
  <c r="DE16" i="9" s="1"/>
  <c r="DF16" i="9" s="1"/>
  <c r="DG16" i="9" s="1"/>
  <c r="DH16" i="9" s="1"/>
  <c r="DD22" i="9"/>
  <c r="DE22" i="9" s="1"/>
  <c r="DF22" i="9" s="1"/>
  <c r="DD11" i="9"/>
  <c r="DE11" i="9" s="1"/>
  <c r="DF11" i="9" s="1"/>
  <c r="DB21" i="9"/>
  <c r="DD21" i="9" s="1"/>
  <c r="DE21" i="9" s="1"/>
  <c r="DF21" i="9" s="1"/>
  <c r="DB10" i="9"/>
  <c r="DD10" i="9" s="1"/>
  <c r="DE10" i="9" s="1"/>
  <c r="BG10" i="9"/>
  <c r="BL25" i="9"/>
  <c r="BM25" i="9" s="1"/>
  <c r="BL23" i="9"/>
  <c r="BG18" i="9"/>
  <c r="BG24" i="9"/>
  <c r="BG16" i="9"/>
  <c r="BH9" i="9"/>
  <c r="BG22" i="9"/>
  <c r="BH17" i="9"/>
  <c r="BJ17" i="9" s="1"/>
  <c r="BK17" i="9" s="1"/>
  <c r="BC11" i="9"/>
  <c r="BH11" i="9" s="1"/>
  <c r="BM23" i="9"/>
  <c r="BN23" i="9"/>
  <c r="DC17" i="9"/>
  <c r="BI9" i="9"/>
  <c r="BJ13" i="9"/>
  <c r="BK13" i="9" s="1"/>
  <c r="BL15" i="9"/>
  <c r="BR15" i="9"/>
  <c r="BC10" i="9"/>
  <c r="BH10" i="9" s="1"/>
  <c r="CW25" i="9"/>
  <c r="DB25" i="9" s="1"/>
  <c r="DD25" i="9" s="1"/>
  <c r="DE25" i="9" s="1"/>
  <c r="DB26" i="9"/>
  <c r="DD26" i="9" s="1"/>
  <c r="DE26" i="9" s="1"/>
  <c r="DF26" i="9" s="1"/>
  <c r="DL18" i="9"/>
  <c r="BJ14" i="9"/>
  <c r="BK14" i="9" s="1"/>
  <c r="DF13" i="9"/>
  <c r="DC14" i="9"/>
  <c r="DA8" i="9"/>
  <c r="DC12" i="9"/>
  <c r="DF18" i="9"/>
  <c r="DG18" i="9"/>
  <c r="DH18" i="9"/>
  <c r="DF25" i="9"/>
  <c r="BC24" i="9"/>
  <c r="BH24" i="9" s="1"/>
  <c r="DB8" i="9"/>
  <c r="BJ11" i="9"/>
  <c r="BK11" i="9" s="1"/>
  <c r="BL11" i="9"/>
  <c r="CW17" i="9"/>
  <c r="DB17" i="9" s="1"/>
  <c r="DB20" i="9"/>
  <c r="DD20" i="9" s="1"/>
  <c r="DE20" i="9" s="1"/>
  <c r="DF20" i="9" s="1"/>
  <c r="BG20" i="9"/>
  <c r="BG26" i="9"/>
  <c r="BM8" i="9"/>
  <c r="BN8" i="9" s="1"/>
  <c r="BI19" i="9"/>
  <c r="BJ19" i="9" s="1"/>
  <c r="BK19" i="9" s="1"/>
  <c r="BL19" i="9" s="1"/>
  <c r="BM15" i="9"/>
  <c r="BN15" i="9"/>
  <c r="BC7" i="9"/>
  <c r="BH7" i="9" s="1"/>
  <c r="BJ7" i="9" s="1"/>
  <c r="BK7" i="9" s="1"/>
  <c r="DF24" i="9"/>
  <c r="BH18" i="9"/>
  <c r="BU27" i="9"/>
  <c r="CI27" i="9" s="1"/>
  <c r="AO27" i="9"/>
  <c r="CW13" i="9"/>
  <c r="DB13" i="9" s="1"/>
  <c r="DD13" i="9" s="1"/>
  <c r="DE13" i="9" s="1"/>
  <c r="CW14" i="9"/>
  <c r="DB14" i="9" s="1"/>
  <c r="BC21" i="9"/>
  <c r="BH21" i="9" s="1"/>
  <c r="BJ21" i="9" s="1"/>
  <c r="BK21" i="9" s="1"/>
  <c r="BI14" i="9"/>
  <c r="CW7" i="9"/>
  <c r="DB7" i="9" s="1"/>
  <c r="DD7" i="9" s="1"/>
  <c r="DE7" i="9" s="1"/>
  <c r="BJ12" i="9"/>
  <c r="BK12" i="9" s="1"/>
  <c r="CW23" i="9"/>
  <c r="DB23" i="9" s="1"/>
  <c r="DD23" i="9" s="1"/>
  <c r="DE23" i="9" s="1"/>
  <c r="DF15" i="9"/>
  <c r="DG15" i="9" s="1"/>
  <c r="CW19" i="9"/>
  <c r="DB19" i="9" s="1"/>
  <c r="DD19" i="9" s="1"/>
  <c r="DE19" i="9" s="1"/>
  <c r="F190" i="10"/>
  <c r="B190" i="10"/>
  <c r="A191" i="10"/>
  <c r="A196" i="12"/>
  <c r="B195" i="12"/>
  <c r="F195" i="12"/>
  <c r="Q27" i="9"/>
  <c r="A205" i="11"/>
  <c r="B204" i="11"/>
  <c r="F204" i="11"/>
  <c r="A304" i="9"/>
  <c r="B303" i="9"/>
  <c r="F303" i="9"/>
  <c r="AB27" i="9"/>
  <c r="DF10" i="9" l="1"/>
  <c r="DM10" i="9" s="1"/>
  <c r="DR10" i="9" s="1"/>
  <c r="DG10" i="9"/>
  <c r="DH10" i="9" s="1"/>
  <c r="DG13" i="9"/>
  <c r="DJ13" i="9" s="1"/>
  <c r="DO13" i="9" s="1"/>
  <c r="DG11" i="9"/>
  <c r="DH11" i="9" s="1"/>
  <c r="DG9" i="9"/>
  <c r="DK9" i="9" s="1"/>
  <c r="DD14" i="9"/>
  <c r="DE14" i="9" s="1"/>
  <c r="BL21" i="9"/>
  <c r="BM21" i="9"/>
  <c r="BL17" i="9"/>
  <c r="BM17" i="9"/>
  <c r="DG20" i="9"/>
  <c r="DM20" i="9" s="1"/>
  <c r="DI15" i="9"/>
  <c r="DJ15" i="9"/>
  <c r="DO15" i="9" s="1"/>
  <c r="DK15" i="9"/>
  <c r="DP15" i="9" s="1"/>
  <c r="DH15" i="9"/>
  <c r="DL15" i="9"/>
  <c r="DI13" i="9"/>
  <c r="DH13" i="9"/>
  <c r="BS25" i="9"/>
  <c r="BO25" i="9"/>
  <c r="BP25" i="9"/>
  <c r="BQ25" i="9"/>
  <c r="BN25" i="9"/>
  <c r="BR25" i="9"/>
  <c r="BS15" i="9"/>
  <c r="DM13" i="9"/>
  <c r="DK11" i="9"/>
  <c r="BI22" i="9"/>
  <c r="BI24" i="9"/>
  <c r="DC8" i="9"/>
  <c r="DD8" i="9" s="1"/>
  <c r="DE8" i="9" s="1"/>
  <c r="BI16" i="9"/>
  <c r="BJ16" i="9" s="1"/>
  <c r="BK16" i="9" s="1"/>
  <c r="DG25" i="9"/>
  <c r="DM25" i="9" s="1"/>
  <c r="DF14" i="9"/>
  <c r="BH16" i="9"/>
  <c r="BS8" i="9"/>
  <c r="BV27" i="9"/>
  <c r="CJ27" i="9" s="1"/>
  <c r="AP27" i="9"/>
  <c r="DM24" i="9"/>
  <c r="BI20" i="9"/>
  <c r="DI10" i="9"/>
  <c r="DJ10" i="9"/>
  <c r="DO10" i="9" s="1"/>
  <c r="BL13" i="9"/>
  <c r="BM13" i="9" s="1"/>
  <c r="BM19" i="9"/>
  <c r="DF23" i="9"/>
  <c r="DG23" i="9" s="1"/>
  <c r="BO15" i="9"/>
  <c r="BP15" i="9"/>
  <c r="DM9" i="9"/>
  <c r="BI26" i="9"/>
  <c r="BL12" i="9"/>
  <c r="BM11" i="9"/>
  <c r="BS11" i="9"/>
  <c r="DM15" i="9"/>
  <c r="DL13" i="9"/>
  <c r="BL7" i="9"/>
  <c r="BH22" i="9"/>
  <c r="DG21" i="9"/>
  <c r="DM21" i="9" s="1"/>
  <c r="BJ9" i="9"/>
  <c r="BK9" i="9" s="1"/>
  <c r="BM12" i="9"/>
  <c r="BS23" i="9"/>
  <c r="BO23" i="9"/>
  <c r="BP23" i="9"/>
  <c r="BQ23" i="9"/>
  <c r="BI18" i="9"/>
  <c r="BJ18" i="9" s="1"/>
  <c r="BK18" i="9" s="1"/>
  <c r="BI10" i="9"/>
  <c r="BQ15" i="9"/>
  <c r="BR8" i="9"/>
  <c r="BO8" i="9"/>
  <c r="BP8" i="9"/>
  <c r="BQ8" i="9"/>
  <c r="DD17" i="9"/>
  <c r="DE17" i="9" s="1"/>
  <c r="DG26" i="9"/>
  <c r="DD12" i="9"/>
  <c r="DE12" i="9" s="1"/>
  <c r="DF12" i="9" s="1"/>
  <c r="BR23" i="9"/>
  <c r="DM16" i="9"/>
  <c r="DI18" i="9"/>
  <c r="DK18" i="9"/>
  <c r="DJ18" i="9"/>
  <c r="DO18" i="9" s="1"/>
  <c r="DF19" i="9"/>
  <c r="DG19" i="9" s="1"/>
  <c r="DI16" i="9"/>
  <c r="DJ16" i="9"/>
  <c r="DO16" i="9" s="1"/>
  <c r="DK16" i="9"/>
  <c r="DP16" i="9" s="1"/>
  <c r="DF7" i="9"/>
  <c r="BL14" i="9"/>
  <c r="DG24" i="9"/>
  <c r="DK10" i="9"/>
  <c r="DM18" i="9"/>
  <c r="DR18" i="9" s="1"/>
  <c r="DG22" i="9"/>
  <c r="DL10" i="9"/>
  <c r="DQ10" i="9" s="1"/>
  <c r="BH26" i="9"/>
  <c r="BH20" i="9"/>
  <c r="BJ20" i="9" s="1"/>
  <c r="BK20" i="9" s="1"/>
  <c r="DL16" i="9"/>
  <c r="F191" i="10"/>
  <c r="B191" i="10"/>
  <c r="A192" i="10"/>
  <c r="A197" i="12"/>
  <c r="F196" i="12"/>
  <c r="B196" i="12"/>
  <c r="N27" i="9"/>
  <c r="A305" i="9"/>
  <c r="B304" i="9"/>
  <c r="F304" i="9"/>
  <c r="A206" i="11"/>
  <c r="F205" i="11"/>
  <c r="B205" i="11"/>
  <c r="AC27" i="9"/>
  <c r="L27" i="9"/>
  <c r="DL11" i="9" l="1"/>
  <c r="DI11" i="9"/>
  <c r="DR15" i="9"/>
  <c r="DP18" i="9"/>
  <c r="DL9" i="9"/>
  <c r="DK13" i="9"/>
  <c r="DQ16" i="9"/>
  <c r="DI9" i="9"/>
  <c r="DH9" i="9"/>
  <c r="DJ9" i="9"/>
  <c r="DO9" i="9" s="1"/>
  <c r="DR16" i="9"/>
  <c r="DJ11" i="9"/>
  <c r="DO11" i="9" s="1"/>
  <c r="DQ15" i="9"/>
  <c r="DM11" i="9"/>
  <c r="DR11" i="9" s="1"/>
  <c r="DI19" i="9"/>
  <c r="DK19" i="9"/>
  <c r="DJ19" i="9"/>
  <c r="DO19" i="9" s="1"/>
  <c r="DH19" i="9"/>
  <c r="DL19" i="9"/>
  <c r="BS13" i="9"/>
  <c r="BO13" i="9"/>
  <c r="BQ13" i="9"/>
  <c r="BP13" i="9"/>
  <c r="BN13" i="9"/>
  <c r="BR13" i="9"/>
  <c r="DM26" i="9"/>
  <c r="DI26" i="9"/>
  <c r="DJ26" i="9"/>
  <c r="DO26" i="9" s="1"/>
  <c r="DH26" i="9"/>
  <c r="DK26" i="9"/>
  <c r="DG7" i="9"/>
  <c r="DM7" i="9" s="1"/>
  <c r="BL9" i="9"/>
  <c r="BJ24" i="9"/>
  <c r="BK24" i="9" s="1"/>
  <c r="BL24" i="9"/>
  <c r="BJ10" i="9"/>
  <c r="BK10" i="9" s="1"/>
  <c r="BL10" i="9"/>
  <c r="DI22" i="9"/>
  <c r="DK22" i="9"/>
  <c r="DJ22" i="9"/>
  <c r="DO22" i="9" s="1"/>
  <c r="DH22" i="9"/>
  <c r="DL22" i="9"/>
  <c r="DR13" i="9"/>
  <c r="DM22" i="9"/>
  <c r="BS17" i="9"/>
  <c r="BO17" i="9"/>
  <c r="BP17" i="9"/>
  <c r="BN17" i="9"/>
  <c r="BQ17" i="9"/>
  <c r="DI20" i="9"/>
  <c r="DJ20" i="9"/>
  <c r="DO20" i="9" s="1"/>
  <c r="DK20" i="9"/>
  <c r="DP20" i="9" s="1"/>
  <c r="DH20" i="9"/>
  <c r="DR9" i="9"/>
  <c r="DI21" i="9"/>
  <c r="DJ21" i="9"/>
  <c r="DO21" i="9" s="1"/>
  <c r="DL21" i="9"/>
  <c r="DH21" i="9"/>
  <c r="DK21" i="9"/>
  <c r="DI25" i="9"/>
  <c r="DK25" i="9"/>
  <c r="DJ25" i="9"/>
  <c r="DO25" i="9" s="1"/>
  <c r="DH25" i="9"/>
  <c r="BJ22" i="9"/>
  <c r="BK22" i="9" s="1"/>
  <c r="BL22" i="9"/>
  <c r="BR17" i="9"/>
  <c r="DI23" i="9"/>
  <c r="DK23" i="9"/>
  <c r="DJ23" i="9"/>
  <c r="DO23" i="9" s="1"/>
  <c r="DH23" i="9"/>
  <c r="BO12" i="9"/>
  <c r="BQ12" i="9"/>
  <c r="BP12" i="9"/>
  <c r="BN12" i="9"/>
  <c r="BR19" i="9"/>
  <c r="BO19" i="9"/>
  <c r="BP19" i="9"/>
  <c r="BN19" i="9"/>
  <c r="BQ19" i="9"/>
  <c r="DQ13" i="9"/>
  <c r="BL18" i="9"/>
  <c r="BM18" i="9" s="1"/>
  <c r="DL26" i="9"/>
  <c r="DQ9" i="9"/>
  <c r="DG14" i="9"/>
  <c r="BO11" i="9"/>
  <c r="BP11" i="9"/>
  <c r="BN11" i="9"/>
  <c r="BQ11" i="9"/>
  <c r="BL16" i="9"/>
  <c r="BM16" i="9" s="1"/>
  <c r="BR16" i="9" s="1"/>
  <c r="DP10" i="9"/>
  <c r="BM7" i="9"/>
  <c r="BR12" i="9"/>
  <c r="DQ18" i="9"/>
  <c r="BR11" i="9"/>
  <c r="DF17" i="9"/>
  <c r="DG17" i="9" s="1"/>
  <c r="BS21" i="9"/>
  <c r="BO21" i="9"/>
  <c r="BP21" i="9"/>
  <c r="BN21" i="9"/>
  <c r="BQ21" i="9"/>
  <c r="DM19" i="9"/>
  <c r="DL20" i="9"/>
  <c r="DQ20" i="9" s="1"/>
  <c r="BS12" i="9"/>
  <c r="DL23" i="9"/>
  <c r="DQ23" i="9" s="1"/>
  <c r="BL20" i="9"/>
  <c r="BW27" i="9"/>
  <c r="CZ27" i="9" s="1"/>
  <c r="AQ27" i="9"/>
  <c r="BE27" i="9" s="1"/>
  <c r="BF27" i="9" s="1"/>
  <c r="DI24" i="9"/>
  <c r="DK24" i="9"/>
  <c r="DJ24" i="9"/>
  <c r="DO24" i="9" s="1"/>
  <c r="DH24" i="9"/>
  <c r="DL24" i="9"/>
  <c r="DG12" i="9"/>
  <c r="BJ26" i="9"/>
  <c r="BK26" i="9" s="1"/>
  <c r="BM14" i="9"/>
  <c r="BS14" i="9"/>
  <c r="DL25" i="9"/>
  <c r="BS19" i="9"/>
  <c r="DM23" i="9"/>
  <c r="DR23" i="9" s="1"/>
  <c r="DF8" i="9"/>
  <c r="DP11" i="9"/>
  <c r="DP13" i="9"/>
  <c r="DP9" i="9"/>
  <c r="BR21" i="9"/>
  <c r="A193" i="10"/>
  <c r="F192" i="10"/>
  <c r="B192" i="10"/>
  <c r="A198" i="12"/>
  <c r="F197" i="12"/>
  <c r="B197" i="12"/>
  <c r="A207" i="11"/>
  <c r="B206" i="11"/>
  <c r="F206" i="11"/>
  <c r="A306" i="9"/>
  <c r="B305" i="9"/>
  <c r="F305" i="9"/>
  <c r="DQ26" i="9" l="1"/>
  <c r="DQ25" i="9"/>
  <c r="DR25" i="9"/>
  <c r="DP24" i="9"/>
  <c r="DP21" i="9"/>
  <c r="DR21" i="9"/>
  <c r="DR19" i="9"/>
  <c r="DQ19" i="9"/>
  <c r="DP25" i="9"/>
  <c r="DP23" i="9"/>
  <c r="DQ21" i="9"/>
  <c r="DR26" i="9"/>
  <c r="DQ11" i="9"/>
  <c r="BS18" i="9"/>
  <c r="BO18" i="9"/>
  <c r="BP18" i="9"/>
  <c r="BN18" i="9"/>
  <c r="BQ18" i="9"/>
  <c r="BR18" i="9"/>
  <c r="DR7" i="9"/>
  <c r="DI17" i="9"/>
  <c r="DJ17" i="9"/>
  <c r="DO17" i="9" s="1"/>
  <c r="DK17" i="9"/>
  <c r="DP17" i="9" s="1"/>
  <c r="DH17" i="9"/>
  <c r="DL17" i="9"/>
  <c r="BM10" i="9"/>
  <c r="BR10" i="9" s="1"/>
  <c r="BS10" i="9"/>
  <c r="DP19" i="9"/>
  <c r="DP22" i="9"/>
  <c r="DI12" i="9"/>
  <c r="DJ12" i="9"/>
  <c r="DO12" i="9" s="1"/>
  <c r="DK12" i="9"/>
  <c r="DP12" i="9" s="1"/>
  <c r="DH12" i="9"/>
  <c r="BM22" i="9"/>
  <c r="BS22" i="9"/>
  <c r="DG8" i="9"/>
  <c r="BO7" i="9"/>
  <c r="BQ7" i="9"/>
  <c r="BP7" i="9"/>
  <c r="BN7" i="9"/>
  <c r="BR7" i="9"/>
  <c r="BR22" i="9"/>
  <c r="DR22" i="9"/>
  <c r="BS7" i="9"/>
  <c r="DL12" i="9"/>
  <c r="DI14" i="9"/>
  <c r="DJ14" i="9"/>
  <c r="DO14" i="9" s="1"/>
  <c r="DK14" i="9"/>
  <c r="DP14" i="9" s="1"/>
  <c r="DH14" i="9"/>
  <c r="DL14" i="9"/>
  <c r="DR24" i="9"/>
  <c r="DQ24" i="9"/>
  <c r="BS20" i="9"/>
  <c r="BL26" i="9"/>
  <c r="BM24" i="9"/>
  <c r="BS24" i="9"/>
  <c r="DP26" i="9"/>
  <c r="BM20" i="9"/>
  <c r="BO14" i="9"/>
  <c r="BP14" i="9"/>
  <c r="BN14" i="9"/>
  <c r="BQ14" i="9"/>
  <c r="BR14" i="9"/>
  <c r="DI7" i="9"/>
  <c r="DK7" i="9"/>
  <c r="DJ7" i="9"/>
  <c r="DO7" i="9" s="1"/>
  <c r="DH7" i="9"/>
  <c r="DL7" i="9"/>
  <c r="DQ7" i="9" s="1"/>
  <c r="DQ22" i="9"/>
  <c r="DR20" i="9"/>
  <c r="DM17" i="9"/>
  <c r="DR17" i="9" s="1"/>
  <c r="BS16" i="9"/>
  <c r="BO16" i="9"/>
  <c r="BP16" i="9"/>
  <c r="BN16" i="9"/>
  <c r="BQ16" i="9"/>
  <c r="DM14" i="9"/>
  <c r="BM9" i="9"/>
  <c r="DM12" i="9"/>
  <c r="B193" i="10"/>
  <c r="F193" i="10"/>
  <c r="A194" i="10"/>
  <c r="A199" i="12"/>
  <c r="F198" i="12"/>
  <c r="B198" i="12"/>
  <c r="A307" i="9"/>
  <c r="B306" i="9"/>
  <c r="F306" i="9"/>
  <c r="AE27" i="9"/>
  <c r="AD27" i="9"/>
  <c r="A208" i="11"/>
  <c r="F207" i="11"/>
  <c r="B207" i="11"/>
  <c r="R27" i="9"/>
  <c r="DQ17" i="9" l="1"/>
  <c r="DQ12" i="9"/>
  <c r="DR14" i="9"/>
  <c r="BR9" i="9"/>
  <c r="BO9" i="9"/>
  <c r="BP9" i="9"/>
  <c r="BN9" i="9"/>
  <c r="BQ9" i="9"/>
  <c r="BR24" i="9"/>
  <c r="BO24" i="9"/>
  <c r="BN24" i="9"/>
  <c r="BP24" i="9"/>
  <c r="BQ24" i="9"/>
  <c r="BO22" i="9"/>
  <c r="BN22" i="9"/>
  <c r="BP22" i="9"/>
  <c r="BQ22" i="9"/>
  <c r="BY27" i="9"/>
  <c r="CM27" i="9" s="1"/>
  <c r="AS27" i="9"/>
  <c r="BX27" i="9"/>
  <c r="CL27" i="9" s="1"/>
  <c r="AR27" i="9"/>
  <c r="DQ14" i="9"/>
  <c r="DI8" i="9"/>
  <c r="DJ8" i="9"/>
  <c r="DO8" i="9" s="1"/>
  <c r="DH8" i="9"/>
  <c r="DK8" i="9"/>
  <c r="DL8" i="9"/>
  <c r="BM26" i="9"/>
  <c r="BO10" i="9"/>
  <c r="BP10" i="9"/>
  <c r="BN10" i="9"/>
  <c r="BQ10" i="9"/>
  <c r="BO20" i="9"/>
  <c r="BN20" i="9"/>
  <c r="BP20" i="9"/>
  <c r="BQ20" i="9"/>
  <c r="BR20" i="9"/>
  <c r="DR12" i="9"/>
  <c r="BS9" i="9"/>
  <c r="DP7" i="9"/>
  <c r="DM8" i="9"/>
  <c r="F194" i="10"/>
  <c r="B194" i="10"/>
  <c r="A195" i="10"/>
  <c r="A200" i="12"/>
  <c r="F199" i="12"/>
  <c r="B199" i="12"/>
  <c r="P27" i="9"/>
  <c r="B307" i="9"/>
  <c r="A308" i="9"/>
  <c r="F307" i="9"/>
  <c r="A209" i="11"/>
  <c r="F208" i="11"/>
  <c r="B208" i="11"/>
  <c r="DR8" i="9" l="1"/>
  <c r="DP8" i="9"/>
  <c r="CV27" i="9"/>
  <c r="BB27" i="9"/>
  <c r="BC27" i="9"/>
  <c r="BO26" i="9"/>
  <c r="BP26" i="9"/>
  <c r="BN26" i="9"/>
  <c r="BQ26" i="9"/>
  <c r="BR26" i="9"/>
  <c r="DQ8" i="9"/>
  <c r="BS26" i="9"/>
  <c r="A196" i="10"/>
  <c r="F195" i="10"/>
  <c r="B195" i="10"/>
  <c r="A201" i="12"/>
  <c r="F200" i="12"/>
  <c r="B200" i="12"/>
  <c r="A210" i="11"/>
  <c r="F209" i="11"/>
  <c r="B209" i="11"/>
  <c r="B308" i="9"/>
  <c r="A309" i="9"/>
  <c r="F308" i="9"/>
  <c r="CW27" i="9" l="1"/>
  <c r="A197" i="10"/>
  <c r="F196" i="10"/>
  <c r="B196" i="10"/>
  <c r="A202" i="12"/>
  <c r="F201" i="12"/>
  <c r="B201" i="12"/>
  <c r="B309" i="9"/>
  <c r="A310" i="9"/>
  <c r="F309" i="9"/>
  <c r="A211" i="11"/>
  <c r="B210" i="11"/>
  <c r="F210" i="11"/>
  <c r="B197" i="10" l="1"/>
  <c r="A198" i="10"/>
  <c r="F197" i="10"/>
  <c r="A203" i="12"/>
  <c r="F202" i="12"/>
  <c r="B202" i="12"/>
  <c r="B310" i="9"/>
  <c r="F310" i="9"/>
  <c r="A311" i="9"/>
  <c r="A212" i="11"/>
  <c r="F211" i="11"/>
  <c r="B211" i="11"/>
  <c r="B198" i="10" l="1"/>
  <c r="A199" i="10"/>
  <c r="F198" i="10"/>
  <c r="A204" i="12"/>
  <c r="F203" i="12"/>
  <c r="B203" i="12"/>
  <c r="A213" i="11"/>
  <c r="F212" i="11"/>
  <c r="B212" i="11"/>
  <c r="A312" i="9"/>
  <c r="B311" i="9"/>
  <c r="F311" i="9"/>
  <c r="F199" i="10" l="1"/>
  <c r="B199" i="10"/>
  <c r="A200" i="10"/>
  <c r="A205" i="12"/>
  <c r="F204" i="12"/>
  <c r="B204" i="12"/>
  <c r="A313" i="9"/>
  <c r="F312" i="9"/>
  <c r="B312" i="9"/>
  <c r="A214" i="11"/>
  <c r="B213" i="11"/>
  <c r="F213" i="11"/>
  <c r="A201" i="10" l="1"/>
  <c r="F200" i="10"/>
  <c r="B200" i="10"/>
  <c r="A206" i="12"/>
  <c r="F205" i="12"/>
  <c r="B205" i="12"/>
  <c r="A215" i="11"/>
  <c r="B214" i="11"/>
  <c r="F214" i="11"/>
  <c r="A314" i="9"/>
  <c r="F313" i="9"/>
  <c r="B313" i="9"/>
  <c r="B201" i="10" l="1"/>
  <c r="A202" i="10"/>
  <c r="F201" i="10"/>
  <c r="A207" i="12"/>
  <c r="F206" i="12"/>
  <c r="B206" i="12"/>
  <c r="A216" i="11"/>
  <c r="F215" i="11"/>
  <c r="B215" i="11"/>
  <c r="A315" i="9"/>
  <c r="B314" i="9"/>
  <c r="F314" i="9"/>
  <c r="B202" i="10" l="1"/>
  <c r="F202" i="10"/>
  <c r="A203" i="10"/>
  <c r="A208" i="12"/>
  <c r="F207" i="12"/>
  <c r="B207" i="12"/>
  <c r="B315" i="9"/>
  <c r="A316" i="9"/>
  <c r="F315" i="9"/>
  <c r="A217" i="11"/>
  <c r="F216" i="11"/>
  <c r="B216" i="11"/>
  <c r="A204" i="10" l="1"/>
  <c r="F203" i="10"/>
  <c r="B203" i="10"/>
  <c r="A209" i="12"/>
  <c r="F208" i="12"/>
  <c r="B208" i="12"/>
  <c r="A218" i="11"/>
  <c r="F217" i="11"/>
  <c r="B217" i="11"/>
  <c r="B316" i="9"/>
  <c r="A317" i="9"/>
  <c r="F316" i="9"/>
  <c r="B204" i="10" l="1"/>
  <c r="A205" i="10"/>
  <c r="F204" i="10"/>
  <c r="A210" i="12"/>
  <c r="B209" i="12"/>
  <c r="F209" i="12"/>
  <c r="A219" i="11"/>
  <c r="B218" i="11"/>
  <c r="F218" i="11"/>
  <c r="B317" i="9"/>
  <c r="A318" i="9"/>
  <c r="F317" i="9"/>
  <c r="A206" i="10" l="1"/>
  <c r="F205" i="10"/>
  <c r="B205" i="10"/>
  <c r="A211" i="12"/>
  <c r="F210" i="12"/>
  <c r="B210" i="12"/>
  <c r="B318" i="9"/>
  <c r="A319" i="9"/>
  <c r="F318" i="9"/>
  <c r="A220" i="11"/>
  <c r="F219" i="11"/>
  <c r="B219" i="11"/>
  <c r="A207" i="10" l="1"/>
  <c r="F206" i="10"/>
  <c r="B206" i="10"/>
  <c r="A212" i="12"/>
  <c r="F211" i="12"/>
  <c r="B211" i="12"/>
  <c r="B319" i="9"/>
  <c r="A320" i="9"/>
  <c r="F319" i="9"/>
  <c r="A221" i="11"/>
  <c r="F220" i="11"/>
  <c r="B220" i="11"/>
  <c r="A208" i="10" l="1"/>
  <c r="F207" i="10"/>
  <c r="B207" i="10"/>
  <c r="A213" i="12"/>
  <c r="F212" i="12"/>
  <c r="B212" i="12"/>
  <c r="A222" i="11"/>
  <c r="F221" i="11"/>
  <c r="B221" i="11"/>
  <c r="A321" i="9"/>
  <c r="B320" i="9"/>
  <c r="F320" i="9"/>
  <c r="A209" i="10" l="1"/>
  <c r="F208" i="10"/>
  <c r="B208" i="10"/>
  <c r="A214" i="12"/>
  <c r="F213" i="12"/>
  <c r="B213" i="12"/>
  <c r="A322" i="9"/>
  <c r="B321" i="9"/>
  <c r="F321" i="9"/>
  <c r="A223" i="11"/>
  <c r="B222" i="11"/>
  <c r="F222" i="11"/>
  <c r="B209" i="10" l="1"/>
  <c r="F209" i="10"/>
  <c r="A210" i="10"/>
  <c r="A215" i="12"/>
  <c r="F214" i="12"/>
  <c r="B214" i="12"/>
  <c r="A323" i="9"/>
  <c r="B322" i="9"/>
  <c r="F322" i="9"/>
  <c r="A224" i="11"/>
  <c r="F223" i="11"/>
  <c r="B223" i="11"/>
  <c r="A211" i="10" l="1"/>
  <c r="F210" i="10"/>
  <c r="B210" i="10"/>
  <c r="A216" i="12"/>
  <c r="F215" i="12"/>
  <c r="B215" i="12"/>
  <c r="B323" i="9"/>
  <c r="A324" i="9"/>
  <c r="F323" i="9"/>
  <c r="A225" i="11"/>
  <c r="F224" i="11"/>
  <c r="B224" i="11"/>
  <c r="F211" i="10" l="1"/>
  <c r="B211" i="10"/>
  <c r="A212" i="10"/>
  <c r="A217" i="12"/>
  <c r="F216" i="12"/>
  <c r="B216" i="12"/>
  <c r="A226" i="11"/>
  <c r="F225" i="11"/>
  <c r="B225" i="11"/>
  <c r="B324" i="9"/>
  <c r="A325" i="9"/>
  <c r="F324" i="9"/>
  <c r="B212" i="10" l="1"/>
  <c r="A213" i="10"/>
  <c r="F212" i="10"/>
  <c r="A218" i="12"/>
  <c r="F217" i="12"/>
  <c r="B217" i="12"/>
  <c r="B325" i="9"/>
  <c r="A326" i="9"/>
  <c r="F325" i="9"/>
  <c r="A227" i="11"/>
  <c r="B226" i="11"/>
  <c r="F226" i="11"/>
  <c r="B213" i="10" l="1"/>
  <c r="A214" i="10"/>
  <c r="F213" i="10"/>
  <c r="A219" i="12"/>
  <c r="B218" i="12"/>
  <c r="F218" i="12"/>
  <c r="B326" i="9"/>
  <c r="A327" i="9"/>
  <c r="F326" i="9"/>
  <c r="A228" i="11"/>
  <c r="B227" i="11"/>
  <c r="F227" i="11"/>
  <c r="A215" i="10" l="1"/>
  <c r="F214" i="10"/>
  <c r="B214" i="10"/>
  <c r="A220" i="12"/>
  <c r="F219" i="12"/>
  <c r="B219" i="12"/>
  <c r="A229" i="11"/>
  <c r="F228" i="11"/>
  <c r="B228" i="11"/>
  <c r="A328" i="9"/>
  <c r="B327" i="9"/>
  <c r="F327" i="9"/>
  <c r="F215" i="10" l="1"/>
  <c r="B215" i="10"/>
  <c r="A216" i="10"/>
  <c r="A221" i="12"/>
  <c r="F220" i="12"/>
  <c r="B220" i="12"/>
  <c r="A230" i="11"/>
  <c r="F229" i="11"/>
  <c r="B229" i="11"/>
  <c r="A329" i="9"/>
  <c r="F328" i="9"/>
  <c r="B328" i="9"/>
  <c r="B216" i="10" l="1"/>
  <c r="A217" i="10"/>
  <c r="F216" i="10"/>
  <c r="A222" i="12"/>
  <c r="F221" i="12"/>
  <c r="B221" i="12"/>
  <c r="A330" i="9"/>
  <c r="F329" i="9"/>
  <c r="B329" i="9"/>
  <c r="A231" i="11"/>
  <c r="B230" i="11"/>
  <c r="F230" i="11"/>
  <c r="A218" i="10" l="1"/>
  <c r="F217" i="10"/>
  <c r="B217" i="10"/>
  <c r="A223" i="12"/>
  <c r="F222" i="12"/>
  <c r="B222" i="12"/>
  <c r="A232" i="11"/>
  <c r="F231" i="11"/>
  <c r="B231" i="11"/>
  <c r="A331" i="9"/>
  <c r="F330" i="9"/>
  <c r="B330" i="9"/>
  <c r="F218" i="10" l="1"/>
  <c r="B218" i="10"/>
  <c r="A219" i="10"/>
  <c r="A224" i="12"/>
  <c r="B223" i="12"/>
  <c r="F223" i="12"/>
  <c r="A233" i="11"/>
  <c r="F232" i="11"/>
  <c r="B232" i="11"/>
  <c r="B331" i="9"/>
  <c r="A332" i="9"/>
  <c r="F331" i="9"/>
  <c r="F219" i="10" l="1"/>
  <c r="B219" i="10"/>
  <c r="A220" i="10"/>
  <c r="A225" i="12"/>
  <c r="F224" i="12"/>
  <c r="B224" i="12"/>
  <c r="B332" i="9"/>
  <c r="A333" i="9"/>
  <c r="F332" i="9"/>
  <c r="A234" i="11"/>
  <c r="F233" i="11"/>
  <c r="B233" i="11"/>
  <c r="A221" i="10" l="1"/>
  <c r="F220" i="10"/>
  <c r="B220" i="10"/>
  <c r="A226" i="12"/>
  <c r="F225" i="12"/>
  <c r="B225" i="12"/>
  <c r="B333" i="9"/>
  <c r="A334" i="9"/>
  <c r="F333" i="9"/>
  <c r="A235" i="11"/>
  <c r="B234" i="11"/>
  <c r="F234" i="11"/>
  <c r="B221" i="10" l="1"/>
  <c r="A222" i="10"/>
  <c r="F221" i="10"/>
  <c r="A227" i="12"/>
  <c r="F226" i="12"/>
  <c r="B226" i="12"/>
  <c r="B334" i="9"/>
  <c r="A335" i="9"/>
  <c r="F334" i="9"/>
  <c r="A236" i="11"/>
  <c r="F235" i="11"/>
  <c r="B235" i="11"/>
  <c r="B222" i="10" l="1"/>
  <c r="A223" i="10"/>
  <c r="F222" i="10"/>
  <c r="A228" i="12"/>
  <c r="B227" i="12"/>
  <c r="F227" i="12"/>
  <c r="B335" i="9"/>
  <c r="A336" i="9"/>
  <c r="F335" i="9"/>
  <c r="A237" i="11"/>
  <c r="B236" i="11"/>
  <c r="F236" i="11"/>
  <c r="F223" i="10" l="1"/>
  <c r="B223" i="10"/>
  <c r="A224" i="10"/>
  <c r="A229" i="12"/>
  <c r="F228" i="12"/>
  <c r="B228" i="12"/>
  <c r="A238" i="11"/>
  <c r="F237" i="11"/>
  <c r="B237" i="11"/>
  <c r="A337" i="9"/>
  <c r="F336" i="9"/>
  <c r="B336" i="9"/>
  <c r="B224" i="10" l="1"/>
  <c r="A225" i="10"/>
  <c r="F224" i="10"/>
  <c r="A230" i="12"/>
  <c r="F229" i="12"/>
  <c r="B229" i="12"/>
  <c r="A338" i="9"/>
  <c r="F337" i="9"/>
  <c r="B337" i="9"/>
  <c r="A239" i="11"/>
  <c r="B238" i="11"/>
  <c r="F238" i="11"/>
  <c r="B225" i="10" l="1"/>
  <c r="A226" i="10"/>
  <c r="F225" i="10"/>
  <c r="A231" i="12"/>
  <c r="F230" i="12"/>
  <c r="B230" i="12"/>
  <c r="A339" i="9"/>
  <c r="B338" i="9"/>
  <c r="F338" i="9"/>
  <c r="A240" i="11"/>
  <c r="F239" i="11"/>
  <c r="B239" i="11"/>
  <c r="F226" i="10" l="1"/>
  <c r="B226" i="10"/>
  <c r="A227" i="10"/>
  <c r="A232" i="12"/>
  <c r="B231" i="12"/>
  <c r="F231" i="12"/>
  <c r="A241" i="11"/>
  <c r="F240" i="11"/>
  <c r="B240" i="11"/>
  <c r="B339" i="9"/>
  <c r="A340" i="9"/>
  <c r="F339" i="9"/>
  <c r="F227" i="10" l="1"/>
  <c r="B227" i="10"/>
  <c r="A228" i="10"/>
  <c r="A233" i="12"/>
  <c r="F232" i="12"/>
  <c r="B232" i="12"/>
  <c r="A242" i="11"/>
  <c r="F241" i="11"/>
  <c r="B241" i="11"/>
  <c r="A341" i="9"/>
  <c r="B340" i="9"/>
  <c r="F340" i="9"/>
  <c r="B228" i="10" l="1"/>
  <c r="A229" i="10"/>
  <c r="F228" i="10"/>
  <c r="A234" i="12"/>
  <c r="F233" i="12"/>
  <c r="B233" i="12"/>
  <c r="B341" i="9"/>
  <c r="A342" i="9"/>
  <c r="F341" i="9"/>
  <c r="A243" i="11"/>
  <c r="B242" i="11"/>
  <c r="F242" i="11"/>
  <c r="A230" i="10" l="1"/>
  <c r="B229" i="10"/>
  <c r="F229" i="10"/>
  <c r="A235" i="12"/>
  <c r="F234" i="12"/>
  <c r="B234" i="12"/>
  <c r="A244" i="11"/>
  <c r="F243" i="11"/>
  <c r="B243" i="11"/>
  <c r="B342" i="9"/>
  <c r="A343" i="9"/>
  <c r="F342" i="9"/>
  <c r="A231" i="10" l="1"/>
  <c r="F230" i="10"/>
  <c r="B230" i="10"/>
  <c r="A236" i="12"/>
  <c r="B235" i="12"/>
  <c r="F235" i="12"/>
  <c r="B343" i="9"/>
  <c r="A344" i="9"/>
  <c r="F343" i="9"/>
  <c r="A245" i="11"/>
  <c r="F244" i="11"/>
  <c r="B244" i="11"/>
  <c r="F231" i="10" l="1"/>
  <c r="B231" i="10"/>
  <c r="A232" i="10"/>
  <c r="A237" i="12"/>
  <c r="F236" i="12"/>
  <c r="B236" i="12"/>
  <c r="A345" i="9"/>
  <c r="B344" i="9"/>
  <c r="F344" i="9"/>
  <c r="A246" i="11"/>
  <c r="B245" i="11"/>
  <c r="F245" i="11"/>
  <c r="A233" i="10" l="1"/>
  <c r="F232" i="10"/>
  <c r="B232" i="10"/>
  <c r="A238" i="12"/>
  <c r="F237" i="12"/>
  <c r="B237" i="12"/>
  <c r="A247" i="11"/>
  <c r="B246" i="11"/>
  <c r="F246" i="11"/>
  <c r="B345" i="9"/>
  <c r="A346" i="9"/>
  <c r="F345" i="9"/>
  <c r="F233" i="10" l="1"/>
  <c r="A234" i="10"/>
  <c r="B233" i="10"/>
  <c r="A239" i="12"/>
  <c r="F238" i="12"/>
  <c r="B238" i="12"/>
  <c r="A248" i="11"/>
  <c r="F247" i="11"/>
  <c r="B247" i="11"/>
  <c r="A347" i="9"/>
  <c r="B346" i="9"/>
  <c r="F346" i="9"/>
  <c r="B234" i="10" l="1"/>
  <c r="A235" i="10"/>
  <c r="F234" i="10"/>
  <c r="A240" i="12"/>
  <c r="B239" i="12"/>
  <c r="F239" i="12"/>
  <c r="B347" i="9"/>
  <c r="A348" i="9"/>
  <c r="F347" i="9"/>
  <c r="A249" i="11"/>
  <c r="F248" i="11"/>
  <c r="B248" i="11"/>
  <c r="F235" i="10" l="1"/>
  <c r="B235" i="10"/>
  <c r="A236" i="10"/>
  <c r="A241" i="12"/>
  <c r="F240" i="12"/>
  <c r="B240" i="12"/>
  <c r="A250" i="11"/>
  <c r="F249" i="11"/>
  <c r="B249" i="11"/>
  <c r="B348" i="9"/>
  <c r="A349" i="9"/>
  <c r="F348" i="9"/>
  <c r="A237" i="10" l="1"/>
  <c r="F236" i="10"/>
  <c r="B236" i="10"/>
  <c r="A242" i="12"/>
  <c r="F241" i="12"/>
  <c r="B241" i="12"/>
  <c r="B349" i="9"/>
  <c r="A350" i="9"/>
  <c r="F349" i="9"/>
  <c r="A251" i="11"/>
  <c r="B250" i="11"/>
  <c r="F250" i="11"/>
  <c r="A238" i="10" l="1"/>
  <c r="F237" i="10"/>
  <c r="B237" i="10"/>
  <c r="A243" i="12"/>
  <c r="F242" i="12"/>
  <c r="B242" i="12"/>
  <c r="B350" i="9"/>
  <c r="A351" i="9"/>
  <c r="F350" i="9"/>
  <c r="A252" i="11"/>
  <c r="F251" i="11"/>
  <c r="B251" i="11"/>
  <c r="A239" i="10" l="1"/>
  <c r="F238" i="10"/>
  <c r="B238" i="10"/>
  <c r="A244" i="12"/>
  <c r="B243" i="12"/>
  <c r="F243" i="12"/>
  <c r="A253" i="11"/>
  <c r="F252" i="11"/>
  <c r="B252" i="11"/>
  <c r="B351" i="9"/>
  <c r="A352" i="9"/>
  <c r="F351" i="9"/>
  <c r="F239" i="10" l="1"/>
  <c r="B239" i="10"/>
  <c r="A240" i="10"/>
  <c r="A245" i="12"/>
  <c r="F244" i="12"/>
  <c r="B244" i="12"/>
  <c r="A353" i="9"/>
  <c r="F352" i="9"/>
  <c r="B352" i="9"/>
  <c r="A254" i="11"/>
  <c r="F253" i="11"/>
  <c r="B253" i="11"/>
  <c r="B240" i="10" l="1"/>
  <c r="A241" i="10"/>
  <c r="F240" i="10"/>
  <c r="A246" i="12"/>
  <c r="F245" i="12"/>
  <c r="B245" i="12"/>
  <c r="F353" i="9"/>
  <c r="A354" i="9"/>
  <c r="B353" i="9"/>
  <c r="A255" i="11"/>
  <c r="B254" i="11"/>
  <c r="F254" i="11"/>
  <c r="F241" i="10" l="1"/>
  <c r="A242" i="10"/>
  <c r="B241" i="10"/>
  <c r="A247" i="12"/>
  <c r="F246" i="12"/>
  <c r="B246" i="12"/>
  <c r="A256" i="11"/>
  <c r="F255" i="11"/>
  <c r="B255" i="11"/>
  <c r="A355" i="9"/>
  <c r="F354" i="9"/>
  <c r="B354" i="9"/>
  <c r="F242" i="10" l="1"/>
  <c r="B242" i="10"/>
  <c r="A243" i="10"/>
  <c r="A248" i="12"/>
  <c r="B247" i="12"/>
  <c r="F247" i="12"/>
  <c r="B355" i="9"/>
  <c r="A356" i="9"/>
  <c r="F355" i="9"/>
  <c r="A257" i="11"/>
  <c r="F256" i="11"/>
  <c r="B256" i="11"/>
  <c r="A244" i="10" l="1"/>
  <c r="F243" i="10"/>
  <c r="B243" i="10"/>
  <c r="A249" i="12"/>
  <c r="F248" i="12"/>
  <c r="B248" i="12"/>
  <c r="A357" i="9"/>
  <c r="B356" i="9"/>
  <c r="F356" i="9"/>
  <c r="A258" i="11"/>
  <c r="F257" i="11"/>
  <c r="B257" i="11"/>
  <c r="A245" i="10" l="1"/>
  <c r="F244" i="10"/>
  <c r="B244" i="10"/>
  <c r="A250" i="12"/>
  <c r="F249" i="12"/>
  <c r="B249" i="12"/>
  <c r="A259" i="11"/>
  <c r="B258" i="11"/>
  <c r="F258" i="11"/>
  <c r="A358" i="9"/>
  <c r="B357" i="9"/>
  <c r="F357" i="9"/>
  <c r="A246" i="10" l="1"/>
  <c r="F245" i="10"/>
  <c r="B245" i="10"/>
  <c r="A251" i="12"/>
  <c r="F250" i="12"/>
  <c r="B250" i="12"/>
  <c r="A260" i="11"/>
  <c r="B259" i="11"/>
  <c r="F259" i="11"/>
  <c r="A359" i="9"/>
  <c r="B358" i="9"/>
  <c r="F358" i="9"/>
  <c r="B246" i="10" l="1"/>
  <c r="A247" i="10"/>
  <c r="F246" i="10"/>
  <c r="A252" i="12"/>
  <c r="B251" i="12"/>
  <c r="F251" i="12"/>
  <c r="A261" i="11"/>
  <c r="F260" i="11"/>
  <c r="B260" i="11"/>
  <c r="A360" i="9"/>
  <c r="B359" i="9"/>
  <c r="F359" i="9"/>
  <c r="B247" i="10" l="1"/>
  <c r="A248" i="10"/>
  <c r="F247" i="10"/>
  <c r="A253" i="12"/>
  <c r="F252" i="12"/>
  <c r="B252" i="12"/>
  <c r="A361" i="9"/>
  <c r="B360" i="9"/>
  <c r="F360" i="9"/>
  <c r="A262" i="11"/>
  <c r="F261" i="11"/>
  <c r="B261" i="11"/>
  <c r="B248" i="10" l="1"/>
  <c r="A249" i="10"/>
  <c r="F248" i="10"/>
  <c r="A254" i="12"/>
  <c r="F253" i="12"/>
  <c r="B253" i="12"/>
  <c r="A263" i="11"/>
  <c r="B262" i="11"/>
  <c r="F262" i="11"/>
  <c r="A362" i="9"/>
  <c r="B361" i="9"/>
  <c r="F361" i="9"/>
  <c r="F249" i="10" l="1"/>
  <c r="A250" i="10"/>
  <c r="B249" i="10"/>
  <c r="A255" i="12"/>
  <c r="F254" i="12"/>
  <c r="B254" i="12"/>
  <c r="A264" i="11"/>
  <c r="F263" i="11"/>
  <c r="B263" i="11"/>
  <c r="B362" i="9"/>
  <c r="F362" i="9"/>
  <c r="A363" i="9"/>
  <c r="B250" i="10" l="1"/>
  <c r="A251" i="10"/>
  <c r="F250" i="10"/>
  <c r="A256" i="12"/>
  <c r="B255" i="12"/>
  <c r="F255" i="12"/>
  <c r="A364" i="9"/>
  <c r="B363" i="9"/>
  <c r="F363" i="9"/>
  <c r="A265" i="11"/>
  <c r="F264" i="11"/>
  <c r="B264" i="11"/>
  <c r="F251" i="10" l="1"/>
  <c r="B251" i="10"/>
  <c r="A252" i="10"/>
  <c r="A257" i="12"/>
  <c r="F256" i="12"/>
  <c r="B256" i="12"/>
  <c r="A266" i="11"/>
  <c r="F265" i="11"/>
  <c r="B265" i="11"/>
  <c r="A365" i="9"/>
  <c r="B364" i="9"/>
  <c r="F364" i="9"/>
  <c r="A253" i="10" l="1"/>
  <c r="F252" i="10"/>
  <c r="B252" i="10"/>
  <c r="A258" i="12"/>
  <c r="F257" i="12"/>
  <c r="B257" i="12"/>
  <c r="A267" i="11"/>
  <c r="B266" i="11"/>
  <c r="F266" i="11"/>
  <c r="A366" i="9"/>
  <c r="B365" i="9"/>
  <c r="F365" i="9"/>
  <c r="B253" i="10" l="1"/>
  <c r="A254" i="10"/>
  <c r="F253" i="10"/>
  <c r="A259" i="12"/>
  <c r="F258" i="12"/>
  <c r="B258" i="12"/>
  <c r="A367" i="9"/>
  <c r="B366" i="9"/>
  <c r="F366" i="9"/>
  <c r="A268" i="11"/>
  <c r="F267" i="11"/>
  <c r="B267" i="11"/>
  <c r="A255" i="10" l="1"/>
  <c r="F254" i="10"/>
  <c r="B254" i="10"/>
  <c r="A260" i="12"/>
  <c r="B259" i="12"/>
  <c r="F259" i="12"/>
  <c r="A368" i="9"/>
  <c r="B367" i="9"/>
  <c r="F367" i="9"/>
  <c r="A269" i="11"/>
  <c r="B268" i="11"/>
  <c r="F268" i="11"/>
  <c r="A256" i="10" l="1"/>
  <c r="F255" i="10"/>
  <c r="B255" i="10"/>
  <c r="A261" i="12"/>
  <c r="F260" i="12"/>
  <c r="B260" i="12"/>
  <c r="A270" i="11"/>
  <c r="F269" i="11"/>
  <c r="B269" i="11"/>
  <c r="A369" i="9"/>
  <c r="B368" i="9"/>
  <c r="F368" i="9"/>
  <c r="A257" i="10" l="1"/>
  <c r="F256" i="10"/>
  <c r="B256" i="10"/>
  <c r="A262" i="12"/>
  <c r="F261" i="12"/>
  <c r="B261" i="12"/>
  <c r="A271" i="11"/>
  <c r="B270" i="11"/>
  <c r="F270" i="11"/>
  <c r="A370" i="9"/>
  <c r="B369" i="9"/>
  <c r="F369" i="9"/>
  <c r="B257" i="10" l="1"/>
  <c r="F257" i="10"/>
  <c r="A258" i="10"/>
  <c r="A263" i="12"/>
  <c r="F262" i="12"/>
  <c r="B262" i="12"/>
  <c r="B370" i="9"/>
  <c r="F370" i="9"/>
  <c r="A371" i="9"/>
  <c r="A272" i="11"/>
  <c r="F271" i="11"/>
  <c r="B271" i="11"/>
  <c r="B258" i="10" l="1"/>
  <c r="F258" i="10"/>
  <c r="A259" i="10"/>
  <c r="A264" i="12"/>
  <c r="B263" i="12"/>
  <c r="F263" i="12"/>
  <c r="B371" i="9"/>
  <c r="F371" i="9"/>
  <c r="A273" i="11"/>
  <c r="F272" i="11"/>
  <c r="B272" i="11"/>
  <c r="A260" i="10" l="1"/>
  <c r="F259" i="10"/>
  <c r="B259" i="10"/>
  <c r="A265" i="12"/>
  <c r="F264" i="12"/>
  <c r="B264" i="12"/>
  <c r="V39" i="9"/>
  <c r="S34" i="9"/>
  <c r="S44" i="9"/>
  <c r="U28" i="9"/>
  <c r="Q31" i="9"/>
  <c r="S42" i="9"/>
  <c r="X41" i="9"/>
  <c r="O35" i="9"/>
  <c r="W27" i="9"/>
  <c r="U19" i="9"/>
  <c r="R45" i="9"/>
  <c r="R43" i="9"/>
  <c r="T24" i="9"/>
  <c r="V27" i="9"/>
  <c r="U22" i="9"/>
  <c r="Q28" i="9"/>
  <c r="M27" i="9"/>
  <c r="S14" i="9"/>
  <c r="M41" i="9"/>
  <c r="X40" i="9"/>
  <c r="U14" i="9"/>
  <c r="W36" i="9"/>
  <c r="N28" i="9"/>
  <c r="O42" i="9"/>
  <c r="X42" i="9"/>
  <c r="S45" i="9"/>
  <c r="T14" i="9"/>
  <c r="S36" i="9"/>
  <c r="W37" i="9"/>
  <c r="M39" i="9"/>
  <c r="M35" i="9"/>
  <c r="U21" i="9"/>
  <c r="W43" i="9"/>
  <c r="S23" i="9"/>
  <c r="R29" i="9"/>
  <c r="O28" i="9"/>
  <c r="X36" i="9"/>
  <c r="V33" i="9"/>
  <c r="V28" i="9"/>
  <c r="M34" i="9"/>
  <c r="U6" i="9"/>
  <c r="M26" i="9"/>
  <c r="P39" i="9"/>
  <c r="M23" i="9"/>
  <c r="L45" i="9"/>
  <c r="N43" i="9"/>
  <c r="O30" i="9"/>
  <c r="M12" i="9"/>
  <c r="U7" i="9"/>
  <c r="T44" i="9"/>
  <c r="R42" i="9"/>
  <c r="T36" i="9"/>
  <c r="T28" i="9"/>
  <c r="S30" i="9"/>
  <c r="Q36" i="9"/>
  <c r="U20" i="9"/>
  <c r="U10" i="9"/>
  <c r="V41" i="9"/>
  <c r="V40" i="9"/>
  <c r="W29" i="9"/>
  <c r="M29" i="9"/>
  <c r="X39" i="9"/>
  <c r="N42" i="9"/>
  <c r="L36" i="9"/>
  <c r="P28" i="9"/>
  <c r="M19" i="9"/>
  <c r="T27" i="9"/>
  <c r="W42" i="9"/>
  <c r="N40" i="9"/>
  <c r="U16" i="9"/>
  <c r="O33" i="9"/>
  <c r="M10" i="9"/>
  <c r="U11" i="9"/>
  <c r="U30" i="9"/>
  <c r="T40" i="9"/>
  <c r="M25" i="9"/>
  <c r="R40" i="9"/>
  <c r="M11" i="9"/>
  <c r="N39" i="9"/>
  <c r="N29" i="9"/>
  <c r="U25" i="9"/>
  <c r="T16" i="9"/>
  <c r="S38" i="9"/>
  <c r="V31" i="9"/>
  <c r="S13" i="9"/>
  <c r="M30" i="9"/>
  <c r="O43" i="9"/>
  <c r="L39" i="9"/>
  <c r="M24" i="9"/>
  <c r="T21" i="9"/>
  <c r="S15" i="9"/>
  <c r="T37" i="9"/>
  <c r="R38" i="9"/>
  <c r="N44" i="9"/>
  <c r="M28" i="9"/>
  <c r="L33" i="9"/>
  <c r="L42" i="9"/>
  <c r="Q37" i="9"/>
  <c r="Q35" i="9"/>
  <c r="M44" i="9"/>
  <c r="O41" i="9"/>
  <c r="X28" i="9"/>
  <c r="U8" i="9"/>
  <c r="W44" i="9"/>
  <c r="O31" i="9"/>
  <c r="U15" i="9"/>
  <c r="X37" i="9"/>
  <c r="M37" i="9"/>
  <c r="P42" i="9"/>
  <c r="O44" i="9"/>
  <c r="Q41" i="9"/>
  <c r="L35" i="9"/>
  <c r="T8" i="9"/>
  <c r="U45" i="9"/>
  <c r="U36" i="9"/>
  <c r="V29" i="9"/>
  <c r="U9" i="9"/>
  <c r="L30" i="9"/>
  <c r="S8" i="9"/>
  <c r="U37" i="9"/>
  <c r="Q34" i="9"/>
  <c r="P31" i="9"/>
  <c r="V34" i="9"/>
  <c r="Q43" i="9"/>
  <c r="M36" i="9"/>
  <c r="U24" i="9"/>
  <c r="Q33" i="9"/>
  <c r="T38" i="9"/>
  <c r="V45" i="9"/>
  <c r="V30" i="9"/>
  <c r="S10" i="9"/>
  <c r="Q38" i="9"/>
  <c r="S7" i="9"/>
  <c r="Q42" i="9"/>
  <c r="Q44" i="9"/>
  <c r="N30" i="9"/>
  <c r="S25" i="9"/>
  <c r="S31" i="9"/>
  <c r="W30" i="9"/>
  <c r="L43" i="9"/>
  <c r="S11" i="9"/>
  <c r="U33" i="9"/>
  <c r="S24" i="9"/>
  <c r="W31" i="9"/>
  <c r="O36" i="9"/>
  <c r="P44" i="9"/>
  <c r="P35" i="9"/>
  <c r="T39" i="9"/>
  <c r="R39" i="9"/>
  <c r="S16" i="9"/>
  <c r="P34" i="9"/>
  <c r="M40" i="9"/>
  <c r="T30" i="9"/>
  <c r="N37" i="9"/>
  <c r="T10" i="9"/>
  <c r="M17" i="9"/>
  <c r="N38" i="9"/>
  <c r="X35" i="9"/>
  <c r="U12" i="9"/>
  <c r="U39" i="9"/>
  <c r="U23" i="9"/>
  <c r="T25" i="9"/>
  <c r="T19" i="9"/>
  <c r="X45" i="9"/>
  <c r="R35" i="9"/>
  <c r="M43" i="9"/>
  <c r="M42" i="9"/>
  <c r="T34" i="9"/>
  <c r="X29" i="9"/>
  <c r="N36" i="9"/>
  <c r="U43" i="9"/>
  <c r="S9" i="9"/>
  <c r="W35" i="9"/>
  <c r="U17" i="9"/>
  <c r="N45" i="9"/>
  <c r="T15" i="9"/>
  <c r="W41" i="9"/>
  <c r="W33" i="9"/>
  <c r="U13" i="9"/>
  <c r="T6" i="9"/>
  <c r="X34" i="9"/>
  <c r="O34" i="9"/>
  <c r="Q39" i="9"/>
  <c r="P45" i="9"/>
  <c r="T13" i="9"/>
  <c r="O27" i="9"/>
  <c r="U40" i="9"/>
  <c r="U18" i="9"/>
  <c r="P38" i="9"/>
  <c r="Q30" i="9"/>
  <c r="T43" i="9"/>
  <c r="T20" i="9"/>
  <c r="Q40" i="9"/>
  <c r="S40" i="9"/>
  <c r="V37" i="9"/>
  <c r="P40" i="9"/>
  <c r="P41" i="9"/>
  <c r="R28" i="9"/>
  <c r="Q45" i="9"/>
  <c r="R44" i="9"/>
  <c r="R30" i="9"/>
  <c r="M21" i="9"/>
  <c r="M14" i="9"/>
  <c r="S26" i="9"/>
  <c r="T33" i="9"/>
  <c r="T31" i="9"/>
  <c r="P30" i="9"/>
  <c r="M18" i="9"/>
  <c r="X43" i="9"/>
  <c r="T17" i="9"/>
  <c r="U42" i="9"/>
  <c r="V44" i="9"/>
  <c r="M20" i="9"/>
  <c r="M16" i="9"/>
  <c r="P37" i="9"/>
  <c r="X27" i="9"/>
  <c r="S41" i="9"/>
  <c r="L31" i="9"/>
  <c r="V35" i="9"/>
  <c r="W39" i="9"/>
  <c r="M33" i="9"/>
  <c r="M8" i="9"/>
  <c r="U29" i="9"/>
  <c r="V36" i="9"/>
  <c r="T7" i="9"/>
  <c r="S37" i="9"/>
  <c r="W28" i="9"/>
  <c r="T11" i="9"/>
  <c r="X44" i="9"/>
  <c r="S19" i="9"/>
  <c r="O40" i="9"/>
  <c r="T9" i="9"/>
  <c r="N31" i="9"/>
  <c r="N34" i="9"/>
  <c r="L40" i="9"/>
  <c r="T18" i="9"/>
  <c r="S35" i="9"/>
  <c r="N41" i="9"/>
  <c r="N35" i="9"/>
  <c r="R36" i="9"/>
  <c r="L37" i="9"/>
  <c r="V43" i="9"/>
  <c r="U34" i="9"/>
  <c r="T45" i="9"/>
  <c r="T12" i="9"/>
  <c r="V42" i="9"/>
  <c r="M38" i="9"/>
  <c r="R34" i="9"/>
  <c r="L34" i="9"/>
  <c r="S20" i="9"/>
  <c r="O29" i="9"/>
  <c r="N33" i="9"/>
  <c r="L29" i="9"/>
  <c r="P36" i="9"/>
  <c r="R41" i="9"/>
  <c r="P43" i="9"/>
  <c r="U27" i="9"/>
  <c r="U26" i="9"/>
  <c r="T42" i="9"/>
  <c r="L44" i="9"/>
  <c r="R37" i="9"/>
  <c r="U41" i="9"/>
  <c r="R31" i="9"/>
  <c r="S28" i="9"/>
  <c r="W45" i="9"/>
  <c r="X38" i="9"/>
  <c r="P33" i="9"/>
  <c r="S43" i="9"/>
  <c r="O45" i="9"/>
  <c r="L38" i="9"/>
  <c r="X30" i="9"/>
  <c r="T26" i="9"/>
  <c r="S12" i="9"/>
  <c r="M22" i="9"/>
  <c r="R33" i="9"/>
  <c r="M45" i="9"/>
  <c r="U38" i="9"/>
  <c r="V38" i="9"/>
  <c r="U31" i="9"/>
  <c r="T29" i="9"/>
  <c r="O38" i="9"/>
  <c r="M31" i="9"/>
  <c r="T22" i="9"/>
  <c r="P29" i="9"/>
  <c r="W34" i="9"/>
  <c r="X31" i="9"/>
  <c r="W38" i="9"/>
  <c r="T41" i="9"/>
  <c r="O37" i="9"/>
  <c r="M9" i="9"/>
  <c r="L28" i="9"/>
  <c r="S39" i="9"/>
  <c r="S18" i="9"/>
  <c r="S27" i="9"/>
  <c r="U35" i="9"/>
  <c r="T23" i="9"/>
  <c r="S33" i="9"/>
  <c r="U44" i="9"/>
  <c r="L41" i="9"/>
  <c r="Q29" i="9"/>
  <c r="W40" i="9"/>
  <c r="X33" i="9"/>
  <c r="O39" i="9"/>
  <c r="T35" i="9"/>
  <c r="S29" i="9"/>
  <c r="AK31" i="9"/>
  <c r="AK34" i="9"/>
  <c r="AL39" i="9"/>
  <c r="AI45" i="9"/>
  <c r="AL23" i="9"/>
  <c r="AE40" i="9"/>
  <c r="AK30" i="9"/>
  <c r="AC39" i="9"/>
  <c r="AL8" i="9"/>
  <c r="AD38" i="9"/>
  <c r="AK12" i="9"/>
  <c r="AK18" i="9"/>
  <c r="AE37" i="9"/>
  <c r="AM35" i="9"/>
  <c r="CG35" i="9" s="1"/>
  <c r="AK19" i="9"/>
  <c r="AD34" i="9"/>
  <c r="AI28" i="9"/>
  <c r="AK28" i="9"/>
  <c r="AL41" i="9"/>
  <c r="AF38" i="9"/>
  <c r="AK43" i="9"/>
  <c r="AM31" i="9"/>
  <c r="CG31" i="9" s="1"/>
  <c r="AK13" i="9"/>
  <c r="AC28" i="9"/>
  <c r="AH33" i="9"/>
  <c r="CB33" i="9" s="1"/>
  <c r="CP33" i="9" s="1"/>
  <c r="CX33" i="9" s="1"/>
  <c r="AL7" i="9"/>
  <c r="AL13" i="9"/>
  <c r="AA39" i="9"/>
  <c r="AB43" i="9"/>
  <c r="AG37" i="9"/>
  <c r="AL15" i="9"/>
  <c r="AK7" i="9"/>
  <c r="AH36" i="9"/>
  <c r="CB36" i="9" s="1"/>
  <c r="CP36" i="9" s="1"/>
  <c r="CX36" i="9" s="1"/>
  <c r="AF35" i="9"/>
  <c r="AM45" i="9"/>
  <c r="CG45" i="9" s="1"/>
  <c r="AJ45" i="9"/>
  <c r="AM30" i="9"/>
  <c r="CG30" i="9" s="1"/>
  <c r="AK44" i="9"/>
  <c r="AI38" i="9"/>
  <c r="AB36" i="9"/>
  <c r="AH28" i="9"/>
  <c r="CB28" i="9" s="1"/>
  <c r="CP28" i="9" s="1"/>
  <c r="CX28" i="9" s="1"/>
  <c r="AE41" i="9"/>
  <c r="AK42" i="9"/>
  <c r="AL35" i="9"/>
  <c r="AL26" i="9"/>
  <c r="AK17" i="9"/>
  <c r="AE39" i="9"/>
  <c r="AH38" i="9"/>
  <c r="CB38" i="9" s="1"/>
  <c r="CP38" i="9" s="1"/>
  <c r="CX38" i="9" s="1"/>
  <c r="AK6" i="9"/>
  <c r="AK39" i="9"/>
  <c r="AL20" i="9"/>
  <c r="AH40" i="9"/>
  <c r="AE33" i="9"/>
  <c r="AI31" i="9"/>
  <c r="AJ39" i="9"/>
  <c r="AE31" i="9"/>
  <c r="AM44" i="9"/>
  <c r="CG44" i="9" s="1"/>
  <c r="AL17" i="9"/>
  <c r="AH44" i="9"/>
  <c r="CB44" i="9" s="1"/>
  <c r="CP44" i="9" s="1"/>
  <c r="CX44" i="9" s="1"/>
  <c r="AK15" i="9"/>
  <c r="AA40" i="9"/>
  <c r="AA28" i="9"/>
  <c r="AK37" i="9"/>
  <c r="AM42" i="9"/>
  <c r="CG42" i="9" s="1"/>
  <c r="AE30" i="9"/>
  <c r="AC30" i="9"/>
  <c r="AI43" i="9"/>
  <c r="AL12" i="9"/>
  <c r="AL6" i="9"/>
  <c r="AI42" i="9"/>
  <c r="AB29" i="9"/>
  <c r="AD41" i="9"/>
  <c r="AB38" i="9"/>
  <c r="AM34" i="9"/>
  <c r="CG34" i="9" s="1"/>
  <c r="AG34" i="9"/>
  <c r="AM28" i="9"/>
  <c r="CG28" i="9" s="1"/>
  <c r="AL24" i="9"/>
  <c r="AF30" i="9"/>
  <c r="AK36" i="9"/>
  <c r="AJ40" i="9"/>
  <c r="AG35" i="9"/>
  <c r="AG30" i="9"/>
  <c r="AJ28" i="9"/>
  <c r="AD31" i="9"/>
  <c r="AJ34" i="9"/>
  <c r="AF31" i="9"/>
  <c r="AH42" i="9"/>
  <c r="AK33" i="9"/>
  <c r="AB28" i="9"/>
  <c r="AK22" i="9"/>
  <c r="AG33" i="9"/>
  <c r="AF43" i="9"/>
  <c r="AI41" i="9"/>
  <c r="AG41" i="9"/>
  <c r="AL44" i="9"/>
  <c r="AM33" i="9"/>
  <c r="CG33" i="9" s="1"/>
  <c r="AH37" i="9"/>
  <c r="AF45" i="9"/>
  <c r="AE29" i="9"/>
  <c r="AI44" i="9"/>
  <c r="AH30" i="9"/>
  <c r="CB30" i="9" s="1"/>
  <c r="CP30" i="9" s="1"/>
  <c r="CX30" i="9" s="1"/>
  <c r="AG36" i="9"/>
  <c r="AL38" i="9"/>
  <c r="AL30" i="9"/>
  <c r="AG44" i="9"/>
  <c r="AK26" i="9"/>
  <c r="AA33" i="9"/>
  <c r="AC43" i="9"/>
  <c r="AL18" i="9"/>
  <c r="AC41" i="9"/>
  <c r="AG42" i="9"/>
  <c r="AD29" i="9"/>
  <c r="AL40" i="9"/>
  <c r="AJ27" i="9"/>
  <c r="AJ42" i="9"/>
  <c r="AE38" i="9"/>
  <c r="AB35" i="9"/>
  <c r="AA35" i="9"/>
  <c r="AL36" i="9"/>
  <c r="AB31" i="9"/>
  <c r="AC34" i="9"/>
  <c r="AJ38" i="9"/>
  <c r="AF42" i="9"/>
  <c r="AK23" i="9"/>
  <c r="AK16" i="9"/>
  <c r="AB33" i="9"/>
  <c r="AK11" i="9"/>
  <c r="AD30" i="9"/>
  <c r="AG38" i="9"/>
  <c r="AF36" i="9"/>
  <c r="AG40" i="9"/>
  <c r="AA29" i="9"/>
  <c r="AB44" i="9"/>
  <c r="AM39" i="9"/>
  <c r="CG39" i="9" s="1"/>
  <c r="AL25" i="9"/>
  <c r="AK41" i="9"/>
  <c r="AH27" i="9"/>
  <c r="CB27" i="9" s="1"/>
  <c r="CP27" i="9" s="1"/>
  <c r="CX27" i="9" s="1"/>
  <c r="AH39" i="9"/>
  <c r="AM36" i="9"/>
  <c r="CG36" i="9" s="1"/>
  <c r="AM41" i="9"/>
  <c r="CG41" i="9" s="1"/>
  <c r="AH45" i="9"/>
  <c r="CB45" i="9" s="1"/>
  <c r="CP45" i="9" s="1"/>
  <c r="CX45" i="9" s="1"/>
  <c r="AF29" i="9"/>
  <c r="AA30" i="9"/>
  <c r="AD33" i="9"/>
  <c r="AC33" i="9"/>
  <c r="AI35" i="9"/>
  <c r="AK29" i="9"/>
  <c r="AF40" i="9"/>
  <c r="AL11" i="9"/>
  <c r="AL42" i="9"/>
  <c r="AG29" i="9"/>
  <c r="AL43" i="9"/>
  <c r="AE43" i="9"/>
  <c r="AE28" i="9"/>
  <c r="AL27" i="9"/>
  <c r="AJ41" i="9"/>
  <c r="AJ44" i="9"/>
  <c r="AI37" i="9"/>
  <c r="AL31" i="9"/>
  <c r="AD39" i="9"/>
  <c r="AM27" i="9"/>
  <c r="CG27" i="9" s="1"/>
  <c r="AD35" i="9"/>
  <c r="AJ37" i="9"/>
  <c r="AF37" i="9"/>
  <c r="AL28" i="9"/>
  <c r="AK38" i="9"/>
  <c r="AB34" i="9"/>
  <c r="AD37" i="9"/>
  <c r="AF34" i="9"/>
  <c r="AL21" i="9"/>
  <c r="AK45" i="9"/>
  <c r="AH35" i="9"/>
  <c r="CB35" i="9" s="1"/>
  <c r="CP35" i="9" s="1"/>
  <c r="CX35" i="9" s="1"/>
  <c r="AJ36" i="9"/>
  <c r="AA43" i="9"/>
  <c r="AF27" i="9"/>
  <c r="AL19" i="9"/>
  <c r="AG27" i="9"/>
  <c r="AB45" i="9"/>
  <c r="AL33" i="9"/>
  <c r="AJ35" i="9"/>
  <c r="AC35" i="9"/>
  <c r="AA45" i="9"/>
  <c r="AF44" i="9"/>
  <c r="AE42" i="9"/>
  <c r="AF39" i="9"/>
  <c r="AL34" i="9"/>
  <c r="AH31" i="9"/>
  <c r="CB31" i="9" s="1"/>
  <c r="CP31" i="9" s="1"/>
  <c r="CX31" i="9" s="1"/>
  <c r="AM38" i="9"/>
  <c r="CG38" i="9" s="1"/>
  <c r="AF28" i="9"/>
  <c r="AC38" i="9"/>
  <c r="AI30" i="9"/>
  <c r="AC37" i="9"/>
  <c r="AK20" i="9"/>
  <c r="AC36" i="9"/>
  <c r="AL45" i="9"/>
  <c r="AI39" i="9"/>
  <c r="AA44" i="9"/>
  <c r="AG39" i="9"/>
  <c r="AJ33" i="9"/>
  <c r="AK25" i="9"/>
  <c r="AH34" i="9"/>
  <c r="CB34" i="9" s="1"/>
  <c r="CP34" i="9" s="1"/>
  <c r="CX34" i="9" s="1"/>
  <c r="AK40" i="9"/>
  <c r="AB39" i="9"/>
  <c r="AK8" i="9"/>
  <c r="AL22" i="9"/>
  <c r="AI34" i="9"/>
  <c r="AI29" i="9"/>
  <c r="AH43" i="9"/>
  <c r="CB43" i="9" s="1"/>
  <c r="CP43" i="9" s="1"/>
  <c r="CX43" i="9" s="1"/>
  <c r="AE36" i="9"/>
  <c r="AB37" i="9"/>
  <c r="AI33" i="9"/>
  <c r="AK24" i="9"/>
  <c r="AH29" i="9"/>
  <c r="CB29" i="9" s="1"/>
  <c r="CP29" i="9" s="1"/>
  <c r="CX29" i="9" s="1"/>
  <c r="AD28" i="9"/>
  <c r="AA38" i="9"/>
  <c r="AB41" i="9"/>
  <c r="AK21" i="9"/>
  <c r="AG31" i="9"/>
  <c r="AA31" i="9"/>
  <c r="AI40" i="9"/>
  <c r="AF41" i="9"/>
  <c r="AL29" i="9"/>
  <c r="AB30" i="9"/>
  <c r="AG28" i="9"/>
  <c r="AA37" i="9"/>
  <c r="AC31" i="9"/>
  <c r="AH41" i="9"/>
  <c r="CB41" i="9" s="1"/>
  <c r="CP41" i="9" s="1"/>
  <c r="CX41" i="9" s="1"/>
  <c r="AB40" i="9"/>
  <c r="AD36" i="9"/>
  <c r="AM40" i="9"/>
  <c r="CG40" i="9" s="1"/>
  <c r="AA41" i="9"/>
  <c r="AA42" i="9"/>
  <c r="AL10" i="9"/>
  <c r="AK27" i="9"/>
  <c r="AL9" i="9"/>
  <c r="AK35" i="9"/>
  <c r="AD43" i="9"/>
  <c r="AE34" i="9"/>
  <c r="AA36" i="9"/>
  <c r="AL16" i="9"/>
  <c r="AM29" i="9"/>
  <c r="CG29" i="9" s="1"/>
  <c r="AM43" i="9"/>
  <c r="CG43" i="9" s="1"/>
  <c r="AJ31" i="9"/>
  <c r="AJ30" i="9"/>
  <c r="AC45" i="9"/>
  <c r="AK9" i="9"/>
  <c r="AL14" i="9"/>
  <c r="AD44" i="9"/>
  <c r="AK14" i="9"/>
  <c r="AF33" i="9"/>
  <c r="AC42" i="9"/>
  <c r="AK10" i="9"/>
  <c r="AI27" i="9"/>
  <c r="AC29" i="9"/>
  <c r="AC40" i="9"/>
  <c r="AG43" i="9"/>
  <c r="AB42" i="9"/>
  <c r="AJ43" i="9"/>
  <c r="AA34" i="9"/>
  <c r="AI36" i="9"/>
  <c r="AD40" i="9"/>
  <c r="AD42" i="9"/>
  <c r="AD45" i="9"/>
  <c r="AL37" i="9"/>
  <c r="AE44" i="9"/>
  <c r="AM37" i="9"/>
  <c r="CG37" i="9" s="1"/>
  <c r="AG45" i="9"/>
  <c r="AC44" i="9"/>
  <c r="AE45" i="9"/>
  <c r="AJ29" i="9"/>
  <c r="AE35" i="9"/>
  <c r="A274" i="11"/>
  <c r="F273" i="11"/>
  <c r="B273" i="11"/>
  <c r="BU34" i="9" l="1"/>
  <c r="CI34" i="9" s="1"/>
  <c r="AO34" i="9"/>
  <c r="CD37" i="9"/>
  <c r="CR37" i="9" s="1"/>
  <c r="AX37" i="9"/>
  <c r="AS44" i="9"/>
  <c r="BY44" i="9"/>
  <c r="CM44" i="9" s="1"/>
  <c r="BU37" i="9"/>
  <c r="CI37" i="9" s="1"/>
  <c r="AO37" i="9"/>
  <c r="BY36" i="9"/>
  <c r="CM36" i="9" s="1"/>
  <c r="AS36" i="9"/>
  <c r="BZ39" i="9"/>
  <c r="CN39" i="9" s="1"/>
  <c r="AT39" i="9"/>
  <c r="CA27" i="9"/>
  <c r="CO27" i="9" s="1"/>
  <c r="DA27" i="9" s="1"/>
  <c r="AU27" i="9"/>
  <c r="BG27" i="9" s="1"/>
  <c r="BZ34" i="9"/>
  <c r="CN34" i="9" s="1"/>
  <c r="AT34" i="9"/>
  <c r="BY43" i="9"/>
  <c r="CM43" i="9" s="1"/>
  <c r="AS43" i="9"/>
  <c r="BW33" i="9"/>
  <c r="CK33" i="9" s="1"/>
  <c r="CZ33" i="9" s="1"/>
  <c r="AQ33" i="9"/>
  <c r="BE33" i="9" s="1"/>
  <c r="BF33" i="9" s="1"/>
  <c r="CA38" i="9"/>
  <c r="CO38" i="9" s="1"/>
  <c r="AU38" i="9"/>
  <c r="BW34" i="9"/>
  <c r="CK34" i="9" s="1"/>
  <c r="CZ34" i="9" s="1"/>
  <c r="AQ34" i="9"/>
  <c r="AU44" i="9"/>
  <c r="CA44" i="9"/>
  <c r="CO44" i="9" s="1"/>
  <c r="CB37" i="9"/>
  <c r="CP37" i="9" s="1"/>
  <c r="CX37" i="9" s="1"/>
  <c r="AV37" i="9"/>
  <c r="BD37" i="9" s="1"/>
  <c r="BV28" i="9"/>
  <c r="CJ28" i="9" s="1"/>
  <c r="AP28" i="9"/>
  <c r="CA35" i="9"/>
  <c r="CO35" i="9" s="1"/>
  <c r="AU35" i="9"/>
  <c r="BV38" i="9"/>
  <c r="CJ38" i="9" s="1"/>
  <c r="AP38" i="9"/>
  <c r="BY30" i="9"/>
  <c r="CM30" i="9" s="1"/>
  <c r="AS30" i="9"/>
  <c r="CC28" i="9"/>
  <c r="CQ28" i="9" s="1"/>
  <c r="AW28" i="9"/>
  <c r="BV42" i="9"/>
  <c r="CJ42" i="9" s="1"/>
  <c r="AP42" i="9"/>
  <c r="BB42" i="9" s="1"/>
  <c r="CA43" i="9"/>
  <c r="CO43" i="9" s="1"/>
  <c r="AU43" i="9"/>
  <c r="BG43" i="9" s="1"/>
  <c r="BX44" i="9"/>
  <c r="CL44" i="9" s="1"/>
  <c r="AR44" i="9"/>
  <c r="BU42" i="9"/>
  <c r="CI42" i="9" s="1"/>
  <c r="AO42" i="9"/>
  <c r="CA28" i="9"/>
  <c r="CO28" i="9" s="1"/>
  <c r="DA28" i="9" s="1"/>
  <c r="AU28" i="9"/>
  <c r="BV41" i="9"/>
  <c r="CJ41" i="9" s="1"/>
  <c r="AP41" i="9"/>
  <c r="BW37" i="9"/>
  <c r="CZ37" i="9" s="1"/>
  <c r="AQ37" i="9"/>
  <c r="BY42" i="9"/>
  <c r="CM42" i="9" s="1"/>
  <c r="AS42" i="9"/>
  <c r="BX37" i="9"/>
  <c r="CL37" i="9" s="1"/>
  <c r="AR37" i="9"/>
  <c r="BX39" i="9"/>
  <c r="CL39" i="9" s="1"/>
  <c r="AR39" i="9"/>
  <c r="BX33" i="9"/>
  <c r="CL33" i="9" s="1"/>
  <c r="AR33" i="9"/>
  <c r="BX30" i="9"/>
  <c r="CL30" i="9" s="1"/>
  <c r="AR30" i="9"/>
  <c r="BV31" i="9"/>
  <c r="CJ31" i="9" s="1"/>
  <c r="AP31" i="9"/>
  <c r="BX29" i="9"/>
  <c r="CL29" i="9" s="1"/>
  <c r="AR29" i="9"/>
  <c r="CD40" i="9"/>
  <c r="CR40" i="9" s="1"/>
  <c r="AX40" i="9"/>
  <c r="BX41" i="9"/>
  <c r="CL41" i="9" s="1"/>
  <c r="AR41" i="9"/>
  <c r="BY31" i="9"/>
  <c r="CM31" i="9" s="1"/>
  <c r="AS31" i="9"/>
  <c r="BV36" i="9"/>
  <c r="CJ36" i="9" s="1"/>
  <c r="AP36" i="9"/>
  <c r="BW28" i="9"/>
  <c r="CZ28" i="9" s="1"/>
  <c r="AQ28" i="9"/>
  <c r="BX34" i="9"/>
  <c r="CL34" i="9" s="1"/>
  <c r="AR34" i="9"/>
  <c r="BW39" i="9"/>
  <c r="CK39" i="9" s="1"/>
  <c r="CZ39" i="9" s="1"/>
  <c r="AQ39" i="9"/>
  <c r="CA42" i="9"/>
  <c r="CO42" i="9" s="1"/>
  <c r="AU42" i="9"/>
  <c r="CB42" i="9"/>
  <c r="CP42" i="9" s="1"/>
  <c r="CX42" i="9" s="1"/>
  <c r="AV42" i="9"/>
  <c r="BD42" i="9" s="1"/>
  <c r="BV29" i="9"/>
  <c r="CJ29" i="9" s="1"/>
  <c r="AP29" i="9"/>
  <c r="CD39" i="9"/>
  <c r="CR39" i="9" s="1"/>
  <c r="AX39" i="9"/>
  <c r="BY39" i="9"/>
  <c r="CM39" i="9" s="1"/>
  <c r="AS39" i="9"/>
  <c r="CC38" i="9"/>
  <c r="CQ38" i="9" s="1"/>
  <c r="AW38" i="9"/>
  <c r="AX31" i="9"/>
  <c r="CD31" i="9"/>
  <c r="CR31" i="9" s="1"/>
  <c r="CC33" i="9"/>
  <c r="CQ33" i="9" s="1"/>
  <c r="AW33" i="9"/>
  <c r="AR45" i="9"/>
  <c r="BX45" i="9"/>
  <c r="CL45" i="9" s="1"/>
  <c r="BU36" i="9"/>
  <c r="CI36" i="9" s="1"/>
  <c r="AO36" i="9"/>
  <c r="AW29" i="9"/>
  <c r="CC29" i="9"/>
  <c r="AT44" i="9"/>
  <c r="BZ44" i="9"/>
  <c r="CN44" i="9" s="1"/>
  <c r="BZ27" i="9"/>
  <c r="CN27" i="9" s="1"/>
  <c r="AT27" i="9"/>
  <c r="BV34" i="9"/>
  <c r="CJ34" i="9" s="1"/>
  <c r="AP34" i="9"/>
  <c r="CA29" i="9"/>
  <c r="CO29" i="9" s="1"/>
  <c r="AU29" i="9"/>
  <c r="BU30" i="9"/>
  <c r="CI30" i="9" s="1"/>
  <c r="AO30" i="9"/>
  <c r="CD29" i="9"/>
  <c r="CR29" i="9" s="1"/>
  <c r="AX29" i="9"/>
  <c r="BX42" i="9"/>
  <c r="CL42" i="9" s="1"/>
  <c r="AR42" i="9"/>
  <c r="BW29" i="9"/>
  <c r="CK29" i="9" s="1"/>
  <c r="CZ29" i="9" s="1"/>
  <c r="AQ29" i="9"/>
  <c r="BE29" i="9" s="1"/>
  <c r="BF29" i="9" s="1"/>
  <c r="BY34" i="9"/>
  <c r="CM34" i="9" s="1"/>
  <c r="AS34" i="9"/>
  <c r="BX28" i="9"/>
  <c r="CL28" i="9" s="1"/>
  <c r="AR28" i="9"/>
  <c r="CC34" i="9"/>
  <c r="CQ34" i="9" s="1"/>
  <c r="AW34" i="9"/>
  <c r="CA39" i="9"/>
  <c r="CO39" i="9" s="1"/>
  <c r="AU39" i="9"/>
  <c r="BW38" i="9"/>
  <c r="CK38" i="9" s="1"/>
  <c r="CZ38" i="9" s="1"/>
  <c r="AQ38" i="9"/>
  <c r="BE38" i="9" s="1"/>
  <c r="BF38" i="9" s="1"/>
  <c r="BU45" i="9"/>
  <c r="CI45" i="9" s="1"/>
  <c r="AO45" i="9"/>
  <c r="BU43" i="9"/>
  <c r="CI43" i="9" s="1"/>
  <c r="AO43" i="9"/>
  <c r="BI43" i="9" s="1"/>
  <c r="CC37" i="9"/>
  <c r="CQ37" i="9" s="1"/>
  <c r="AW37" i="9"/>
  <c r="BZ29" i="9"/>
  <c r="CN29" i="9" s="1"/>
  <c r="AT29" i="9"/>
  <c r="BV33" i="9"/>
  <c r="CJ33" i="9" s="1"/>
  <c r="AP33" i="9"/>
  <c r="BU35" i="9"/>
  <c r="CI35" i="9" s="1"/>
  <c r="AO35" i="9"/>
  <c r="BW41" i="9"/>
  <c r="CZ41" i="9" s="1"/>
  <c r="AQ41" i="9"/>
  <c r="BE41" i="9" s="1"/>
  <c r="BF41" i="9" s="1"/>
  <c r="CA36" i="9"/>
  <c r="CO36" i="9" s="1"/>
  <c r="DA36" i="9" s="1"/>
  <c r="AU36" i="9"/>
  <c r="AU41" i="9"/>
  <c r="CA41" i="9"/>
  <c r="CO41" i="9" s="1"/>
  <c r="BZ31" i="9"/>
  <c r="CN31" i="9" s="1"/>
  <c r="AT31" i="9"/>
  <c r="BZ30" i="9"/>
  <c r="CN30" i="9" s="1"/>
  <c r="AT30" i="9"/>
  <c r="CC42" i="9"/>
  <c r="CQ42" i="9" s="1"/>
  <c r="AW42" i="9"/>
  <c r="BU28" i="9"/>
  <c r="CI28" i="9" s="1"/>
  <c r="AO28" i="9"/>
  <c r="CC31" i="9"/>
  <c r="CQ31" i="9" s="1"/>
  <c r="AW31" i="9"/>
  <c r="CA37" i="9"/>
  <c r="CO37" i="9" s="1"/>
  <c r="AU37" i="9"/>
  <c r="BY40" i="9"/>
  <c r="CM40" i="9" s="1"/>
  <c r="AS40" i="9"/>
  <c r="BW42" i="9"/>
  <c r="CK42" i="9" s="1"/>
  <c r="CZ42" i="9" s="1"/>
  <c r="AQ42" i="9"/>
  <c r="BV39" i="9"/>
  <c r="CJ39" i="9" s="1"/>
  <c r="AP39" i="9"/>
  <c r="BY35" i="9"/>
  <c r="CM35" i="9" s="1"/>
  <c r="AS35" i="9"/>
  <c r="BW40" i="9"/>
  <c r="CK40" i="9" s="1"/>
  <c r="CZ40" i="9" s="1"/>
  <c r="AQ40" i="9"/>
  <c r="BU41" i="9"/>
  <c r="CI41" i="9" s="1"/>
  <c r="AO41" i="9"/>
  <c r="BU38" i="9"/>
  <c r="CI38" i="9" s="1"/>
  <c r="AO38" i="9"/>
  <c r="CD33" i="9"/>
  <c r="CR33" i="9" s="1"/>
  <c r="AX33" i="9"/>
  <c r="CC30" i="9"/>
  <c r="CQ30" i="9" s="1"/>
  <c r="AW30" i="9"/>
  <c r="AS45" i="9"/>
  <c r="BY45" i="9"/>
  <c r="CM45" i="9" s="1"/>
  <c r="BX40" i="9"/>
  <c r="CL40" i="9" s="1"/>
  <c r="AR40" i="9"/>
  <c r="CC27" i="9"/>
  <c r="CQ27" i="9" s="1"/>
  <c r="AW27" i="9"/>
  <c r="AQ45" i="9"/>
  <c r="BE45" i="9" s="1"/>
  <c r="BF45" i="9" s="1"/>
  <c r="BW45" i="9"/>
  <c r="CK45" i="9" s="1"/>
  <c r="CZ45" i="9" s="1"/>
  <c r="BX43" i="9"/>
  <c r="CL43" i="9" s="1"/>
  <c r="AR43" i="9"/>
  <c r="BX36" i="9"/>
  <c r="CL36" i="9" s="1"/>
  <c r="AR36" i="9"/>
  <c r="BZ41" i="9"/>
  <c r="CN41" i="9" s="1"/>
  <c r="AT41" i="9"/>
  <c r="BU44" i="9"/>
  <c r="CI44" i="9" s="1"/>
  <c r="AO44" i="9"/>
  <c r="BZ28" i="9"/>
  <c r="CN28" i="9" s="1"/>
  <c r="AT28" i="9"/>
  <c r="BW35" i="9"/>
  <c r="CK35" i="9" s="1"/>
  <c r="CZ35" i="9" s="1"/>
  <c r="AQ35" i="9"/>
  <c r="BE35" i="9" s="1"/>
  <c r="BF35" i="9" s="1"/>
  <c r="CD36" i="9"/>
  <c r="CR36" i="9" s="1"/>
  <c r="AX36" i="9"/>
  <c r="CD44" i="9"/>
  <c r="CR44" i="9" s="1"/>
  <c r="AX44" i="9"/>
  <c r="BV44" i="9"/>
  <c r="CJ44" i="9" s="1"/>
  <c r="AP44" i="9"/>
  <c r="BV35" i="9"/>
  <c r="CJ35" i="9" s="1"/>
  <c r="AP35" i="9"/>
  <c r="CC41" i="9"/>
  <c r="CQ41" i="9" s="1"/>
  <c r="AW41" i="9"/>
  <c r="CD34" i="9"/>
  <c r="CR34" i="9" s="1"/>
  <c r="AX34" i="9"/>
  <c r="BU40" i="9"/>
  <c r="CI40" i="9" s="1"/>
  <c r="AO40" i="9"/>
  <c r="BY33" i="9"/>
  <c r="CM33" i="9" s="1"/>
  <c r="AS33" i="9"/>
  <c r="BV43" i="9"/>
  <c r="CJ43" i="9" s="1"/>
  <c r="AP43" i="9"/>
  <c r="BY37" i="9"/>
  <c r="CM37" i="9" s="1"/>
  <c r="AS37" i="9"/>
  <c r="BU31" i="9"/>
  <c r="CI31" i="9" s="1"/>
  <c r="AO31" i="9"/>
  <c r="BV30" i="9"/>
  <c r="CJ30" i="9" s="1"/>
  <c r="AP30" i="9"/>
  <c r="AQ44" i="9"/>
  <c r="BW44" i="9"/>
  <c r="CK44" i="9" s="1"/>
  <c r="CZ44" i="9" s="1"/>
  <c r="CC36" i="9"/>
  <c r="CQ36" i="9" s="1"/>
  <c r="AW36" i="9"/>
  <c r="CD30" i="9"/>
  <c r="CR30" i="9" s="1"/>
  <c r="AX30" i="9"/>
  <c r="BV40" i="9"/>
  <c r="CJ40" i="9" s="1"/>
  <c r="AP40" i="9"/>
  <c r="CC40" i="9"/>
  <c r="CQ40" i="9" s="1"/>
  <c r="AW40" i="9"/>
  <c r="CC39" i="9"/>
  <c r="CQ39" i="9" s="1"/>
  <c r="AW39" i="9"/>
  <c r="CD35" i="9"/>
  <c r="CR35" i="9" s="1"/>
  <c r="AX35" i="9"/>
  <c r="BZ37" i="9"/>
  <c r="CN37" i="9" s="1"/>
  <c r="AT37" i="9"/>
  <c r="CD41" i="9"/>
  <c r="CR41" i="9" s="1"/>
  <c r="AX41" i="9"/>
  <c r="BZ40" i="9"/>
  <c r="CN40" i="9" s="1"/>
  <c r="AT40" i="9"/>
  <c r="BU29" i="9"/>
  <c r="CI29" i="9" s="1"/>
  <c r="AO29" i="9"/>
  <c r="BY38" i="9"/>
  <c r="CM38" i="9" s="1"/>
  <c r="AS38" i="9"/>
  <c r="AQ43" i="9"/>
  <c r="BW43" i="9"/>
  <c r="CZ43" i="9" s="1"/>
  <c r="CC44" i="9"/>
  <c r="CQ44" i="9" s="1"/>
  <c r="AW44" i="9"/>
  <c r="BZ43" i="9"/>
  <c r="CN43" i="9" s="1"/>
  <c r="AT43" i="9"/>
  <c r="BX31" i="9"/>
  <c r="CL31" i="9" s="1"/>
  <c r="AR31" i="9"/>
  <c r="AV40" i="9"/>
  <c r="BD40" i="9" s="1"/>
  <c r="CB40" i="9"/>
  <c r="CP40" i="9" s="1"/>
  <c r="CX40" i="9" s="1"/>
  <c r="AX45" i="9"/>
  <c r="CD45" i="9"/>
  <c r="CR45" i="9" s="1"/>
  <c r="BU39" i="9"/>
  <c r="CI39" i="9" s="1"/>
  <c r="AO39" i="9"/>
  <c r="AT38" i="9"/>
  <c r="BZ38" i="9"/>
  <c r="CN38" i="9" s="1"/>
  <c r="CC45" i="9"/>
  <c r="CQ45" i="9" s="1"/>
  <c r="AW45" i="9"/>
  <c r="CA45" i="9"/>
  <c r="CO45" i="9" s="1"/>
  <c r="AU45" i="9"/>
  <c r="AT42" i="9"/>
  <c r="BZ42" i="9"/>
  <c r="CN42" i="9" s="1"/>
  <c r="BU33" i="9"/>
  <c r="CI33" i="9" s="1"/>
  <c r="AO33" i="9"/>
  <c r="BY29" i="9"/>
  <c r="CM29" i="9" s="1"/>
  <c r="AS29" i="9"/>
  <c r="CA33" i="9"/>
  <c r="CO33" i="9" s="1"/>
  <c r="DA33" i="9" s="1"/>
  <c r="AU33" i="9"/>
  <c r="BG33" i="9" s="1"/>
  <c r="CD28" i="9"/>
  <c r="CR28" i="9" s="1"/>
  <c r="AX28" i="9"/>
  <c r="CA34" i="9"/>
  <c r="CO34" i="9" s="1"/>
  <c r="AU34" i="9"/>
  <c r="CC43" i="9"/>
  <c r="CQ43" i="9" s="1"/>
  <c r="AW43" i="9"/>
  <c r="CA40" i="9"/>
  <c r="CO40" i="9" s="1"/>
  <c r="AU40" i="9"/>
  <c r="CD42" i="9"/>
  <c r="CR42" i="9" s="1"/>
  <c r="AX42" i="9"/>
  <c r="CD43" i="9"/>
  <c r="CR43" i="9" s="1"/>
  <c r="AX43" i="9"/>
  <c r="BZ33" i="9"/>
  <c r="CN33" i="9" s="1"/>
  <c r="AT33" i="9"/>
  <c r="BW31" i="9"/>
  <c r="CK31" i="9" s="1"/>
  <c r="CZ31" i="9" s="1"/>
  <c r="AQ31" i="9"/>
  <c r="BE31" i="9" s="1"/>
  <c r="BF31" i="9" s="1"/>
  <c r="CA31" i="9"/>
  <c r="CO31" i="9" s="1"/>
  <c r="AU31" i="9"/>
  <c r="BV37" i="9"/>
  <c r="CJ37" i="9" s="1"/>
  <c r="AP37" i="9"/>
  <c r="BW36" i="9"/>
  <c r="CK36" i="9" s="1"/>
  <c r="CZ36" i="9" s="1"/>
  <c r="AQ36" i="9"/>
  <c r="BV45" i="9"/>
  <c r="CJ45" i="9" s="1"/>
  <c r="AP45" i="9"/>
  <c r="BX35" i="9"/>
  <c r="CL35" i="9" s="1"/>
  <c r="CV35" i="9" s="1"/>
  <c r="AR35" i="9"/>
  <c r="BY28" i="9"/>
  <c r="CM28" i="9" s="1"/>
  <c r="AS28" i="9"/>
  <c r="CC35" i="9"/>
  <c r="CQ35" i="9" s="1"/>
  <c r="AW35" i="9"/>
  <c r="CB39" i="9"/>
  <c r="CP39" i="9" s="1"/>
  <c r="CX39" i="9" s="1"/>
  <c r="AV39" i="9"/>
  <c r="BD39" i="9" s="1"/>
  <c r="AT36" i="9"/>
  <c r="BZ36" i="9"/>
  <c r="CN36" i="9" s="1"/>
  <c r="CD38" i="9"/>
  <c r="CR38" i="9" s="1"/>
  <c r="AX38" i="9"/>
  <c r="CD27" i="9"/>
  <c r="CR27" i="9" s="1"/>
  <c r="AX27" i="9"/>
  <c r="AT45" i="9"/>
  <c r="BZ45" i="9"/>
  <c r="CN45" i="9" s="1"/>
  <c r="CA30" i="9"/>
  <c r="CO30" i="9" s="1"/>
  <c r="AU30" i="9"/>
  <c r="BW30" i="9"/>
  <c r="CK30" i="9" s="1"/>
  <c r="CZ30" i="9" s="1"/>
  <c r="AQ30" i="9"/>
  <c r="BE30" i="9" s="1"/>
  <c r="BF30" i="9" s="1"/>
  <c r="BY41" i="9"/>
  <c r="CM41" i="9" s="1"/>
  <c r="AS41" i="9"/>
  <c r="BZ35" i="9"/>
  <c r="CN35" i="9" s="1"/>
  <c r="AT35" i="9"/>
  <c r="BX38" i="9"/>
  <c r="CL38" i="9" s="1"/>
  <c r="AR38" i="9"/>
  <c r="F260" i="10"/>
  <c r="A261" i="10"/>
  <c r="B260" i="10"/>
  <c r="A266" i="12"/>
  <c r="F265" i="12"/>
  <c r="B265" i="12"/>
  <c r="A275" i="11"/>
  <c r="B274" i="11"/>
  <c r="F274" i="11"/>
  <c r="DA37" i="9" l="1"/>
  <c r="DC37" i="9" s="1"/>
  <c r="DA45" i="9"/>
  <c r="DA34" i="9"/>
  <c r="DA30" i="9"/>
  <c r="DA31" i="9"/>
  <c r="DC31" i="9" s="1"/>
  <c r="DA43" i="9"/>
  <c r="DC43" i="9" s="1"/>
  <c r="DA39" i="9"/>
  <c r="BB37" i="9"/>
  <c r="BC37" i="9" s="1"/>
  <c r="BG45" i="9"/>
  <c r="DA29" i="9"/>
  <c r="CV34" i="9"/>
  <c r="CW34" i="9"/>
  <c r="DB34" i="9" s="1"/>
  <c r="BB30" i="9"/>
  <c r="BC30" i="9"/>
  <c r="BH30" i="9" s="1"/>
  <c r="BC36" i="9"/>
  <c r="BC40" i="9"/>
  <c r="BC42" i="9"/>
  <c r="BF28" i="9"/>
  <c r="BE28" i="9"/>
  <c r="CV41" i="9"/>
  <c r="CW41" i="9"/>
  <c r="CV30" i="9"/>
  <c r="CW30" i="9"/>
  <c r="DB30" i="9" s="1"/>
  <c r="DA44" i="9"/>
  <c r="DC44" i="9" s="1"/>
  <c r="CW35" i="9"/>
  <c r="DC29" i="9"/>
  <c r="BG29" i="9"/>
  <c r="BI27" i="9"/>
  <c r="BE36" i="9"/>
  <c r="BF36" i="9" s="1"/>
  <c r="BG36" i="9" s="1"/>
  <c r="DC40" i="9"/>
  <c r="CV36" i="9"/>
  <c r="CW36" i="9"/>
  <c r="DB36" i="9" s="1"/>
  <c r="CV40" i="9"/>
  <c r="CW40" i="9" s="1"/>
  <c r="CV42" i="9"/>
  <c r="CW42" i="9"/>
  <c r="DC36" i="9"/>
  <c r="BB33" i="9"/>
  <c r="BC33" i="9"/>
  <c r="BH33" i="9" s="1"/>
  <c r="BE37" i="9"/>
  <c r="BF37" i="9" s="1"/>
  <c r="BG37" i="9" s="1"/>
  <c r="CV38" i="9"/>
  <c r="CW38" i="9"/>
  <c r="BI29" i="9"/>
  <c r="DC30" i="9"/>
  <c r="BB41" i="9"/>
  <c r="BC43" i="9"/>
  <c r="BH43" i="9" s="1"/>
  <c r="BJ43" i="9" s="1"/>
  <c r="BK43" i="9" s="1"/>
  <c r="BB43" i="9"/>
  <c r="BE42" i="9"/>
  <c r="BF42" i="9" s="1"/>
  <c r="DA41" i="9"/>
  <c r="BI45" i="9"/>
  <c r="BC28" i="9"/>
  <c r="BH27" i="9"/>
  <c r="CV45" i="9"/>
  <c r="CW45" i="9"/>
  <c r="DB45" i="9" s="1"/>
  <c r="BB36" i="9"/>
  <c r="CV33" i="9"/>
  <c r="CW33" i="9"/>
  <c r="DB33" i="9" s="1"/>
  <c r="BB44" i="9"/>
  <c r="BC44" i="9" s="1"/>
  <c r="BG35" i="9"/>
  <c r="BE34" i="9"/>
  <c r="BF34" i="9" s="1"/>
  <c r="BB34" i="9"/>
  <c r="BC34" i="9"/>
  <c r="BG30" i="9"/>
  <c r="BI33" i="9"/>
  <c r="BB31" i="9"/>
  <c r="BC31" i="9"/>
  <c r="BE44" i="9"/>
  <c r="BF44" i="9" s="1"/>
  <c r="CV43" i="9"/>
  <c r="CW43" i="9"/>
  <c r="DC28" i="9"/>
  <c r="BG41" i="9"/>
  <c r="DC45" i="9"/>
  <c r="CV28" i="9"/>
  <c r="CW28" i="9" s="1"/>
  <c r="DB28" i="9" s="1"/>
  <c r="DB27" i="9"/>
  <c r="BB45" i="9"/>
  <c r="DA42" i="9"/>
  <c r="BB29" i="9"/>
  <c r="BC29" i="9"/>
  <c r="BH29" i="9" s="1"/>
  <c r="BB39" i="9"/>
  <c r="CV44" i="9"/>
  <c r="CW44" i="9"/>
  <c r="DA35" i="9"/>
  <c r="DC35" i="9" s="1"/>
  <c r="DA40" i="9"/>
  <c r="DA38" i="9"/>
  <c r="DC38" i="9" s="1"/>
  <c r="CV37" i="9"/>
  <c r="CW37" i="9"/>
  <c r="DB37" i="9" s="1"/>
  <c r="DC27" i="9"/>
  <c r="BB38" i="9"/>
  <c r="BC38" i="9"/>
  <c r="BH38" i="9" s="1"/>
  <c r="BB35" i="9"/>
  <c r="BC35" i="9"/>
  <c r="BH35" i="9" s="1"/>
  <c r="BG31" i="9"/>
  <c r="BI31" i="9" s="1"/>
  <c r="DC33" i="9"/>
  <c r="CV31" i="9"/>
  <c r="CW31" i="9"/>
  <c r="BB40" i="9"/>
  <c r="BF40" i="9"/>
  <c r="BG40" i="9" s="1"/>
  <c r="BE40" i="9"/>
  <c r="BG38" i="9"/>
  <c r="BI30" i="9"/>
  <c r="BE39" i="9"/>
  <c r="BF39" i="9" s="1"/>
  <c r="BG39" i="9" s="1"/>
  <c r="CV29" i="9"/>
  <c r="CW29" i="9"/>
  <c r="DB29" i="9" s="1"/>
  <c r="DD29" i="9" s="1"/>
  <c r="DE29" i="9" s="1"/>
  <c r="CV39" i="9"/>
  <c r="BB28" i="9"/>
  <c r="DC34" i="9"/>
  <c r="A262" i="10"/>
  <c r="B261" i="10"/>
  <c r="F261" i="10"/>
  <c r="A267" i="12"/>
  <c r="F266" i="12"/>
  <c r="B266" i="12"/>
  <c r="A276" i="11"/>
  <c r="F275" i="11"/>
  <c r="B275" i="11"/>
  <c r="DD37" i="9" l="1"/>
  <c r="DE37" i="9" s="1"/>
  <c r="DF37" i="9" s="1"/>
  <c r="DB43" i="9"/>
  <c r="DD43" i="9"/>
  <c r="DE43" i="9" s="1"/>
  <c r="DF43" i="9" s="1"/>
  <c r="DB38" i="9"/>
  <c r="DD33" i="9"/>
  <c r="DE33" i="9" s="1"/>
  <c r="DD28" i="9"/>
  <c r="DE28" i="9" s="1"/>
  <c r="DF28" i="9" s="1"/>
  <c r="DB31" i="9"/>
  <c r="DD31" i="9" s="1"/>
  <c r="DE31" i="9" s="1"/>
  <c r="DF31" i="9" s="1"/>
  <c r="DB40" i="9"/>
  <c r="DD40" i="9" s="1"/>
  <c r="DE40" i="9" s="1"/>
  <c r="DF40" i="9" s="1"/>
  <c r="DG40" i="9" s="1"/>
  <c r="DK40" i="9" s="1"/>
  <c r="BG44" i="9"/>
  <c r="BH44" i="9"/>
  <c r="BI37" i="9"/>
  <c r="BI36" i="9"/>
  <c r="BJ36" i="9" s="1"/>
  <c r="BK36" i="9" s="1"/>
  <c r="BI40" i="9"/>
  <c r="BG42" i="9"/>
  <c r="BH37" i="9"/>
  <c r="BI39" i="9"/>
  <c r="BL43" i="9"/>
  <c r="BJ31" i="9"/>
  <c r="BK31" i="9" s="1"/>
  <c r="BL31" i="9"/>
  <c r="BM31" i="9" s="1"/>
  <c r="BG34" i="9"/>
  <c r="BM39" i="9"/>
  <c r="BN39" i="9"/>
  <c r="DF29" i="9"/>
  <c r="DD30" i="9"/>
  <c r="DE30" i="9" s="1"/>
  <c r="BH42" i="9"/>
  <c r="BJ30" i="9"/>
  <c r="BK30" i="9" s="1"/>
  <c r="BJ27" i="9"/>
  <c r="BK27" i="9" s="1"/>
  <c r="BL27" i="9"/>
  <c r="BH31" i="9"/>
  <c r="BC45" i="9"/>
  <c r="BH45" i="9" s="1"/>
  <c r="BJ45" i="9" s="1"/>
  <c r="BK45" i="9" s="1"/>
  <c r="BL45" i="9" s="1"/>
  <c r="DC41" i="9"/>
  <c r="BJ33" i="9"/>
  <c r="BK33" i="9" s="1"/>
  <c r="BL33" i="9" s="1"/>
  <c r="BC41" i="9"/>
  <c r="BH41" i="9" s="1"/>
  <c r="DD36" i="9"/>
  <c r="DE36" i="9" s="1"/>
  <c r="BH40" i="9"/>
  <c r="BI41" i="9"/>
  <c r="DF38" i="9"/>
  <c r="DG38" i="9" s="1"/>
  <c r="DG37" i="9"/>
  <c r="DM37" i="9" s="1"/>
  <c r="DB44" i="9"/>
  <c r="DD44" i="9" s="1"/>
  <c r="DE44" i="9" s="1"/>
  <c r="BH34" i="9"/>
  <c r="DD45" i="9"/>
  <c r="DE45" i="9" s="1"/>
  <c r="DB42" i="9"/>
  <c r="DB41" i="9"/>
  <c r="DD34" i="9"/>
  <c r="DE34" i="9" s="1"/>
  <c r="BG28" i="9"/>
  <c r="BH36" i="9"/>
  <c r="BL30" i="9"/>
  <c r="BM30" i="9" s="1"/>
  <c r="DD27" i="9"/>
  <c r="DE27" i="9" s="1"/>
  <c r="DF33" i="9"/>
  <c r="DG33" i="9" s="1"/>
  <c r="DC39" i="9"/>
  <c r="BM43" i="9"/>
  <c r="DC42" i="9"/>
  <c r="BI35" i="9"/>
  <c r="BJ35" i="9" s="1"/>
  <c r="BK35" i="9" s="1"/>
  <c r="DF45" i="9"/>
  <c r="BJ29" i="9"/>
  <c r="BK29" i="9" s="1"/>
  <c r="DG29" i="9"/>
  <c r="DH29" i="9" s="1"/>
  <c r="DD38" i="9"/>
  <c r="DE38" i="9" s="1"/>
  <c r="DF34" i="9"/>
  <c r="CW39" i="9"/>
  <c r="DB39" i="9" s="1"/>
  <c r="BC39" i="9"/>
  <c r="BH39" i="9" s="1"/>
  <c r="BJ39" i="9" s="1"/>
  <c r="BK39" i="9" s="1"/>
  <c r="BL39" i="9" s="1"/>
  <c r="DB35" i="9"/>
  <c r="DD35" i="9" s="1"/>
  <c r="DE35" i="9" s="1"/>
  <c r="BI38" i="9"/>
  <c r="BJ38" i="9" s="1"/>
  <c r="BK38" i="9" s="1"/>
  <c r="B262" i="10"/>
  <c r="A263" i="10"/>
  <c r="F262" i="10"/>
  <c r="A268" i="12"/>
  <c r="B267" i="12"/>
  <c r="F267" i="12"/>
  <c r="A277" i="11"/>
  <c r="F276" i="11"/>
  <c r="B276" i="11"/>
  <c r="DH37" i="9" l="1"/>
  <c r="DF30" i="9"/>
  <c r="DG30" i="9" s="1"/>
  <c r="DF44" i="9"/>
  <c r="DG44" i="9" s="1"/>
  <c r="BO30" i="9"/>
  <c r="BP30" i="9"/>
  <c r="BQ30" i="9"/>
  <c r="BN30" i="9"/>
  <c r="BS31" i="9"/>
  <c r="BO31" i="9"/>
  <c r="BP31" i="9"/>
  <c r="BQ31" i="9"/>
  <c r="BN31" i="9"/>
  <c r="BM45" i="9"/>
  <c r="BS45" i="9"/>
  <c r="BM33" i="9"/>
  <c r="BS33" i="9"/>
  <c r="DL38" i="9"/>
  <c r="DI38" i="9"/>
  <c r="DJ38" i="9"/>
  <c r="DO38" i="9" s="1"/>
  <c r="DK38" i="9"/>
  <c r="DH38" i="9"/>
  <c r="DI33" i="9"/>
  <c r="DK33" i="9"/>
  <c r="DJ33" i="9"/>
  <c r="DO33" i="9" s="1"/>
  <c r="DH33" i="9"/>
  <c r="DL33" i="9"/>
  <c r="DQ33" i="9" s="1"/>
  <c r="DI29" i="9"/>
  <c r="DJ29" i="9"/>
  <c r="DO29" i="9" s="1"/>
  <c r="DL34" i="9"/>
  <c r="DD41" i="9"/>
  <c r="DE41" i="9" s="1"/>
  <c r="DF41" i="9" s="1"/>
  <c r="BR31" i="9"/>
  <c r="BJ37" i="9"/>
  <c r="BK37" i="9" s="1"/>
  <c r="BL37" i="9"/>
  <c r="BL36" i="9"/>
  <c r="BR39" i="9"/>
  <c r="BO39" i="9"/>
  <c r="DG34" i="9"/>
  <c r="DM34" i="9" s="1"/>
  <c r="DG45" i="9"/>
  <c r="BJ41" i="9"/>
  <c r="BK41" i="9" s="1"/>
  <c r="BL41" i="9"/>
  <c r="BM27" i="9"/>
  <c r="BS43" i="9"/>
  <c r="BI42" i="9"/>
  <c r="BJ42" i="9" s="1"/>
  <c r="BK42" i="9" s="1"/>
  <c r="DL40" i="9"/>
  <c r="BN43" i="9"/>
  <c r="BO43" i="9"/>
  <c r="BP43" i="9"/>
  <c r="BQ43" i="9"/>
  <c r="BI34" i="9"/>
  <c r="DM29" i="9"/>
  <c r="DR29" i="9" s="1"/>
  <c r="BL35" i="9"/>
  <c r="BM35" i="9" s="1"/>
  <c r="BR35" i="9"/>
  <c r="BR29" i="9"/>
  <c r="DK37" i="9"/>
  <c r="DJ37" i="9"/>
  <c r="DO37" i="9" s="1"/>
  <c r="DI37" i="9"/>
  <c r="DF36" i="9"/>
  <c r="DL37" i="9"/>
  <c r="DF27" i="9"/>
  <c r="BR43" i="9"/>
  <c r="BS30" i="9"/>
  <c r="DM38" i="9"/>
  <c r="DK29" i="9"/>
  <c r="BS39" i="9"/>
  <c r="BL29" i="9"/>
  <c r="BM29" i="9" s="1"/>
  <c r="DD42" i="9"/>
  <c r="DE42" i="9" s="1"/>
  <c r="DF42" i="9" s="1"/>
  <c r="DM40" i="9"/>
  <c r="BI44" i="9"/>
  <c r="BJ44" i="9" s="1"/>
  <c r="BK44" i="9" s="1"/>
  <c r="DI40" i="9"/>
  <c r="DJ40" i="9"/>
  <c r="DO40" i="9" s="1"/>
  <c r="DM33" i="9"/>
  <c r="DR33" i="9" s="1"/>
  <c r="DG28" i="9"/>
  <c r="DM28" i="9" s="1"/>
  <c r="BL38" i="9"/>
  <c r="BP39" i="9"/>
  <c r="DL29" i="9"/>
  <c r="DD39" i="9"/>
  <c r="DE39" i="9" s="1"/>
  <c r="DF35" i="9"/>
  <c r="DG43" i="9"/>
  <c r="DM43" i="9" s="1"/>
  <c r="BI28" i="9"/>
  <c r="DG31" i="9"/>
  <c r="DH40" i="9"/>
  <c r="BR30" i="9"/>
  <c r="BH28" i="9"/>
  <c r="BQ39" i="9"/>
  <c r="BJ40" i="9"/>
  <c r="BK40" i="9" s="1"/>
  <c r="BL40" i="9"/>
  <c r="B263" i="10"/>
  <c r="A264" i="10"/>
  <c r="F263" i="10"/>
  <c r="A269" i="12"/>
  <c r="F268" i="12"/>
  <c r="B268" i="12"/>
  <c r="A278" i="11"/>
  <c r="B277" i="11"/>
  <c r="F277" i="11"/>
  <c r="DQ37" i="9" l="1"/>
  <c r="DR37" i="9"/>
  <c r="DH44" i="9"/>
  <c r="DL44" i="9"/>
  <c r="DJ44" i="9"/>
  <c r="DO44" i="9" s="1"/>
  <c r="DK44" i="9"/>
  <c r="DI44" i="9"/>
  <c r="DJ30" i="9"/>
  <c r="DO30" i="9" s="1"/>
  <c r="DK30" i="9"/>
  <c r="DL30" i="9"/>
  <c r="DQ30" i="9" s="1"/>
  <c r="DH30" i="9"/>
  <c r="DI30" i="9"/>
  <c r="DM30" i="9"/>
  <c r="DQ29" i="9"/>
  <c r="DM44" i="9"/>
  <c r="DR44" i="9" s="1"/>
  <c r="DP29" i="9"/>
  <c r="DR38" i="9"/>
  <c r="DP37" i="9"/>
  <c r="DP38" i="9"/>
  <c r="BS27" i="9"/>
  <c r="BO27" i="9"/>
  <c r="BP27" i="9"/>
  <c r="BN27" i="9"/>
  <c r="BQ27" i="9"/>
  <c r="BS35" i="9"/>
  <c r="BO35" i="9"/>
  <c r="BP35" i="9"/>
  <c r="BQ35" i="9"/>
  <c r="BN35" i="9"/>
  <c r="BS41" i="9"/>
  <c r="DP44" i="9"/>
  <c r="DR30" i="9"/>
  <c r="BR33" i="9"/>
  <c r="BO33" i="9"/>
  <c r="BP33" i="9"/>
  <c r="BQ33" i="9"/>
  <c r="BN33" i="9"/>
  <c r="DG35" i="9"/>
  <c r="DM35" i="9" s="1"/>
  <c r="BS29" i="9"/>
  <c r="BO29" i="9"/>
  <c r="BP29" i="9"/>
  <c r="BN29" i="9"/>
  <c r="BQ29" i="9"/>
  <c r="BR27" i="9"/>
  <c r="DQ40" i="9"/>
  <c r="DI31" i="9"/>
  <c r="DK31" i="9"/>
  <c r="DJ31" i="9"/>
  <c r="DO31" i="9" s="1"/>
  <c r="DH31" i="9"/>
  <c r="DL31" i="9"/>
  <c r="DF39" i="9"/>
  <c r="BM41" i="9"/>
  <c r="BM36" i="9"/>
  <c r="BS36" i="9"/>
  <c r="DP40" i="9"/>
  <c r="DG42" i="9"/>
  <c r="BJ28" i="9"/>
  <c r="BK28" i="9" s="1"/>
  <c r="BL42" i="9"/>
  <c r="BM42" i="9"/>
  <c r="DL45" i="9"/>
  <c r="DI45" i="9"/>
  <c r="DK45" i="9"/>
  <c r="DP45" i="9" s="1"/>
  <c r="DJ45" i="9"/>
  <c r="DO45" i="9" s="1"/>
  <c r="DH45" i="9"/>
  <c r="DM45" i="9"/>
  <c r="DQ38" i="9"/>
  <c r="DQ44" i="9"/>
  <c r="DG41" i="9"/>
  <c r="DL41" i="9"/>
  <c r="BL44" i="9"/>
  <c r="BM44" i="9"/>
  <c r="DG27" i="9"/>
  <c r="DM27" i="9" s="1"/>
  <c r="BR45" i="9"/>
  <c r="BO45" i="9"/>
  <c r="BP45" i="9"/>
  <c r="BQ45" i="9"/>
  <c r="BN45" i="9"/>
  <c r="DG36" i="9"/>
  <c r="BJ34" i="9"/>
  <c r="BK34" i="9" s="1"/>
  <c r="BL34" i="9"/>
  <c r="BM38" i="9"/>
  <c r="BS38" i="9"/>
  <c r="BM40" i="9"/>
  <c r="DI43" i="9"/>
  <c r="DJ43" i="9"/>
  <c r="DO43" i="9" s="1"/>
  <c r="DK43" i="9"/>
  <c r="DP43" i="9" s="1"/>
  <c r="DH43" i="9"/>
  <c r="DL43" i="9"/>
  <c r="DI28" i="9"/>
  <c r="DJ28" i="9"/>
  <c r="DO28" i="9" s="1"/>
  <c r="DK28" i="9"/>
  <c r="DP28" i="9" s="1"/>
  <c r="DH28" i="9"/>
  <c r="DL28" i="9"/>
  <c r="DQ28" i="9" s="1"/>
  <c r="DR40" i="9"/>
  <c r="DI34" i="9"/>
  <c r="DK34" i="9"/>
  <c r="DJ34" i="9"/>
  <c r="DO34" i="9" s="1"/>
  <c r="DH34" i="9"/>
  <c r="BM37" i="9"/>
  <c r="DM31" i="9"/>
  <c r="DP33" i="9"/>
  <c r="DP30" i="9"/>
  <c r="B264" i="10"/>
  <c r="A265" i="10"/>
  <c r="F264" i="10"/>
  <c r="A270" i="12"/>
  <c r="F269" i="12"/>
  <c r="B269" i="12"/>
  <c r="A279" i="11"/>
  <c r="B278" i="11"/>
  <c r="F278" i="11"/>
  <c r="DQ45" i="9" l="1"/>
  <c r="DQ31" i="9"/>
  <c r="DQ43" i="9"/>
  <c r="DR45" i="9"/>
  <c r="DP34" i="9"/>
  <c r="DR34" i="9"/>
  <c r="BM34" i="9"/>
  <c r="BS34" i="9"/>
  <c r="DQ34" i="9"/>
  <c r="DR31" i="9"/>
  <c r="DI36" i="9"/>
  <c r="DK36" i="9"/>
  <c r="DJ36" i="9"/>
  <c r="DO36" i="9" s="1"/>
  <c r="DH36" i="9"/>
  <c r="DL36" i="9"/>
  <c r="DQ36" i="9" s="1"/>
  <c r="DP31" i="9"/>
  <c r="DI41" i="9"/>
  <c r="DJ41" i="9"/>
  <c r="DO41" i="9" s="1"/>
  <c r="DK41" i="9"/>
  <c r="DH41" i="9"/>
  <c r="BS42" i="9"/>
  <c r="BN42" i="9"/>
  <c r="BO42" i="9"/>
  <c r="BP42" i="9"/>
  <c r="BQ42" i="9"/>
  <c r="BS37" i="9"/>
  <c r="BO37" i="9"/>
  <c r="BN37" i="9"/>
  <c r="BP37" i="9"/>
  <c r="BQ37" i="9"/>
  <c r="DM36" i="9"/>
  <c r="DR36" i="9" s="1"/>
  <c r="BO44" i="9"/>
  <c r="BP44" i="9"/>
  <c r="BN44" i="9"/>
  <c r="BQ44" i="9"/>
  <c r="BP36" i="9"/>
  <c r="BO36" i="9"/>
  <c r="BN36" i="9"/>
  <c r="BQ36" i="9"/>
  <c r="BR36" i="9"/>
  <c r="DJ27" i="9"/>
  <c r="DO27" i="9" s="1"/>
  <c r="DH27" i="9"/>
  <c r="DI27" i="9"/>
  <c r="DK27" i="9"/>
  <c r="DP27" i="9" s="1"/>
  <c r="DL27" i="9"/>
  <c r="DQ27" i="9" s="1"/>
  <c r="BR37" i="9"/>
  <c r="BS40" i="9"/>
  <c r="BO40" i="9"/>
  <c r="BQ40" i="9"/>
  <c r="BN40" i="9"/>
  <c r="BP40" i="9"/>
  <c r="BR44" i="9"/>
  <c r="BL28" i="9"/>
  <c r="BM28" i="9"/>
  <c r="BR28" i="9" s="1"/>
  <c r="BO41" i="9"/>
  <c r="BP41" i="9"/>
  <c r="BN41" i="9"/>
  <c r="BQ41" i="9"/>
  <c r="DM41" i="9"/>
  <c r="DR41" i="9" s="1"/>
  <c r="DI42" i="9"/>
  <c r="DJ42" i="9"/>
  <c r="DO42" i="9" s="1"/>
  <c r="DH42" i="9"/>
  <c r="DK42" i="9"/>
  <c r="BR38" i="9"/>
  <c r="BO38" i="9"/>
  <c r="BP38" i="9"/>
  <c r="BN38" i="9"/>
  <c r="BQ38" i="9"/>
  <c r="DL42" i="9"/>
  <c r="BR42" i="9"/>
  <c r="BR40" i="9"/>
  <c r="BS44" i="9"/>
  <c r="DR43" i="9"/>
  <c r="BR41" i="9"/>
  <c r="DR28" i="9"/>
  <c r="DI35" i="9"/>
  <c r="DH35" i="9"/>
  <c r="DJ35" i="9"/>
  <c r="DO35" i="9" s="1"/>
  <c r="DK35" i="9"/>
  <c r="DL35" i="9"/>
  <c r="DG39" i="9"/>
  <c r="DM39" i="9" s="1"/>
  <c r="DM42" i="9"/>
  <c r="F265" i="10"/>
  <c r="A266" i="10"/>
  <c r="B265" i="10"/>
  <c r="A271" i="12"/>
  <c r="F270" i="12"/>
  <c r="B270" i="12"/>
  <c r="A280" i="11"/>
  <c r="F279" i="11"/>
  <c r="B279" i="11"/>
  <c r="DQ42" i="9" l="1"/>
  <c r="DP41" i="9"/>
  <c r="BS28" i="9"/>
  <c r="DR35" i="9"/>
  <c r="BO34" i="9"/>
  <c r="BP34" i="9"/>
  <c r="BN34" i="9"/>
  <c r="BQ34" i="9"/>
  <c r="DR42" i="9"/>
  <c r="DP36" i="9"/>
  <c r="BR34" i="9"/>
  <c r="BO28" i="9"/>
  <c r="BP28" i="9"/>
  <c r="BN28" i="9"/>
  <c r="BQ28" i="9"/>
  <c r="DI39" i="9"/>
  <c r="DJ39" i="9"/>
  <c r="DO39" i="9" s="1"/>
  <c r="DH39" i="9"/>
  <c r="DK39" i="9"/>
  <c r="DL39" i="9"/>
  <c r="DQ35" i="9"/>
  <c r="DP35" i="9"/>
  <c r="DP42" i="9"/>
  <c r="DR27" i="9"/>
  <c r="DQ41" i="9"/>
  <c r="A267" i="10"/>
  <c r="B266" i="10"/>
  <c r="F266" i="10"/>
  <c r="A272" i="12"/>
  <c r="B271" i="12"/>
  <c r="F271" i="12"/>
  <c r="A281" i="11"/>
  <c r="F280" i="11"/>
  <c r="B280" i="11"/>
  <c r="DR39" i="9" l="1"/>
  <c r="DQ39" i="9"/>
  <c r="DP39" i="9"/>
  <c r="F267" i="10"/>
  <c r="B267" i="10"/>
  <c r="A268" i="10"/>
  <c r="A273" i="12"/>
  <c r="F272" i="12"/>
  <c r="B272" i="12"/>
  <c r="A282" i="11"/>
  <c r="F281" i="11"/>
  <c r="B281" i="11"/>
  <c r="B268" i="10" l="1"/>
  <c r="A269" i="10"/>
  <c r="F268" i="10"/>
  <c r="A274" i="12"/>
  <c r="F273" i="12"/>
  <c r="B273" i="12"/>
  <c r="A283" i="11"/>
  <c r="B282" i="11"/>
  <c r="F282" i="11"/>
  <c r="B269" i="10" l="1"/>
  <c r="A270" i="10"/>
  <c r="F269" i="10"/>
  <c r="A275" i="12"/>
  <c r="F274" i="12"/>
  <c r="B274" i="12"/>
  <c r="A284" i="11"/>
  <c r="F283" i="11"/>
  <c r="B283" i="11"/>
  <c r="F270" i="10" l="1"/>
  <c r="B270" i="10"/>
  <c r="A271" i="10"/>
  <c r="A276" i="12"/>
  <c r="B275" i="12"/>
  <c r="F275" i="12"/>
  <c r="A285" i="11"/>
  <c r="F284" i="11"/>
  <c r="B284" i="11"/>
  <c r="A272" i="10" l="1"/>
  <c r="F271" i="10"/>
  <c r="B271" i="10"/>
  <c r="A277" i="12"/>
  <c r="F276" i="12"/>
  <c r="B276" i="12"/>
  <c r="A286" i="11"/>
  <c r="F285" i="11"/>
  <c r="B285" i="11"/>
  <c r="A273" i="10" l="1"/>
  <c r="F272" i="10"/>
  <c r="B272" i="10"/>
  <c r="A278" i="12"/>
  <c r="F277" i="12"/>
  <c r="B277" i="12"/>
  <c r="A287" i="11"/>
  <c r="B286" i="11"/>
  <c r="F286" i="11"/>
  <c r="B273" i="10" l="1"/>
  <c r="A274" i="10"/>
  <c r="F273" i="10"/>
  <c r="A279" i="12"/>
  <c r="F278" i="12"/>
  <c r="B278" i="12"/>
  <c r="A288" i="11"/>
  <c r="F287" i="11"/>
  <c r="B287" i="11"/>
  <c r="F274" i="10" l="1"/>
  <c r="B274" i="10"/>
  <c r="A275" i="10"/>
  <c r="A280" i="12"/>
  <c r="B279" i="12"/>
  <c r="F279" i="12"/>
  <c r="A289" i="11"/>
  <c r="F288" i="11"/>
  <c r="B288" i="11"/>
  <c r="A276" i="10" l="1"/>
  <c r="F275" i="10"/>
  <c r="B275" i="10"/>
  <c r="A281" i="12"/>
  <c r="F280" i="12"/>
  <c r="B280" i="12"/>
  <c r="A290" i="11"/>
  <c r="F289" i="11"/>
  <c r="B289" i="11"/>
  <c r="B276" i="10" l="1"/>
  <c r="A277" i="10"/>
  <c r="F276" i="10"/>
  <c r="A282" i="12"/>
  <c r="F281" i="12"/>
  <c r="B281" i="12"/>
  <c r="A291" i="11"/>
  <c r="B290" i="11"/>
  <c r="F290" i="11"/>
  <c r="A278" i="10" l="1"/>
  <c r="F277" i="10"/>
  <c r="B277" i="10"/>
  <c r="A283" i="12"/>
  <c r="B282" i="12"/>
  <c r="F282" i="12"/>
  <c r="A292" i="11"/>
  <c r="B291" i="11"/>
  <c r="F291" i="11"/>
  <c r="B278" i="10" l="1"/>
  <c r="A279" i="10"/>
  <c r="F278" i="10"/>
  <c r="A284" i="12"/>
  <c r="B283" i="12"/>
  <c r="F283" i="12"/>
  <c r="A293" i="11"/>
  <c r="F292" i="11"/>
  <c r="B292" i="11"/>
  <c r="F279" i="10" l="1"/>
  <c r="B279" i="10"/>
  <c r="A280" i="10"/>
  <c r="A285" i="12"/>
  <c r="F284" i="12"/>
  <c r="B284" i="12"/>
  <c r="A294" i="11"/>
  <c r="F293" i="11"/>
  <c r="B293" i="11"/>
  <c r="A281" i="10" l="1"/>
  <c r="F280" i="10"/>
  <c r="B280" i="10"/>
  <c r="A286" i="12"/>
  <c r="F285" i="12"/>
  <c r="B285" i="12"/>
  <c r="A295" i="11"/>
  <c r="B294" i="11"/>
  <c r="F294" i="11"/>
  <c r="B281" i="10" l="1"/>
  <c r="F281" i="10"/>
  <c r="A282" i="10"/>
  <c r="A287" i="12"/>
  <c r="B286" i="12"/>
  <c r="F286" i="12"/>
  <c r="A296" i="11"/>
  <c r="F295" i="11"/>
  <c r="B295" i="11"/>
  <c r="F282" i="10" l="1"/>
  <c r="B282" i="10"/>
  <c r="A283" i="10"/>
  <c r="A288" i="12"/>
  <c r="B287" i="12"/>
  <c r="F287" i="12"/>
  <c r="A297" i="11"/>
  <c r="F296" i="11"/>
  <c r="B296" i="11"/>
  <c r="A284" i="10" l="1"/>
  <c r="F283" i="10"/>
  <c r="B283" i="10"/>
  <c r="A289" i="12"/>
  <c r="F288" i="12"/>
  <c r="B288" i="12"/>
  <c r="A298" i="11"/>
  <c r="F297" i="11"/>
  <c r="B297" i="11"/>
  <c r="F284" i="10" l="1"/>
  <c r="B284" i="10"/>
  <c r="A285" i="10"/>
  <c r="A290" i="12"/>
  <c r="F289" i="12"/>
  <c r="B289" i="12"/>
  <c r="A299" i="11"/>
  <c r="B298" i="11"/>
  <c r="F298" i="11"/>
  <c r="B285" i="10" l="1"/>
  <c r="A286" i="10"/>
  <c r="F285" i="10"/>
  <c r="A291" i="12"/>
  <c r="B290" i="12"/>
  <c r="F290" i="12"/>
  <c r="A300" i="11"/>
  <c r="F299" i="11"/>
  <c r="B299" i="11"/>
  <c r="A287" i="10" l="1"/>
  <c r="F286" i="10"/>
  <c r="B286" i="10"/>
  <c r="A292" i="12"/>
  <c r="B291" i="12"/>
  <c r="F291" i="12"/>
  <c r="A301" i="11"/>
  <c r="B300" i="11"/>
  <c r="F300" i="11"/>
  <c r="A288" i="10" l="1"/>
  <c r="F287" i="10"/>
  <c r="B287" i="10"/>
  <c r="A293" i="12"/>
  <c r="F292" i="12"/>
  <c r="B292" i="12"/>
  <c r="A302" i="11"/>
  <c r="F301" i="11"/>
  <c r="B301" i="11"/>
  <c r="A289" i="10" l="1"/>
  <c r="F288" i="10"/>
  <c r="B288" i="10"/>
  <c r="A294" i="12"/>
  <c r="F293" i="12"/>
  <c r="B293" i="12"/>
  <c r="A303" i="11"/>
  <c r="B302" i="11"/>
  <c r="F302" i="11"/>
  <c r="B289" i="10" l="1"/>
  <c r="F289" i="10"/>
  <c r="A290" i="10"/>
  <c r="A295" i="12"/>
  <c r="B294" i="12"/>
  <c r="F294" i="12"/>
  <c r="A304" i="11"/>
  <c r="F303" i="11"/>
  <c r="B303" i="11"/>
  <c r="A291" i="10" l="1"/>
  <c r="F290" i="10"/>
  <c r="B290" i="10"/>
  <c r="A296" i="12"/>
  <c r="B295" i="12"/>
  <c r="F295" i="12"/>
  <c r="A305" i="11"/>
  <c r="F304" i="11"/>
  <c r="B304" i="11"/>
  <c r="F291" i="10" l="1"/>
  <c r="B291" i="10"/>
  <c r="A292" i="10"/>
  <c r="A297" i="12"/>
  <c r="F296" i="12"/>
  <c r="B296" i="12"/>
  <c r="A306" i="11"/>
  <c r="F305" i="11"/>
  <c r="B305" i="11"/>
  <c r="B292" i="10" l="1"/>
  <c r="A293" i="10"/>
  <c r="F292" i="10"/>
  <c r="A298" i="12"/>
  <c r="F297" i="12"/>
  <c r="B297" i="12"/>
  <c r="A307" i="11"/>
  <c r="B306" i="11"/>
  <c r="F306" i="11"/>
  <c r="A294" i="10" l="1"/>
  <c r="F293" i="10"/>
  <c r="B293" i="10"/>
  <c r="A299" i="12"/>
  <c r="B298" i="12"/>
  <c r="F298" i="12"/>
  <c r="A308" i="11"/>
  <c r="F307" i="11"/>
  <c r="B307" i="11"/>
  <c r="B294" i="10" l="1"/>
  <c r="A295" i="10"/>
  <c r="F294" i="10"/>
  <c r="A300" i="12"/>
  <c r="B299" i="12"/>
  <c r="F299" i="12"/>
  <c r="A309" i="11"/>
  <c r="F308" i="11"/>
  <c r="B308" i="11"/>
  <c r="A296" i="10" l="1"/>
  <c r="F295" i="10"/>
  <c r="B295" i="10"/>
  <c r="B300" i="12"/>
  <c r="F300" i="12"/>
  <c r="A301" i="12"/>
  <c r="A310" i="11"/>
  <c r="B309" i="11"/>
  <c r="F309" i="11"/>
  <c r="A297" i="10" l="1"/>
  <c r="F296" i="10"/>
  <c r="B296" i="10"/>
  <c r="A302" i="12"/>
  <c r="F301" i="12"/>
  <c r="B301" i="12"/>
  <c r="A311" i="11"/>
  <c r="B310" i="11"/>
  <c r="F310" i="11"/>
  <c r="B297" i="10" l="1"/>
  <c r="F297" i="10"/>
  <c r="A298" i="10"/>
  <c r="A303" i="12"/>
  <c r="B302" i="12"/>
  <c r="F302" i="12"/>
  <c r="A312" i="11"/>
  <c r="F311" i="11"/>
  <c r="B311" i="11"/>
  <c r="F298" i="10" l="1"/>
  <c r="B298" i="10"/>
  <c r="A299" i="10"/>
  <c r="B303" i="12"/>
  <c r="A304" i="12"/>
  <c r="F303" i="12"/>
  <c r="A313" i="11"/>
  <c r="F312" i="11"/>
  <c r="B312" i="11"/>
  <c r="A300" i="10" l="1"/>
  <c r="F299" i="10"/>
  <c r="B299" i="10"/>
  <c r="A305" i="12"/>
  <c r="B304" i="12"/>
  <c r="F304" i="12"/>
  <c r="A314" i="11"/>
  <c r="F313" i="11"/>
  <c r="B313" i="11"/>
  <c r="A301" i="10" l="1"/>
  <c r="F300" i="10"/>
  <c r="B300" i="10"/>
  <c r="A306" i="12"/>
  <c r="F305" i="12"/>
  <c r="B305" i="12"/>
  <c r="A315" i="11"/>
  <c r="B314" i="11"/>
  <c r="F314" i="11"/>
  <c r="B301" i="10" l="1"/>
  <c r="A302" i="10"/>
  <c r="F301" i="10"/>
  <c r="F306" i="12"/>
  <c r="A307" i="12"/>
  <c r="B306" i="12"/>
  <c r="A316" i="11"/>
  <c r="F315" i="11"/>
  <c r="B315" i="11"/>
  <c r="F302" i="10" l="1"/>
  <c r="B302" i="10"/>
  <c r="A303" i="10"/>
  <c r="B307" i="12"/>
  <c r="A308" i="12"/>
  <c r="F307" i="12"/>
  <c r="A317" i="11"/>
  <c r="F316" i="11"/>
  <c r="B316" i="11"/>
  <c r="A304" i="10" l="1"/>
  <c r="F303" i="10"/>
  <c r="B303" i="10"/>
  <c r="A309" i="12"/>
  <c r="B308" i="12"/>
  <c r="F308" i="12"/>
  <c r="A318" i="11"/>
  <c r="F317" i="11"/>
  <c r="B317" i="11"/>
  <c r="B304" i="10" l="1"/>
  <c r="A305" i="10"/>
  <c r="F304" i="10"/>
  <c r="A310" i="12"/>
  <c r="F309" i="12"/>
  <c r="B309" i="12"/>
  <c r="A319" i="11"/>
  <c r="B318" i="11"/>
  <c r="F318" i="11"/>
  <c r="B305" i="10" l="1"/>
  <c r="A306" i="10"/>
  <c r="F305" i="10"/>
  <c r="B310" i="12"/>
  <c r="A311" i="12"/>
  <c r="F310" i="12"/>
  <c r="A320" i="11"/>
  <c r="F319" i="11"/>
  <c r="B319" i="11"/>
  <c r="F306" i="10" l="1"/>
  <c r="B306" i="10"/>
  <c r="A307" i="10"/>
  <c r="A312" i="12"/>
  <c r="F311" i="12"/>
  <c r="B311" i="12"/>
  <c r="A321" i="11"/>
  <c r="F320" i="11"/>
  <c r="B320" i="11"/>
  <c r="F307" i="10" l="1"/>
  <c r="B307" i="10"/>
  <c r="A308" i="10"/>
  <c r="A313" i="12"/>
  <c r="B312" i="12"/>
  <c r="F312" i="12"/>
  <c r="A322" i="11"/>
  <c r="F321" i="11"/>
  <c r="B321" i="11"/>
  <c r="B308" i="10" l="1"/>
  <c r="A309" i="10"/>
  <c r="F308" i="10"/>
  <c r="A314" i="12"/>
  <c r="F313" i="12"/>
  <c r="B313" i="12"/>
  <c r="A323" i="11"/>
  <c r="B322" i="11"/>
  <c r="F322" i="11"/>
  <c r="B309" i="10" l="1"/>
  <c r="A310" i="10"/>
  <c r="F309" i="10"/>
  <c r="A315" i="12"/>
  <c r="F314" i="12"/>
  <c r="B314" i="12"/>
  <c r="A324" i="11"/>
  <c r="B323" i="11"/>
  <c r="F323" i="11"/>
  <c r="A311" i="10" l="1"/>
  <c r="F310" i="10"/>
  <c r="B310" i="10"/>
  <c r="F315" i="12"/>
  <c r="B315" i="12"/>
  <c r="A316" i="12"/>
  <c r="A325" i="11"/>
  <c r="F324" i="11"/>
  <c r="B324" i="11"/>
  <c r="A312" i="10" l="1"/>
  <c r="F311" i="10"/>
  <c r="B311" i="10"/>
  <c r="F316" i="12"/>
  <c r="A317" i="12"/>
  <c r="B316" i="12"/>
  <c r="A326" i="11"/>
  <c r="F325" i="11"/>
  <c r="B325" i="11"/>
  <c r="A313" i="10" l="1"/>
  <c r="F312" i="10"/>
  <c r="B312" i="10"/>
  <c r="A318" i="12"/>
  <c r="F317" i="12"/>
  <c r="B317" i="12"/>
  <c r="A327" i="11"/>
  <c r="B326" i="11"/>
  <c r="F326" i="11"/>
  <c r="F313" i="10" l="1"/>
  <c r="A314" i="10"/>
  <c r="B313" i="10"/>
  <c r="B318" i="12"/>
  <c r="A319" i="12"/>
  <c r="F318" i="12"/>
  <c r="A328" i="11"/>
  <c r="F327" i="11"/>
  <c r="B327" i="11"/>
  <c r="A315" i="10" l="1"/>
  <c r="F314" i="10"/>
  <c r="B314" i="10"/>
  <c r="A320" i="12"/>
  <c r="F319" i="12"/>
  <c r="B319" i="12"/>
  <c r="A329" i="11"/>
  <c r="F328" i="11"/>
  <c r="B328" i="11"/>
  <c r="B315" i="10" l="1"/>
  <c r="F315" i="10"/>
  <c r="A316" i="10"/>
  <c r="B320" i="12"/>
  <c r="F320" i="12"/>
  <c r="A321" i="12"/>
  <c r="A330" i="11"/>
  <c r="F329" i="11"/>
  <c r="B329" i="11"/>
  <c r="B316" i="10" l="1"/>
  <c r="A317" i="10"/>
  <c r="F316" i="10"/>
  <c r="A322" i="12"/>
  <c r="B321" i="12"/>
  <c r="F321" i="12"/>
  <c r="A331" i="11"/>
  <c r="B330" i="11"/>
  <c r="F330" i="11"/>
  <c r="A318" i="10" l="1"/>
  <c r="F317" i="10"/>
  <c r="B317" i="10"/>
  <c r="A323" i="12"/>
  <c r="F322" i="12"/>
  <c r="B322" i="12"/>
  <c r="A332" i="11"/>
  <c r="F331" i="11"/>
  <c r="B331" i="11"/>
  <c r="B318" i="10" l="1"/>
  <c r="A319" i="10"/>
  <c r="F318" i="10"/>
  <c r="F323" i="12"/>
  <c r="B323" i="12"/>
  <c r="A324" i="12"/>
  <c r="A333" i="11"/>
  <c r="B332" i="11"/>
  <c r="F332" i="11"/>
  <c r="F319" i="10" l="1"/>
  <c r="B319" i="10"/>
  <c r="A320" i="10"/>
  <c r="A325" i="12"/>
  <c r="B324" i="12"/>
  <c r="F324" i="12"/>
  <c r="A334" i="11"/>
  <c r="F333" i="11"/>
  <c r="B333" i="11"/>
  <c r="B320" i="10" l="1"/>
  <c r="A321" i="10"/>
  <c r="F320" i="10"/>
  <c r="F325" i="12"/>
  <c r="B325" i="12"/>
  <c r="A326" i="12"/>
  <c r="A335" i="11"/>
  <c r="B334" i="11"/>
  <c r="F334" i="11"/>
  <c r="A322" i="10" l="1"/>
  <c r="B321" i="10"/>
  <c r="F321" i="10"/>
  <c r="A327" i="12"/>
  <c r="F326" i="12"/>
  <c r="B326" i="12"/>
  <c r="A336" i="11"/>
  <c r="F335" i="11"/>
  <c r="B335" i="11"/>
  <c r="A323" i="10" l="1"/>
  <c r="B322" i="10"/>
  <c r="F322" i="10"/>
  <c r="F327" i="12"/>
  <c r="B327" i="12"/>
  <c r="A328" i="12"/>
  <c r="A337" i="11"/>
  <c r="F336" i="11"/>
  <c r="B336" i="11"/>
  <c r="F323" i="10" l="1"/>
  <c r="B323" i="10"/>
  <c r="A324" i="10"/>
  <c r="A329" i="12"/>
  <c r="B328" i="12"/>
  <c r="F328" i="12"/>
  <c r="A338" i="11"/>
  <c r="F337" i="11"/>
  <c r="B337" i="11"/>
  <c r="B324" i="10" l="1"/>
  <c r="A325" i="10"/>
  <c r="F324" i="10"/>
  <c r="F329" i="12"/>
  <c r="A330" i="12"/>
  <c r="B329" i="12"/>
  <c r="A339" i="11"/>
  <c r="B338" i="11"/>
  <c r="F338" i="11"/>
  <c r="B325" i="10" l="1"/>
  <c r="A326" i="10"/>
  <c r="F325" i="10"/>
  <c r="A331" i="12"/>
  <c r="F330" i="12"/>
  <c r="B330" i="12"/>
  <c r="A340" i="11"/>
  <c r="F339" i="11"/>
  <c r="B339" i="11"/>
  <c r="F326" i="10" l="1"/>
  <c r="B326" i="10"/>
  <c r="A327" i="10"/>
  <c r="B331" i="12"/>
  <c r="A332" i="12"/>
  <c r="F331" i="12"/>
  <c r="A341" i="11"/>
  <c r="F340" i="11"/>
  <c r="B340" i="11"/>
  <c r="F327" i="10" l="1"/>
  <c r="B327" i="10"/>
  <c r="A328" i="10"/>
  <c r="A333" i="12"/>
  <c r="B332" i="12"/>
  <c r="F332" i="12"/>
  <c r="A342" i="11"/>
  <c r="B341" i="11"/>
  <c r="F341" i="11"/>
  <c r="B328" i="10" l="1"/>
  <c r="A329" i="10"/>
  <c r="F328" i="10"/>
  <c r="A334" i="12"/>
  <c r="F333" i="12"/>
  <c r="B333" i="12"/>
  <c r="A343" i="11"/>
  <c r="B342" i="11"/>
  <c r="F342" i="11"/>
  <c r="F329" i="10" l="1"/>
  <c r="B329" i="10"/>
  <c r="A330" i="10"/>
  <c r="A335" i="12"/>
  <c r="F334" i="12"/>
  <c r="B334" i="12"/>
  <c r="A344" i="11"/>
  <c r="F343" i="11"/>
  <c r="B343" i="11"/>
  <c r="A331" i="10" l="1"/>
  <c r="F330" i="10"/>
  <c r="B330" i="10"/>
  <c r="A336" i="12"/>
  <c r="F335" i="12"/>
  <c r="B335" i="12"/>
  <c r="A345" i="11"/>
  <c r="F344" i="11"/>
  <c r="B344" i="11"/>
  <c r="A332" i="10" l="1"/>
  <c r="F331" i="10"/>
  <c r="B331" i="10"/>
  <c r="F336" i="12"/>
  <c r="A337" i="12"/>
  <c r="B336" i="12"/>
  <c r="A346" i="11"/>
  <c r="F345" i="11"/>
  <c r="B345" i="11"/>
  <c r="A333" i="10" l="1"/>
  <c r="F332" i="10"/>
  <c r="B332" i="10"/>
  <c r="A338" i="12"/>
  <c r="F337" i="12"/>
  <c r="B337" i="12"/>
  <c r="A347" i="11"/>
  <c r="B346" i="11"/>
  <c r="F346" i="11"/>
  <c r="B333" i="10" l="1"/>
  <c r="A334" i="10"/>
  <c r="F333" i="10"/>
  <c r="B338" i="12"/>
  <c r="A339" i="12"/>
  <c r="F338" i="12"/>
  <c r="A348" i="11"/>
  <c r="F347" i="11"/>
  <c r="B347" i="11"/>
  <c r="A335" i="10" l="1"/>
  <c r="F334" i="10"/>
  <c r="B334" i="10"/>
  <c r="A340" i="12"/>
  <c r="F339" i="12"/>
  <c r="B339" i="12"/>
  <c r="A349" i="11"/>
  <c r="F348" i="11"/>
  <c r="B348" i="11"/>
  <c r="A336" i="10" l="1"/>
  <c r="F335" i="10"/>
  <c r="B335" i="10"/>
  <c r="B340" i="12"/>
  <c r="F340" i="12"/>
  <c r="A341" i="12"/>
  <c r="A350" i="11"/>
  <c r="F349" i="11"/>
  <c r="B349" i="11"/>
  <c r="F336" i="10" l="1"/>
  <c r="B336" i="10"/>
  <c r="A337" i="10"/>
  <c r="A342" i="12"/>
  <c r="B341" i="12"/>
  <c r="F341" i="12"/>
  <c r="A351" i="11"/>
  <c r="B350" i="11"/>
  <c r="F350" i="11"/>
  <c r="B337" i="10" l="1"/>
  <c r="F337" i="10"/>
  <c r="A338" i="10"/>
  <c r="A343" i="12"/>
  <c r="F342" i="12"/>
  <c r="B342" i="12"/>
  <c r="A352" i="11"/>
  <c r="F351" i="11"/>
  <c r="B351" i="11"/>
  <c r="F338" i="10" l="1"/>
  <c r="A339" i="10"/>
  <c r="B338" i="10"/>
  <c r="A344" i="12"/>
  <c r="F343" i="12"/>
  <c r="B343" i="12"/>
  <c r="A353" i="11"/>
  <c r="F352" i="11"/>
  <c r="B352" i="11"/>
  <c r="A340" i="10" l="1"/>
  <c r="F339" i="10"/>
  <c r="B339" i="10"/>
  <c r="A345" i="12"/>
  <c r="B344" i="12"/>
  <c r="F344" i="12"/>
  <c r="L29" i="10"/>
  <c r="L25" i="10"/>
  <c r="O27" i="10"/>
  <c r="R26" i="10"/>
  <c r="W26" i="10"/>
  <c r="V23" i="10"/>
  <c r="T7" i="10"/>
  <c r="Q24" i="10"/>
  <c r="P28" i="10"/>
  <c r="S26" i="10"/>
  <c r="L23" i="10"/>
  <c r="X17" i="10"/>
  <c r="L26" i="10"/>
  <c r="M29" i="10"/>
  <c r="O29" i="10"/>
  <c r="R25" i="10"/>
  <c r="X26" i="10"/>
  <c r="V26" i="10"/>
  <c r="P9" i="10"/>
  <c r="O25" i="10"/>
  <c r="W27" i="10"/>
  <c r="T9" i="10"/>
  <c r="P24" i="10"/>
  <c r="N29" i="10"/>
  <c r="N28" i="10"/>
  <c r="X24" i="10"/>
  <c r="L20" i="10"/>
  <c r="Q26" i="10"/>
  <c r="P26" i="10"/>
  <c r="Q29" i="10"/>
  <c r="N18" i="10"/>
  <c r="L24" i="10"/>
  <c r="Q28" i="10"/>
  <c r="T16" i="10"/>
  <c r="W28" i="10"/>
  <c r="V25" i="10"/>
  <c r="X21" i="10"/>
  <c r="N25" i="10"/>
  <c r="M25" i="10"/>
  <c r="Q21" i="10"/>
  <c r="V27" i="10"/>
  <c r="O26" i="10"/>
  <c r="X28" i="10"/>
  <c r="N26" i="10"/>
  <c r="S20" i="10"/>
  <c r="M20" i="10"/>
  <c r="X27" i="10"/>
  <c r="R24" i="10"/>
  <c r="L28" i="10"/>
  <c r="S10" i="10"/>
  <c r="V29" i="10"/>
  <c r="N27" i="10"/>
  <c r="V18" i="10"/>
  <c r="X23" i="10"/>
  <c r="M19" i="10"/>
  <c r="X19" i="10"/>
  <c r="R28" i="10"/>
  <c r="Q27" i="10"/>
  <c r="V24" i="10"/>
  <c r="R11" i="10"/>
  <c r="Q19" i="10"/>
  <c r="N15" i="10"/>
  <c r="N17" i="10"/>
  <c r="L9" i="10"/>
  <c r="O23" i="10"/>
  <c r="M17" i="10"/>
  <c r="M26" i="10"/>
  <c r="S18" i="10"/>
  <c r="P23" i="10"/>
  <c r="R27" i="10"/>
  <c r="L8" i="10"/>
  <c r="P11" i="10"/>
  <c r="R8" i="10"/>
  <c r="V28" i="10"/>
  <c r="W9" i="10"/>
  <c r="S15" i="10"/>
  <c r="O12" i="10"/>
  <c r="P16" i="10"/>
  <c r="M13" i="10"/>
  <c r="M7" i="10"/>
  <c r="S12" i="10"/>
  <c r="O11" i="10"/>
  <c r="L11" i="10"/>
  <c r="O7" i="10"/>
  <c r="T8" i="10"/>
  <c r="Q17" i="10"/>
  <c r="X9" i="10"/>
  <c r="P7" i="10"/>
  <c r="N11" i="10"/>
  <c r="V10" i="10"/>
  <c r="L27" i="10"/>
  <c r="O21" i="10"/>
  <c r="V8" i="10"/>
  <c r="W23" i="10"/>
  <c r="N23" i="10"/>
  <c r="R10" i="10"/>
  <c r="R16" i="10"/>
  <c r="P25" i="10"/>
  <c r="L13" i="10"/>
  <c r="L10" i="10"/>
  <c r="X18" i="10"/>
  <c r="Q23" i="10"/>
  <c r="R23" i="10"/>
  <c r="Q15" i="10"/>
  <c r="O19" i="10"/>
  <c r="Q9" i="10"/>
  <c r="O15" i="10"/>
  <c r="Q13" i="10"/>
  <c r="P13" i="10"/>
  <c r="O16" i="10"/>
  <c r="Q11" i="10"/>
  <c r="Q25" i="10"/>
  <c r="P27" i="10"/>
  <c r="P15" i="10"/>
  <c r="V12" i="10"/>
  <c r="M8" i="10"/>
  <c r="R17" i="10"/>
  <c r="V9" i="10"/>
  <c r="Q14" i="10"/>
  <c r="W18" i="10"/>
  <c r="L18" i="10"/>
  <c r="P10" i="10"/>
  <c r="R18" i="10"/>
  <c r="S8" i="10"/>
  <c r="M12" i="10"/>
  <c r="W24" i="10"/>
  <c r="N24" i="10"/>
  <c r="M10" i="10"/>
  <c r="M15" i="10"/>
  <c r="S14" i="10"/>
  <c r="R14" i="10"/>
  <c r="L12" i="10"/>
  <c r="N14" i="10"/>
  <c r="X15" i="10"/>
  <c r="M28" i="10"/>
  <c r="R21" i="10"/>
  <c r="Q18" i="10"/>
  <c r="O24" i="10"/>
  <c r="U8" i="10"/>
  <c r="R15" i="10"/>
  <c r="V7" i="10"/>
  <c r="O18" i="10"/>
  <c r="V17" i="10"/>
  <c r="X25" i="10"/>
  <c r="M16" i="10"/>
  <c r="N13" i="10"/>
  <c r="O8" i="10"/>
  <c r="P20" i="10"/>
  <c r="Q7" i="10"/>
  <c r="X13" i="10"/>
  <c r="W16" i="10"/>
  <c r="S7" i="10"/>
  <c r="N20" i="10"/>
  <c r="L17" i="10"/>
  <c r="Q16" i="10"/>
  <c r="N9" i="10"/>
  <c r="P17" i="10"/>
  <c r="O9" i="10"/>
  <c r="W21" i="10"/>
  <c r="R13" i="10"/>
  <c r="P21" i="10"/>
  <c r="M14" i="10"/>
  <c r="Q20" i="10"/>
  <c r="W12" i="10"/>
  <c r="X11" i="10"/>
  <c r="W11" i="10"/>
  <c r="X8" i="10"/>
  <c r="V19" i="10"/>
  <c r="W13" i="10"/>
  <c r="O28" i="10"/>
  <c r="P18" i="10"/>
  <c r="X16" i="10"/>
  <c r="W25" i="10"/>
  <c r="R29" i="10"/>
  <c r="S19" i="10"/>
  <c r="P29" i="10"/>
  <c r="R12" i="10"/>
  <c r="L21" i="10"/>
  <c r="R19" i="10"/>
  <c r="R9" i="10"/>
  <c r="L14" i="10"/>
  <c r="S16" i="10"/>
  <c r="O14" i="10"/>
  <c r="P19" i="10"/>
  <c r="N7" i="10"/>
  <c r="S21" i="10"/>
  <c r="V16" i="10"/>
  <c r="P12" i="10"/>
  <c r="W10" i="10"/>
  <c r="N21" i="10"/>
  <c r="X7" i="10"/>
  <c r="W8" i="10"/>
  <c r="O17" i="10"/>
  <c r="N16" i="10"/>
  <c r="L16" i="10"/>
  <c r="V20" i="10"/>
  <c r="M9" i="10"/>
  <c r="R7" i="10"/>
  <c r="O20" i="10"/>
  <c r="W15" i="10"/>
  <c r="X10" i="10"/>
  <c r="N19" i="10"/>
  <c r="X20" i="10"/>
  <c r="Q10" i="10"/>
  <c r="V14" i="10"/>
  <c r="M11" i="10"/>
  <c r="S9" i="10"/>
  <c r="W14" i="10"/>
  <c r="V15" i="10"/>
  <c r="S13" i="10"/>
  <c r="X14" i="10"/>
  <c r="L7" i="10"/>
  <c r="N10" i="10"/>
  <c r="L19" i="10"/>
  <c r="V21" i="10"/>
  <c r="W7" i="10"/>
  <c r="P14" i="10"/>
  <c r="S17" i="10"/>
  <c r="W17" i="10"/>
  <c r="L15" i="10"/>
  <c r="R20" i="10"/>
  <c r="P8" i="10"/>
  <c r="N12" i="10"/>
  <c r="Q12" i="10"/>
  <c r="O10" i="10"/>
  <c r="W19" i="10"/>
  <c r="O13" i="10"/>
  <c r="Q8" i="10"/>
  <c r="M21" i="10"/>
  <c r="V11" i="10"/>
  <c r="N8" i="10"/>
  <c r="X12" i="10"/>
  <c r="S11" i="10"/>
  <c r="W20" i="10"/>
  <c r="M18" i="10"/>
  <c r="A354" i="11"/>
  <c r="F353" i="11"/>
  <c r="B353" i="11"/>
  <c r="W29" i="12"/>
  <c r="N30" i="12"/>
  <c r="X30" i="12"/>
  <c r="P29" i="12"/>
  <c r="M30" i="12"/>
  <c r="S29" i="12"/>
  <c r="Q30" i="12"/>
  <c r="N31" i="12"/>
  <c r="U30" i="12"/>
  <c r="X29" i="12"/>
  <c r="W30" i="12"/>
  <c r="V29" i="12"/>
  <c r="V30" i="12"/>
  <c r="N29" i="12"/>
  <c r="L29" i="12"/>
  <c r="R30" i="12"/>
  <c r="O30" i="12"/>
  <c r="R29" i="12"/>
  <c r="L31" i="12"/>
  <c r="M31" i="12"/>
  <c r="Q29" i="12"/>
  <c r="O29" i="12"/>
  <c r="P30" i="12"/>
  <c r="L30" i="12"/>
  <c r="Q31" i="12"/>
  <c r="R31" i="12"/>
  <c r="T30" i="12"/>
  <c r="AB25" i="10"/>
  <c r="AP25" i="10" s="1"/>
  <c r="AM26" i="10"/>
  <c r="AB29" i="10"/>
  <c r="AP29" i="10" s="1"/>
  <c r="AC24" i="10"/>
  <c r="AQ24" i="10" s="1"/>
  <c r="BF24" i="10" s="1"/>
  <c r="AI26" i="10"/>
  <c r="AW26" i="10" s="1"/>
  <c r="AG29" i="10"/>
  <c r="AU29" i="10" s="1"/>
  <c r="AD20" i="10"/>
  <c r="AR20" i="10" s="1"/>
  <c r="AH29" i="10"/>
  <c r="AV29" i="10" s="1"/>
  <c r="BD29" i="10" s="1"/>
  <c r="AE29" i="10"/>
  <c r="AS29" i="10" s="1"/>
  <c r="AG25" i="10"/>
  <c r="AU25" i="10" s="1"/>
  <c r="AG28" i="10"/>
  <c r="AU28" i="10" s="1"/>
  <c r="AJ21" i="10"/>
  <c r="AX21" i="10" s="1"/>
  <c r="AB21" i="10"/>
  <c r="AP21" i="10" s="1"/>
  <c r="AA29" i="10"/>
  <c r="AO29" i="10" s="1"/>
  <c r="AC27" i="10"/>
  <c r="AQ27" i="10" s="1"/>
  <c r="BF27" i="10" s="1"/>
  <c r="AH23" i="10"/>
  <c r="AV23" i="10" s="1"/>
  <c r="BD23" i="10" s="1"/>
  <c r="AI23" i="10"/>
  <c r="AW23" i="10" s="1"/>
  <c r="AE28" i="10"/>
  <c r="AS28" i="10" s="1"/>
  <c r="AB24" i="10"/>
  <c r="AP24" i="10" s="1"/>
  <c r="AD24" i="10"/>
  <c r="AR24" i="10" s="1"/>
  <c r="AJ25" i="10"/>
  <c r="AX25" i="10" s="1"/>
  <c r="AI28" i="10"/>
  <c r="AW28" i="10" s="1"/>
  <c r="AA24" i="10"/>
  <c r="AO24" i="10" s="1"/>
  <c r="AM27" i="10"/>
  <c r="AB26" i="10"/>
  <c r="AP26" i="10" s="1"/>
  <c r="AD28" i="10"/>
  <c r="AR28" i="10" s="1"/>
  <c r="AF11" i="10"/>
  <c r="AT11" i="10" s="1"/>
  <c r="AE24" i="10"/>
  <c r="AS24" i="10" s="1"/>
  <c r="AE26" i="10"/>
  <c r="AS26" i="10" s="1"/>
  <c r="AJ27" i="10"/>
  <c r="AX27" i="10" s="1"/>
  <c r="AD7" i="10"/>
  <c r="AR7" i="10" s="1"/>
  <c r="AD27" i="10"/>
  <c r="AR27" i="10" s="1"/>
  <c r="AH25" i="10"/>
  <c r="AV25" i="10" s="1"/>
  <c r="BD25" i="10" s="1"/>
  <c r="AF16" i="10"/>
  <c r="AT16" i="10" s="1"/>
  <c r="AC29" i="10"/>
  <c r="AQ29" i="10" s="1"/>
  <c r="BF29" i="10" s="1"/>
  <c r="AA26" i="10"/>
  <c r="AO26" i="10" s="1"/>
  <c r="AC26" i="10"/>
  <c r="AQ26" i="10" s="1"/>
  <c r="BF26" i="10" s="1"/>
  <c r="AH21" i="10"/>
  <c r="AV21" i="10" s="1"/>
  <c r="BD21" i="10" s="1"/>
  <c r="AE27" i="10"/>
  <c r="AS27" i="10" s="1"/>
  <c r="AJ20" i="10"/>
  <c r="AX20" i="10" s="1"/>
  <c r="AC16" i="10"/>
  <c r="AQ16" i="10" s="1"/>
  <c r="BF16" i="10" s="1"/>
  <c r="AE16" i="10"/>
  <c r="AS16" i="10" s="1"/>
  <c r="AJ28" i="10"/>
  <c r="AX28" i="10" s="1"/>
  <c r="AI13" i="10"/>
  <c r="AW13" i="10" s="1"/>
  <c r="AB9" i="10"/>
  <c r="AP9" i="10" s="1"/>
  <c r="AG23" i="10"/>
  <c r="AU23" i="10" s="1"/>
  <c r="AH26" i="10"/>
  <c r="AV26" i="10" s="1"/>
  <c r="BD26" i="10" s="1"/>
  <c r="AF25" i="10"/>
  <c r="AT25" i="10" s="1"/>
  <c r="AE23" i="10"/>
  <c r="AS23" i="10" s="1"/>
  <c r="AI19" i="10"/>
  <c r="AW19" i="10" s="1"/>
  <c r="AE9" i="10"/>
  <c r="AS9" i="10" s="1"/>
  <c r="AH20" i="10"/>
  <c r="AV20" i="10" s="1"/>
  <c r="BD20" i="10" s="1"/>
  <c r="AG19" i="10"/>
  <c r="AU19" i="10" s="1"/>
  <c r="AG27" i="10"/>
  <c r="AU27" i="10" s="1"/>
  <c r="AA27" i="10"/>
  <c r="AO27" i="10" s="1"/>
  <c r="AG26" i="10"/>
  <c r="AU26" i="10" s="1"/>
  <c r="BG26" i="10" s="1"/>
  <c r="AC25" i="10"/>
  <c r="AQ25" i="10" s="1"/>
  <c r="BF25" i="10" s="1"/>
  <c r="AD26" i="10"/>
  <c r="AR26" i="10" s="1"/>
  <c r="BB26" i="10" s="1"/>
  <c r="AA28" i="10"/>
  <c r="AO28" i="10" s="1"/>
  <c r="AF28" i="10"/>
  <c r="AT28" i="10" s="1"/>
  <c r="AI24" i="10"/>
  <c r="AW24" i="10" s="1"/>
  <c r="AG24" i="10"/>
  <c r="AU24" i="10" s="1"/>
  <c r="BG24" i="10" s="1"/>
  <c r="AM28" i="10"/>
  <c r="AH27" i="10"/>
  <c r="AV27" i="10" s="1"/>
  <c r="BD27" i="10" s="1"/>
  <c r="AM25" i="10"/>
  <c r="AB27" i="10"/>
  <c r="AP27" i="10" s="1"/>
  <c r="AC28" i="10"/>
  <c r="BF28" i="10" s="1"/>
  <c r="AH28" i="10"/>
  <c r="AV28" i="10" s="1"/>
  <c r="BD28" i="10" s="1"/>
  <c r="AJ23" i="10"/>
  <c r="AX23" i="10" s="1"/>
  <c r="AH24" i="10"/>
  <c r="AV24" i="10" s="1"/>
  <c r="BD24" i="10" s="1"/>
  <c r="AB28" i="10"/>
  <c r="AP28" i="10" s="1"/>
  <c r="AF26" i="10"/>
  <c r="AT26" i="10" s="1"/>
  <c r="AM15" i="10"/>
  <c r="AE25" i="10"/>
  <c r="AS25" i="10" s="1"/>
  <c r="AB12" i="10"/>
  <c r="AP12" i="10" s="1"/>
  <c r="AD25" i="10"/>
  <c r="AR25" i="10" s="1"/>
  <c r="BB25" i="10" s="1"/>
  <c r="AA25" i="10"/>
  <c r="AO25" i="10" s="1"/>
  <c r="AI27" i="10"/>
  <c r="AW27" i="10" s="1"/>
  <c r="AF27" i="10"/>
  <c r="AT27" i="10" s="1"/>
  <c r="AB18" i="10"/>
  <c r="AP18" i="10" s="1"/>
  <c r="AI21" i="10"/>
  <c r="AW21" i="10" s="1"/>
  <c r="AD23" i="10"/>
  <c r="AR23" i="10" s="1"/>
  <c r="AC15" i="10"/>
  <c r="AQ15" i="10" s="1"/>
  <c r="BF15" i="10" s="1"/>
  <c r="AE13" i="10"/>
  <c r="AS13" i="10" s="1"/>
  <c r="AF21" i="10"/>
  <c r="AT21" i="10" s="1"/>
  <c r="AC20" i="10"/>
  <c r="AQ20" i="10" s="1"/>
  <c r="BF20" i="10" s="1"/>
  <c r="AD10" i="10"/>
  <c r="AR10" i="10" s="1"/>
  <c r="AM18" i="10"/>
  <c r="AA21" i="10"/>
  <c r="AO21" i="10" s="1"/>
  <c r="AE10" i="10"/>
  <c r="AS10" i="10" s="1"/>
  <c r="AE18" i="10"/>
  <c r="AS18" i="10" s="1"/>
  <c r="AG7" i="10"/>
  <c r="AU7" i="10" s="1"/>
  <c r="AC7" i="10"/>
  <c r="AQ7" i="10" s="1"/>
  <c r="BF7" i="10" s="1"/>
  <c r="AG20" i="10"/>
  <c r="AU20" i="10" s="1"/>
  <c r="AC19" i="10"/>
  <c r="AQ19" i="10" s="1"/>
  <c r="BF19" i="10" s="1"/>
  <c r="AJ26" i="10"/>
  <c r="AX26" i="10" s="1"/>
  <c r="AH12" i="10"/>
  <c r="AV12" i="10" s="1"/>
  <c r="BD12" i="10" s="1"/>
  <c r="AF12" i="10"/>
  <c r="AT12" i="10" s="1"/>
  <c r="AH15" i="10"/>
  <c r="AV15" i="10" s="1"/>
  <c r="BD15" i="10" s="1"/>
  <c r="AJ7" i="10"/>
  <c r="AX7" i="10" s="1"/>
  <c r="AJ14" i="10"/>
  <c r="AX14" i="10" s="1"/>
  <c r="AC13" i="10"/>
  <c r="AQ13" i="10" s="1"/>
  <c r="BF13" i="10" s="1"/>
  <c r="AJ13" i="10"/>
  <c r="AX13" i="10" s="1"/>
  <c r="AH16" i="10"/>
  <c r="AV16" i="10" s="1"/>
  <c r="BD16" i="10" s="1"/>
  <c r="AA9" i="10"/>
  <c r="AO9" i="10" s="1"/>
  <c r="AD8" i="10"/>
  <c r="AR8" i="10" s="1"/>
  <c r="AD29" i="10"/>
  <c r="AR29" i="10" s="1"/>
  <c r="BB29" i="10" s="1"/>
  <c r="AH10" i="10"/>
  <c r="AV10" i="10" s="1"/>
  <c r="BD10" i="10" s="1"/>
  <c r="AH18" i="10"/>
  <c r="AV18" i="10" s="1"/>
  <c r="BD18" i="10" s="1"/>
  <c r="AC11" i="10"/>
  <c r="AQ11" i="10" s="1"/>
  <c r="BF11" i="10" s="1"/>
  <c r="AE21" i="10"/>
  <c r="AS21" i="10" s="1"/>
  <c r="AA13" i="10"/>
  <c r="AO13" i="10" s="1"/>
  <c r="AE19" i="10"/>
  <c r="AS19" i="10" s="1"/>
  <c r="AJ12" i="10"/>
  <c r="AX12" i="10" s="1"/>
  <c r="AC8" i="10"/>
  <c r="AQ8" i="10" s="1"/>
  <c r="BF8" i="10" s="1"/>
  <c r="AC14" i="10"/>
  <c r="AQ14" i="10" s="1"/>
  <c r="BF14" i="10" s="1"/>
  <c r="AA8" i="10"/>
  <c r="AO8" i="10" s="1"/>
  <c r="AF7" i="10"/>
  <c r="AT7" i="10" s="1"/>
  <c r="AB8" i="10"/>
  <c r="AP8" i="10" s="1"/>
  <c r="AG15" i="10"/>
  <c r="AU15" i="10" s="1"/>
  <c r="BG15" i="10" s="1"/>
  <c r="AM20" i="10"/>
  <c r="AA19" i="10"/>
  <c r="AO19" i="10" s="1"/>
  <c r="AF29" i="10"/>
  <c r="AT29" i="10" s="1"/>
  <c r="AJ18" i="10"/>
  <c r="AX18" i="10" s="1"/>
  <c r="AA7" i="10"/>
  <c r="AO7" i="10" s="1"/>
  <c r="AC12" i="10"/>
  <c r="AQ12" i="10" s="1"/>
  <c r="BF12" i="10" s="1"/>
  <c r="AB17" i="10"/>
  <c r="AP17" i="10" s="1"/>
  <c r="AM13" i="10"/>
  <c r="AC21" i="10"/>
  <c r="AQ21" i="10" s="1"/>
  <c r="BF21" i="10" s="1"/>
  <c r="AD9" i="10"/>
  <c r="AR9" i="10" s="1"/>
  <c r="BB9" i="10" s="1"/>
  <c r="AM7" i="10"/>
  <c r="AM9" i="10"/>
  <c r="AI8" i="10"/>
  <c r="AW8" i="10" s="1"/>
  <c r="AB23" i="10"/>
  <c r="AP23" i="10" s="1"/>
  <c r="AG13" i="10"/>
  <c r="AU13" i="10" s="1"/>
  <c r="AI18" i="10"/>
  <c r="AW18" i="10" s="1"/>
  <c r="AF20" i="10"/>
  <c r="AT20" i="10" s="1"/>
  <c r="AH13" i="10"/>
  <c r="AV13" i="10" s="1"/>
  <c r="BD13" i="10" s="1"/>
  <c r="AH11" i="10"/>
  <c r="AV11" i="10" s="1"/>
  <c r="BD11" i="10" s="1"/>
  <c r="AI17" i="10"/>
  <c r="AW17" i="10" s="1"/>
  <c r="AA20" i="10"/>
  <c r="AO20" i="10" s="1"/>
  <c r="AA14" i="10"/>
  <c r="AO14" i="10" s="1"/>
  <c r="AM12" i="10"/>
  <c r="AF23" i="10"/>
  <c r="AT23" i="10" s="1"/>
  <c r="AB14" i="10"/>
  <c r="AP14" i="10" s="1"/>
  <c r="AM11" i="10"/>
  <c r="AC18" i="10"/>
  <c r="AQ18" i="10" s="1"/>
  <c r="BF18" i="10" s="1"/>
  <c r="AH17" i="10"/>
  <c r="AV17" i="10" s="1"/>
  <c r="BD17" i="10" s="1"/>
  <c r="AM17" i="10"/>
  <c r="AJ19" i="10"/>
  <c r="AX19" i="10" s="1"/>
  <c r="AM8" i="10"/>
  <c r="AF17" i="10"/>
  <c r="AT17" i="10" s="1"/>
  <c r="AB11" i="10"/>
  <c r="AP11" i="10" s="1"/>
  <c r="AJ10" i="10"/>
  <c r="AX10" i="10" s="1"/>
  <c r="AC23" i="10"/>
  <c r="BF23" i="10" s="1"/>
  <c r="AI12" i="10"/>
  <c r="AW12" i="10" s="1"/>
  <c r="AE15" i="10"/>
  <c r="AS15" i="10" s="1"/>
  <c r="AM16" i="10"/>
  <c r="AI7" i="10"/>
  <c r="AW7" i="10" s="1"/>
  <c r="AB13" i="10"/>
  <c r="AP13" i="10" s="1"/>
  <c r="AF13" i="10"/>
  <c r="AT13" i="10" s="1"/>
  <c r="AA15" i="10"/>
  <c r="AO15" i="10" s="1"/>
  <c r="AG11" i="10"/>
  <c r="AU11" i="10" s="1"/>
  <c r="BG11" i="10" s="1"/>
  <c r="AH14" i="10"/>
  <c r="AV14" i="10" s="1"/>
  <c r="BD14" i="10" s="1"/>
  <c r="AH9" i="10"/>
  <c r="AV9" i="10" s="1"/>
  <c r="BD9" i="10" s="1"/>
  <c r="AG16" i="10"/>
  <c r="AU16" i="10" s="1"/>
  <c r="AJ11" i="10"/>
  <c r="AX11" i="10" s="1"/>
  <c r="AF10" i="10"/>
  <c r="AT10" i="10" s="1"/>
  <c r="AJ9" i="10"/>
  <c r="AX9" i="10" s="1"/>
  <c r="AA10" i="10"/>
  <c r="AO10" i="10" s="1"/>
  <c r="AJ16" i="10"/>
  <c r="AX16" i="10" s="1"/>
  <c r="AI9" i="10"/>
  <c r="AW9" i="10" s="1"/>
  <c r="AF9" i="10"/>
  <c r="AT9" i="10" s="1"/>
  <c r="AB16" i="10"/>
  <c r="AP16" i="10" s="1"/>
  <c r="AH7" i="10"/>
  <c r="AV7" i="10" s="1"/>
  <c r="BD7" i="10" s="1"/>
  <c r="AM23" i="10"/>
  <c r="AD15" i="10"/>
  <c r="AR15" i="10" s="1"/>
  <c r="AD13" i="10"/>
  <c r="AR13" i="10" s="1"/>
  <c r="BB13" i="10" s="1"/>
  <c r="AJ17" i="10"/>
  <c r="AX17" i="10" s="1"/>
  <c r="AJ8" i="10"/>
  <c r="AX8" i="10" s="1"/>
  <c r="AI16" i="10"/>
  <c r="AW16" i="10" s="1"/>
  <c r="AC9" i="10"/>
  <c r="AQ9" i="10" s="1"/>
  <c r="BF9" i="10" s="1"/>
  <c r="AM10" i="10"/>
  <c r="AE20" i="10"/>
  <c r="AS20" i="10" s="1"/>
  <c r="AG12" i="10"/>
  <c r="AU12" i="10" s="1"/>
  <c r="BG12" i="10" s="1"/>
  <c r="AA17" i="10"/>
  <c r="AO17" i="10" s="1"/>
  <c r="AI15" i="10"/>
  <c r="AW15" i="10" s="1"/>
  <c r="AM14" i="10"/>
  <c r="AA12" i="10"/>
  <c r="AO12" i="10" s="1"/>
  <c r="AG10" i="10"/>
  <c r="AU10" i="10" s="1"/>
  <c r="AA16" i="10"/>
  <c r="AO16" i="10" s="1"/>
  <c r="AE8" i="10"/>
  <c r="AS8" i="10" s="1"/>
  <c r="AB20" i="10"/>
  <c r="AP20" i="10" s="1"/>
  <c r="AH8" i="10"/>
  <c r="AV8" i="10" s="1"/>
  <c r="BD8" i="10" s="1"/>
  <c r="AG14" i="10"/>
  <c r="AU14" i="10" s="1"/>
  <c r="BG14" i="10" s="1"/>
  <c r="AA23" i="10"/>
  <c r="AO23" i="10" s="1"/>
  <c r="AA11" i="10"/>
  <c r="AO11" i="10" s="1"/>
  <c r="AI11" i="10"/>
  <c r="AW11" i="10" s="1"/>
  <c r="AF19" i="10"/>
  <c r="AT19" i="10" s="1"/>
  <c r="AA18" i="10"/>
  <c r="AO18" i="10" s="1"/>
  <c r="AD21" i="10"/>
  <c r="AR21" i="10" s="1"/>
  <c r="BB21" i="10" s="1"/>
  <c r="AI14" i="10"/>
  <c r="AW14" i="10" s="1"/>
  <c r="AD14" i="10"/>
  <c r="AR14" i="10" s="1"/>
  <c r="AF15" i="10"/>
  <c r="AT15" i="10" s="1"/>
  <c r="AE14" i="10"/>
  <c r="AS14" i="10" s="1"/>
  <c r="AE17" i="10"/>
  <c r="AS17" i="10" s="1"/>
  <c r="AJ15" i="10"/>
  <c r="AX15" i="10" s="1"/>
  <c r="AG17" i="10"/>
  <c r="AU17" i="10" s="1"/>
  <c r="AC10" i="10"/>
  <c r="AQ10" i="10" s="1"/>
  <c r="BF10" i="10" s="1"/>
  <c r="AC17" i="10"/>
  <c r="AQ17" i="10" s="1"/>
  <c r="BF17" i="10" s="1"/>
  <c r="AD18" i="10"/>
  <c r="AR18" i="10" s="1"/>
  <c r="AE7" i="10"/>
  <c r="AS7" i="10" s="1"/>
  <c r="AI20" i="10"/>
  <c r="AW20" i="10" s="1"/>
  <c r="AF24" i="10"/>
  <c r="AT24" i="10" s="1"/>
  <c r="AM24" i="10"/>
  <c r="AB15" i="10"/>
  <c r="AP15" i="10" s="1"/>
  <c r="AG21" i="10"/>
  <c r="AU21" i="10" s="1"/>
  <c r="BG21" i="10" s="1"/>
  <c r="AB10" i="10"/>
  <c r="AP10" i="10" s="1"/>
  <c r="AF18" i="10"/>
  <c r="AT18" i="10" s="1"/>
  <c r="AD11" i="10"/>
  <c r="AR11" i="10" s="1"/>
  <c r="AD19" i="10"/>
  <c r="AR19" i="10" s="1"/>
  <c r="AD12" i="10"/>
  <c r="AR12" i="10" s="1"/>
  <c r="AB7" i="10"/>
  <c r="AP7" i="10" s="1"/>
  <c r="AD16" i="10"/>
  <c r="AR16" i="10" s="1"/>
  <c r="AG9" i="10"/>
  <c r="AU9" i="10" s="1"/>
  <c r="BG9" i="10" s="1"/>
  <c r="AG8" i="10"/>
  <c r="AU8" i="10" s="1"/>
  <c r="AG18" i="10"/>
  <c r="AU18" i="10" s="1"/>
  <c r="BG18" i="10" s="1"/>
  <c r="AE12" i="10"/>
  <c r="AS12" i="10" s="1"/>
  <c r="AB19" i="10"/>
  <c r="AP19" i="10" s="1"/>
  <c r="AF8" i="10"/>
  <c r="AT8" i="10" s="1"/>
  <c r="AH19" i="10"/>
  <c r="AV19" i="10" s="1"/>
  <c r="BD19" i="10" s="1"/>
  <c r="AF14" i="10"/>
  <c r="AT14" i="10" s="1"/>
  <c r="AM21" i="10"/>
  <c r="AI10" i="10"/>
  <c r="AW10" i="10" s="1"/>
  <c r="AM19" i="10"/>
  <c r="AE11" i="10"/>
  <c r="AS11" i="10" s="1"/>
  <c r="AD17" i="10"/>
  <c r="AR17" i="10" s="1"/>
  <c r="BB17" i="10" s="1"/>
  <c r="AC29" i="12"/>
  <c r="AE29" i="12"/>
  <c r="AI30" i="12"/>
  <c r="AI29" i="12"/>
  <c r="AD31" i="12"/>
  <c r="AH30" i="12"/>
  <c r="AG29" i="12"/>
  <c r="AB30" i="12"/>
  <c r="AC31" i="12"/>
  <c r="AB29" i="12"/>
  <c r="AM29" i="12"/>
  <c r="CG29" i="12" s="1"/>
  <c r="AF30" i="12"/>
  <c r="AM30" i="12"/>
  <c r="CG30" i="12" s="1"/>
  <c r="AA29" i="12"/>
  <c r="AE31" i="12"/>
  <c r="AJ29" i="12"/>
  <c r="AJ30" i="12"/>
  <c r="AF29" i="12"/>
  <c r="AA31" i="12"/>
  <c r="AC30" i="12"/>
  <c r="AD29" i="12"/>
  <c r="AB31" i="12"/>
  <c r="AA30" i="12"/>
  <c r="AE30" i="12"/>
  <c r="AG30" i="12"/>
  <c r="AD30" i="12"/>
  <c r="AH29" i="12"/>
  <c r="BG27" i="10" l="1"/>
  <c r="BI15" i="10"/>
  <c r="BB15" i="10"/>
  <c r="BC15" i="10"/>
  <c r="BH15" i="10" s="1"/>
  <c r="BI9" i="10"/>
  <c r="BI21" i="10"/>
  <c r="BJ21" i="10" s="1"/>
  <c r="BK21" i="10" s="1"/>
  <c r="BG16" i="10"/>
  <c r="BI16" i="10" s="1"/>
  <c r="BG17" i="10"/>
  <c r="BI17" i="10" s="1"/>
  <c r="BB27" i="10"/>
  <c r="BC27" i="10"/>
  <c r="BH27" i="10" s="1"/>
  <c r="BG13" i="10"/>
  <c r="BB10" i="10"/>
  <c r="BI27" i="10"/>
  <c r="BB7" i="10"/>
  <c r="BC7" i="10"/>
  <c r="BH7" i="10" s="1"/>
  <c r="BI24" i="10"/>
  <c r="BC20" i="10"/>
  <c r="BB20" i="10"/>
  <c r="BC21" i="10"/>
  <c r="BH21" i="10" s="1"/>
  <c r="BI18" i="10"/>
  <c r="BB12" i="10"/>
  <c r="BI14" i="10"/>
  <c r="BG20" i="10"/>
  <c r="BG23" i="10"/>
  <c r="BI23" i="10" s="1"/>
  <c r="BG29" i="10"/>
  <c r="BB16" i="10"/>
  <c r="BC16" i="10" s="1"/>
  <c r="BC17" i="10"/>
  <c r="BB19" i="10"/>
  <c r="BC19" i="10"/>
  <c r="BI11" i="10"/>
  <c r="BI12" i="10"/>
  <c r="BG19" i="10"/>
  <c r="BG10" i="10"/>
  <c r="BB11" i="10"/>
  <c r="BC11" i="10" s="1"/>
  <c r="BH11" i="10" s="1"/>
  <c r="BG7" i="10"/>
  <c r="BI7" i="10" s="1"/>
  <c r="BC25" i="10"/>
  <c r="BI26" i="10"/>
  <c r="BJ26" i="10" s="1"/>
  <c r="BK26" i="10" s="1"/>
  <c r="BL26" i="10" s="1"/>
  <c r="BC24" i="10"/>
  <c r="BH24" i="10" s="1"/>
  <c r="BB24" i="10"/>
  <c r="BB14" i="10"/>
  <c r="BC14" i="10"/>
  <c r="BH14" i="10" s="1"/>
  <c r="BG8" i="10"/>
  <c r="BI8" i="10" s="1"/>
  <c r="BC29" i="10"/>
  <c r="BH29" i="10" s="1"/>
  <c r="BG28" i="10"/>
  <c r="BB18" i="10"/>
  <c r="BC18" i="10"/>
  <c r="BH18" i="10" s="1"/>
  <c r="BC13" i="10"/>
  <c r="BH13" i="10" s="1"/>
  <c r="BI10" i="10"/>
  <c r="BJ15" i="10"/>
  <c r="BK15" i="10" s="1"/>
  <c r="BL15" i="10"/>
  <c r="BC9" i="10"/>
  <c r="BH9" i="10" s="1"/>
  <c r="BB8" i="10"/>
  <c r="BC8" i="10"/>
  <c r="BB23" i="10"/>
  <c r="BC23" i="10"/>
  <c r="BC26" i="10"/>
  <c r="BH26" i="10" s="1"/>
  <c r="BC28" i="10"/>
  <c r="BB28" i="10"/>
  <c r="BG25" i="10"/>
  <c r="BI25" i="10" s="1"/>
  <c r="AO31" i="12"/>
  <c r="BU31" i="12"/>
  <c r="CI31" i="12" s="1"/>
  <c r="AW30" i="12"/>
  <c r="CC30" i="12"/>
  <c r="CQ30" i="12" s="1"/>
  <c r="AW29" i="12"/>
  <c r="CC29" i="12"/>
  <c r="CQ29" i="12" s="1"/>
  <c r="AP29" i="12"/>
  <c r="BV29" i="12"/>
  <c r="CJ29" i="12" s="1"/>
  <c r="AS29" i="12"/>
  <c r="BY29" i="12"/>
  <c r="CM29" i="12" s="1"/>
  <c r="AX30" i="12"/>
  <c r="CD30" i="12"/>
  <c r="CR30" i="12" s="1"/>
  <c r="AQ31" i="12"/>
  <c r="BF31" i="12" s="1"/>
  <c r="BW31" i="12"/>
  <c r="CK31" i="12" s="1"/>
  <c r="CZ31" i="12" s="1"/>
  <c r="AQ29" i="12"/>
  <c r="BF29" i="12" s="1"/>
  <c r="BG29" i="12" s="1"/>
  <c r="BW29" i="12"/>
  <c r="CK29" i="12" s="1"/>
  <c r="CZ29" i="12" s="1"/>
  <c r="AQ30" i="12"/>
  <c r="BW30" i="12"/>
  <c r="CK30" i="12" s="1"/>
  <c r="AT29" i="12"/>
  <c r="BZ29" i="12"/>
  <c r="CN29" i="12" s="1"/>
  <c r="AS30" i="12"/>
  <c r="BY30" i="12"/>
  <c r="CM30" i="12" s="1"/>
  <c r="AX29" i="12"/>
  <c r="CD29" i="12"/>
  <c r="CR29" i="12" s="1"/>
  <c r="AP30" i="12"/>
  <c r="BV30" i="12"/>
  <c r="CJ30" i="12" s="1"/>
  <c r="AT30" i="12"/>
  <c r="BZ30" i="12"/>
  <c r="CN30" i="12" s="1"/>
  <c r="AR30" i="12"/>
  <c r="BB30" i="12" s="1"/>
  <c r="BX30" i="12"/>
  <c r="CL30" i="12" s="1"/>
  <c r="AO30" i="12"/>
  <c r="BU30" i="12"/>
  <c r="CI30" i="12" s="1"/>
  <c r="AS31" i="12"/>
  <c r="BY31" i="12"/>
  <c r="CM31" i="12" s="1"/>
  <c r="AU29" i="12"/>
  <c r="CA29" i="12"/>
  <c r="CO29" i="12" s="1"/>
  <c r="BD29" i="12"/>
  <c r="CB29" i="12"/>
  <c r="AP31" i="12"/>
  <c r="BB31" i="12" s="1"/>
  <c r="BV31" i="12"/>
  <c r="CJ31" i="12" s="1"/>
  <c r="CV31" i="12" s="1"/>
  <c r="AO29" i="12"/>
  <c r="BU29" i="12"/>
  <c r="CI29" i="12" s="1"/>
  <c r="AV30" i="12"/>
  <c r="BD30" i="12" s="1"/>
  <c r="CB30" i="12"/>
  <c r="CP30" i="12" s="1"/>
  <c r="CX30" i="12" s="1"/>
  <c r="AU30" i="12"/>
  <c r="CA30" i="12"/>
  <c r="CO30" i="12" s="1"/>
  <c r="AR29" i="12"/>
  <c r="BX29" i="12"/>
  <c r="CL29" i="12" s="1"/>
  <c r="AR31" i="12"/>
  <c r="BX31" i="12"/>
  <c r="CL31" i="12" s="1"/>
  <c r="B340" i="10"/>
  <c r="A341" i="10"/>
  <c r="F340" i="10"/>
  <c r="A346" i="12"/>
  <c r="F345" i="12"/>
  <c r="B345" i="12"/>
  <c r="A355" i="11"/>
  <c r="B354" i="11"/>
  <c r="F354" i="11"/>
  <c r="BM26" i="10" l="1"/>
  <c r="BR26" i="10" s="1"/>
  <c r="BH16" i="10"/>
  <c r="BH20" i="10"/>
  <c r="BH8" i="10"/>
  <c r="BJ8" i="10" s="1"/>
  <c r="BK8" i="10" s="1"/>
  <c r="BH23" i="10"/>
  <c r="BJ23" i="10" s="1"/>
  <c r="BK23" i="10" s="1"/>
  <c r="BL21" i="10"/>
  <c r="BJ11" i="10"/>
  <c r="BK11" i="10" s="1"/>
  <c r="BC12" i="10"/>
  <c r="BH12" i="10" s="1"/>
  <c r="BJ12" i="10" s="1"/>
  <c r="BK12" i="10" s="1"/>
  <c r="BL12" i="10" s="1"/>
  <c r="BJ24" i="10"/>
  <c r="BK24" i="10" s="1"/>
  <c r="BL24" i="10" s="1"/>
  <c r="BJ9" i="10"/>
  <c r="BK9" i="10" s="1"/>
  <c r="BS26" i="10"/>
  <c r="BM15" i="10"/>
  <c r="BS15" i="10" s="1"/>
  <c r="BH19" i="10"/>
  <c r="BJ18" i="10"/>
  <c r="BK18" i="10" s="1"/>
  <c r="BI29" i="10"/>
  <c r="BJ16" i="10"/>
  <c r="BK16" i="10" s="1"/>
  <c r="BL16" i="10"/>
  <c r="BM16" i="10" s="1"/>
  <c r="BO26" i="10"/>
  <c r="BP26" i="10"/>
  <c r="BI19" i="10"/>
  <c r="BI28" i="10"/>
  <c r="BJ28" i="10" s="1"/>
  <c r="BK28" i="10" s="1"/>
  <c r="BH25" i="10"/>
  <c r="BJ25" i="10" s="1"/>
  <c r="BK25" i="10" s="1"/>
  <c r="BJ7" i="10"/>
  <c r="BK7" i="10" s="1"/>
  <c r="BJ27" i="10"/>
  <c r="BK27" i="10" s="1"/>
  <c r="BL27" i="10"/>
  <c r="BR15" i="10"/>
  <c r="BH28" i="10"/>
  <c r="BN26" i="10"/>
  <c r="BI20" i="10"/>
  <c r="BH17" i="10"/>
  <c r="BJ17" i="10" s="1"/>
  <c r="BK17" i="10" s="1"/>
  <c r="BJ14" i="10"/>
  <c r="BK14" i="10" s="1"/>
  <c r="BC10" i="10"/>
  <c r="BH10" i="10" s="1"/>
  <c r="BJ10" i="10" s="1"/>
  <c r="BK10" i="10" s="1"/>
  <c r="BL10" i="10" s="1"/>
  <c r="BM10" i="10" s="1"/>
  <c r="BI13" i="10"/>
  <c r="BB29" i="12"/>
  <c r="CV29" i="12"/>
  <c r="CV30" i="12"/>
  <c r="CW30" i="12" s="1"/>
  <c r="DA29" i="12"/>
  <c r="CW31" i="12"/>
  <c r="CZ30" i="12"/>
  <c r="BI29" i="12"/>
  <c r="BF30" i="12"/>
  <c r="BG30" i="12" s="1"/>
  <c r="BI30" i="12" s="1"/>
  <c r="AI29" i="10"/>
  <c r="AW29" i="10" s="1"/>
  <c r="F341" i="10"/>
  <c r="B341" i="10"/>
  <c r="A342" i="10"/>
  <c r="X29" i="10"/>
  <c r="W29" i="10"/>
  <c r="BC29" i="12"/>
  <c r="BH29" i="12" s="1"/>
  <c r="BJ29" i="12" s="1"/>
  <c r="BK29" i="12" s="1"/>
  <c r="BC30" i="12"/>
  <c r="BH30" i="12" s="1"/>
  <c r="BC31" i="12"/>
  <c r="V31" i="12"/>
  <c r="AF31" i="12"/>
  <c r="F346" i="12"/>
  <c r="B346" i="12"/>
  <c r="A347" i="12"/>
  <c r="A356" i="11"/>
  <c r="B355" i="11"/>
  <c r="F355" i="11"/>
  <c r="BL23" i="10" l="1"/>
  <c r="BM23" i="10" s="1"/>
  <c r="BL8" i="10"/>
  <c r="BM8" i="10" s="1"/>
  <c r="BM27" i="10"/>
  <c r="BQ27" i="10" s="1"/>
  <c r="BN15" i="10"/>
  <c r="BM24" i="10"/>
  <c r="BP24" i="10" s="1"/>
  <c r="BQ26" i="10"/>
  <c r="BS10" i="10"/>
  <c r="BP10" i="10"/>
  <c r="BO10" i="10"/>
  <c r="BQ10" i="10"/>
  <c r="BN10" i="10"/>
  <c r="BL25" i="10"/>
  <c r="BM25" i="10" s="1"/>
  <c r="BL17" i="10"/>
  <c r="BS16" i="10"/>
  <c r="BO16" i="10"/>
  <c r="BP16" i="10"/>
  <c r="BQ16" i="10"/>
  <c r="BN16" i="10"/>
  <c r="BL14" i="10"/>
  <c r="BR16" i="10"/>
  <c r="BJ20" i="10"/>
  <c r="BK20" i="10" s="1"/>
  <c r="BL20" i="10"/>
  <c r="BS27" i="10"/>
  <c r="BL11" i="10"/>
  <c r="BL28" i="10"/>
  <c r="BO15" i="10"/>
  <c r="BQ15" i="10"/>
  <c r="BP15" i="10"/>
  <c r="BJ19" i="10"/>
  <c r="BK19" i="10" s="1"/>
  <c r="BL18" i="10"/>
  <c r="BL7" i="10"/>
  <c r="BM7" i="10" s="1"/>
  <c r="BR10" i="10"/>
  <c r="BJ29" i="10"/>
  <c r="BK29" i="10" s="1"/>
  <c r="BL29" i="10" s="1"/>
  <c r="BJ13" i="10"/>
  <c r="BK13" i="10" s="1"/>
  <c r="BL13" i="10"/>
  <c r="BM21" i="10"/>
  <c r="BL9" i="10"/>
  <c r="BM12" i="10"/>
  <c r="BJ30" i="12"/>
  <c r="BK30" i="12" s="1"/>
  <c r="BL30" i="12" s="1"/>
  <c r="AT31" i="12"/>
  <c r="BZ31" i="12"/>
  <c r="CN31" i="12" s="1"/>
  <c r="DC29" i="12"/>
  <c r="DA30" i="12"/>
  <c r="DB30" i="12" s="1"/>
  <c r="CW29" i="12"/>
  <c r="DB29" i="12" s="1"/>
  <c r="AJ29" i="10"/>
  <c r="AX29" i="10" s="1"/>
  <c r="AL16" i="10"/>
  <c r="AK11" i="10"/>
  <c r="AK25" i="10"/>
  <c r="AL20" i="10"/>
  <c r="B342" i="10"/>
  <c r="F342" i="10"/>
  <c r="AK9" i="10"/>
  <c r="AL14" i="10"/>
  <c r="AK23" i="10"/>
  <c r="AK10" i="10"/>
  <c r="AL26" i="10"/>
  <c r="AW25" i="10"/>
  <c r="AK19" i="10"/>
  <c r="AL15" i="10"/>
  <c r="AK14" i="10"/>
  <c r="AM29" i="10"/>
  <c r="AX24" i="10"/>
  <c r="AK29" i="10"/>
  <c r="AK7" i="10"/>
  <c r="AL27" i="10"/>
  <c r="AL18" i="10"/>
  <c r="AK27" i="10"/>
  <c r="AL11" i="10"/>
  <c r="BL29" i="12"/>
  <c r="AG31" i="12"/>
  <c r="A348" i="12"/>
  <c r="F347" i="12"/>
  <c r="B347" i="12"/>
  <c r="O31" i="12"/>
  <c r="P31" i="12"/>
  <c r="A357" i="11"/>
  <c r="F356" i="11"/>
  <c r="B356" i="11"/>
  <c r="BQ8" i="10" l="1"/>
  <c r="BN8" i="10"/>
  <c r="BR8" i="10"/>
  <c r="BS8" i="10"/>
  <c r="BP8" i="10"/>
  <c r="BO8" i="10"/>
  <c r="BP23" i="10"/>
  <c r="BO23" i="10"/>
  <c r="BR23" i="10"/>
  <c r="BN23" i="10"/>
  <c r="BQ23" i="10"/>
  <c r="BS24" i="10"/>
  <c r="BQ24" i="10"/>
  <c r="BP27" i="10"/>
  <c r="BN24" i="10"/>
  <c r="BO24" i="10"/>
  <c r="BO27" i="10"/>
  <c r="BR24" i="10"/>
  <c r="BN27" i="10"/>
  <c r="BR27" i="10"/>
  <c r="BS23" i="10"/>
  <c r="BS25" i="10"/>
  <c r="BP25" i="10"/>
  <c r="BO25" i="10"/>
  <c r="BN25" i="10"/>
  <c r="BQ25" i="10"/>
  <c r="BR25" i="10"/>
  <c r="BM18" i="10"/>
  <c r="BS18" i="10" s="1"/>
  <c r="BO7" i="10"/>
  <c r="BP7" i="10"/>
  <c r="BQ7" i="10"/>
  <c r="BN7" i="10"/>
  <c r="BM13" i="10"/>
  <c r="BM11" i="10"/>
  <c r="BL19" i="10"/>
  <c r="BM19" i="10" s="1"/>
  <c r="BM17" i="10"/>
  <c r="BS12" i="10"/>
  <c r="BP12" i="10"/>
  <c r="BQ12" i="10"/>
  <c r="BO12" i="10"/>
  <c r="BN12" i="10"/>
  <c r="BM29" i="10"/>
  <c r="BM20" i="10"/>
  <c r="BS20" i="10" s="1"/>
  <c r="BM14" i="10"/>
  <c r="BM28" i="10"/>
  <c r="BS28" i="10" s="1"/>
  <c r="BR7" i="10"/>
  <c r="BM9" i="10"/>
  <c r="BQ21" i="10"/>
  <c r="BO21" i="10"/>
  <c r="BN21" i="10"/>
  <c r="BP21" i="10"/>
  <c r="BR21" i="10"/>
  <c r="BS7" i="10"/>
  <c r="BR12" i="10"/>
  <c r="BS21" i="10"/>
  <c r="AU31" i="12"/>
  <c r="BG31" i="12" s="1"/>
  <c r="CA31" i="12"/>
  <c r="CO31" i="12" s="1"/>
  <c r="DA31" i="12" s="1"/>
  <c r="DB31" i="12" s="1"/>
  <c r="DC30" i="12"/>
  <c r="DD29" i="12"/>
  <c r="DE29" i="12" s="1"/>
  <c r="DF29" i="12"/>
  <c r="AK18" i="10"/>
  <c r="AL25" i="10"/>
  <c r="AL8" i="10"/>
  <c r="AK21" i="10"/>
  <c r="AL9" i="10"/>
  <c r="AL13" i="10"/>
  <c r="AK13" i="10"/>
  <c r="AK8" i="10"/>
  <c r="AL12" i="10"/>
  <c r="AK17" i="10"/>
  <c r="AK24" i="10"/>
  <c r="AK16" i="10"/>
  <c r="AL17" i="10"/>
  <c r="AK26" i="10"/>
  <c r="AK12" i="10"/>
  <c r="AL10" i="10"/>
  <c r="AL28" i="10"/>
  <c r="AK28" i="10"/>
  <c r="AK20" i="10"/>
  <c r="AK6" i="10"/>
  <c r="AL6" i="10"/>
  <c r="AK15" i="10"/>
  <c r="AL23" i="10"/>
  <c r="AL21" i="10"/>
  <c r="AL7" i="10"/>
  <c r="AL19" i="10"/>
  <c r="AL29" i="10"/>
  <c r="AL24" i="10"/>
  <c r="BM30" i="12"/>
  <c r="BM29" i="12"/>
  <c r="BS29" i="12" s="1"/>
  <c r="AH31" i="12"/>
  <c r="B348" i="12"/>
  <c r="A349" i="12"/>
  <c r="F348" i="12"/>
  <c r="A358" i="11"/>
  <c r="F357" i="11"/>
  <c r="B357" i="11"/>
  <c r="BR9" i="10" l="1"/>
  <c r="BN9" i="10"/>
  <c r="BP9" i="10"/>
  <c r="BQ9" i="10"/>
  <c r="BO9" i="10"/>
  <c r="BR19" i="10"/>
  <c r="BO19" i="10"/>
  <c r="BP19" i="10"/>
  <c r="BN19" i="10"/>
  <c r="BQ19" i="10"/>
  <c r="BS9" i="10"/>
  <c r="BN13" i="10"/>
  <c r="BO13" i="10"/>
  <c r="BP13" i="10"/>
  <c r="BQ13" i="10"/>
  <c r="BS13" i="10"/>
  <c r="BP28" i="10"/>
  <c r="BO28" i="10"/>
  <c r="BQ28" i="10"/>
  <c r="BN28" i="10"/>
  <c r="BR28" i="10"/>
  <c r="BP17" i="10"/>
  <c r="BN17" i="10"/>
  <c r="BO17" i="10"/>
  <c r="BQ17" i="10"/>
  <c r="BR17" i="10"/>
  <c r="BR13" i="10"/>
  <c r="BN29" i="10"/>
  <c r="BP29" i="10"/>
  <c r="BO29" i="10"/>
  <c r="BQ29" i="10"/>
  <c r="BS19" i="10"/>
  <c r="BP14" i="10"/>
  <c r="BO14" i="10"/>
  <c r="BQ14" i="10"/>
  <c r="BN14" i="10"/>
  <c r="BR14" i="10"/>
  <c r="BR29" i="10"/>
  <c r="BS29" i="10"/>
  <c r="BS14" i="10"/>
  <c r="BS17" i="10"/>
  <c r="BO20" i="10"/>
  <c r="BP20" i="10"/>
  <c r="BQ20" i="10"/>
  <c r="BN20" i="10"/>
  <c r="BO11" i="10"/>
  <c r="BP11" i="10"/>
  <c r="BQ11" i="10"/>
  <c r="BN11" i="10"/>
  <c r="BR11" i="10"/>
  <c r="BR20" i="10"/>
  <c r="BS11" i="10"/>
  <c r="BQ18" i="10"/>
  <c r="BO18" i="10"/>
  <c r="BP18" i="10"/>
  <c r="BN18" i="10"/>
  <c r="BR18" i="10"/>
  <c r="BD31" i="12"/>
  <c r="CB31" i="12"/>
  <c r="DG29" i="12"/>
  <c r="DL29" i="12" s="1"/>
  <c r="BI31" i="12"/>
  <c r="BH31" i="12"/>
  <c r="BJ31" i="12" s="1"/>
  <c r="BK31" i="12" s="1"/>
  <c r="DC31" i="12"/>
  <c r="DD30" i="12"/>
  <c r="DE30" i="12" s="1"/>
  <c r="BP30" i="12"/>
  <c r="BO30" i="12"/>
  <c r="BQ30" i="12"/>
  <c r="BN30" i="12"/>
  <c r="BR30" i="12"/>
  <c r="BN29" i="12"/>
  <c r="BP29" i="12"/>
  <c r="BO29" i="12"/>
  <c r="BQ29" i="12"/>
  <c r="BR29" i="12"/>
  <c r="BS30" i="12"/>
  <c r="A350" i="12"/>
  <c r="F349" i="12"/>
  <c r="B349" i="12"/>
  <c r="AI31" i="12"/>
  <c r="AJ31" i="12"/>
  <c r="X31" i="12"/>
  <c r="W31" i="12"/>
  <c r="A359" i="11"/>
  <c r="B358" i="11"/>
  <c r="F358" i="11"/>
  <c r="AW31" i="12" l="1"/>
  <c r="CC31" i="12"/>
  <c r="CQ31" i="12" s="1"/>
  <c r="AX31" i="12"/>
  <c r="CD31" i="12"/>
  <c r="CR31" i="12" s="1"/>
  <c r="DI29" i="12"/>
  <c r="DJ29" i="12"/>
  <c r="DO29" i="12" s="1"/>
  <c r="DK29" i="12"/>
  <c r="DP29" i="12" s="1"/>
  <c r="DH29" i="12"/>
  <c r="DF30" i="12"/>
  <c r="DM29" i="12"/>
  <c r="DD31" i="12"/>
  <c r="DE31" i="12" s="1"/>
  <c r="BL31" i="12"/>
  <c r="BM31" i="12"/>
  <c r="A351" i="12"/>
  <c r="F350" i="12"/>
  <c r="B350" i="12"/>
  <c r="A360" i="11"/>
  <c r="F359" i="11"/>
  <c r="B359" i="11"/>
  <c r="DR29" i="12" l="1"/>
  <c r="DQ29" i="12"/>
  <c r="DG30" i="12"/>
  <c r="DM30" i="12"/>
  <c r="DF31" i="12"/>
  <c r="BQ31" i="12"/>
  <c r="BP31" i="12"/>
  <c r="BO31" i="12"/>
  <c r="BN31" i="12"/>
  <c r="BS31" i="12"/>
  <c r="BR31" i="12"/>
  <c r="AM31" i="12"/>
  <c r="CG31" i="12" s="1"/>
  <c r="A352" i="12"/>
  <c r="F351" i="12"/>
  <c r="B351" i="12"/>
  <c r="A361" i="11"/>
  <c r="F360" i="11"/>
  <c r="B360" i="11"/>
  <c r="DG31" i="12" l="1"/>
  <c r="DI30" i="12"/>
  <c r="DH30" i="12"/>
  <c r="DJ30" i="12"/>
  <c r="DO30" i="12" s="1"/>
  <c r="DK30" i="12"/>
  <c r="DP30" i="12" s="1"/>
  <c r="DL30" i="12"/>
  <c r="DQ30" i="12" s="1"/>
  <c r="A353" i="12"/>
  <c r="F352" i="12"/>
  <c r="B352" i="12"/>
  <c r="A362" i="11"/>
  <c r="F361" i="11"/>
  <c r="B361" i="11"/>
  <c r="DR30" i="12" l="1"/>
  <c r="DI31" i="12"/>
  <c r="DJ31" i="12"/>
  <c r="DO31" i="12" s="1"/>
  <c r="DH31" i="12"/>
  <c r="DK31" i="12"/>
  <c r="DP31" i="12" s="1"/>
  <c r="DL31" i="12"/>
  <c r="DQ31" i="12" s="1"/>
  <c r="DM31" i="12"/>
  <c r="DR31" i="12" s="1"/>
  <c r="F353" i="12"/>
  <c r="B353" i="12"/>
  <c r="A354" i="12"/>
  <c r="A363" i="11"/>
  <c r="B362" i="11"/>
  <c r="F362" i="11"/>
  <c r="F354" i="12" l="1"/>
  <c r="B354" i="12"/>
  <c r="A355" i="12"/>
  <c r="A364" i="11"/>
  <c r="F363" i="11"/>
  <c r="B363" i="11"/>
  <c r="A356" i="12" l="1"/>
  <c r="F355" i="12"/>
  <c r="B355" i="12"/>
  <c r="A365" i="11"/>
  <c r="B364" i="11"/>
  <c r="F364" i="11"/>
  <c r="A357" i="12" l="1"/>
  <c r="B356" i="12"/>
  <c r="F356" i="12"/>
  <c r="A366" i="11"/>
  <c r="F365" i="11"/>
  <c r="B365" i="11"/>
  <c r="F357" i="12" l="1"/>
  <c r="A358" i="12"/>
  <c r="B357" i="12"/>
  <c r="A367" i="11"/>
  <c r="F366" i="11"/>
  <c r="B366" i="11"/>
  <c r="A359" i="12" l="1"/>
  <c r="B358" i="12"/>
  <c r="F358" i="12"/>
  <c r="A368" i="11"/>
  <c r="F367" i="11"/>
  <c r="B367" i="11"/>
  <c r="A360" i="12" l="1"/>
  <c r="F359" i="12"/>
  <c r="B359" i="12"/>
  <c r="A369" i="11"/>
  <c r="F368" i="11"/>
  <c r="B368" i="11"/>
  <c r="B360" i="12" l="1"/>
  <c r="F360" i="12"/>
  <c r="A361" i="12"/>
  <c r="A370" i="11"/>
  <c r="B369" i="11"/>
  <c r="F369" i="11"/>
  <c r="B361" i="12" l="1"/>
  <c r="A362" i="12"/>
  <c r="F361" i="12"/>
  <c r="A371" i="11"/>
  <c r="F370" i="11"/>
  <c r="B370" i="11"/>
  <c r="B362" i="12" l="1"/>
  <c r="A363" i="12"/>
  <c r="F362" i="12"/>
  <c r="A372" i="11"/>
  <c r="F371" i="11"/>
  <c r="B371" i="11"/>
  <c r="A364" i="12" l="1"/>
  <c r="F363" i="12"/>
  <c r="B363" i="12"/>
  <c r="A373" i="11"/>
  <c r="F372" i="11"/>
  <c r="B372" i="11"/>
  <c r="A365" i="12" l="1"/>
  <c r="F364" i="12"/>
  <c r="B364" i="12"/>
  <c r="A374" i="11"/>
  <c r="B373" i="11"/>
  <c r="F373" i="11"/>
  <c r="F365" i="12" l="1"/>
  <c r="A366" i="12"/>
  <c r="B365" i="12"/>
  <c r="A375" i="11"/>
  <c r="F374" i="11"/>
  <c r="B374" i="11"/>
  <c r="A367" i="12" l="1"/>
  <c r="B366" i="12"/>
  <c r="F366" i="12"/>
  <c r="A376" i="11"/>
  <c r="F375" i="11"/>
  <c r="B375" i="11"/>
  <c r="B367" i="12" l="1"/>
  <c r="F367" i="12"/>
  <c r="A368" i="12"/>
  <c r="A377" i="11"/>
  <c r="F376" i="11"/>
  <c r="B376" i="11"/>
  <c r="A369" i="12" l="1"/>
  <c r="B368" i="12"/>
  <c r="F368" i="12"/>
  <c r="A378" i="11"/>
  <c r="F377" i="11"/>
  <c r="B377" i="11"/>
  <c r="A370" i="12" l="1"/>
  <c r="F369" i="12"/>
  <c r="B369" i="12"/>
  <c r="A379" i="11"/>
  <c r="F378" i="11"/>
  <c r="B378" i="11"/>
  <c r="F370" i="12" l="1"/>
  <c r="B370" i="12"/>
  <c r="A371" i="12"/>
  <c r="A380" i="11"/>
  <c r="B379" i="11"/>
  <c r="F379" i="11"/>
  <c r="B371" i="12" l="1"/>
  <c r="F371" i="12"/>
  <c r="A372" i="12"/>
  <c r="A381" i="11"/>
  <c r="F380" i="11"/>
  <c r="B380" i="11"/>
  <c r="F372" i="12" l="1"/>
  <c r="A373" i="12"/>
  <c r="B372" i="12"/>
  <c r="A382" i="11"/>
  <c r="F381" i="11"/>
  <c r="B381" i="11"/>
  <c r="A374" i="12" l="1"/>
  <c r="F373" i="12"/>
  <c r="B373" i="12"/>
  <c r="A383" i="11"/>
  <c r="F382" i="11"/>
  <c r="B382" i="11"/>
  <c r="B374" i="12" l="1"/>
  <c r="A375" i="12"/>
  <c r="F374" i="12"/>
  <c r="A384" i="11"/>
  <c r="F383" i="11"/>
  <c r="B383" i="11"/>
  <c r="A376" i="12" l="1"/>
  <c r="F375" i="12"/>
  <c r="B375" i="12"/>
  <c r="A385" i="11"/>
  <c r="B384" i="11"/>
  <c r="F384" i="11"/>
  <c r="B376" i="12" l="1"/>
  <c r="F376" i="12"/>
  <c r="A377" i="12"/>
  <c r="A386" i="11"/>
  <c r="F385" i="11"/>
  <c r="B385" i="11"/>
  <c r="F377" i="12" l="1"/>
  <c r="B377" i="12"/>
  <c r="A378" i="12"/>
  <c r="A387" i="11"/>
  <c r="F386" i="11"/>
  <c r="B386" i="11"/>
  <c r="B378" i="12" l="1"/>
  <c r="A379" i="12"/>
  <c r="F378" i="12"/>
  <c r="A388" i="11"/>
  <c r="F387" i="11"/>
  <c r="B387" i="11"/>
  <c r="A380" i="12" l="1"/>
  <c r="F379" i="12"/>
  <c r="B379" i="12"/>
  <c r="A389" i="11"/>
  <c r="F388" i="11"/>
  <c r="B388" i="11"/>
  <c r="A381" i="12" l="1"/>
  <c r="B380" i="12"/>
  <c r="F380" i="12"/>
  <c r="A390" i="11"/>
  <c r="B389" i="11"/>
  <c r="F389" i="11"/>
  <c r="A382" i="12" l="1"/>
  <c r="B381" i="12"/>
  <c r="F381" i="12"/>
  <c r="A391" i="11"/>
  <c r="F390" i="11"/>
  <c r="B390" i="11"/>
  <c r="A383" i="12" l="1"/>
  <c r="F382" i="12"/>
  <c r="B382" i="12"/>
  <c r="A392" i="11"/>
  <c r="F391" i="11"/>
  <c r="B391" i="11"/>
  <c r="F383" i="12" l="1"/>
  <c r="B383" i="12"/>
  <c r="A384" i="12"/>
  <c r="A393" i="11"/>
  <c r="F392" i="11"/>
  <c r="B392" i="11"/>
  <c r="A385" i="12" l="1"/>
  <c r="B384" i="12"/>
  <c r="F384" i="12"/>
  <c r="A394" i="11"/>
  <c r="F393" i="11"/>
  <c r="B393" i="11"/>
  <c r="F385" i="12" l="1"/>
  <c r="A386" i="12"/>
  <c r="B385" i="12"/>
  <c r="A395" i="11"/>
  <c r="F394" i="11"/>
  <c r="B394" i="11"/>
  <c r="A387" i="12" l="1"/>
  <c r="F386" i="12"/>
  <c r="B386" i="12"/>
  <c r="A396" i="11"/>
  <c r="B395" i="11"/>
  <c r="F395" i="11"/>
  <c r="A388" i="12" l="1"/>
  <c r="F387" i="12"/>
  <c r="B387" i="12"/>
  <c r="A397" i="11"/>
  <c r="F396" i="11"/>
  <c r="B396" i="11"/>
  <c r="B388" i="12" l="1"/>
  <c r="F388" i="12"/>
  <c r="A389" i="12"/>
  <c r="A398" i="11"/>
  <c r="F397" i="11"/>
  <c r="B397" i="11"/>
  <c r="F389" i="12" l="1"/>
  <c r="B389" i="12"/>
  <c r="A390" i="12"/>
  <c r="A399" i="11"/>
  <c r="F398" i="11"/>
  <c r="B398" i="11"/>
  <c r="F390" i="12" l="1"/>
  <c r="B390" i="12"/>
  <c r="A391" i="12"/>
  <c r="A400" i="11"/>
  <c r="F399" i="11"/>
  <c r="B399" i="11"/>
  <c r="B391" i="12" l="1"/>
  <c r="A392" i="12"/>
  <c r="F391" i="12"/>
  <c r="A401" i="11"/>
  <c r="B400" i="11"/>
  <c r="F400" i="11"/>
  <c r="B392" i="12" l="1"/>
  <c r="F392" i="12"/>
  <c r="A393" i="12"/>
  <c r="A402" i="11"/>
  <c r="F401" i="11"/>
  <c r="B401" i="11"/>
  <c r="A394" i="12" l="1"/>
  <c r="F393" i="12"/>
  <c r="B393" i="12"/>
  <c r="A403" i="11"/>
  <c r="F402" i="11"/>
  <c r="B402" i="11"/>
  <c r="F394" i="12" l="1"/>
  <c r="B394" i="12"/>
  <c r="A395" i="12"/>
  <c r="A404" i="11"/>
  <c r="F403" i="11"/>
  <c r="B403" i="11"/>
  <c r="B395" i="12" l="1"/>
  <c r="A396" i="12"/>
  <c r="F395" i="12"/>
  <c r="A405" i="11"/>
  <c r="F404" i="11"/>
  <c r="B404" i="11"/>
  <c r="F396" i="12" l="1"/>
  <c r="A397" i="12"/>
  <c r="B396" i="12"/>
  <c r="A406" i="11"/>
  <c r="B405" i="11"/>
  <c r="F405" i="11"/>
  <c r="F397" i="12" l="1"/>
  <c r="B397" i="12"/>
  <c r="A398" i="12"/>
  <c r="A407" i="11"/>
  <c r="F406" i="11"/>
  <c r="B406" i="11"/>
  <c r="B398" i="12" l="1"/>
  <c r="A399" i="12"/>
  <c r="F398" i="12"/>
  <c r="A408" i="11"/>
  <c r="F407" i="11"/>
  <c r="B407" i="11"/>
  <c r="A400" i="12" l="1"/>
  <c r="F399" i="12"/>
  <c r="B399" i="12"/>
  <c r="A409" i="11"/>
  <c r="F408" i="11"/>
  <c r="B408" i="11"/>
  <c r="B400" i="12" l="1"/>
  <c r="A401" i="12"/>
  <c r="F400" i="12"/>
  <c r="A410" i="11"/>
  <c r="F409" i="11"/>
  <c r="B409" i="11"/>
  <c r="A402" i="12" l="1"/>
  <c r="F401" i="12"/>
  <c r="B401" i="12"/>
  <c r="A411" i="11"/>
  <c r="F410" i="11"/>
  <c r="B410" i="11"/>
  <c r="B402" i="12" l="1"/>
  <c r="A403" i="12"/>
  <c r="F402" i="12"/>
  <c r="A412" i="11"/>
  <c r="B411" i="11"/>
  <c r="F411" i="11"/>
  <c r="A404" i="12" l="1"/>
  <c r="F403" i="12"/>
  <c r="B403" i="12"/>
  <c r="A413" i="11"/>
  <c r="F412" i="11"/>
  <c r="B412" i="11"/>
  <c r="A405" i="12" l="1"/>
  <c r="B404" i="12"/>
  <c r="F404" i="12"/>
  <c r="A414" i="11"/>
  <c r="F413" i="11"/>
  <c r="B413" i="11"/>
  <c r="F405" i="12" l="1"/>
  <c r="B405" i="12"/>
  <c r="A406" i="12"/>
  <c r="A415" i="11"/>
  <c r="F414" i="11"/>
  <c r="B414" i="11"/>
  <c r="A407" i="12" l="1"/>
  <c r="F406" i="12"/>
  <c r="B406" i="12"/>
  <c r="A416" i="11"/>
  <c r="F415" i="11"/>
  <c r="B415" i="11"/>
  <c r="F407" i="12" l="1"/>
  <c r="B407" i="12"/>
  <c r="A408" i="12"/>
  <c r="A417" i="11"/>
  <c r="B416" i="11"/>
  <c r="F416" i="11"/>
  <c r="A409" i="12" l="1"/>
  <c r="B408" i="12"/>
  <c r="F408" i="12"/>
  <c r="A418" i="11"/>
  <c r="F417" i="11"/>
  <c r="B417" i="11"/>
  <c r="F409" i="12" l="1"/>
  <c r="B409" i="12"/>
  <c r="A410" i="12"/>
  <c r="A419" i="11"/>
  <c r="F418" i="11"/>
  <c r="B418" i="11"/>
  <c r="F410" i="12" l="1"/>
  <c r="A411" i="12"/>
  <c r="B410" i="12"/>
  <c r="A420" i="11"/>
  <c r="F419" i="11"/>
  <c r="B419" i="11"/>
  <c r="F411" i="12" l="1"/>
  <c r="B411" i="12"/>
  <c r="A412" i="12"/>
  <c r="A421" i="11"/>
  <c r="F420" i="11"/>
  <c r="B420" i="11"/>
  <c r="B412" i="12" l="1"/>
  <c r="F412" i="12"/>
  <c r="A413" i="12"/>
  <c r="A422" i="11"/>
  <c r="B421" i="11"/>
  <c r="F421" i="11"/>
  <c r="F413" i="12" l="1"/>
  <c r="B413" i="12"/>
  <c r="A414" i="12"/>
  <c r="A423" i="11"/>
  <c r="F422" i="11"/>
  <c r="B422" i="11"/>
  <c r="B414" i="12" l="1"/>
  <c r="A415" i="12"/>
  <c r="F414" i="12"/>
  <c r="A424" i="11"/>
  <c r="F423" i="11"/>
  <c r="B423" i="11"/>
  <c r="A416" i="12" l="1"/>
  <c r="F415" i="12"/>
  <c r="B415" i="12"/>
  <c r="A425" i="11"/>
  <c r="F424" i="11"/>
  <c r="B424" i="11"/>
  <c r="A417" i="12" l="1"/>
  <c r="B416" i="12"/>
  <c r="F416" i="12"/>
  <c r="A426" i="11"/>
  <c r="F425" i="11"/>
  <c r="B425" i="11"/>
  <c r="F417" i="12" l="1"/>
  <c r="B417" i="12"/>
  <c r="A418" i="12"/>
  <c r="A427" i="11"/>
  <c r="F426" i="11"/>
  <c r="B426" i="11"/>
  <c r="F418" i="12" l="1"/>
  <c r="B418" i="12"/>
  <c r="A419" i="12"/>
  <c r="A428" i="11"/>
  <c r="B427" i="11"/>
  <c r="F427" i="11"/>
  <c r="B419" i="12" l="1"/>
  <c r="A420" i="12"/>
  <c r="F419" i="12"/>
  <c r="A429" i="11"/>
  <c r="F428" i="11"/>
  <c r="B428" i="11"/>
  <c r="A421" i="12" l="1"/>
  <c r="F420" i="12"/>
  <c r="B420" i="12"/>
  <c r="A430" i="11"/>
  <c r="F429" i="11"/>
  <c r="B429" i="11"/>
  <c r="A422" i="12" l="1"/>
  <c r="B421" i="12"/>
  <c r="F421" i="12"/>
  <c r="A431" i="11"/>
  <c r="F430" i="11"/>
  <c r="B430" i="11"/>
  <c r="F422" i="12" l="1"/>
  <c r="B422" i="12"/>
  <c r="A423" i="12"/>
  <c r="A432" i="11"/>
  <c r="F431" i="11"/>
  <c r="B431" i="11"/>
  <c r="A424" i="12" l="1"/>
  <c r="F423" i="12"/>
  <c r="B423" i="12"/>
  <c r="A433" i="11"/>
  <c r="B432" i="11"/>
  <c r="F432" i="11"/>
  <c r="F424" i="12" l="1"/>
  <c r="B424" i="12"/>
  <c r="A425" i="12"/>
  <c r="A434" i="11"/>
  <c r="F433" i="11"/>
  <c r="B433" i="11"/>
  <c r="B425" i="12" l="1"/>
  <c r="A426" i="12"/>
  <c r="F425" i="12"/>
  <c r="A435" i="11"/>
  <c r="F434" i="11"/>
  <c r="B434" i="11"/>
  <c r="B426" i="12" l="1"/>
  <c r="A427" i="12"/>
  <c r="F426" i="12"/>
  <c r="A436" i="11"/>
  <c r="F435" i="11"/>
  <c r="B435" i="11"/>
  <c r="A428" i="12" l="1"/>
  <c r="B427" i="12"/>
  <c r="F427" i="12"/>
  <c r="A437" i="11"/>
  <c r="F436" i="11"/>
  <c r="B436" i="11"/>
  <c r="F428" i="12" l="1"/>
  <c r="B428" i="12"/>
  <c r="A429" i="12"/>
  <c r="A438" i="11"/>
  <c r="B437" i="11"/>
  <c r="F437" i="11"/>
  <c r="A430" i="12" l="1"/>
  <c r="F429" i="12"/>
  <c r="B429" i="12"/>
  <c r="A439" i="11"/>
  <c r="F438" i="11"/>
  <c r="B438" i="11"/>
  <c r="F430" i="12" l="1"/>
  <c r="A431" i="12"/>
  <c r="B430" i="12"/>
  <c r="A440" i="11"/>
  <c r="F439" i="11"/>
  <c r="B439" i="11"/>
  <c r="A432" i="12" l="1"/>
  <c r="F431" i="12"/>
  <c r="B431" i="12"/>
  <c r="A441" i="11"/>
  <c r="F440" i="11"/>
  <c r="B440" i="11"/>
  <c r="A433" i="12" l="1"/>
  <c r="F432" i="12"/>
  <c r="B432" i="12"/>
  <c r="A442" i="11"/>
  <c r="F441" i="11"/>
  <c r="B441" i="11"/>
  <c r="B433" i="12" l="1"/>
  <c r="F433" i="12"/>
  <c r="A434" i="12"/>
  <c r="A443" i="11"/>
  <c r="F442" i="11"/>
  <c r="B442" i="11"/>
  <c r="A435" i="12" l="1"/>
  <c r="F434" i="12"/>
  <c r="B434" i="12"/>
  <c r="A444" i="11"/>
  <c r="B443" i="11"/>
  <c r="F443" i="11"/>
  <c r="F435" i="12" l="1"/>
  <c r="B435" i="12"/>
  <c r="A436" i="12"/>
  <c r="A445" i="11"/>
  <c r="F444" i="11"/>
  <c r="B444" i="11"/>
  <c r="A437" i="12" l="1"/>
  <c r="B436" i="12"/>
  <c r="F436" i="12"/>
  <c r="A446" i="11"/>
  <c r="F445" i="11"/>
  <c r="B445" i="11"/>
  <c r="F437" i="12" l="1"/>
  <c r="A438" i="12"/>
  <c r="B437" i="12"/>
  <c r="A447" i="11"/>
  <c r="F446" i="11"/>
  <c r="B446" i="11"/>
  <c r="A439" i="12" l="1"/>
  <c r="F438" i="12"/>
  <c r="B438" i="12"/>
  <c r="A448" i="11"/>
  <c r="F447" i="11"/>
  <c r="B447" i="11"/>
  <c r="A440" i="12" l="1"/>
  <c r="F439" i="12"/>
  <c r="B439" i="12"/>
  <c r="A449" i="11"/>
  <c r="F448" i="11"/>
  <c r="B448" i="11"/>
  <c r="A441" i="12" l="1"/>
  <c r="F440" i="12"/>
  <c r="B440" i="12"/>
  <c r="A450" i="11"/>
  <c r="F449" i="11"/>
  <c r="B449" i="11"/>
  <c r="B441" i="12" l="1"/>
  <c r="F441" i="12"/>
  <c r="A442" i="12"/>
  <c r="A451" i="11"/>
  <c r="F450" i="11"/>
  <c r="B450" i="11"/>
  <c r="A443" i="12" l="1"/>
  <c r="B442" i="12"/>
  <c r="F442" i="12"/>
  <c r="A452" i="11"/>
  <c r="F451" i="11"/>
  <c r="B451" i="11"/>
  <c r="F443" i="12" l="1"/>
  <c r="B443" i="12"/>
  <c r="A444" i="12"/>
  <c r="A453" i="11"/>
  <c r="F452" i="11"/>
  <c r="B452" i="11"/>
  <c r="B444" i="12" l="1"/>
  <c r="A445" i="12"/>
  <c r="F444" i="12"/>
  <c r="A454" i="11"/>
  <c r="F453" i="11"/>
  <c r="B453" i="11"/>
  <c r="A446" i="12" l="1"/>
  <c r="B445" i="12"/>
  <c r="F445" i="12"/>
  <c r="A455" i="11"/>
  <c r="F454" i="11"/>
  <c r="B454" i="11"/>
  <c r="F446" i="12" l="1"/>
  <c r="B446" i="12"/>
  <c r="A447" i="12"/>
  <c r="A456" i="11"/>
  <c r="F455" i="11"/>
  <c r="B455" i="11"/>
  <c r="B447" i="12" l="1"/>
  <c r="A448" i="12"/>
  <c r="F447" i="12"/>
  <c r="A457" i="11"/>
  <c r="F456" i="11"/>
  <c r="B456" i="11"/>
  <c r="A449" i="12" l="1"/>
  <c r="B448" i="12"/>
  <c r="F448" i="12"/>
  <c r="A458" i="11"/>
  <c r="F457" i="11"/>
  <c r="B457" i="11"/>
  <c r="A450" i="12" l="1"/>
  <c r="B449" i="12"/>
  <c r="F449" i="12"/>
  <c r="A459" i="11"/>
  <c r="F458" i="11"/>
  <c r="B458" i="11"/>
  <c r="F450" i="12" l="1"/>
  <c r="B450" i="12"/>
  <c r="A451" i="12"/>
  <c r="A460" i="11"/>
  <c r="F459" i="11"/>
  <c r="B459" i="11"/>
  <c r="A452" i="12" l="1"/>
  <c r="F451" i="12"/>
  <c r="B451" i="12"/>
  <c r="A461" i="11"/>
  <c r="F460" i="11"/>
  <c r="B460" i="11"/>
  <c r="F452" i="12" l="1"/>
  <c r="A453" i="12"/>
  <c r="B452" i="12"/>
  <c r="A462" i="11"/>
  <c r="F461" i="11"/>
  <c r="B461" i="11"/>
  <c r="F453" i="12" l="1"/>
  <c r="A454" i="12"/>
  <c r="B453" i="12"/>
  <c r="A463" i="11"/>
  <c r="F462" i="11"/>
  <c r="B462" i="11"/>
  <c r="B454" i="12" l="1"/>
  <c r="A455" i="12"/>
  <c r="F454" i="12"/>
  <c r="A464" i="11"/>
  <c r="F463" i="11"/>
  <c r="B463" i="11"/>
  <c r="A456" i="12" l="1"/>
  <c r="B455" i="12"/>
  <c r="F455" i="12"/>
  <c r="A465" i="11"/>
  <c r="F464" i="11"/>
  <c r="B464" i="11"/>
  <c r="A457" i="12" l="1"/>
  <c r="F456" i="12"/>
  <c r="B456" i="12"/>
  <c r="A466" i="11"/>
  <c r="F465" i="11"/>
  <c r="B465" i="11"/>
  <c r="B457" i="12" l="1"/>
  <c r="F457" i="12"/>
  <c r="A458" i="12"/>
  <c r="A467" i="11"/>
  <c r="F466" i="11"/>
  <c r="B466" i="11"/>
  <c r="A459" i="12" l="1"/>
  <c r="F458" i="12"/>
  <c r="B458" i="12"/>
  <c r="A468" i="11"/>
  <c r="F467" i="11"/>
  <c r="B467" i="11"/>
  <c r="A460" i="12" l="1"/>
  <c r="F459" i="12"/>
  <c r="B459" i="12"/>
  <c r="A469" i="11"/>
  <c r="B468" i="11"/>
  <c r="F468" i="11"/>
  <c r="A461" i="12" l="1"/>
  <c r="B460" i="12"/>
  <c r="F460" i="12"/>
  <c r="A470" i="11"/>
  <c r="F469" i="11"/>
  <c r="B469" i="11"/>
  <c r="F461" i="12" l="1"/>
  <c r="B461" i="12"/>
  <c r="A462" i="12"/>
  <c r="A471" i="11"/>
  <c r="F470" i="11"/>
  <c r="B470" i="11"/>
  <c r="A463" i="12" l="1"/>
  <c r="B462" i="12"/>
  <c r="F462" i="12"/>
  <c r="A472" i="11"/>
  <c r="F471" i="11"/>
  <c r="B471" i="11"/>
  <c r="B463" i="12" l="1"/>
  <c r="A464" i="12"/>
  <c r="F463" i="12"/>
  <c r="A473" i="11"/>
  <c r="F472" i="11"/>
  <c r="B472" i="11"/>
  <c r="B464" i="12" l="1"/>
  <c r="A465" i="12"/>
  <c r="F464" i="12"/>
  <c r="A474" i="11"/>
  <c r="F473" i="11"/>
  <c r="B473" i="11"/>
  <c r="A466" i="12" l="1"/>
  <c r="B465" i="12"/>
  <c r="F465" i="12"/>
  <c r="A475" i="11"/>
  <c r="F474" i="11"/>
  <c r="B474" i="11"/>
  <c r="F466" i="12" l="1"/>
  <c r="A467" i="12"/>
  <c r="B466" i="12"/>
  <c r="A476" i="11"/>
  <c r="B475" i="11"/>
  <c r="F475" i="11"/>
  <c r="B467" i="12" l="1"/>
  <c r="A468" i="12"/>
  <c r="F467" i="12"/>
  <c r="A477" i="11"/>
  <c r="F476" i="11"/>
  <c r="B476" i="11"/>
  <c r="A469" i="12" l="1"/>
  <c r="F468" i="12"/>
  <c r="B468" i="12"/>
  <c r="A478" i="11"/>
  <c r="F477" i="11"/>
  <c r="B477" i="11"/>
  <c r="A470" i="12" l="1"/>
  <c r="B469" i="12"/>
  <c r="F469" i="12"/>
  <c r="A479" i="11"/>
  <c r="F478" i="11"/>
  <c r="B478" i="11"/>
  <c r="F470" i="12" l="1"/>
  <c r="B470" i="12"/>
  <c r="A471" i="12"/>
  <c r="A480" i="11"/>
  <c r="F479" i="11"/>
  <c r="B479" i="11"/>
  <c r="B471" i="12" l="1"/>
  <c r="A472" i="12"/>
  <c r="F471" i="12"/>
  <c r="A481" i="11"/>
  <c r="F480" i="11"/>
  <c r="B480" i="11"/>
  <c r="F472" i="12" l="1"/>
  <c r="B472" i="12"/>
  <c r="A473" i="12"/>
  <c r="A482" i="11"/>
  <c r="F481" i="11"/>
  <c r="B481" i="11"/>
  <c r="A474" i="12" l="1"/>
  <c r="B473" i="12"/>
  <c r="F473" i="12"/>
  <c r="A483" i="11"/>
  <c r="F482" i="11"/>
  <c r="B482" i="11"/>
  <c r="F474" i="12" l="1"/>
  <c r="A475" i="12"/>
  <c r="B474" i="12"/>
  <c r="A484" i="11"/>
  <c r="F483" i="11"/>
  <c r="B483" i="11"/>
  <c r="B475" i="12" l="1"/>
  <c r="A476" i="12"/>
  <c r="F475" i="12"/>
  <c r="A485" i="11"/>
  <c r="F484" i="11"/>
  <c r="B484" i="11"/>
  <c r="F476" i="12" l="1"/>
  <c r="A477" i="12"/>
  <c r="B476" i="12"/>
  <c r="A486" i="11"/>
  <c r="F485" i="11"/>
  <c r="B485" i="11"/>
  <c r="F477" i="12" l="1"/>
  <c r="A478" i="12"/>
  <c r="B477" i="12"/>
  <c r="A487" i="11"/>
  <c r="F486" i="11"/>
  <c r="B486" i="11"/>
  <c r="A479" i="12" l="1"/>
  <c r="B478" i="12"/>
  <c r="F478" i="12"/>
  <c r="A488" i="11"/>
  <c r="F487" i="11"/>
  <c r="B487" i="11"/>
  <c r="A480" i="12" l="1"/>
  <c r="F479" i="12"/>
  <c r="B479" i="12"/>
  <c r="A489" i="11"/>
  <c r="F488" i="11"/>
  <c r="B488" i="11"/>
  <c r="A481" i="12" l="1"/>
  <c r="F480" i="12"/>
  <c r="B480" i="12"/>
  <c r="A490" i="11"/>
  <c r="F489" i="11"/>
  <c r="B489" i="11"/>
  <c r="A482" i="12" l="1"/>
  <c r="B481" i="12"/>
  <c r="F481" i="12"/>
  <c r="A491" i="11"/>
  <c r="F490" i="11"/>
  <c r="B490" i="11"/>
  <c r="A483" i="12" l="1"/>
  <c r="F482" i="12"/>
  <c r="B482" i="12"/>
  <c r="A492" i="11"/>
  <c r="F491" i="11"/>
  <c r="B491" i="11"/>
  <c r="B483" i="12" l="1"/>
  <c r="A484" i="12"/>
  <c r="F483" i="12"/>
  <c r="A493" i="11"/>
  <c r="F492" i="11"/>
  <c r="B492" i="11"/>
  <c r="A485" i="12" l="1"/>
  <c r="F484" i="12"/>
  <c r="B484" i="12"/>
  <c r="A494" i="11"/>
  <c r="F493" i="11"/>
  <c r="B493" i="11"/>
  <c r="B485" i="12" l="1"/>
  <c r="A486" i="12"/>
  <c r="F485" i="12"/>
  <c r="A495" i="11"/>
  <c r="F494" i="11"/>
  <c r="B494" i="11"/>
  <c r="B486" i="12" l="1"/>
  <c r="A487" i="12"/>
  <c r="F486" i="12"/>
  <c r="A496" i="11"/>
  <c r="F495" i="11"/>
  <c r="B495" i="11"/>
  <c r="B487" i="12" l="1"/>
  <c r="A488" i="12"/>
  <c r="F487" i="12"/>
  <c r="A497" i="11"/>
  <c r="F496" i="11"/>
  <c r="B496" i="11"/>
  <c r="A489" i="12" l="1"/>
  <c r="F488" i="12"/>
  <c r="B488" i="12"/>
  <c r="A498" i="11"/>
  <c r="F497" i="11"/>
  <c r="B497" i="11"/>
  <c r="A490" i="12" l="1"/>
  <c r="B489" i="12"/>
  <c r="F489" i="12"/>
  <c r="A499" i="11"/>
  <c r="F498" i="11"/>
  <c r="B498" i="11"/>
  <c r="A491" i="12" l="1"/>
  <c r="F490" i="12"/>
  <c r="B490" i="12"/>
  <c r="A500" i="11"/>
  <c r="F499" i="11"/>
  <c r="B499" i="11"/>
  <c r="A492" i="12" l="1"/>
  <c r="F491" i="12"/>
  <c r="B491" i="12"/>
  <c r="A501" i="11"/>
  <c r="B500" i="11"/>
  <c r="F500" i="11"/>
  <c r="F492" i="12" l="1"/>
  <c r="A493" i="12"/>
  <c r="B492" i="12"/>
  <c r="A502" i="11"/>
  <c r="F501" i="11"/>
  <c r="B501" i="11"/>
  <c r="A494" i="12" l="1"/>
  <c r="B493" i="12"/>
  <c r="F493" i="12"/>
  <c r="A503" i="11"/>
  <c r="F502" i="11"/>
  <c r="B502" i="11"/>
  <c r="A495" i="12" l="1"/>
  <c r="F494" i="12"/>
  <c r="B494" i="12"/>
  <c r="A504" i="11"/>
  <c r="F503" i="11"/>
  <c r="B503" i="11"/>
  <c r="A496" i="12" l="1"/>
  <c r="F495" i="12"/>
  <c r="B495" i="12"/>
  <c r="A505" i="11"/>
  <c r="F504" i="11"/>
  <c r="B504" i="11"/>
  <c r="A497" i="12" l="1"/>
  <c r="F496" i="12"/>
  <c r="B496" i="12"/>
  <c r="A506" i="11"/>
  <c r="F505" i="11"/>
  <c r="B505" i="11"/>
  <c r="F497" i="12" l="1"/>
  <c r="A498" i="12"/>
  <c r="B497" i="12"/>
  <c r="A507" i="11"/>
  <c r="F506" i="11"/>
  <c r="B506" i="11"/>
  <c r="B498" i="12" l="1"/>
  <c r="A499" i="12"/>
  <c r="F498" i="12"/>
  <c r="A508" i="11"/>
  <c r="B507" i="11"/>
  <c r="F507" i="11"/>
  <c r="A500" i="12" l="1"/>
  <c r="F499" i="12"/>
  <c r="B499" i="12"/>
  <c r="A509" i="11"/>
  <c r="F508" i="11"/>
  <c r="B508" i="11"/>
  <c r="A501" i="12" l="1"/>
  <c r="F500" i="12"/>
  <c r="B500" i="12"/>
  <c r="A510" i="11"/>
  <c r="F509" i="11"/>
  <c r="B509" i="11"/>
  <c r="F501" i="12" l="1"/>
  <c r="A502" i="12"/>
  <c r="B501" i="12"/>
  <c r="A511" i="11"/>
  <c r="F510" i="11"/>
  <c r="B510" i="11"/>
  <c r="A503" i="12" l="1"/>
  <c r="F502" i="12"/>
  <c r="B502" i="12"/>
  <c r="A512" i="11"/>
  <c r="F511" i="11"/>
  <c r="B511" i="11"/>
  <c r="A504" i="12" l="1"/>
  <c r="B503" i="12"/>
  <c r="F503" i="12"/>
  <c r="A513" i="11"/>
  <c r="F512" i="11"/>
  <c r="B512" i="11"/>
  <c r="F504" i="12" l="1"/>
  <c r="B504" i="12"/>
  <c r="A505" i="12"/>
  <c r="A514" i="11"/>
  <c r="F513" i="11"/>
  <c r="B513" i="11"/>
  <c r="A506" i="12" l="1"/>
  <c r="B505" i="12"/>
  <c r="F505" i="12"/>
  <c r="A515" i="11"/>
  <c r="F514" i="11"/>
  <c r="B514" i="11"/>
  <c r="B506" i="12" l="1"/>
  <c r="A507" i="12"/>
  <c r="F506" i="12"/>
  <c r="A516" i="11"/>
  <c r="F515" i="11"/>
  <c r="B515" i="11"/>
  <c r="A508" i="12" l="1"/>
  <c r="F507" i="12"/>
  <c r="B507" i="12"/>
  <c r="A517" i="11"/>
  <c r="F516" i="11"/>
  <c r="B516" i="11"/>
  <c r="A509" i="12" l="1"/>
  <c r="F508" i="12"/>
  <c r="B508" i="12"/>
  <c r="A518" i="11"/>
  <c r="F517" i="11"/>
  <c r="B517" i="11"/>
  <c r="A510" i="12" l="1"/>
  <c r="B509" i="12"/>
  <c r="F509" i="12"/>
  <c r="A519" i="11"/>
  <c r="F518" i="11"/>
  <c r="B518" i="11"/>
  <c r="B510" i="12" l="1"/>
  <c r="A511" i="12"/>
  <c r="F510" i="12"/>
  <c r="A520" i="11"/>
  <c r="F519" i="11"/>
  <c r="B519" i="11"/>
  <c r="A512" i="12" l="1"/>
  <c r="B511" i="12"/>
  <c r="F511" i="12"/>
  <c r="A521" i="11"/>
  <c r="F520" i="11"/>
  <c r="B520" i="11"/>
  <c r="A513" i="12" l="1"/>
  <c r="F512" i="12"/>
  <c r="B512" i="12"/>
  <c r="A522" i="11"/>
  <c r="F521" i="11"/>
  <c r="B521" i="11"/>
  <c r="F513" i="12" l="1"/>
  <c r="A514" i="12"/>
  <c r="B513" i="12"/>
  <c r="A523" i="11"/>
  <c r="F522" i="11"/>
  <c r="B522" i="11"/>
  <c r="F514" i="12" l="1"/>
  <c r="B514" i="12"/>
  <c r="A515" i="12"/>
  <c r="A524" i="11"/>
  <c r="F523" i="11"/>
  <c r="B523" i="11"/>
  <c r="A516" i="12" l="1"/>
  <c r="F515" i="12"/>
  <c r="B515" i="12"/>
  <c r="A525" i="11"/>
  <c r="F524" i="11"/>
  <c r="B524" i="11"/>
  <c r="B516" i="12" l="1"/>
  <c r="A517" i="12"/>
  <c r="F516" i="12"/>
  <c r="A526" i="11"/>
  <c r="F525" i="11"/>
  <c r="B525" i="11"/>
  <c r="A518" i="12" l="1"/>
  <c r="B517" i="12"/>
  <c r="F517" i="12"/>
  <c r="A527" i="11"/>
  <c r="F526" i="11"/>
  <c r="B526" i="11"/>
  <c r="A519" i="12" l="1"/>
  <c r="F518" i="12"/>
  <c r="B518" i="12"/>
  <c r="A528" i="11"/>
  <c r="F527" i="11"/>
  <c r="B527" i="11"/>
  <c r="F519" i="12" l="1"/>
  <c r="B519" i="12"/>
  <c r="A520" i="12"/>
  <c r="A529" i="11"/>
  <c r="F528" i="11"/>
  <c r="B528" i="11"/>
  <c r="A521" i="12" l="1"/>
  <c r="F520" i="12"/>
  <c r="B520" i="12"/>
  <c r="A530" i="11"/>
  <c r="F529" i="11"/>
  <c r="B529" i="11"/>
  <c r="A522" i="12" l="1"/>
  <c r="B521" i="12"/>
  <c r="F521" i="12"/>
  <c r="A531" i="11"/>
  <c r="F530" i="11"/>
  <c r="B530" i="11"/>
  <c r="F522" i="12" l="1"/>
  <c r="A523" i="12"/>
  <c r="B522" i="12"/>
  <c r="A532" i="11"/>
  <c r="F531" i="11"/>
  <c r="B531" i="11"/>
  <c r="F523" i="12" l="1"/>
  <c r="A524" i="12"/>
  <c r="B523" i="12"/>
  <c r="A533" i="11"/>
  <c r="B532" i="11"/>
  <c r="F532" i="11"/>
  <c r="F524" i="12" l="1"/>
  <c r="A525" i="12"/>
  <c r="B524" i="12"/>
  <c r="A534" i="11"/>
  <c r="F533" i="11"/>
  <c r="B533" i="11"/>
  <c r="F525" i="12" l="1"/>
  <c r="A526" i="12"/>
  <c r="B525" i="12"/>
  <c r="A535" i="11"/>
  <c r="F534" i="11"/>
  <c r="B534" i="11"/>
  <c r="A527" i="12" l="1"/>
  <c r="F526" i="12"/>
  <c r="B526" i="12"/>
  <c r="A536" i="11"/>
  <c r="F535" i="11"/>
  <c r="B535" i="11"/>
  <c r="A528" i="12" l="1"/>
  <c r="F527" i="12"/>
  <c r="B527" i="12"/>
  <c r="A537" i="11"/>
  <c r="F536" i="11"/>
  <c r="B536" i="11"/>
  <c r="F528" i="12" l="1"/>
  <c r="B528" i="12"/>
  <c r="A529" i="12"/>
  <c r="A538" i="11"/>
  <c r="F537" i="11"/>
  <c r="B537" i="11"/>
  <c r="A530" i="12" l="1"/>
  <c r="B529" i="12"/>
  <c r="F529" i="12"/>
  <c r="A539" i="11"/>
  <c r="F538" i="11"/>
  <c r="B538" i="11"/>
  <c r="A531" i="12" l="1"/>
  <c r="F530" i="12"/>
  <c r="B530" i="12"/>
  <c r="A540" i="11"/>
  <c r="B539" i="11"/>
  <c r="F539" i="11"/>
  <c r="F531" i="12" l="1"/>
  <c r="B531" i="12"/>
  <c r="A532" i="12"/>
  <c r="A541" i="11"/>
  <c r="F540" i="11"/>
  <c r="B540" i="11"/>
  <c r="F532" i="12" l="1"/>
  <c r="A533" i="12"/>
  <c r="B532" i="12"/>
  <c r="A542" i="11"/>
  <c r="F541" i="11"/>
  <c r="B541" i="11"/>
  <c r="A534" i="12" l="1"/>
  <c r="B533" i="12"/>
  <c r="F533" i="12"/>
  <c r="A543" i="11"/>
  <c r="F542" i="11"/>
  <c r="B542" i="11"/>
  <c r="A535" i="12" l="1"/>
  <c r="F534" i="12"/>
  <c r="B534" i="12"/>
  <c r="A544" i="11"/>
  <c r="F543" i="11"/>
  <c r="B543" i="11"/>
  <c r="F535" i="12" l="1"/>
  <c r="B535" i="12"/>
  <c r="A536" i="12"/>
  <c r="A545" i="11"/>
  <c r="F544" i="11"/>
  <c r="B544" i="11"/>
  <c r="F536" i="12" l="1"/>
  <c r="A537" i="12"/>
  <c r="B536" i="12"/>
  <c r="A546" i="11"/>
  <c r="F545" i="11"/>
  <c r="B545" i="11"/>
  <c r="A538" i="12" l="1"/>
  <c r="F537" i="12"/>
  <c r="B537" i="12"/>
  <c r="A547" i="11"/>
  <c r="F546" i="11"/>
  <c r="B546" i="11"/>
  <c r="F538" i="12" l="1"/>
  <c r="B538" i="12"/>
  <c r="A539" i="12"/>
  <c r="A548" i="11"/>
  <c r="F547" i="11"/>
  <c r="B547" i="11"/>
  <c r="A540" i="12" l="1"/>
  <c r="F539" i="12"/>
  <c r="B539" i="12"/>
  <c r="A549" i="11"/>
  <c r="F548" i="11"/>
  <c r="B548" i="11"/>
  <c r="A541" i="12" l="1"/>
  <c r="F540" i="12"/>
  <c r="B540" i="12"/>
  <c r="A550" i="11"/>
  <c r="F549" i="11"/>
  <c r="B549" i="11"/>
  <c r="F541" i="12" l="1"/>
  <c r="A542" i="12"/>
  <c r="B541" i="12"/>
  <c r="A551" i="11"/>
  <c r="F550" i="11"/>
  <c r="B550" i="11"/>
  <c r="A543" i="12" l="1"/>
  <c r="F542" i="12"/>
  <c r="B542" i="12"/>
  <c r="A552" i="11"/>
  <c r="F551" i="11"/>
  <c r="B551" i="11"/>
  <c r="A544" i="12" l="1"/>
  <c r="F543" i="12"/>
  <c r="B543" i="12"/>
  <c r="A553" i="11"/>
  <c r="F552" i="11"/>
  <c r="B552" i="11"/>
  <c r="B544" i="12" l="1"/>
  <c r="A545" i="12"/>
  <c r="F544" i="12"/>
  <c r="A554" i="11"/>
  <c r="F553" i="11"/>
  <c r="B553" i="11"/>
  <c r="F545" i="12" l="1"/>
  <c r="A546" i="12"/>
  <c r="B545" i="12"/>
  <c r="A555" i="11"/>
  <c r="F554" i="11"/>
  <c r="B554" i="11"/>
  <c r="B546" i="12" l="1"/>
  <c r="A547" i="12"/>
  <c r="F546" i="12"/>
  <c r="A556" i="11"/>
  <c r="F555" i="11"/>
  <c r="B555" i="11"/>
  <c r="B547" i="12" l="1"/>
  <c r="A548" i="12"/>
  <c r="F547" i="12"/>
  <c r="F556" i="11"/>
  <c r="A557" i="11"/>
  <c r="B556" i="11"/>
  <c r="F548" i="12" l="1"/>
  <c r="A549" i="12"/>
  <c r="B548" i="12"/>
  <c r="F557" i="11"/>
  <c r="A558" i="11"/>
  <c r="B557" i="11"/>
  <c r="A550" i="12" l="1"/>
  <c r="B549" i="12"/>
  <c r="F549" i="12"/>
  <c r="A559" i="11"/>
  <c r="B558" i="11"/>
  <c r="F558" i="11"/>
  <c r="A551" i="12" l="1"/>
  <c r="F550" i="12"/>
  <c r="B550" i="12"/>
  <c r="F559" i="11"/>
  <c r="B559" i="11"/>
  <c r="A560" i="11"/>
  <c r="A552" i="12" l="1"/>
  <c r="B551" i="12"/>
  <c r="F551" i="12"/>
  <c r="B560" i="11"/>
  <c r="F560" i="11"/>
  <c r="A561" i="11"/>
  <c r="A553" i="12" l="1"/>
  <c r="F552" i="12"/>
  <c r="B552" i="12"/>
  <c r="B561" i="11"/>
  <c r="F561" i="11"/>
  <c r="A562" i="11"/>
  <c r="A554" i="12" l="1"/>
  <c r="B553" i="12"/>
  <c r="F553" i="12"/>
  <c r="A563" i="11"/>
  <c r="B562" i="11"/>
  <c r="F562" i="11"/>
  <c r="A555" i="12" l="1"/>
  <c r="B554" i="12"/>
  <c r="F554" i="12"/>
  <c r="F563" i="11"/>
  <c r="A564" i="11"/>
  <c r="B563" i="11"/>
  <c r="F555" i="12" l="1"/>
  <c r="B555" i="12"/>
  <c r="A556" i="12"/>
  <c r="F564" i="11"/>
  <c r="A565" i="11"/>
  <c r="B564" i="11"/>
  <c r="F556" i="12" l="1"/>
  <c r="B556" i="12"/>
  <c r="A557" i="12"/>
  <c r="F565" i="11"/>
  <c r="A566" i="11"/>
  <c r="B565" i="11"/>
  <c r="F557" i="12" l="1"/>
  <c r="A558" i="12"/>
  <c r="B557" i="12"/>
  <c r="A567" i="11"/>
  <c r="B566" i="11"/>
  <c r="F566" i="11"/>
  <c r="A559" i="12" l="1"/>
  <c r="B558" i="12"/>
  <c r="F558" i="12"/>
  <c r="F567" i="11"/>
  <c r="B567" i="11"/>
  <c r="A568" i="11"/>
  <c r="B559" i="12" l="1"/>
  <c r="A560" i="12"/>
  <c r="F559" i="12"/>
  <c r="B568" i="11"/>
  <c r="F568" i="11"/>
  <c r="A569" i="11"/>
  <c r="A561" i="12" l="1"/>
  <c r="B560" i="12"/>
  <c r="F560" i="12"/>
  <c r="A570" i="11"/>
  <c r="B569" i="11"/>
  <c r="F569" i="11"/>
  <c r="B561" i="12" l="1"/>
  <c r="F561" i="12"/>
  <c r="A562" i="12"/>
  <c r="B570" i="11"/>
  <c r="F570" i="11"/>
  <c r="A571" i="11"/>
  <c r="F562" i="12" l="1"/>
  <c r="A563" i="12"/>
  <c r="B562" i="12"/>
  <c r="B571" i="11"/>
  <c r="A572" i="11"/>
  <c r="F571" i="11"/>
  <c r="A564" i="12" l="1"/>
  <c r="B563" i="12"/>
  <c r="F563" i="12"/>
  <c r="A573" i="11"/>
  <c r="B572" i="11"/>
  <c r="F572" i="11"/>
  <c r="B564" i="12" l="1"/>
  <c r="F564" i="12"/>
  <c r="A565" i="12"/>
  <c r="F573" i="11"/>
  <c r="B573" i="11"/>
  <c r="A574" i="11"/>
  <c r="A566" i="12" l="1"/>
  <c r="B565" i="12"/>
  <c r="F565" i="12"/>
  <c r="F574" i="11"/>
  <c r="A575" i="11"/>
  <c r="B574" i="11"/>
  <c r="A567" i="12" l="1"/>
  <c r="B566" i="12"/>
  <c r="F566" i="12"/>
  <c r="F575" i="11"/>
  <c r="B575" i="11"/>
  <c r="A576" i="11"/>
  <c r="A568" i="12" l="1"/>
  <c r="B567" i="12"/>
  <c r="F567" i="12"/>
  <c r="A577" i="11"/>
  <c r="B576" i="11"/>
  <c r="F576" i="11"/>
  <c r="A569" i="12" l="1"/>
  <c r="B568" i="12"/>
  <c r="F568" i="12"/>
  <c r="F577" i="11"/>
  <c r="B577" i="11"/>
  <c r="A578" i="11"/>
  <c r="A570" i="12" l="1"/>
  <c r="B569" i="12"/>
  <c r="F569" i="12"/>
  <c r="F578" i="11"/>
  <c r="A579" i="11"/>
  <c r="B578" i="11"/>
  <c r="A571" i="12" l="1"/>
  <c r="F570" i="12"/>
  <c r="B570" i="12"/>
  <c r="B579" i="11"/>
  <c r="F579" i="11"/>
  <c r="A580" i="11"/>
  <c r="F571" i="12" l="1"/>
  <c r="A572" i="12"/>
  <c r="B571" i="12"/>
  <c r="A581" i="11"/>
  <c r="B580" i="11"/>
  <c r="F580" i="11"/>
  <c r="A573" i="12" l="1"/>
  <c r="B572" i="12"/>
  <c r="F572" i="12"/>
  <c r="F581" i="11"/>
  <c r="B581" i="11"/>
  <c r="A582" i="11"/>
  <c r="A574" i="12" l="1"/>
  <c r="B573" i="12"/>
  <c r="F573" i="12"/>
  <c r="F582" i="11"/>
  <c r="A583" i="11"/>
  <c r="B582" i="11"/>
  <c r="A575" i="12" l="1"/>
  <c r="B574" i="12"/>
  <c r="F574" i="12"/>
  <c r="F583" i="11"/>
  <c r="B583" i="11"/>
  <c r="A584" i="11"/>
  <c r="F575" i="12" l="1"/>
  <c r="A576" i="12"/>
  <c r="B575" i="12"/>
  <c r="B584" i="11"/>
  <c r="F584" i="11"/>
  <c r="F576" i="12" l="1"/>
  <c r="B576" i="12"/>
  <c r="A577" i="12"/>
  <c r="AA45" i="11"/>
  <c r="AO45" i="11" s="1"/>
  <c r="AD40" i="11"/>
  <c r="AR40" i="11" s="1"/>
  <c r="AM40" i="11"/>
  <c r="AE38" i="11"/>
  <c r="AS38" i="11" s="1"/>
  <c r="AL43" i="11"/>
  <c r="AG39" i="11"/>
  <c r="AU39" i="11" s="1"/>
  <c r="AB38" i="11"/>
  <c r="AP38" i="11" s="1"/>
  <c r="AC17" i="11"/>
  <c r="AQ17" i="11" s="1"/>
  <c r="BF17" i="11" s="1"/>
  <c r="AM20" i="11"/>
  <c r="AK37" i="11"/>
  <c r="AF15" i="11"/>
  <c r="AT15" i="11" s="1"/>
  <c r="AA13" i="11"/>
  <c r="AO13" i="11" s="1"/>
  <c r="AB42" i="11"/>
  <c r="AP42" i="11" s="1"/>
  <c r="AB36" i="11"/>
  <c r="AP36" i="11" s="1"/>
  <c r="AE29" i="11"/>
  <c r="AS29" i="11" s="1"/>
  <c r="AD39" i="11"/>
  <c r="AR39" i="11" s="1"/>
  <c r="AB21" i="11"/>
  <c r="AP21" i="11" s="1"/>
  <c r="AH18" i="11"/>
  <c r="AV18" i="11" s="1"/>
  <c r="BD18" i="11" s="1"/>
  <c r="AE45" i="11"/>
  <c r="AS45" i="11" s="1"/>
  <c r="AD35" i="11"/>
  <c r="AR35" i="11" s="1"/>
  <c r="AK44" i="11"/>
  <c r="AK24" i="11"/>
  <c r="AD27" i="11"/>
  <c r="AR27" i="11" s="1"/>
  <c r="AE31" i="11"/>
  <c r="AS31" i="11" s="1"/>
  <c r="AH13" i="11"/>
  <c r="AE17" i="11"/>
  <c r="AS17" i="11" s="1"/>
  <c r="AK43" i="11"/>
  <c r="AD44" i="11"/>
  <c r="AR44" i="11" s="1"/>
  <c r="AA42" i="11"/>
  <c r="AO42" i="11" s="1"/>
  <c r="AC33" i="11"/>
  <c r="AQ33" i="11" s="1"/>
  <c r="BF33" i="11" s="1"/>
  <c r="AF14" i="11"/>
  <c r="AT14" i="11" s="1"/>
  <c r="AG9" i="11"/>
  <c r="AU9" i="11" s="1"/>
  <c r="AA38" i="11"/>
  <c r="AO38" i="11" s="1"/>
  <c r="AI41" i="11"/>
  <c r="AW41" i="11" s="1"/>
  <c r="AA20" i="11"/>
  <c r="AO20" i="11" s="1"/>
  <c r="AM44" i="11"/>
  <c r="AI45" i="11"/>
  <c r="AW45" i="11" s="1"/>
  <c r="AE39" i="11"/>
  <c r="AS39" i="11" s="1"/>
  <c r="AB34" i="11"/>
  <c r="AP34" i="11" s="1"/>
  <c r="AD38" i="11"/>
  <c r="AR38" i="11" s="1"/>
  <c r="AJ14" i="11"/>
  <c r="AX14" i="11" s="1"/>
  <c r="AL34" i="11"/>
  <c r="AF20" i="11"/>
  <c r="AT20" i="11" s="1"/>
  <c r="AL35" i="11"/>
  <c r="AK33" i="11"/>
  <c r="AA21" i="11"/>
  <c r="AO21" i="11" s="1"/>
  <c r="AL20" i="11"/>
  <c r="AE40" i="11"/>
  <c r="AS40" i="11" s="1"/>
  <c r="AF39" i="11"/>
  <c r="AT39" i="11" s="1"/>
  <c r="AH42" i="11"/>
  <c r="AF38" i="11"/>
  <c r="AT38" i="11" s="1"/>
  <c r="AH39" i="11"/>
  <c r="AG40" i="11"/>
  <c r="AU40" i="11" s="1"/>
  <c r="AF37" i="11"/>
  <c r="AT37" i="11" s="1"/>
  <c r="AC43" i="11"/>
  <c r="AQ43" i="11" s="1"/>
  <c r="BF43" i="11" s="1"/>
  <c r="AF28" i="11"/>
  <c r="AT28" i="11" s="1"/>
  <c r="AJ22" i="11"/>
  <c r="AX22" i="11" s="1"/>
  <c r="AC45" i="11"/>
  <c r="AQ45" i="11" s="1"/>
  <c r="BF45" i="11" s="1"/>
  <c r="AE26" i="11"/>
  <c r="AS26" i="11" s="1"/>
  <c r="AK41" i="11"/>
  <c r="AA37" i="11"/>
  <c r="AO37" i="11" s="1"/>
  <c r="AJ37" i="11"/>
  <c r="AX37" i="11" s="1"/>
  <c r="AB32" i="11"/>
  <c r="AP32" i="11" s="1"/>
  <c r="AL28" i="11"/>
  <c r="AH25" i="11"/>
  <c r="AV25" i="11" s="1"/>
  <c r="BD25" i="11" s="1"/>
  <c r="AD13" i="11"/>
  <c r="AR13" i="11" s="1"/>
  <c r="AC12" i="11"/>
  <c r="AQ12" i="11" s="1"/>
  <c r="BF12" i="11" s="1"/>
  <c r="AL38" i="11"/>
  <c r="AH37" i="11"/>
  <c r="AH41" i="11"/>
  <c r="AC41" i="11"/>
  <c r="AQ41" i="11" s="1"/>
  <c r="BF41" i="11" s="1"/>
  <c r="AB10" i="11"/>
  <c r="AP10" i="11" s="1"/>
  <c r="AB9" i="11"/>
  <c r="AP9" i="11" s="1"/>
  <c r="AB16" i="11"/>
  <c r="AP16" i="11" s="1"/>
  <c r="AD32" i="11"/>
  <c r="AR32" i="11" s="1"/>
  <c r="AL9" i="11"/>
  <c r="AD41" i="11"/>
  <c r="AR41" i="11" s="1"/>
  <c r="AL45" i="11"/>
  <c r="AI37" i="11"/>
  <c r="AW37" i="11" s="1"/>
  <c r="AM45" i="11"/>
  <c r="AF40" i="11"/>
  <c r="AT40" i="11" s="1"/>
  <c r="AD21" i="11"/>
  <c r="AR21" i="11" s="1"/>
  <c r="BB21" i="11" s="1"/>
  <c r="AI39" i="11"/>
  <c r="AW39" i="11" s="1"/>
  <c r="AF35" i="11"/>
  <c r="AT35" i="11" s="1"/>
  <c r="AD37" i="11"/>
  <c r="AR37" i="11" s="1"/>
  <c r="AA30" i="11"/>
  <c r="AO30" i="11" s="1"/>
  <c r="AL19" i="11"/>
  <c r="AH14" i="11"/>
  <c r="AA32" i="11"/>
  <c r="AO32" i="11" s="1"/>
  <c r="AH31" i="11"/>
  <c r="AA36" i="11"/>
  <c r="AO36" i="11" s="1"/>
  <c r="AB13" i="11"/>
  <c r="AP13" i="11" s="1"/>
  <c r="AC37" i="11"/>
  <c r="AQ37" i="11" s="1"/>
  <c r="BF37" i="11" s="1"/>
  <c r="AI34" i="11"/>
  <c r="AW34" i="11" s="1"/>
  <c r="AK29" i="11"/>
  <c r="AI24" i="11"/>
  <c r="AW24" i="11" s="1"/>
  <c r="AM16" i="11"/>
  <c r="AK32" i="11"/>
  <c r="AE15" i="11"/>
  <c r="AS15" i="11" s="1"/>
  <c r="AA35" i="11"/>
  <c r="AO35" i="11" s="1"/>
  <c r="AI35" i="11"/>
  <c r="AW35" i="11" s="1"/>
  <c r="AK25" i="11"/>
  <c r="AD18" i="11"/>
  <c r="AR18" i="11" s="1"/>
  <c r="AL12" i="11"/>
  <c r="AF44" i="11"/>
  <c r="AT44" i="11" s="1"/>
  <c r="AJ9" i="11"/>
  <c r="AX9" i="11" s="1"/>
  <c r="AB45" i="11"/>
  <c r="AP45" i="11" s="1"/>
  <c r="AF45" i="11"/>
  <c r="AT45" i="11" s="1"/>
  <c r="AC39" i="11"/>
  <c r="AQ39" i="11" s="1"/>
  <c r="BF39" i="11" s="1"/>
  <c r="AH22" i="11"/>
  <c r="AV22" i="11" s="1"/>
  <c r="BD22" i="11" s="1"/>
  <c r="AM33" i="11"/>
  <c r="AI18" i="11"/>
  <c r="AW18" i="11" s="1"/>
  <c r="AD12" i="11"/>
  <c r="AR12" i="11" s="1"/>
  <c r="AL8" i="11"/>
  <c r="AI9" i="11"/>
  <c r="AW9" i="11" s="1"/>
  <c r="AI10" i="11"/>
  <c r="AW10" i="11" s="1"/>
  <c r="AK16" i="11"/>
  <c r="AB15" i="11"/>
  <c r="AP15" i="11" s="1"/>
  <c r="AL44" i="11"/>
  <c r="AI16" i="11"/>
  <c r="AW16" i="11" s="1"/>
  <c r="AB43" i="11"/>
  <c r="AP43" i="11" s="1"/>
  <c r="AM9" i="11"/>
  <c r="AF32" i="11"/>
  <c r="AT32" i="11" s="1"/>
  <c r="AH30" i="11"/>
  <c r="AL15" i="11"/>
  <c r="AH19" i="11"/>
  <c r="AL37" i="11"/>
  <c r="AJ45" i="11"/>
  <c r="AX45" i="11" s="1"/>
  <c r="AF23" i="11"/>
  <c r="AT23" i="11" s="1"/>
  <c r="AJ42" i="11"/>
  <c r="AX42" i="11" s="1"/>
  <c r="AB11" i="11"/>
  <c r="AP11" i="11" s="1"/>
  <c r="AM29" i="11"/>
  <c r="AE41" i="11"/>
  <c r="AS41" i="11" s="1"/>
  <c r="AM6" i="11"/>
  <c r="AF10" i="11"/>
  <c r="AT10" i="11" s="1"/>
  <c r="AI32" i="11"/>
  <c r="AW32" i="11" s="1"/>
  <c r="AB33" i="11"/>
  <c r="AP33" i="11" s="1"/>
  <c r="AF24" i="11"/>
  <c r="AT24" i="11" s="1"/>
  <c r="AF13" i="11"/>
  <c r="AT13" i="11" s="1"/>
  <c r="AH40" i="11"/>
  <c r="AL29" i="11"/>
  <c r="AM14" i="11"/>
  <c r="AG36" i="11"/>
  <c r="AU36" i="11" s="1"/>
  <c r="AC15" i="11"/>
  <c r="AQ15" i="11" s="1"/>
  <c r="BF15" i="11" s="1"/>
  <c r="AA9" i="11"/>
  <c r="AO9" i="11" s="1"/>
  <c r="AI11" i="11"/>
  <c r="AW11" i="11" s="1"/>
  <c r="AB22" i="11"/>
  <c r="AP22" i="11" s="1"/>
  <c r="AH44" i="11"/>
  <c r="AV44" i="11" s="1"/>
  <c r="BD44" i="11" s="1"/>
  <c r="AB25" i="11"/>
  <c r="AP25" i="11" s="1"/>
  <c r="AI26" i="11"/>
  <c r="AW26" i="11" s="1"/>
  <c r="AD24" i="11"/>
  <c r="AR24" i="11" s="1"/>
  <c r="AD25" i="11"/>
  <c r="AR25" i="11" s="1"/>
  <c r="AL36" i="11"/>
  <c r="AD33" i="11"/>
  <c r="AR33" i="11" s="1"/>
  <c r="BB33" i="11" s="1"/>
  <c r="AJ18" i="11"/>
  <c r="AX18" i="11" s="1"/>
  <c r="AL22" i="11"/>
  <c r="AC20" i="11"/>
  <c r="AQ20" i="11" s="1"/>
  <c r="BF20" i="11" s="1"/>
  <c r="AB29" i="11"/>
  <c r="AP29" i="11" s="1"/>
  <c r="AE9" i="11"/>
  <c r="AS9" i="11" s="1"/>
  <c r="AD17" i="11"/>
  <c r="AR17" i="11" s="1"/>
  <c r="AD43" i="11"/>
  <c r="AR43" i="11" s="1"/>
  <c r="AI31" i="11"/>
  <c r="AW31" i="11" s="1"/>
  <c r="AG19" i="11"/>
  <c r="AU19" i="11" s="1"/>
  <c r="AI14" i="11"/>
  <c r="AW14" i="11" s="1"/>
  <c r="AH11" i="11"/>
  <c r="AA44" i="11"/>
  <c r="AO44" i="11" s="1"/>
  <c r="AJ28" i="11"/>
  <c r="AX28" i="11" s="1"/>
  <c r="AM41" i="11"/>
  <c r="AM15" i="11"/>
  <c r="AI20" i="11"/>
  <c r="AW20" i="11" s="1"/>
  <c r="AA40" i="11"/>
  <c r="AO40" i="11" s="1"/>
  <c r="AH17" i="11"/>
  <c r="AV17" i="11" s="1"/>
  <c r="BD17" i="11" s="1"/>
  <c r="AB28" i="11"/>
  <c r="AP28" i="11" s="1"/>
  <c r="AH43" i="11"/>
  <c r="AV43" i="11" s="1"/>
  <c r="BD43" i="11" s="1"/>
  <c r="AC32" i="11"/>
  <c r="AQ32" i="11" s="1"/>
  <c r="BF32" i="11" s="1"/>
  <c r="AM35" i="11"/>
  <c r="AF41" i="11"/>
  <c r="AT41" i="11" s="1"/>
  <c r="AM13" i="11"/>
  <c r="AC19" i="11"/>
  <c r="AQ19" i="11" s="1"/>
  <c r="BF19" i="11" s="1"/>
  <c r="AA8" i="11"/>
  <c r="AO8" i="11" s="1"/>
  <c r="AE20" i="11"/>
  <c r="AS20" i="11" s="1"/>
  <c r="AE30" i="11"/>
  <c r="AS30" i="11" s="1"/>
  <c r="AJ43" i="11"/>
  <c r="AX43" i="11" s="1"/>
  <c r="AC40" i="11"/>
  <c r="AQ40" i="11" s="1"/>
  <c r="BF40" i="11" s="1"/>
  <c r="AJ38" i="11"/>
  <c r="AX38" i="11" s="1"/>
  <c r="AI29" i="11"/>
  <c r="AW29" i="11" s="1"/>
  <c r="AK45" i="11"/>
  <c r="AA29" i="11"/>
  <c r="AO29" i="11" s="1"/>
  <c r="AB35" i="11"/>
  <c r="AP35" i="11" s="1"/>
  <c r="AG44" i="11"/>
  <c r="AU44" i="11" s="1"/>
  <c r="AM18" i="11"/>
  <c r="AD28" i="11"/>
  <c r="AR28" i="11" s="1"/>
  <c r="AF30" i="11"/>
  <c r="AT30" i="11" s="1"/>
  <c r="AL39" i="11"/>
  <c r="AE28" i="11"/>
  <c r="AS28" i="11" s="1"/>
  <c r="AK28" i="11"/>
  <c r="AB23" i="11"/>
  <c r="AP23" i="11" s="1"/>
  <c r="AL33" i="11"/>
  <c r="AC24" i="11"/>
  <c r="AL42" i="11"/>
  <c r="AJ17" i="11"/>
  <c r="AX17" i="11" s="1"/>
  <c r="AB39" i="11"/>
  <c r="AP39" i="11" s="1"/>
  <c r="AA7" i="11"/>
  <c r="AO7" i="11" s="1"/>
  <c r="BI7" i="11" s="1"/>
  <c r="AH36" i="11"/>
  <c r="AV36" i="11" s="1"/>
  <c r="BD36" i="11" s="1"/>
  <c r="AI13" i="11"/>
  <c r="AW13" i="11" s="1"/>
  <c r="AK35" i="11"/>
  <c r="AI43" i="11"/>
  <c r="AW43" i="11" s="1"/>
  <c r="AM22" i="11"/>
  <c r="AI33" i="11"/>
  <c r="AW33" i="11" s="1"/>
  <c r="AD42" i="11"/>
  <c r="AR42" i="11" s="1"/>
  <c r="AI25" i="11"/>
  <c r="AW25" i="11" s="1"/>
  <c r="AL41" i="11"/>
  <c r="AA27" i="11"/>
  <c r="AO27" i="11" s="1"/>
  <c r="AE25" i="11"/>
  <c r="AS25" i="11" s="1"/>
  <c r="AD22" i="11"/>
  <c r="AR22" i="11" s="1"/>
  <c r="AA43" i="11"/>
  <c r="AO43" i="11" s="1"/>
  <c r="AD9" i="11"/>
  <c r="AR9" i="11" s="1"/>
  <c r="BB9" i="11" s="1"/>
  <c r="AG13" i="11"/>
  <c r="AU13" i="11" s="1"/>
  <c r="AK18" i="11"/>
  <c r="AH23" i="11"/>
  <c r="AK6" i="11"/>
  <c r="AC38" i="11"/>
  <c r="AQ38" i="11" s="1"/>
  <c r="BF38" i="11" s="1"/>
  <c r="AJ8" i="11"/>
  <c r="AX8" i="11" s="1"/>
  <c r="AF25" i="11"/>
  <c r="AT25" i="11" s="1"/>
  <c r="AB12" i="11"/>
  <c r="AP12" i="11" s="1"/>
  <c r="AH27" i="11"/>
  <c r="AM30" i="11"/>
  <c r="AG29" i="11"/>
  <c r="AU29" i="11" s="1"/>
  <c r="AL32" i="11"/>
  <c r="AE35" i="11"/>
  <c r="AS35" i="11" s="1"/>
  <c r="AK20" i="11"/>
  <c r="AA39" i="11"/>
  <c r="AO39" i="11" s="1"/>
  <c r="AA12" i="11"/>
  <c r="AO12" i="11" s="1"/>
  <c r="AG15" i="11"/>
  <c r="AU15" i="11" s="1"/>
  <c r="AG31" i="11"/>
  <c r="AU31" i="11" s="1"/>
  <c r="AE43" i="11"/>
  <c r="AS43" i="11" s="1"/>
  <c r="AL21" i="11"/>
  <c r="AG21" i="11"/>
  <c r="AU21" i="11" s="1"/>
  <c r="AC18" i="11"/>
  <c r="AQ18" i="11" s="1"/>
  <c r="BF18" i="11" s="1"/>
  <c r="AG30" i="11"/>
  <c r="AU30" i="11" s="1"/>
  <c r="AG43" i="11"/>
  <c r="AU43" i="11" s="1"/>
  <c r="AE12" i="11"/>
  <c r="AS12" i="11" s="1"/>
  <c r="AE8" i="11"/>
  <c r="AS8" i="11" s="1"/>
  <c r="AA25" i="11"/>
  <c r="AO25" i="11" s="1"/>
  <c r="AJ11" i="11"/>
  <c r="AX11" i="11" s="1"/>
  <c r="AM39" i="11"/>
  <c r="AM27" i="11"/>
  <c r="AK39" i="11"/>
  <c r="AM31" i="11"/>
  <c r="AK27" i="11"/>
  <c r="AJ34" i="11"/>
  <c r="AX34" i="11" s="1"/>
  <c r="AD45" i="11"/>
  <c r="AR45" i="11" s="1"/>
  <c r="BB45" i="11" s="1"/>
  <c r="AH9" i="11"/>
  <c r="AG45" i="11"/>
  <c r="AU45" i="11" s="1"/>
  <c r="BG45" i="11" s="1"/>
  <c r="AM23" i="11"/>
  <c r="AF22" i="11"/>
  <c r="AT22" i="11" s="1"/>
  <c r="AG14" i="11"/>
  <c r="AU14" i="11" s="1"/>
  <c r="AG20" i="11"/>
  <c r="AU20" i="11" s="1"/>
  <c r="AH8" i="11"/>
  <c r="AV8" i="11" s="1"/>
  <c r="BD8" i="11" s="1"/>
  <c r="AL17" i="11"/>
  <c r="AB24" i="11"/>
  <c r="AP24" i="11" s="1"/>
  <c r="AG18" i="11"/>
  <c r="AU18" i="11" s="1"/>
  <c r="AH28" i="11"/>
  <c r="AV28" i="11" s="1"/>
  <c r="BD28" i="11" s="1"/>
  <c r="AB37" i="11"/>
  <c r="AP37" i="11" s="1"/>
  <c r="AK31" i="11"/>
  <c r="AM24" i="11"/>
  <c r="AG41" i="11"/>
  <c r="AU41" i="11" s="1"/>
  <c r="BG41" i="11" s="1"/>
  <c r="AH26" i="11"/>
  <c r="AV26" i="11" s="1"/>
  <c r="BD26" i="11" s="1"/>
  <c r="AK11" i="11"/>
  <c r="AD15" i="11"/>
  <c r="AR15" i="11" s="1"/>
  <c r="AC21" i="11"/>
  <c r="AQ21" i="11" s="1"/>
  <c r="BF21" i="11" s="1"/>
  <c r="AL30" i="11"/>
  <c r="AJ30" i="11"/>
  <c r="AX30" i="11" s="1"/>
  <c r="AA19" i="11"/>
  <c r="AO19" i="11" s="1"/>
  <c r="AA22" i="11"/>
  <c r="AO22" i="11" s="1"/>
  <c r="AA26" i="11"/>
  <c r="AO26" i="11" s="1"/>
  <c r="AM36" i="11"/>
  <c r="AF26" i="11"/>
  <c r="AT26" i="11" s="1"/>
  <c r="AG23" i="11"/>
  <c r="AU23" i="11" s="1"/>
  <c r="AM43" i="11"/>
  <c r="AM7" i="11"/>
  <c r="AC28" i="11"/>
  <c r="AQ28" i="11" s="1"/>
  <c r="BF28" i="11" s="1"/>
  <c r="AK26" i="11"/>
  <c r="AE24" i="11"/>
  <c r="AS24" i="11" s="1"/>
  <c r="AJ16" i="11"/>
  <c r="AX16" i="11" s="1"/>
  <c r="AH16" i="11"/>
  <c r="AL16" i="11"/>
  <c r="AK34" i="11"/>
  <c r="AK8" i="11"/>
  <c r="AB18" i="11"/>
  <c r="AP18" i="11" s="1"/>
  <c r="AJ23" i="11"/>
  <c r="AX23" i="11" s="1"/>
  <c r="AD29" i="11"/>
  <c r="AR29" i="11" s="1"/>
  <c r="BB29" i="11" s="1"/>
  <c r="AE14" i="11"/>
  <c r="AS14" i="11" s="1"/>
  <c r="AD11" i="11"/>
  <c r="AR11" i="11" s="1"/>
  <c r="AG35" i="11"/>
  <c r="AU35" i="11" s="1"/>
  <c r="AC42" i="11"/>
  <c r="AQ42" i="11" s="1"/>
  <c r="BF42" i="11" s="1"/>
  <c r="AM37" i="11"/>
  <c r="AK36" i="11"/>
  <c r="AG38" i="11"/>
  <c r="AU38" i="11" s="1"/>
  <c r="AL6" i="11"/>
  <c r="AG22" i="11"/>
  <c r="AU22" i="11" s="1"/>
  <c r="AJ21" i="11"/>
  <c r="AX21" i="11" s="1"/>
  <c r="AM38" i="11"/>
  <c r="AA41" i="11"/>
  <c r="AO41" i="11" s="1"/>
  <c r="AG42" i="11"/>
  <c r="AU42" i="11" s="1"/>
  <c r="AF34" i="11"/>
  <c r="AT34" i="11" s="1"/>
  <c r="AG34" i="11"/>
  <c r="AU34" i="11" s="1"/>
  <c r="AB44" i="11"/>
  <c r="AP44" i="11" s="1"/>
  <c r="AB14" i="11"/>
  <c r="AP14" i="11" s="1"/>
  <c r="AJ33" i="11"/>
  <c r="AX33" i="11" s="1"/>
  <c r="AA28" i="11"/>
  <c r="AO28" i="11" s="1"/>
  <c r="AH10" i="11"/>
  <c r="AC13" i="11"/>
  <c r="AQ13" i="11" s="1"/>
  <c r="BF13" i="11" s="1"/>
  <c r="AE32" i="11"/>
  <c r="AS32" i="11" s="1"/>
  <c r="AK17" i="11"/>
  <c r="AL13" i="11"/>
  <c r="AF19" i="11"/>
  <c r="AT19" i="11" s="1"/>
  <c r="AF42" i="11"/>
  <c r="AT42" i="11" s="1"/>
  <c r="AD23" i="11"/>
  <c r="AR23" i="11" s="1"/>
  <c r="AH12" i="11"/>
  <c r="AK42" i="11"/>
  <c r="AC44" i="11"/>
  <c r="AQ44" i="11" s="1"/>
  <c r="BF44" i="11" s="1"/>
  <c r="AH35" i="11"/>
  <c r="AE18" i="11"/>
  <c r="AS18" i="11" s="1"/>
  <c r="AE36" i="11"/>
  <c r="AS36" i="11" s="1"/>
  <c r="AI28" i="11"/>
  <c r="AW28" i="11" s="1"/>
  <c r="AC11" i="11"/>
  <c r="AQ11" i="11" s="1"/>
  <c r="BF11" i="11" s="1"/>
  <c r="AK15" i="11"/>
  <c r="AC29" i="11"/>
  <c r="AQ29" i="11" s="1"/>
  <c r="BF29" i="11" s="1"/>
  <c r="AB30" i="11"/>
  <c r="AP30" i="11" s="1"/>
  <c r="AJ10" i="11"/>
  <c r="AX10" i="11" s="1"/>
  <c r="AM17" i="11"/>
  <c r="AE23" i="11"/>
  <c r="AS23" i="11" s="1"/>
  <c r="AD31" i="11"/>
  <c r="AR31" i="11" s="1"/>
  <c r="AL31" i="11"/>
  <c r="AE44" i="11"/>
  <c r="AS44" i="11" s="1"/>
  <c r="AC26" i="11"/>
  <c r="AQ26" i="11" s="1"/>
  <c r="BF26" i="11" s="1"/>
  <c r="AG27" i="11"/>
  <c r="AU27" i="11" s="1"/>
  <c r="AG32" i="11"/>
  <c r="AU32" i="11" s="1"/>
  <c r="BG32" i="11" s="1"/>
  <c r="AL25" i="11"/>
  <c r="AA18" i="11"/>
  <c r="AO18" i="11" s="1"/>
  <c r="AA16" i="11"/>
  <c r="AO16" i="11" s="1"/>
  <c r="AH33" i="11"/>
  <c r="AJ12" i="11"/>
  <c r="AX12" i="11" s="1"/>
  <c r="AM28" i="11"/>
  <c r="AL24" i="11"/>
  <c r="AH38" i="11"/>
  <c r="AH34" i="11"/>
  <c r="AC9" i="11"/>
  <c r="AQ9" i="11" s="1"/>
  <c r="BF9" i="11" s="1"/>
  <c r="AF11" i="11"/>
  <c r="AT11" i="11" s="1"/>
  <c r="AI38" i="11"/>
  <c r="AW38" i="11" s="1"/>
  <c r="AC7" i="11"/>
  <c r="AG10" i="11"/>
  <c r="AU10" i="11" s="1"/>
  <c r="AF8" i="11"/>
  <c r="AT8" i="11" s="1"/>
  <c r="AA11" i="11"/>
  <c r="AO11" i="11" s="1"/>
  <c r="AB26" i="11"/>
  <c r="AP26" i="11" s="1"/>
  <c r="AL10" i="11"/>
  <c r="AL18" i="11"/>
  <c r="AE34" i="11"/>
  <c r="AS34" i="11" s="1"/>
  <c r="AE21" i="11"/>
  <c r="AS21" i="11" s="1"/>
  <c r="AF9" i="11"/>
  <c r="AT9" i="11" s="1"/>
  <c r="AK23" i="11"/>
  <c r="AA10" i="11"/>
  <c r="AO10" i="11" s="1"/>
  <c r="AJ19" i="11"/>
  <c r="AX19" i="11" s="1"/>
  <c r="AM25" i="11"/>
  <c r="AE27" i="11"/>
  <c r="AS27" i="11" s="1"/>
  <c r="AC25" i="11"/>
  <c r="AQ25" i="11" s="1"/>
  <c r="BF25" i="11" s="1"/>
  <c r="AC36" i="11"/>
  <c r="AQ36" i="11" s="1"/>
  <c r="BF36" i="11" s="1"/>
  <c r="AC27" i="11"/>
  <c r="AQ27" i="11" s="1"/>
  <c r="BF27" i="11" s="1"/>
  <c r="AB20" i="11"/>
  <c r="AP20" i="11" s="1"/>
  <c r="AI22" i="11"/>
  <c r="AW22" i="11" s="1"/>
  <c r="AB8" i="11"/>
  <c r="AP8" i="11" s="1"/>
  <c r="AF16" i="11"/>
  <c r="AT16" i="11" s="1"/>
  <c r="AK21" i="11"/>
  <c r="AF43" i="11"/>
  <c r="AT43" i="11" s="1"/>
  <c r="AE11" i="11"/>
  <c r="AS11" i="11" s="1"/>
  <c r="AF18" i="11"/>
  <c r="AT18" i="11" s="1"/>
  <c r="AK14" i="11"/>
  <c r="AH29" i="11"/>
  <c r="AC31" i="11"/>
  <c r="AQ31" i="11" s="1"/>
  <c r="BF31" i="11" s="1"/>
  <c r="AH24" i="11"/>
  <c r="AV24" i="11" s="1"/>
  <c r="BD24" i="11" s="1"/>
  <c r="AJ20" i="11"/>
  <c r="AX20" i="11" s="1"/>
  <c r="AG26" i="11"/>
  <c r="AU26" i="11" s="1"/>
  <c r="AF7" i="11"/>
  <c r="AT7" i="11" s="1"/>
  <c r="AD26" i="11"/>
  <c r="AR26" i="11" s="1"/>
  <c r="AG16" i="11"/>
  <c r="AU16" i="11" s="1"/>
  <c r="BG16" i="11" s="1"/>
  <c r="AH45" i="11"/>
  <c r="AF21" i="11"/>
  <c r="AT21" i="11" s="1"/>
  <c r="AE16" i="11"/>
  <c r="AS16" i="11" s="1"/>
  <c r="AE37" i="11"/>
  <c r="AS37" i="11" s="1"/>
  <c r="AI36" i="11"/>
  <c r="AW36" i="11" s="1"/>
  <c r="AI27" i="11"/>
  <c r="AW27" i="11" s="1"/>
  <c r="AG17" i="11"/>
  <c r="AU17" i="11" s="1"/>
  <c r="BG17" i="11" s="1"/>
  <c r="AM10" i="11"/>
  <c r="AD10" i="11"/>
  <c r="AR10" i="11" s="1"/>
  <c r="BB10" i="11" s="1"/>
  <c r="AL40" i="11"/>
  <c r="AI15" i="11"/>
  <c r="AW15" i="11" s="1"/>
  <c r="AH20" i="11"/>
  <c r="AC22" i="11"/>
  <c r="AQ22" i="11" s="1"/>
  <c r="BF22" i="11" s="1"/>
  <c r="AA23" i="11"/>
  <c r="AO23" i="11" s="1"/>
  <c r="AD16" i="11"/>
  <c r="AR16" i="11" s="1"/>
  <c r="AH32" i="11"/>
  <c r="AL23" i="11"/>
  <c r="AK38" i="11"/>
  <c r="AJ15" i="11"/>
  <c r="AX15" i="11" s="1"/>
  <c r="AJ24" i="11"/>
  <c r="AX24" i="11" s="1"/>
  <c r="AI7" i="11"/>
  <c r="AW7" i="11" s="1"/>
  <c r="AF17" i="11"/>
  <c r="AT17" i="11" s="1"/>
  <c r="AC16" i="11"/>
  <c r="AE33" i="11"/>
  <c r="AS33" i="11" s="1"/>
  <c r="AG37" i="11"/>
  <c r="AU37" i="11" s="1"/>
  <c r="AA31" i="11"/>
  <c r="AO31" i="11" s="1"/>
  <c r="AB19" i="11"/>
  <c r="AP19" i="11" s="1"/>
  <c r="AG12" i="11"/>
  <c r="AU12" i="11" s="1"/>
  <c r="BG12" i="11" s="1"/>
  <c r="AE19" i="11"/>
  <c r="AS19" i="11" s="1"/>
  <c r="AM21" i="11"/>
  <c r="AI21" i="11"/>
  <c r="AW21" i="11" s="1"/>
  <c r="AJ26" i="11"/>
  <c r="AX26" i="11" s="1"/>
  <c r="AJ40" i="11"/>
  <c r="AX40" i="11" s="1"/>
  <c r="AI19" i="11"/>
  <c r="AW19" i="11" s="1"/>
  <c r="AJ36" i="11"/>
  <c r="AX36" i="11" s="1"/>
  <c r="AB27" i="11"/>
  <c r="AP27" i="11" s="1"/>
  <c r="AJ44" i="11"/>
  <c r="AX44" i="11" s="1"/>
  <c r="AC23" i="11"/>
  <c r="AQ23" i="11" s="1"/>
  <c r="BF23" i="11" s="1"/>
  <c r="AC30" i="11"/>
  <c r="AQ30" i="11" s="1"/>
  <c r="BF30" i="11" s="1"/>
  <c r="AJ13" i="11"/>
  <c r="AX13" i="11" s="1"/>
  <c r="AK40" i="11"/>
  <c r="AL27" i="11"/>
  <c r="AM11" i="11"/>
  <c r="AB41" i="11"/>
  <c r="AP41" i="11" s="1"/>
  <c r="AF33" i="11"/>
  <c r="AT33" i="11" s="1"/>
  <c r="AH7" i="11"/>
  <c r="AE13" i="11"/>
  <c r="AS13" i="11" s="1"/>
  <c r="AA15" i="11"/>
  <c r="AO15" i="11" s="1"/>
  <c r="AD36" i="11"/>
  <c r="AR36" i="11" s="1"/>
  <c r="AM12" i="11"/>
  <c r="AD19" i="11"/>
  <c r="AR19" i="11" s="1"/>
  <c r="AF29" i="11"/>
  <c r="AT29" i="11" s="1"/>
  <c r="AH15" i="11"/>
  <c r="AJ7" i="11"/>
  <c r="AX7" i="11" s="1"/>
  <c r="AC14" i="11"/>
  <c r="AQ14" i="11" s="1"/>
  <c r="BF14" i="11" s="1"/>
  <c r="AA14" i="11"/>
  <c r="AO14" i="11" s="1"/>
  <c r="AM26" i="11"/>
  <c r="AB40" i="11"/>
  <c r="AP40" i="11" s="1"/>
  <c r="AE7" i="11"/>
  <c r="AS7" i="11" s="1"/>
  <c r="AG8" i="11"/>
  <c r="AU8" i="11" s="1"/>
  <c r="AM42" i="11"/>
  <c r="AA34" i="11"/>
  <c r="AO34" i="11" s="1"/>
  <c r="AK10" i="11"/>
  <c r="AJ32" i="11"/>
  <c r="AX32" i="11" s="1"/>
  <c r="AI12" i="11"/>
  <c r="AW12" i="11" s="1"/>
  <c r="AD20" i="11"/>
  <c r="AR20" i="11" s="1"/>
  <c r="AC34" i="11"/>
  <c r="AQ34" i="11" s="1"/>
  <c r="BF34" i="11" s="1"/>
  <c r="AI30" i="11"/>
  <c r="AW30" i="11" s="1"/>
  <c r="AD8" i="11"/>
  <c r="AR8" i="11" s="1"/>
  <c r="AL26" i="11"/>
  <c r="AJ27" i="11"/>
  <c r="AX27" i="11" s="1"/>
  <c r="AE22" i="11"/>
  <c r="AS22" i="11" s="1"/>
  <c r="AI40" i="11"/>
  <c r="AW40" i="11" s="1"/>
  <c r="AM19" i="11"/>
  <c r="AJ35" i="11"/>
  <c r="AX35" i="11" s="1"/>
  <c r="AM8" i="11"/>
  <c r="AM34" i="11"/>
  <c r="AA33" i="11"/>
  <c r="AO33" i="11" s="1"/>
  <c r="BI33" i="11" s="1"/>
  <c r="AJ39" i="11"/>
  <c r="AX39" i="11" s="1"/>
  <c r="AE42" i="11"/>
  <c r="AS42" i="11" s="1"/>
  <c r="AB17" i="11"/>
  <c r="AP17" i="11" s="1"/>
  <c r="AF31" i="11"/>
  <c r="AT31" i="11" s="1"/>
  <c r="AA17" i="11"/>
  <c r="AO17" i="11" s="1"/>
  <c r="BI17" i="11" s="1"/>
  <c r="AJ29" i="11"/>
  <c r="AX29" i="11" s="1"/>
  <c r="AE10" i="11"/>
  <c r="AS10" i="11" s="1"/>
  <c r="AI42" i="11"/>
  <c r="AW42" i="11" s="1"/>
  <c r="AK7" i="11"/>
  <c r="AH21" i="11"/>
  <c r="AJ31" i="11"/>
  <c r="AX31" i="11" s="1"/>
  <c r="AD14" i="11"/>
  <c r="AR14" i="11" s="1"/>
  <c r="AG24" i="11"/>
  <c r="AU24" i="11" s="1"/>
  <c r="BG24" i="11" s="1"/>
  <c r="AD34" i="11"/>
  <c r="AR34" i="11" s="1"/>
  <c r="AK30" i="11"/>
  <c r="AL7" i="11"/>
  <c r="AD7" i="11"/>
  <c r="AR7" i="11" s="1"/>
  <c r="AG11" i="11"/>
  <c r="AU11" i="11" s="1"/>
  <c r="AF36" i="11"/>
  <c r="AT36" i="11" s="1"/>
  <c r="AC10" i="11"/>
  <c r="AQ10" i="11" s="1"/>
  <c r="BF10" i="11" s="1"/>
  <c r="AK9" i="11"/>
  <c r="AJ25" i="11"/>
  <c r="AX25" i="11" s="1"/>
  <c r="AG25" i="11"/>
  <c r="AU25" i="11" s="1"/>
  <c r="BG25" i="11" s="1"/>
  <c r="AI44" i="11"/>
  <c r="AW44" i="11" s="1"/>
  <c r="AK12" i="11"/>
  <c r="AB31" i="11"/>
  <c r="AP31" i="11" s="1"/>
  <c r="AL14" i="11"/>
  <c r="AI23" i="11"/>
  <c r="AW23" i="11" s="1"/>
  <c r="AA24" i="11"/>
  <c r="AO24" i="11" s="1"/>
  <c r="BI24" i="11" s="1"/>
  <c r="AI8" i="11"/>
  <c r="AW8" i="11" s="1"/>
  <c r="AK19" i="11"/>
  <c r="AK22" i="11"/>
  <c r="AK13" i="11"/>
  <c r="AB7" i="11"/>
  <c r="AP7" i="11" s="1"/>
  <c r="AI17" i="11"/>
  <c r="AW17" i="11" s="1"/>
  <c r="AF12" i="11"/>
  <c r="AT12" i="11" s="1"/>
  <c r="AG28" i="11"/>
  <c r="AU28" i="11" s="1"/>
  <c r="BG28" i="11" s="1"/>
  <c r="AF27" i="11"/>
  <c r="AT27" i="11" s="1"/>
  <c r="AC35" i="11"/>
  <c r="AQ35" i="11" s="1"/>
  <c r="BF35" i="11" s="1"/>
  <c r="AL11" i="11"/>
  <c r="AD30" i="11"/>
  <c r="AR30" i="11" s="1"/>
  <c r="AG33" i="11"/>
  <c r="AU33" i="11" s="1"/>
  <c r="BG33" i="11" s="1"/>
  <c r="AM32" i="11"/>
  <c r="AJ41" i="11"/>
  <c r="AX41" i="11" s="1"/>
  <c r="AC8" i="11"/>
  <c r="AQ8" i="11" s="1"/>
  <c r="BF8" i="11" s="1"/>
  <c r="N43" i="11"/>
  <c r="U45" i="11"/>
  <c r="U37" i="11"/>
  <c r="U41" i="11"/>
  <c r="P35" i="11"/>
  <c r="L45" i="11"/>
  <c r="P28" i="11"/>
  <c r="U12" i="11"/>
  <c r="O38" i="11"/>
  <c r="M37" i="11"/>
  <c r="M45" i="11"/>
  <c r="N23" i="11"/>
  <c r="V24" i="11"/>
  <c r="N16" i="11"/>
  <c r="V44" i="11"/>
  <c r="O7" i="11"/>
  <c r="P43" i="11"/>
  <c r="W43" i="11"/>
  <c r="M44" i="11"/>
  <c r="R23" i="11"/>
  <c r="O25" i="11"/>
  <c r="V22" i="11"/>
  <c r="T45" i="11"/>
  <c r="L39" i="11"/>
  <c r="L16" i="11"/>
  <c r="P18" i="11"/>
  <c r="M39" i="11"/>
  <c r="P29" i="11"/>
  <c r="V9" i="11"/>
  <c r="P26" i="11"/>
  <c r="T43" i="11"/>
  <c r="Q17" i="11"/>
  <c r="P41" i="11"/>
  <c r="Q23" i="11"/>
  <c r="T44" i="11"/>
  <c r="S7" i="11"/>
  <c r="R45" i="11"/>
  <c r="O12" i="11"/>
  <c r="M29" i="11"/>
  <c r="L44" i="11"/>
  <c r="P25" i="11"/>
  <c r="W10" i="11"/>
  <c r="X7" i="11"/>
  <c r="X34" i="11"/>
  <c r="S38" i="11"/>
  <c r="Q16" i="11"/>
  <c r="N20" i="11"/>
  <c r="L12" i="11"/>
  <c r="T10" i="11"/>
  <c r="W21" i="11"/>
  <c r="U20" i="11"/>
  <c r="N32" i="11"/>
  <c r="N42" i="11"/>
  <c r="U18" i="11"/>
  <c r="R42" i="11"/>
  <c r="P32" i="11"/>
  <c r="Q43" i="11"/>
  <c r="P14" i="11"/>
  <c r="O23" i="11"/>
  <c r="W8" i="11"/>
  <c r="U44" i="11"/>
  <c r="S8" i="11"/>
  <c r="X40" i="11"/>
  <c r="P8" i="11"/>
  <c r="U38" i="11"/>
  <c r="U33" i="11"/>
  <c r="W36" i="11"/>
  <c r="R7" i="11"/>
  <c r="M7" i="11"/>
  <c r="T18" i="11"/>
  <c r="V38" i="11"/>
  <c r="M43" i="11"/>
  <c r="W44" i="11"/>
  <c r="L17" i="11"/>
  <c r="U23" i="11"/>
  <c r="S25" i="11"/>
  <c r="L30" i="11"/>
  <c r="L27" i="11"/>
  <c r="T16" i="11"/>
  <c r="N9" i="11"/>
  <c r="V40" i="11"/>
  <c r="T11" i="11"/>
  <c r="V32" i="11"/>
  <c r="R11" i="11"/>
  <c r="X41" i="11"/>
  <c r="P19" i="11"/>
  <c r="O21" i="11"/>
  <c r="U26" i="11"/>
  <c r="L23" i="11"/>
  <c r="P40" i="11"/>
  <c r="N7" i="11"/>
  <c r="L28" i="11"/>
  <c r="O20" i="11"/>
  <c r="M31" i="11"/>
  <c r="M13" i="11"/>
  <c r="N17" i="11"/>
  <c r="N44" i="11"/>
  <c r="V43" i="11"/>
  <c r="S40" i="11"/>
  <c r="R41" i="11"/>
  <c r="R32" i="11"/>
  <c r="Q40" i="11"/>
  <c r="O28" i="11"/>
  <c r="W32" i="11"/>
  <c r="S19" i="11"/>
  <c r="N19" i="11"/>
  <c r="T28" i="11"/>
  <c r="X27" i="11"/>
  <c r="X33" i="11"/>
  <c r="L25" i="11"/>
  <c r="W13" i="11"/>
  <c r="N18" i="11"/>
  <c r="O36" i="11"/>
  <c r="V14" i="11"/>
  <c r="P39" i="11"/>
  <c r="L32" i="11"/>
  <c r="W11" i="11"/>
  <c r="W37" i="11"/>
  <c r="O40" i="11"/>
  <c r="R34" i="11"/>
  <c r="X20" i="11"/>
  <c r="T27" i="11"/>
  <c r="X29" i="11"/>
  <c r="O24" i="11"/>
  <c r="O32" i="11"/>
  <c r="T13" i="11"/>
  <c r="W40" i="11"/>
  <c r="W29" i="11"/>
  <c r="M8" i="11"/>
  <c r="L40" i="11"/>
  <c r="M12" i="11"/>
  <c r="N34" i="11"/>
  <c r="S18" i="11"/>
  <c r="L29" i="11"/>
  <c r="O27" i="11"/>
  <c r="O29" i="11"/>
  <c r="Q22" i="11"/>
  <c r="X26" i="11"/>
  <c r="O45" i="11"/>
  <c r="O41" i="11"/>
  <c r="Q11" i="11"/>
  <c r="R14" i="11"/>
  <c r="V37" i="11"/>
  <c r="V15" i="11"/>
  <c r="T21" i="11"/>
  <c r="S21" i="11"/>
  <c r="L15" i="11"/>
  <c r="S6" i="11"/>
  <c r="O39" i="11"/>
  <c r="P38" i="11"/>
  <c r="N24" i="11"/>
  <c r="P12" i="11"/>
  <c r="W39" i="11"/>
  <c r="P34" i="11"/>
  <c r="P15" i="11"/>
  <c r="R26" i="11"/>
  <c r="U9" i="11"/>
  <c r="R19" i="11"/>
  <c r="W26" i="11"/>
  <c r="S37" i="11"/>
  <c r="Q28" i="11"/>
  <c r="N12" i="11"/>
  <c r="M14" i="11"/>
  <c r="M25" i="11"/>
  <c r="X22" i="11"/>
  <c r="P24" i="11"/>
  <c r="V10" i="11"/>
  <c r="L19" i="11"/>
  <c r="W20" i="11"/>
  <c r="R30" i="11"/>
  <c r="O11" i="11"/>
  <c r="T23" i="11"/>
  <c r="X23" i="11"/>
  <c r="X18" i="11"/>
  <c r="S12" i="11"/>
  <c r="W12" i="11"/>
  <c r="N38" i="11"/>
  <c r="T12" i="11"/>
  <c r="M27" i="11"/>
  <c r="Q44" i="11"/>
  <c r="R10" i="11"/>
  <c r="O31" i="11"/>
  <c r="O44" i="11"/>
  <c r="U25" i="11"/>
  <c r="U35" i="11"/>
  <c r="P33" i="11"/>
  <c r="W41" i="11"/>
  <c r="V42" i="11"/>
  <c r="U28" i="11"/>
  <c r="Q34" i="11"/>
  <c r="Q42" i="11"/>
  <c r="W18" i="11"/>
  <c r="L34" i="11"/>
  <c r="Q39" i="11"/>
  <c r="N33" i="11"/>
  <c r="Q13" i="11"/>
  <c r="T40" i="11"/>
  <c r="X42" i="11"/>
  <c r="V20" i="11"/>
  <c r="X15" i="11"/>
  <c r="X25" i="11"/>
  <c r="U11" i="11"/>
  <c r="T39" i="11"/>
  <c r="O33" i="11"/>
  <c r="O37" i="11"/>
  <c r="U7" i="11"/>
  <c r="T38" i="11"/>
  <c r="O18" i="11"/>
  <c r="O8" i="11"/>
  <c r="Q15" i="11"/>
  <c r="L35" i="11"/>
  <c r="R13" i="11"/>
  <c r="W17" i="11"/>
  <c r="P30" i="11"/>
  <c r="L21" i="11"/>
  <c r="M19" i="11"/>
  <c r="N26" i="11"/>
  <c r="S16" i="11"/>
  <c r="R22" i="11"/>
  <c r="X36" i="11"/>
  <c r="X12" i="11"/>
  <c r="S43" i="11"/>
  <c r="X45" i="11"/>
  <c r="L33" i="11"/>
  <c r="O26" i="11"/>
  <c r="V36" i="11"/>
  <c r="T22" i="11"/>
  <c r="Q26" i="11"/>
  <c r="M35" i="11"/>
  <c r="W30" i="11"/>
  <c r="X39" i="11"/>
  <c r="S30" i="11"/>
  <c r="W34" i="11"/>
  <c r="M21" i="11"/>
  <c r="T36" i="11"/>
  <c r="S22" i="11"/>
  <c r="S34" i="11"/>
  <c r="N35" i="11"/>
  <c r="L14" i="11"/>
  <c r="V28" i="11"/>
  <c r="U43" i="11"/>
  <c r="O22" i="11"/>
  <c r="R9" i="11"/>
  <c r="W45" i="11"/>
  <c r="M34" i="11"/>
  <c r="W24" i="11"/>
  <c r="T8" i="11"/>
  <c r="Q41" i="11"/>
  <c r="Q9" i="11"/>
  <c r="L11" i="11"/>
  <c r="P11" i="11"/>
  <c r="N15" i="11"/>
  <c r="L18" i="11"/>
  <c r="S36" i="11"/>
  <c r="U36" i="11"/>
  <c r="R27" i="11"/>
  <c r="V12" i="11"/>
  <c r="T14" i="11"/>
  <c r="X14" i="11"/>
  <c r="W38" i="11"/>
  <c r="W27" i="11"/>
  <c r="S13" i="11"/>
  <c r="L36" i="11"/>
  <c r="V11" i="11"/>
  <c r="X8" i="11"/>
  <c r="Q31" i="11"/>
  <c r="P44" i="11"/>
  <c r="X10" i="11"/>
  <c r="O9" i="11"/>
  <c r="X32" i="11"/>
  <c r="X31" i="11"/>
  <c r="W25" i="11"/>
  <c r="P20" i="11"/>
  <c r="N11" i="11"/>
  <c r="U16" i="11"/>
  <c r="P10" i="11"/>
  <c r="R21" i="11"/>
  <c r="R20" i="11"/>
  <c r="M16" i="11"/>
  <c r="V8" i="11"/>
  <c r="W19" i="11"/>
  <c r="M40" i="11"/>
  <c r="W28" i="11"/>
  <c r="V39" i="11"/>
  <c r="O14" i="11"/>
  <c r="T34" i="11"/>
  <c r="W31" i="11"/>
  <c r="L41" i="11"/>
  <c r="W9" i="11"/>
  <c r="W35" i="11"/>
  <c r="S28" i="11"/>
  <c r="O16" i="11"/>
  <c r="N29" i="11"/>
  <c r="Q18" i="11"/>
  <c r="V25" i="11"/>
  <c r="M18" i="11"/>
  <c r="S11" i="11"/>
  <c r="U34" i="11"/>
  <c r="T7" i="11"/>
  <c r="V29" i="11"/>
  <c r="U10" i="11"/>
  <c r="M30" i="11"/>
  <c r="N40" i="11"/>
  <c r="R37" i="11"/>
  <c r="V30" i="11"/>
  <c r="M10" i="11"/>
  <c r="P36" i="11"/>
  <c r="S45" i="11"/>
  <c r="V33" i="11"/>
  <c r="V34" i="11"/>
  <c r="S9" i="11"/>
  <c r="Q45" i="11"/>
  <c r="T42" i="11"/>
  <c r="L43" i="11"/>
  <c r="Q10" i="11"/>
  <c r="M36" i="11"/>
  <c r="M11" i="11"/>
  <c r="R16" i="11"/>
  <c r="U8" i="11"/>
  <c r="S33" i="11"/>
  <c r="X21" i="11"/>
  <c r="P37" i="11"/>
  <c r="W15" i="11"/>
  <c r="Q25" i="11"/>
  <c r="N37" i="11"/>
  <c r="R35" i="11"/>
  <c r="S39" i="11"/>
  <c r="W23" i="11"/>
  <c r="R18" i="11"/>
  <c r="X19" i="11"/>
  <c r="Q8" i="11"/>
  <c r="T37" i="11"/>
  <c r="X13" i="11"/>
  <c r="R36" i="11"/>
  <c r="M22" i="11"/>
  <c r="N22" i="11"/>
  <c r="M24" i="11"/>
  <c r="M32" i="11"/>
  <c r="P21" i="11"/>
  <c r="M17" i="11"/>
  <c r="O30" i="11"/>
  <c r="M23" i="11"/>
  <c r="N31" i="11"/>
  <c r="T41" i="11"/>
  <c r="L7" i="11"/>
  <c r="X38" i="11"/>
  <c r="R39" i="11"/>
  <c r="R43" i="11"/>
  <c r="O43" i="11"/>
  <c r="R44" i="11"/>
  <c r="Q24" i="11"/>
  <c r="Q35" i="11"/>
  <c r="V19" i="11"/>
  <c r="R33" i="11"/>
  <c r="M9" i="11"/>
  <c r="Q37" i="11"/>
  <c r="M42" i="11"/>
  <c r="T17" i="11"/>
  <c r="L10" i="11"/>
  <c r="Q38" i="11"/>
  <c r="S15" i="11"/>
  <c r="O17" i="11"/>
  <c r="N21" i="11"/>
  <c r="V31" i="11"/>
  <c r="V26" i="11"/>
  <c r="Q21" i="11"/>
  <c r="Q14" i="11"/>
  <c r="N13" i="11"/>
  <c r="M15" i="11"/>
  <c r="L37" i="11"/>
  <c r="V35" i="11"/>
  <c r="X43" i="11"/>
  <c r="R40" i="11"/>
  <c r="U40" i="11"/>
  <c r="R29" i="11"/>
  <c r="Q33" i="11"/>
  <c r="Q27" i="11"/>
  <c r="L26" i="11"/>
  <c r="T20" i="11"/>
  <c r="U27" i="11"/>
  <c r="X24" i="11"/>
  <c r="T15" i="11"/>
  <c r="X35" i="11"/>
  <c r="U31" i="11"/>
  <c r="U42" i="11"/>
  <c r="L13" i="11"/>
  <c r="W33" i="11"/>
  <c r="Q12" i="11"/>
  <c r="V21" i="11"/>
  <c r="T9" i="11"/>
  <c r="P42" i="11"/>
  <c r="R8" i="11"/>
  <c r="N10" i="11"/>
  <c r="Q32" i="11"/>
  <c r="L31" i="11"/>
  <c r="O19" i="11"/>
  <c r="X16" i="11"/>
  <c r="U13" i="11"/>
  <c r="N39" i="11"/>
  <c r="X37" i="11"/>
  <c r="N36" i="11"/>
  <c r="U22" i="11"/>
  <c r="M41" i="11"/>
  <c r="T26" i="11"/>
  <c r="U19" i="11"/>
  <c r="T31" i="11"/>
  <c r="S42" i="11"/>
  <c r="L42" i="11"/>
  <c r="Q7" i="11"/>
  <c r="O35" i="11"/>
  <c r="W22" i="11"/>
  <c r="O13" i="11"/>
  <c r="N25" i="11"/>
  <c r="T33" i="11"/>
  <c r="U17" i="11"/>
  <c r="L20" i="11"/>
  <c r="X9" i="11"/>
  <c r="X17" i="11"/>
  <c r="Q19" i="11"/>
  <c r="P22" i="11"/>
  <c r="S23" i="11"/>
  <c r="N27" i="11"/>
  <c r="N41" i="11"/>
  <c r="V45" i="11"/>
  <c r="R17" i="11"/>
  <c r="V13" i="11"/>
  <c r="S20" i="11"/>
  <c r="U14" i="11"/>
  <c r="U21" i="11"/>
  <c r="T30" i="11"/>
  <c r="P16" i="11"/>
  <c r="P23" i="11"/>
  <c r="X11" i="11"/>
  <c r="U24" i="11"/>
  <c r="O34" i="11"/>
  <c r="X44" i="11"/>
  <c r="V16" i="11"/>
  <c r="R25" i="11"/>
  <c r="P27" i="11"/>
  <c r="T35" i="11"/>
  <c r="M28" i="11"/>
  <c r="R15" i="11"/>
  <c r="N28" i="11"/>
  <c r="V7" i="11"/>
  <c r="S35" i="11"/>
  <c r="V27" i="11"/>
  <c r="S31" i="11"/>
  <c r="U15" i="11"/>
  <c r="T19" i="11"/>
  <c r="Q20" i="11"/>
  <c r="T24" i="11"/>
  <c r="P7" i="11"/>
  <c r="T25" i="11"/>
  <c r="P9" i="11"/>
  <c r="U29" i="11"/>
  <c r="S24" i="11"/>
  <c r="M20" i="11"/>
  <c r="Q30" i="11"/>
  <c r="M33" i="11"/>
  <c r="N30" i="11"/>
  <c r="R24" i="11"/>
  <c r="M26" i="11"/>
  <c r="X30" i="11"/>
  <c r="U6" i="11"/>
  <c r="W7" i="11"/>
  <c r="R28" i="11"/>
  <c r="L38" i="11"/>
  <c r="T32" i="11"/>
  <c r="U30" i="11"/>
  <c r="U32" i="11"/>
  <c r="S29" i="11"/>
  <c r="N45" i="11"/>
  <c r="V23" i="11"/>
  <c r="S14" i="11"/>
  <c r="Q29" i="11"/>
  <c r="L8" i="11"/>
  <c r="S26" i="11"/>
  <c r="Q36" i="11"/>
  <c r="M38" i="11"/>
  <c r="V41" i="11"/>
  <c r="P17" i="11"/>
  <c r="N14" i="11"/>
  <c r="S32" i="11"/>
  <c r="R12" i="11"/>
  <c r="V17" i="11"/>
  <c r="O15" i="11"/>
  <c r="S17" i="11"/>
  <c r="V18" i="11"/>
  <c r="W16" i="11"/>
  <c r="S10" i="11"/>
  <c r="P45" i="11"/>
  <c r="U39" i="11"/>
  <c r="X28" i="11"/>
  <c r="R38" i="11"/>
  <c r="L22" i="11"/>
  <c r="P13" i="11"/>
  <c r="S27" i="11"/>
  <c r="L24" i="11"/>
  <c r="T29" i="11"/>
  <c r="P31" i="11"/>
  <c r="R31" i="11"/>
  <c r="O10" i="11"/>
  <c r="S41" i="11"/>
  <c r="O42" i="11"/>
  <c r="N8" i="11"/>
  <c r="L9" i="11"/>
  <c r="S44" i="11"/>
  <c r="W42" i="11"/>
  <c r="W14" i="11"/>
  <c r="BG37" i="11" l="1"/>
  <c r="BG20" i="11"/>
  <c r="BI41" i="11"/>
  <c r="BG8" i="11"/>
  <c r="BI8" i="11" s="1"/>
  <c r="BG34" i="11"/>
  <c r="BB19" i="11"/>
  <c r="BC19" i="11"/>
  <c r="BH19" i="11" s="1"/>
  <c r="BI27" i="11"/>
  <c r="BG39" i="11"/>
  <c r="BB37" i="11"/>
  <c r="BB41" i="11"/>
  <c r="BI37" i="11"/>
  <c r="BG40" i="11"/>
  <c r="BI42" i="11"/>
  <c r="BG10" i="11"/>
  <c r="BI10" i="11" s="1"/>
  <c r="BB14" i="11"/>
  <c r="BC14" i="11"/>
  <c r="BB20" i="11"/>
  <c r="BC20" i="11"/>
  <c r="BH20" i="11" s="1"/>
  <c r="BG31" i="11"/>
  <c r="BC29" i="11"/>
  <c r="BC45" i="11"/>
  <c r="BH45" i="11" s="1"/>
  <c r="BI25" i="11"/>
  <c r="BG29" i="11"/>
  <c r="BI29" i="11" s="1"/>
  <c r="BB44" i="11"/>
  <c r="BB35" i="11"/>
  <c r="BC35" i="11"/>
  <c r="BI13" i="11"/>
  <c r="BB36" i="11"/>
  <c r="BC36" i="11"/>
  <c r="BH36" i="11" s="1"/>
  <c r="BC10" i="11"/>
  <c r="BJ7" i="11"/>
  <c r="BK7" i="11" s="1"/>
  <c r="BG19" i="11"/>
  <c r="BI19" i="11" s="1"/>
  <c r="BB32" i="11"/>
  <c r="BC32" i="11"/>
  <c r="BH32" i="11" s="1"/>
  <c r="BI20" i="11"/>
  <c r="BG13" i="11"/>
  <c r="BB42" i="11"/>
  <c r="BC42" i="11"/>
  <c r="BC33" i="11"/>
  <c r="BH33" i="11" s="1"/>
  <c r="BC21" i="11"/>
  <c r="BB13" i="11"/>
  <c r="BB40" i="11"/>
  <c r="BC40" i="11"/>
  <c r="BB30" i="11"/>
  <c r="BC30" i="11"/>
  <c r="BB7" i="11"/>
  <c r="BC7" i="11"/>
  <c r="BH7" i="11" s="1"/>
  <c r="BG14" i="11"/>
  <c r="BG30" i="11"/>
  <c r="BI30" i="11" s="1"/>
  <c r="BB16" i="11"/>
  <c r="BC16" i="11"/>
  <c r="BH16" i="11" s="1"/>
  <c r="BB26" i="11"/>
  <c r="BG27" i="11"/>
  <c r="BG26" i="11"/>
  <c r="BI26" i="11" s="1"/>
  <c r="BI12" i="11"/>
  <c r="BC9" i="11"/>
  <c r="BB43" i="11"/>
  <c r="BC43" i="11"/>
  <c r="BH43" i="11" s="1"/>
  <c r="BB12" i="11"/>
  <c r="BC12" i="11"/>
  <c r="BH12" i="11" s="1"/>
  <c r="BI32" i="11"/>
  <c r="BI38" i="11"/>
  <c r="BI45" i="11"/>
  <c r="BJ33" i="11"/>
  <c r="BK33" i="11" s="1"/>
  <c r="BI34" i="11"/>
  <c r="BG23" i="11"/>
  <c r="BI23" i="11"/>
  <c r="BG42" i="11"/>
  <c r="BI39" i="11"/>
  <c r="BB28" i="11"/>
  <c r="BC28" i="11"/>
  <c r="BH28" i="11" s="1"/>
  <c r="BB17" i="11"/>
  <c r="BB25" i="11"/>
  <c r="BG15" i="11"/>
  <c r="BB38" i="11"/>
  <c r="BG9" i="11"/>
  <c r="BI9" i="11" s="1"/>
  <c r="BB39" i="11"/>
  <c r="BC39" i="11"/>
  <c r="BH39" i="11" s="1"/>
  <c r="BG35" i="11"/>
  <c r="BB8" i="11"/>
  <c r="BC8" i="11"/>
  <c r="BH8" i="11" s="1"/>
  <c r="BG22" i="11"/>
  <c r="BI22" i="11" s="1"/>
  <c r="BG11" i="11"/>
  <c r="BB23" i="11"/>
  <c r="BC23" i="11"/>
  <c r="BI28" i="11"/>
  <c r="BG18" i="11"/>
  <c r="BB22" i="11"/>
  <c r="BB24" i="11"/>
  <c r="BC24" i="11"/>
  <c r="BH24" i="11" s="1"/>
  <c r="BJ24" i="11" s="1"/>
  <c r="BK24" i="11" s="1"/>
  <c r="BG36" i="11"/>
  <c r="BI36" i="11" s="1"/>
  <c r="BB18" i="11"/>
  <c r="BC18" i="11"/>
  <c r="BG43" i="11"/>
  <c r="BB27" i="11"/>
  <c r="BC27" i="11"/>
  <c r="BH27" i="11" s="1"/>
  <c r="BB34" i="11"/>
  <c r="BC34" i="11"/>
  <c r="BI16" i="11"/>
  <c r="BJ16" i="11" s="1"/>
  <c r="BK16" i="11" s="1"/>
  <c r="BL16" i="11" s="1"/>
  <c r="BB31" i="11"/>
  <c r="BC31" i="11"/>
  <c r="BB11" i="11"/>
  <c r="BC11" i="11"/>
  <c r="BB15" i="11"/>
  <c r="BC15" i="11"/>
  <c r="BG21" i="11"/>
  <c r="BI21" i="11" s="1"/>
  <c r="BG38" i="11"/>
  <c r="BG44" i="11"/>
  <c r="BI44" i="11"/>
  <c r="F577" i="12"/>
  <c r="A578" i="12"/>
  <c r="B577" i="12"/>
  <c r="BH18" i="11" l="1"/>
  <c r="BH30" i="11"/>
  <c r="BH10" i="11"/>
  <c r="BJ10" i="11" s="1"/>
  <c r="BK10" i="11" s="1"/>
  <c r="BL10" i="11" s="1"/>
  <c r="BH14" i="11"/>
  <c r="BL24" i="11"/>
  <c r="BJ36" i="11"/>
  <c r="BK36" i="11" s="1"/>
  <c r="BL36" i="11" s="1"/>
  <c r="BJ21" i="11"/>
  <c r="BK21" i="11" s="1"/>
  <c r="BJ26" i="11"/>
  <c r="BK26" i="11" s="1"/>
  <c r="BL26" i="11" s="1"/>
  <c r="BJ39" i="11"/>
  <c r="BK39" i="11" s="1"/>
  <c r="BL39" i="11" s="1"/>
  <c r="BI35" i="11"/>
  <c r="BI15" i="11"/>
  <c r="BM16" i="11"/>
  <c r="BN16" i="11"/>
  <c r="BJ19" i="11"/>
  <c r="BK19" i="11" s="1"/>
  <c r="BL19" i="11" s="1"/>
  <c r="BJ27" i="11"/>
  <c r="BK27" i="11" s="1"/>
  <c r="BL27" i="11" s="1"/>
  <c r="BM27" i="11" s="1"/>
  <c r="BH15" i="11"/>
  <c r="BJ45" i="11"/>
  <c r="BK45" i="11" s="1"/>
  <c r="BL45" i="11" s="1"/>
  <c r="BH40" i="11"/>
  <c r="BI18" i="11"/>
  <c r="BJ18" i="11" s="1"/>
  <c r="BK18" i="11" s="1"/>
  <c r="BC37" i="11"/>
  <c r="BH37" i="11" s="1"/>
  <c r="BJ37" i="11" s="1"/>
  <c r="BK37" i="11" s="1"/>
  <c r="BL37" i="11" s="1"/>
  <c r="BM24" i="11"/>
  <c r="BJ28" i="11"/>
  <c r="BK28" i="11" s="1"/>
  <c r="BL28" i="11" s="1"/>
  <c r="BJ32" i="11"/>
  <c r="BK32" i="11" s="1"/>
  <c r="BL32" i="11"/>
  <c r="BH42" i="11"/>
  <c r="BJ42" i="11" s="1"/>
  <c r="BK42" i="11" s="1"/>
  <c r="BH35" i="11"/>
  <c r="BH23" i="11"/>
  <c r="BJ23" i="11" s="1"/>
  <c r="BK23" i="11" s="1"/>
  <c r="BJ12" i="11"/>
  <c r="BK12" i="11" s="1"/>
  <c r="BL12" i="11" s="1"/>
  <c r="BC26" i="11"/>
  <c r="BH26" i="11" s="1"/>
  <c r="BC13" i="11"/>
  <c r="BH13" i="11" s="1"/>
  <c r="BJ13" i="11" s="1"/>
  <c r="BK13" i="11" s="1"/>
  <c r="BJ30" i="11"/>
  <c r="BK30" i="11" s="1"/>
  <c r="BL30" i="11" s="1"/>
  <c r="BM30" i="11" s="1"/>
  <c r="BL33" i="11"/>
  <c r="BM33" i="11" s="1"/>
  <c r="BH21" i="11"/>
  <c r="BI31" i="11"/>
  <c r="BH34" i="11"/>
  <c r="BJ34" i="11" s="1"/>
  <c r="BK34" i="11" s="1"/>
  <c r="BC25" i="11"/>
  <c r="BH25" i="11" s="1"/>
  <c r="BJ25" i="11" s="1"/>
  <c r="BK25" i="11" s="1"/>
  <c r="BM32" i="11"/>
  <c r="BN32" i="11" s="1"/>
  <c r="BC17" i="11"/>
  <c r="BH17" i="11" s="1"/>
  <c r="BJ17" i="11" s="1"/>
  <c r="BK17" i="11" s="1"/>
  <c r="BJ8" i="11"/>
  <c r="BK8" i="11" s="1"/>
  <c r="BL8" i="11"/>
  <c r="BC41" i="11"/>
  <c r="BH41" i="11" s="1"/>
  <c r="BJ41" i="11" s="1"/>
  <c r="BK41" i="11" s="1"/>
  <c r="BH11" i="11"/>
  <c r="BI40" i="11"/>
  <c r="BH9" i="11"/>
  <c r="BJ9" i="11" s="1"/>
  <c r="BK9" i="11" s="1"/>
  <c r="BI14" i="11"/>
  <c r="BI11" i="11"/>
  <c r="BH31" i="11"/>
  <c r="BC22" i="11"/>
  <c r="BH22" i="11" s="1"/>
  <c r="BJ22" i="11" s="1"/>
  <c r="BK22" i="11" s="1"/>
  <c r="BC38" i="11"/>
  <c r="BH38" i="11" s="1"/>
  <c r="BJ38" i="11" s="1"/>
  <c r="BK38" i="11" s="1"/>
  <c r="BI43" i="11"/>
  <c r="BJ20" i="11"/>
  <c r="BK20" i="11" s="1"/>
  <c r="BL20" i="11"/>
  <c r="BL7" i="11"/>
  <c r="BC44" i="11"/>
  <c r="BH44" i="11" s="1"/>
  <c r="BJ44" i="11" s="1"/>
  <c r="BK44" i="11" s="1"/>
  <c r="BH29" i="11"/>
  <c r="BJ29" i="11" s="1"/>
  <c r="BK29" i="11" s="1"/>
  <c r="B578" i="12"/>
  <c r="F578" i="12"/>
  <c r="A579" i="12"/>
  <c r="BJ31" i="11" l="1"/>
  <c r="BK31" i="11" s="1"/>
  <c r="BJ15" i="11"/>
  <c r="BK15" i="11" s="1"/>
  <c r="BL42" i="11"/>
  <c r="BM42" i="11"/>
  <c r="BS30" i="11"/>
  <c r="BO30" i="11"/>
  <c r="BP30" i="11"/>
  <c r="BN30" i="11"/>
  <c r="BQ30" i="11"/>
  <c r="BM10" i="11"/>
  <c r="BS10" i="11"/>
  <c r="BL13" i="11"/>
  <c r="BM28" i="11"/>
  <c r="BS28" i="11"/>
  <c r="BM19" i="11"/>
  <c r="BR19" i="11" s="1"/>
  <c r="BL34" i="11"/>
  <c r="BM34" i="11" s="1"/>
  <c r="BR34" i="11" s="1"/>
  <c r="BM36" i="11"/>
  <c r="BS36" i="11"/>
  <c r="BL44" i="11"/>
  <c r="BO33" i="11"/>
  <c r="BP33" i="11"/>
  <c r="BN33" i="11"/>
  <c r="BQ33" i="11"/>
  <c r="BR33" i="11"/>
  <c r="BL9" i="11"/>
  <c r="BM9" i="11" s="1"/>
  <c r="BM39" i="11"/>
  <c r="BS39" i="11"/>
  <c r="BS27" i="11"/>
  <c r="BO27" i="11"/>
  <c r="BP27" i="11"/>
  <c r="BQ27" i="11"/>
  <c r="BN27" i="11"/>
  <c r="BL38" i="11"/>
  <c r="BM38" i="11"/>
  <c r="BR38" i="11" s="1"/>
  <c r="BL25" i="11"/>
  <c r="BM25" i="11" s="1"/>
  <c r="BL22" i="11"/>
  <c r="BL29" i="11"/>
  <c r="BM29" i="11"/>
  <c r="BR29" i="11" s="1"/>
  <c r="BL23" i="11"/>
  <c r="BM23" i="11" s="1"/>
  <c r="BP24" i="11"/>
  <c r="BQ24" i="11"/>
  <c r="BO24" i="11"/>
  <c r="BS26" i="11"/>
  <c r="BR37" i="11"/>
  <c r="BL18" i="11"/>
  <c r="BL15" i="11"/>
  <c r="BM15" i="11" s="1"/>
  <c r="BM26" i="11"/>
  <c r="BJ43" i="11"/>
  <c r="BK43" i="11" s="1"/>
  <c r="BL43" i="11"/>
  <c r="BS32" i="11"/>
  <c r="BO32" i="11"/>
  <c r="BP32" i="11"/>
  <c r="BQ32" i="11"/>
  <c r="BM37" i="11"/>
  <c r="BR27" i="11"/>
  <c r="BL21" i="11"/>
  <c r="BM21" i="11" s="1"/>
  <c r="BL41" i="11"/>
  <c r="BM41" i="11" s="1"/>
  <c r="BJ11" i="11"/>
  <c r="BK11" i="11" s="1"/>
  <c r="BM8" i="11"/>
  <c r="BR8" i="11" s="1"/>
  <c r="BS8" i="11"/>
  <c r="BL17" i="11"/>
  <c r="BR32" i="11"/>
  <c r="BS37" i="11"/>
  <c r="BJ14" i="11"/>
  <c r="BK14" i="11" s="1"/>
  <c r="BM45" i="11"/>
  <c r="BS45" i="11" s="1"/>
  <c r="BM20" i="11"/>
  <c r="BS20" i="11"/>
  <c r="BR30" i="11"/>
  <c r="BS24" i="11"/>
  <c r="BM7" i="11"/>
  <c r="BS7" i="11"/>
  <c r="BS33" i="11"/>
  <c r="BJ40" i="11"/>
  <c r="BK40" i="11" s="1"/>
  <c r="BL40" i="11"/>
  <c r="BL31" i="11"/>
  <c r="BM31" i="11" s="1"/>
  <c r="BR10" i="11"/>
  <c r="BM12" i="11"/>
  <c r="BR12" i="11" s="1"/>
  <c r="BJ35" i="11"/>
  <c r="BK35" i="11" s="1"/>
  <c r="BN24" i="11"/>
  <c r="BR16" i="11"/>
  <c r="BO16" i="11"/>
  <c r="BP16" i="11"/>
  <c r="BQ16" i="11"/>
  <c r="BS16" i="11"/>
  <c r="BR24" i="11"/>
  <c r="F579" i="12"/>
  <c r="A580" i="12"/>
  <c r="B579" i="12"/>
  <c r="BO9" i="11" l="1"/>
  <c r="BP9" i="11"/>
  <c r="BN9" i="11"/>
  <c r="BQ9" i="11"/>
  <c r="BR9" i="11"/>
  <c r="BO15" i="11"/>
  <c r="BP15" i="11"/>
  <c r="BN15" i="11"/>
  <c r="BQ15" i="11"/>
  <c r="BR15" i="11"/>
  <c r="BQ25" i="11"/>
  <c r="BP25" i="11"/>
  <c r="BO25" i="11"/>
  <c r="BN25" i="11"/>
  <c r="BR25" i="11"/>
  <c r="BS41" i="11"/>
  <c r="BO41" i="11"/>
  <c r="BQ41" i="11"/>
  <c r="BP41" i="11"/>
  <c r="BN41" i="11"/>
  <c r="BR41" i="11"/>
  <c r="BS21" i="11"/>
  <c r="BO21" i="11"/>
  <c r="BN21" i="11"/>
  <c r="BP21" i="11"/>
  <c r="BQ21" i="11"/>
  <c r="BR21" i="11"/>
  <c r="BM18" i="11"/>
  <c r="BS18" i="11" s="1"/>
  <c r="BO36" i="11"/>
  <c r="BP36" i="11"/>
  <c r="BQ36" i="11"/>
  <c r="BN36" i="11"/>
  <c r="BR36" i="11"/>
  <c r="BM13" i="11"/>
  <c r="BS13" i="11"/>
  <c r="BS42" i="11"/>
  <c r="BO42" i="11"/>
  <c r="BP42" i="11"/>
  <c r="BQ42" i="11"/>
  <c r="BN42" i="11"/>
  <c r="BS25" i="11"/>
  <c r="BO31" i="11"/>
  <c r="BP31" i="11"/>
  <c r="BN31" i="11"/>
  <c r="BQ31" i="11"/>
  <c r="BL35" i="11"/>
  <c r="BO26" i="11"/>
  <c r="BP26" i="11"/>
  <c r="BQ26" i="11"/>
  <c r="BN26" i="11"/>
  <c r="BR39" i="11"/>
  <c r="BO39" i="11"/>
  <c r="BP39" i="11"/>
  <c r="BN39" i="11"/>
  <c r="BQ39" i="11"/>
  <c r="BO19" i="11"/>
  <c r="BP19" i="11"/>
  <c r="BQ19" i="11"/>
  <c r="BN19" i="11"/>
  <c r="BO10" i="11"/>
  <c r="BN10" i="11"/>
  <c r="BP10" i="11"/>
  <c r="BQ10" i="11"/>
  <c r="BR42" i="11"/>
  <c r="BO23" i="11"/>
  <c r="BP23" i="11"/>
  <c r="BN23" i="11"/>
  <c r="BQ23" i="11"/>
  <c r="BQ28" i="11"/>
  <c r="BO28" i="11"/>
  <c r="BP28" i="11"/>
  <c r="BN28" i="11"/>
  <c r="BP7" i="11"/>
  <c r="BO7" i="11"/>
  <c r="BQ7" i="11"/>
  <c r="BR7" i="11"/>
  <c r="BN7" i="11"/>
  <c r="BO34" i="11"/>
  <c r="BP34" i="11"/>
  <c r="BQ34" i="11"/>
  <c r="BN34" i="11"/>
  <c r="BM17" i="11"/>
  <c r="BO38" i="11"/>
  <c r="BP38" i="11"/>
  <c r="BQ38" i="11"/>
  <c r="BN38" i="11"/>
  <c r="BP8" i="11"/>
  <c r="BO8" i="11"/>
  <c r="BQ8" i="11"/>
  <c r="BN8" i="11"/>
  <c r="BO37" i="11"/>
  <c r="BP37" i="11"/>
  <c r="BQ37" i="11"/>
  <c r="BN37" i="11"/>
  <c r="BR26" i="11"/>
  <c r="BS38" i="11"/>
  <c r="BM44" i="11"/>
  <c r="BS44" i="11"/>
  <c r="BS19" i="11"/>
  <c r="BS9" i="11"/>
  <c r="BR20" i="11"/>
  <c r="BO20" i="11"/>
  <c r="BQ20" i="11"/>
  <c r="BP20" i="11"/>
  <c r="BN20" i="11"/>
  <c r="BR23" i="11"/>
  <c r="BS12" i="11"/>
  <c r="BO12" i="11"/>
  <c r="BQ12" i="11"/>
  <c r="BP12" i="11"/>
  <c r="BN12" i="11"/>
  <c r="BR28" i="11"/>
  <c r="BR31" i="11"/>
  <c r="BO45" i="11"/>
  <c r="BP45" i="11"/>
  <c r="BN45" i="11"/>
  <c r="BQ45" i="11"/>
  <c r="BM43" i="11"/>
  <c r="BS29" i="11"/>
  <c r="BO29" i="11"/>
  <c r="BN29" i="11"/>
  <c r="BP29" i="11"/>
  <c r="BQ29" i="11"/>
  <c r="BS34" i="11"/>
  <c r="BS31" i="11"/>
  <c r="BR45" i="11"/>
  <c r="BM40" i="11"/>
  <c r="BL14" i="11"/>
  <c r="BL11" i="11"/>
  <c r="BS15" i="11"/>
  <c r="BS23" i="11"/>
  <c r="BM22" i="11"/>
  <c r="BS22" i="11"/>
  <c r="B580" i="12"/>
  <c r="F580" i="12"/>
  <c r="A581" i="12"/>
  <c r="BP43" i="11" l="1"/>
  <c r="BO43" i="11"/>
  <c r="BQ43" i="11"/>
  <c r="BN43" i="11"/>
  <c r="BO40" i="11"/>
  <c r="BP40" i="11"/>
  <c r="BN40" i="11"/>
  <c r="BQ40" i="11"/>
  <c r="BQ17" i="11"/>
  <c r="BO17" i="11"/>
  <c r="BP17" i="11"/>
  <c r="BN17" i="11"/>
  <c r="BR17" i="11"/>
  <c r="BO18" i="11"/>
  <c r="BP18" i="11"/>
  <c r="BQ18" i="11"/>
  <c r="BN18" i="11"/>
  <c r="BR18" i="11"/>
  <c r="BP22" i="11"/>
  <c r="BO22" i="11"/>
  <c r="BN22" i="11"/>
  <c r="BQ22" i="11"/>
  <c r="BR22" i="11"/>
  <c r="BR43" i="11"/>
  <c r="BS40" i="11"/>
  <c r="BM14" i="11"/>
  <c r="BS14" i="11" s="1"/>
  <c r="BO44" i="11"/>
  <c r="BP44" i="11"/>
  <c r="BN44" i="11"/>
  <c r="BQ44" i="11"/>
  <c r="BR44" i="11"/>
  <c r="BR40" i="11"/>
  <c r="BS17" i="11"/>
  <c r="BS43" i="11"/>
  <c r="BO13" i="11"/>
  <c r="BP13" i="11"/>
  <c r="BQ13" i="11"/>
  <c r="BN13" i="11"/>
  <c r="BR13" i="11"/>
  <c r="BM11" i="11"/>
  <c r="BS11" i="11" s="1"/>
  <c r="BM35" i="11"/>
  <c r="BS35" i="11"/>
  <c r="F581" i="12"/>
  <c r="A582" i="12"/>
  <c r="B581" i="12"/>
  <c r="BO35" i="11" l="1"/>
  <c r="BP35" i="11"/>
  <c r="BN35" i="11"/>
  <c r="BQ35" i="11"/>
  <c r="BR35" i="11"/>
  <c r="BO14" i="11"/>
  <c r="BP14" i="11"/>
  <c r="BQ14" i="11"/>
  <c r="BN14" i="11"/>
  <c r="BR14" i="11"/>
  <c r="BN11" i="11"/>
  <c r="BO11" i="11"/>
  <c r="BP11" i="11"/>
  <c r="BQ11" i="11"/>
  <c r="BR11" i="11"/>
  <c r="A583" i="12"/>
  <c r="B582" i="12"/>
  <c r="F582" i="12"/>
  <c r="A584" i="12" l="1"/>
  <c r="B583" i="12"/>
  <c r="F583" i="12"/>
  <c r="A585" i="12" l="1"/>
  <c r="B584" i="12"/>
  <c r="F584" i="12"/>
  <c r="A586" i="12" l="1"/>
  <c r="B585" i="12"/>
  <c r="F585" i="12"/>
  <c r="F586" i="12" l="1"/>
  <c r="A587" i="12"/>
  <c r="B586" i="12"/>
  <c r="F587" i="12" l="1"/>
  <c r="A588" i="12"/>
  <c r="B587" i="12"/>
  <c r="A589" i="12" l="1"/>
  <c r="B588" i="12"/>
  <c r="F588" i="12"/>
  <c r="A590" i="12" l="1"/>
  <c r="B589" i="12"/>
  <c r="F589" i="12"/>
  <c r="A591" i="12" l="1"/>
  <c r="B590" i="12"/>
  <c r="F590" i="12"/>
  <c r="A592" i="12" l="1"/>
  <c r="B591" i="12"/>
  <c r="F591" i="12"/>
  <c r="A593" i="12" l="1"/>
  <c r="B592" i="12"/>
  <c r="F592" i="12"/>
  <c r="F593" i="12" l="1"/>
  <c r="A594" i="12"/>
  <c r="B593" i="12"/>
  <c r="F594" i="12" l="1"/>
  <c r="A595" i="12"/>
  <c r="B594" i="12"/>
  <c r="F595" i="12" l="1"/>
  <c r="A596" i="12"/>
  <c r="B595" i="12"/>
  <c r="F596" i="12" l="1"/>
  <c r="A597" i="12"/>
  <c r="B596" i="12"/>
  <c r="A598" i="12" l="1"/>
  <c r="B597" i="12"/>
  <c r="F597" i="12"/>
  <c r="A599" i="12" l="1"/>
  <c r="F598" i="12"/>
  <c r="B598" i="12"/>
  <c r="A600" i="12" l="1"/>
  <c r="B599" i="12"/>
  <c r="F599" i="12"/>
  <c r="A601" i="12" l="1"/>
  <c r="B600" i="12"/>
  <c r="F600" i="12"/>
  <c r="A602" i="12" l="1"/>
  <c r="B601" i="12"/>
  <c r="F601" i="12"/>
  <c r="F602" i="12" l="1"/>
  <c r="A603" i="12"/>
  <c r="B602" i="12"/>
  <c r="B603" i="12" l="1"/>
  <c r="A604" i="12"/>
  <c r="F603" i="12"/>
  <c r="B604" i="12" l="1"/>
  <c r="F604" i="12"/>
  <c r="A605" i="12"/>
  <c r="A606" i="12" l="1"/>
  <c r="B605" i="12"/>
  <c r="F605" i="12"/>
  <c r="A607" i="12" l="1"/>
  <c r="B606" i="12"/>
  <c r="F606" i="12"/>
  <c r="A608" i="12" l="1"/>
  <c r="B607" i="12"/>
  <c r="F607" i="12"/>
  <c r="A609" i="12" l="1"/>
  <c r="B608" i="12"/>
  <c r="F608" i="12"/>
  <c r="A610" i="12" l="1"/>
  <c r="B609" i="12"/>
  <c r="F609" i="12"/>
  <c r="F610" i="12" l="1"/>
  <c r="A611" i="12"/>
  <c r="B610" i="12"/>
  <c r="A612" i="12" l="1"/>
  <c r="B611" i="12"/>
  <c r="F611" i="12"/>
  <c r="F612" i="12" l="1"/>
  <c r="A613" i="12"/>
  <c r="B612" i="12"/>
  <c r="A614" i="12" l="1"/>
  <c r="B613" i="12"/>
  <c r="F613" i="12"/>
  <c r="A615" i="12" l="1"/>
  <c r="B614" i="12"/>
  <c r="F614" i="12"/>
  <c r="A616" i="12" l="1"/>
  <c r="B615" i="12"/>
  <c r="F615" i="12"/>
  <c r="A617" i="12" l="1"/>
  <c r="B616" i="12"/>
  <c r="F616" i="12"/>
  <c r="A618" i="12" l="1"/>
  <c r="F617" i="12"/>
  <c r="B617" i="12"/>
  <c r="B618" i="12" l="1"/>
  <c r="F618" i="12"/>
  <c r="A619" i="12"/>
  <c r="F619" i="12" l="1"/>
  <c r="A620" i="12"/>
  <c r="B619" i="12"/>
  <c r="A621" i="12" l="1"/>
  <c r="B620" i="12"/>
  <c r="F620" i="12"/>
  <c r="B621" i="12" l="1"/>
  <c r="F621" i="12"/>
  <c r="A622" i="12"/>
  <c r="A623" i="12" l="1"/>
  <c r="B622" i="12"/>
  <c r="F622" i="12"/>
  <c r="B623" i="12" l="1"/>
  <c r="F623" i="12"/>
  <c r="A624" i="12"/>
  <c r="F624" i="12" l="1"/>
  <c r="A625" i="12"/>
  <c r="B624" i="12"/>
  <c r="F625" i="12" l="1"/>
  <c r="B625" i="12"/>
  <c r="A626" i="12"/>
  <c r="F626" i="12" l="1"/>
  <c r="B626" i="12"/>
  <c r="A627" i="12"/>
  <c r="A628" i="12" l="1"/>
  <c r="F627" i="12"/>
  <c r="B627" i="12"/>
  <c r="B628" i="12" l="1"/>
  <c r="F628" i="12"/>
  <c r="A629" i="12"/>
  <c r="A630" i="12" l="1"/>
  <c r="B629" i="12"/>
  <c r="F629" i="12"/>
  <c r="B630" i="12" l="1"/>
  <c r="F630" i="12"/>
  <c r="A631" i="12"/>
  <c r="A632" i="12" l="1"/>
  <c r="B631" i="12"/>
  <c r="F631" i="12"/>
  <c r="F632" i="12" l="1"/>
  <c r="B632" i="12"/>
  <c r="V17" i="12" l="1"/>
  <c r="N11" i="12"/>
  <c r="X17" i="12"/>
  <c r="Q9" i="12"/>
  <c r="P9" i="12"/>
  <c r="V11" i="12"/>
  <c r="W15" i="12"/>
  <c r="M9" i="12"/>
  <c r="R9" i="12"/>
  <c r="N10" i="12"/>
  <c r="O10" i="12"/>
  <c r="O14" i="12"/>
  <c r="T15" i="12"/>
  <c r="R16" i="12"/>
  <c r="R17" i="12"/>
  <c r="L15" i="12"/>
  <c r="V13" i="12"/>
  <c r="Q14" i="12"/>
  <c r="W9" i="12"/>
  <c r="N13" i="12"/>
  <c r="R14" i="12"/>
  <c r="P13" i="12"/>
  <c r="P10" i="12"/>
  <c r="R12" i="12"/>
  <c r="W17" i="12"/>
  <c r="Q17" i="12"/>
  <c r="R11" i="12"/>
  <c r="S11" i="12"/>
  <c r="X15" i="12"/>
  <c r="V15" i="12"/>
  <c r="O17" i="12"/>
  <c r="X13" i="12"/>
  <c r="N12" i="12"/>
  <c r="P17" i="12"/>
  <c r="V10" i="12"/>
  <c r="P12" i="12"/>
  <c r="Q20" i="12"/>
  <c r="M10" i="12"/>
  <c r="M15" i="12"/>
  <c r="W13" i="12"/>
  <c r="Q16" i="12"/>
  <c r="N15" i="12"/>
  <c r="O16" i="12"/>
  <c r="O15" i="12"/>
  <c r="L13" i="12"/>
  <c r="O13" i="12"/>
  <c r="O11" i="12"/>
  <c r="L10" i="12"/>
  <c r="X12" i="12"/>
  <c r="P11" i="12"/>
  <c r="V9" i="12"/>
  <c r="X11" i="12"/>
  <c r="N16" i="12"/>
  <c r="L12" i="12"/>
  <c r="N14" i="12"/>
  <c r="W16" i="12"/>
  <c r="N17" i="12"/>
  <c r="V14" i="12"/>
  <c r="R15" i="12"/>
  <c r="O12" i="12"/>
  <c r="N20" i="12"/>
  <c r="X9" i="12"/>
  <c r="Q13" i="12"/>
  <c r="Q11" i="12"/>
  <c r="Q10" i="12"/>
  <c r="V16" i="12"/>
  <c r="W12" i="12"/>
  <c r="R10" i="12"/>
  <c r="P16" i="12"/>
  <c r="V12" i="12"/>
  <c r="O9" i="12"/>
  <c r="L16" i="12"/>
  <c r="P15" i="12"/>
  <c r="W18" i="12"/>
  <c r="Q22" i="12"/>
  <c r="V22" i="12"/>
  <c r="R27" i="12"/>
  <c r="L28" i="12"/>
  <c r="P23" i="12"/>
  <c r="X16" i="12"/>
  <c r="W25" i="12"/>
  <c r="L27" i="12"/>
  <c r="N9" i="12"/>
  <c r="W26" i="12"/>
  <c r="Q15" i="12"/>
  <c r="X14" i="12"/>
  <c r="L9" i="12"/>
  <c r="S21" i="12"/>
  <c r="O19" i="12"/>
  <c r="V25" i="12"/>
  <c r="P26" i="12"/>
  <c r="V26" i="12"/>
  <c r="W14" i="12"/>
  <c r="M11" i="12"/>
  <c r="L11" i="12"/>
  <c r="T21" i="12"/>
  <c r="L24" i="12"/>
  <c r="W23" i="12"/>
  <c r="O23" i="12"/>
  <c r="T18" i="12"/>
  <c r="L14" i="12"/>
  <c r="W10" i="12"/>
  <c r="V20" i="12"/>
  <c r="X10" i="12"/>
  <c r="R28" i="12"/>
  <c r="P25" i="12"/>
  <c r="X21" i="12"/>
  <c r="L19" i="12"/>
  <c r="V23" i="12"/>
  <c r="T20" i="12"/>
  <c r="W21" i="12"/>
  <c r="R13" i="12"/>
  <c r="L25" i="12"/>
  <c r="W20" i="12"/>
  <c r="P21" i="12"/>
  <c r="O21" i="12"/>
  <c r="Q26" i="12"/>
  <c r="N28" i="12"/>
  <c r="T28" i="12"/>
  <c r="Q19" i="12"/>
  <c r="X24" i="12"/>
  <c r="N22" i="12"/>
  <c r="L17" i="12"/>
  <c r="R25" i="12"/>
  <c r="M20" i="12"/>
  <c r="N24" i="12"/>
  <c r="L26" i="12"/>
  <c r="P22" i="12"/>
  <c r="Q24" i="12"/>
  <c r="O26" i="12"/>
  <c r="X20" i="12"/>
  <c r="X22" i="12"/>
  <c r="Q25" i="12"/>
  <c r="O18" i="12"/>
  <c r="T17" i="12"/>
  <c r="W19" i="12"/>
  <c r="L18" i="12"/>
  <c r="N25" i="12"/>
  <c r="T19" i="12"/>
  <c r="O27" i="12"/>
  <c r="O24" i="12"/>
  <c r="M28" i="12"/>
  <c r="O20" i="12"/>
  <c r="O25" i="12"/>
  <c r="L23" i="12"/>
  <c r="N19" i="12"/>
  <c r="X23" i="12"/>
  <c r="Q27" i="12"/>
  <c r="U20" i="12"/>
  <c r="R26" i="12"/>
  <c r="R21" i="12"/>
  <c r="N23" i="12"/>
  <c r="P27" i="12"/>
  <c r="R18" i="12"/>
  <c r="P20" i="12"/>
  <c r="R23" i="12"/>
  <c r="M21" i="12"/>
  <c r="X25" i="12"/>
  <c r="L20" i="12"/>
  <c r="R22" i="12"/>
  <c r="V19" i="12"/>
  <c r="X27" i="12"/>
  <c r="Q28" i="12"/>
  <c r="O22" i="12"/>
  <c r="N27" i="12"/>
  <c r="Q23" i="12"/>
  <c r="N21" i="12"/>
  <c r="V21" i="12"/>
  <c r="Q21" i="12"/>
  <c r="M24" i="12"/>
  <c r="X19" i="12"/>
  <c r="X26" i="12"/>
  <c r="N18" i="12"/>
  <c r="X18" i="12"/>
  <c r="V24" i="12"/>
  <c r="Q18" i="12"/>
  <c r="W24" i="12"/>
  <c r="L22" i="12"/>
  <c r="P24" i="12"/>
  <c r="V27" i="12"/>
  <c r="P18" i="12"/>
  <c r="W27" i="12"/>
  <c r="P19" i="12"/>
  <c r="N26" i="12"/>
  <c r="R19" i="12"/>
  <c r="L21" i="12"/>
  <c r="W22" i="12"/>
  <c r="V18" i="12"/>
  <c r="T24" i="12"/>
  <c r="P28" i="12"/>
  <c r="V28" i="12"/>
  <c r="R24" i="12"/>
  <c r="O28" i="12"/>
  <c r="W28" i="12"/>
  <c r="X28" i="12"/>
  <c r="R20" i="12"/>
  <c r="S45" i="12"/>
  <c r="L46" i="12"/>
  <c r="N34" i="12"/>
  <c r="U22" i="12"/>
  <c r="L36" i="12"/>
  <c r="Q34" i="12"/>
  <c r="V34" i="12"/>
  <c r="M29" i="12"/>
  <c r="S8" i="12"/>
  <c r="S35" i="12"/>
  <c r="W44" i="12"/>
  <c r="S17" i="12"/>
  <c r="X39" i="12"/>
  <c r="L37" i="12"/>
  <c r="S28" i="12"/>
  <c r="P38" i="12"/>
  <c r="U37" i="12"/>
  <c r="T11" i="12"/>
  <c r="R47" i="12"/>
  <c r="Q35" i="12"/>
  <c r="W33" i="12"/>
  <c r="U25" i="12"/>
  <c r="M23" i="12"/>
  <c r="S16" i="12"/>
  <c r="M14" i="12"/>
  <c r="T48" i="12"/>
  <c r="N32" i="12"/>
  <c r="X47" i="12"/>
  <c r="U13" i="12"/>
  <c r="W35" i="12"/>
  <c r="M12" i="12"/>
  <c r="U41" i="12"/>
  <c r="W48" i="12"/>
  <c r="W43" i="12"/>
  <c r="O41" i="12"/>
  <c r="T36" i="12"/>
  <c r="N42" i="12"/>
  <c r="N47" i="12"/>
  <c r="V33" i="12"/>
  <c r="S12" i="12"/>
  <c r="S19" i="12"/>
  <c r="L48" i="12"/>
  <c r="U16" i="12"/>
  <c r="M17" i="12"/>
  <c r="S24" i="12"/>
  <c r="M37" i="12"/>
  <c r="U46" i="12"/>
  <c r="Q33" i="12"/>
  <c r="M33" i="12"/>
  <c r="U23" i="12"/>
  <c r="T13" i="12"/>
  <c r="X33" i="12"/>
  <c r="X45" i="12"/>
  <c r="S43" i="12"/>
  <c r="W39" i="12"/>
  <c r="X32" i="12"/>
  <c r="X48" i="12"/>
  <c r="M34" i="12"/>
  <c r="P48" i="12"/>
  <c r="P34" i="12"/>
  <c r="O49" i="12"/>
  <c r="V37" i="12"/>
  <c r="S41" i="12"/>
  <c r="P33" i="12"/>
  <c r="V49" i="12"/>
  <c r="P37" i="12"/>
  <c r="T42" i="12"/>
  <c r="M50" i="12"/>
  <c r="V42" i="12"/>
  <c r="M27" i="12"/>
  <c r="U40" i="12"/>
  <c r="W46" i="12"/>
  <c r="S25" i="12"/>
  <c r="S33" i="12"/>
  <c r="N33" i="12"/>
  <c r="N46" i="12"/>
  <c r="V50" i="12"/>
  <c r="M22" i="12"/>
  <c r="M45" i="12"/>
  <c r="M39" i="12"/>
  <c r="M32" i="12"/>
  <c r="Q38" i="12"/>
  <c r="N37" i="12"/>
  <c r="M38" i="12"/>
  <c r="P50" i="12"/>
  <c r="U17" i="12"/>
  <c r="Q48" i="12"/>
  <c r="T10" i="12"/>
  <c r="X36" i="12"/>
  <c r="P41" i="12"/>
  <c r="S23" i="12"/>
  <c r="L44" i="12"/>
  <c r="S37" i="12"/>
  <c r="T37" i="12"/>
  <c r="S26" i="12"/>
  <c r="T23" i="12"/>
  <c r="P32" i="12"/>
  <c r="V38" i="12"/>
  <c r="T43" i="12"/>
  <c r="R40" i="12"/>
  <c r="Q43" i="12"/>
  <c r="Q39" i="12"/>
  <c r="P42" i="12"/>
  <c r="V44" i="12"/>
  <c r="S15" i="12"/>
  <c r="X43" i="12"/>
  <c r="X38" i="12"/>
  <c r="Q37" i="12"/>
  <c r="V39" i="12"/>
  <c r="Q40" i="12"/>
  <c r="S31" i="12"/>
  <c r="O46" i="12"/>
  <c r="R41" i="12"/>
  <c r="V35" i="12"/>
  <c r="V32" i="12"/>
  <c r="U14" i="12"/>
  <c r="W36" i="12"/>
  <c r="S18" i="12"/>
  <c r="O43" i="12"/>
  <c r="V41" i="12"/>
  <c r="R38" i="12"/>
  <c r="U45" i="12"/>
  <c r="M19" i="12"/>
  <c r="T45" i="12"/>
  <c r="W38" i="12"/>
  <c r="W41" i="12"/>
  <c r="R48" i="12"/>
  <c r="S27" i="12"/>
  <c r="V48" i="12"/>
  <c r="S34" i="12"/>
  <c r="P47" i="12"/>
  <c r="L32" i="12"/>
  <c r="Q47" i="12"/>
  <c r="U26" i="12"/>
  <c r="N39" i="12"/>
  <c r="U18" i="12"/>
  <c r="X40" i="12"/>
  <c r="T49" i="12"/>
  <c r="U50" i="12"/>
  <c r="P43" i="12"/>
  <c r="U42" i="12"/>
  <c r="L38" i="12"/>
  <c r="P46" i="12"/>
  <c r="L33" i="12"/>
  <c r="S10" i="12"/>
  <c r="P35" i="12"/>
  <c r="R34" i="12"/>
  <c r="M40" i="12"/>
  <c r="U21" i="12"/>
  <c r="S49" i="12"/>
  <c r="X42" i="12"/>
  <c r="T39" i="12"/>
  <c r="U12" i="12"/>
  <c r="L42" i="12"/>
  <c r="O40" i="12"/>
  <c r="L41" i="12"/>
  <c r="M25" i="12"/>
  <c r="S38" i="12"/>
  <c r="R39" i="12"/>
  <c r="N44" i="12"/>
  <c r="T38" i="12"/>
  <c r="S30" i="12"/>
  <c r="P44" i="12"/>
  <c r="Q42" i="12"/>
  <c r="O50" i="12"/>
  <c r="L45" i="12"/>
  <c r="U24" i="12"/>
  <c r="W49" i="12"/>
  <c r="P45" i="12"/>
  <c r="R46" i="12"/>
  <c r="T47" i="12"/>
  <c r="O48" i="12"/>
  <c r="S13" i="12"/>
  <c r="N49" i="12"/>
  <c r="L49" i="12"/>
  <c r="W45" i="12"/>
  <c r="X35" i="12"/>
  <c r="Q49" i="12"/>
  <c r="V47" i="12"/>
  <c r="U28" i="12"/>
  <c r="T44" i="12"/>
  <c r="Q50" i="12"/>
  <c r="O34" i="12"/>
  <c r="M49" i="12"/>
  <c r="N48" i="12"/>
  <c r="S20" i="12"/>
  <c r="R43" i="12"/>
  <c r="M42" i="12"/>
  <c r="U49" i="12"/>
  <c r="O35" i="12"/>
  <c r="U31" i="12"/>
  <c r="T50" i="12"/>
  <c r="M16" i="12"/>
  <c r="T40" i="12"/>
  <c r="U11" i="12"/>
  <c r="T9" i="12"/>
  <c r="R33" i="12"/>
  <c r="R44" i="12"/>
  <c r="T14" i="12"/>
  <c r="X34" i="12"/>
  <c r="W11" i="12"/>
  <c r="T33" i="12"/>
  <c r="X49" i="12"/>
  <c r="M18" i="12"/>
  <c r="L34" i="12"/>
  <c r="V40" i="12"/>
  <c r="X44" i="12"/>
  <c r="U38" i="12"/>
  <c r="Q46" i="12"/>
  <c r="Q36" i="12"/>
  <c r="M46" i="12"/>
  <c r="O45" i="12"/>
  <c r="U47" i="12"/>
  <c r="M36" i="12"/>
  <c r="P49" i="12"/>
  <c r="T32" i="12"/>
  <c r="O39" i="12"/>
  <c r="S48" i="12"/>
  <c r="U19" i="12"/>
  <c r="T12" i="12"/>
  <c r="W40" i="12"/>
  <c r="S40" i="12"/>
  <c r="W34" i="12"/>
  <c r="O47" i="12"/>
  <c r="T25" i="12"/>
  <c r="L50" i="12"/>
  <c r="U27" i="12"/>
  <c r="U39" i="12"/>
  <c r="V36" i="12"/>
  <c r="T27" i="12"/>
  <c r="O42" i="12"/>
  <c r="P36" i="12"/>
  <c r="R37" i="12"/>
  <c r="S39" i="12"/>
  <c r="N40" i="12"/>
  <c r="R36" i="12"/>
  <c r="M35" i="12"/>
  <c r="Q41" i="12"/>
  <c r="W37" i="12"/>
  <c r="M26" i="12"/>
  <c r="T29" i="12"/>
  <c r="L40" i="12"/>
  <c r="N38" i="12"/>
  <c r="O33" i="12"/>
  <c r="U15" i="12"/>
  <c r="T22" i="12"/>
  <c r="W42" i="12"/>
  <c r="S42" i="12"/>
  <c r="M13" i="12"/>
  <c r="T16" i="12"/>
  <c r="T31" i="12"/>
  <c r="U32" i="12"/>
  <c r="U33" i="12"/>
  <c r="S47" i="12"/>
  <c r="N43" i="12"/>
  <c r="Q45" i="12"/>
  <c r="Q44" i="12"/>
  <c r="U43" i="12"/>
  <c r="N41" i="12"/>
  <c r="V45" i="12"/>
  <c r="X50" i="12"/>
  <c r="R42" i="12"/>
  <c r="T41" i="12"/>
  <c r="S9" i="12"/>
  <c r="L47" i="12"/>
  <c r="L39" i="12"/>
  <c r="N36" i="12"/>
  <c r="O32" i="12"/>
  <c r="M43" i="12"/>
  <c r="L43" i="12"/>
  <c r="U35" i="12"/>
  <c r="U10" i="12"/>
  <c r="O36" i="12"/>
  <c r="S14" i="12"/>
  <c r="X41" i="12"/>
  <c r="T35" i="12"/>
  <c r="R50" i="12"/>
  <c r="U36" i="12"/>
  <c r="O38" i="12"/>
  <c r="O37" i="12"/>
  <c r="V46" i="12"/>
  <c r="U29" i="12"/>
  <c r="Q12" i="12"/>
  <c r="U44" i="12"/>
  <c r="S44" i="12"/>
  <c r="R49" i="12"/>
  <c r="S32" i="12"/>
  <c r="W50" i="12"/>
  <c r="P40" i="12"/>
  <c r="N50" i="12"/>
  <c r="R35" i="12"/>
  <c r="O44" i="12"/>
  <c r="S36" i="12"/>
  <c r="N35" i="12"/>
  <c r="R32" i="12"/>
  <c r="T8" i="12"/>
  <c r="Q32" i="12"/>
  <c r="U8" i="12"/>
  <c r="N45" i="12"/>
  <c r="T46" i="12"/>
  <c r="S46" i="12"/>
  <c r="T34" i="12"/>
  <c r="M47" i="12"/>
  <c r="U48" i="12"/>
  <c r="W32" i="12"/>
  <c r="V43" i="12"/>
  <c r="X46" i="12"/>
  <c r="P14" i="12"/>
  <c r="L35" i="12"/>
  <c r="M44" i="12"/>
  <c r="U9" i="12"/>
  <c r="S22" i="12"/>
  <c r="S50" i="12"/>
  <c r="U34" i="12"/>
  <c r="M41" i="12"/>
  <c r="P39" i="12"/>
  <c r="T26" i="12"/>
  <c r="R45" i="12"/>
  <c r="M48" i="12"/>
  <c r="X37" i="12"/>
  <c r="W47" i="12"/>
  <c r="AM15" i="12"/>
  <c r="CG15" i="12" s="1"/>
  <c r="AD9" i="12"/>
  <c r="AI13" i="12"/>
  <c r="AG10" i="12"/>
  <c r="AI9" i="12"/>
  <c r="AB10" i="12"/>
  <c r="AJ14" i="12"/>
  <c r="AA17" i="12"/>
  <c r="AH16" i="12"/>
  <c r="AA9" i="12"/>
  <c r="AD13" i="12"/>
  <c r="AD27" i="12"/>
  <c r="AF24" i="12"/>
  <c r="AB14" i="12"/>
  <c r="AH15" i="12"/>
  <c r="AF11" i="12"/>
  <c r="AH11" i="12"/>
  <c r="AA13" i="12"/>
  <c r="AH18" i="12"/>
  <c r="AM12" i="12"/>
  <c r="CG12" i="12" s="1"/>
  <c r="AD17" i="12"/>
  <c r="AF15" i="12"/>
  <c r="AD20" i="12"/>
  <c r="AC11" i="12"/>
  <c r="AD16" i="12"/>
  <c r="AD23" i="12"/>
  <c r="AA16" i="12"/>
  <c r="AA15" i="12"/>
  <c r="AG14" i="12"/>
  <c r="AB18" i="12"/>
  <c r="AM20" i="12"/>
  <c r="CG20" i="12" s="1"/>
  <c r="AJ15" i="12"/>
  <c r="AD19" i="12"/>
  <c r="AF22" i="12"/>
  <c r="AC14" i="12"/>
  <c r="AM19" i="12"/>
  <c r="CG19" i="12" s="1"/>
  <c r="AJ11" i="12"/>
  <c r="AC10" i="12"/>
  <c r="AA22" i="12"/>
  <c r="AJ24" i="12"/>
  <c r="AE23" i="12"/>
  <c r="AE24" i="12"/>
  <c r="AB28" i="12"/>
  <c r="AC26" i="12"/>
  <c r="AD14" i="12"/>
  <c r="AE15" i="12"/>
  <c r="AG21" i="12"/>
  <c r="AH20" i="12"/>
  <c r="AM17" i="12"/>
  <c r="CG17" i="12" s="1"/>
  <c r="AF17" i="12"/>
  <c r="AE9" i="12"/>
  <c r="AF26" i="12"/>
  <c r="AF21" i="12"/>
  <c r="AF28" i="12"/>
  <c r="AG9" i="12"/>
  <c r="AH13" i="12"/>
  <c r="AC13" i="12"/>
  <c r="AF23" i="12"/>
  <c r="AM11" i="12"/>
  <c r="CG11" i="12" s="1"/>
  <c r="AI24" i="12"/>
  <c r="AE14" i="12"/>
  <c r="AG24" i="12"/>
  <c r="AM23" i="12"/>
  <c r="CG23" i="12" s="1"/>
  <c r="AH26" i="12"/>
  <c r="AB17" i="12"/>
  <c r="AI18" i="12"/>
  <c r="AE28" i="12"/>
  <c r="AB13" i="12"/>
  <c r="AD18" i="12"/>
  <c r="AM10" i="12"/>
  <c r="CG10" i="12" s="1"/>
  <c r="AG25" i="12"/>
  <c r="AB15" i="12"/>
  <c r="AC22" i="12"/>
  <c r="AD24" i="12"/>
  <c r="AD12" i="12"/>
  <c r="AB11" i="12"/>
  <c r="AM26" i="12"/>
  <c r="CG26" i="12" s="1"/>
  <c r="AB25" i="12"/>
  <c r="AH9" i="12"/>
  <c r="AH10" i="12"/>
  <c r="AM13" i="12"/>
  <c r="CG13" i="12" s="1"/>
  <c r="AI21" i="12"/>
  <c r="AI19" i="12"/>
  <c r="AG17" i="12"/>
  <c r="AE12" i="12"/>
  <c r="AG11" i="12"/>
  <c r="AH22" i="12"/>
  <c r="AA12" i="12"/>
  <c r="AJ18" i="12"/>
  <c r="AB21" i="12"/>
  <c r="AH19" i="12"/>
  <c r="AJ9" i="12"/>
  <c r="AE20" i="12"/>
  <c r="AF25" i="12"/>
  <c r="AG16" i="12"/>
  <c r="AB20" i="12"/>
  <c r="AJ17" i="12"/>
  <c r="AC19" i="12"/>
  <c r="AH14" i="12"/>
  <c r="AD26" i="12"/>
  <c r="AA24" i="12"/>
  <c r="AA18" i="12"/>
  <c r="AH25" i="12"/>
  <c r="AG26" i="12"/>
  <c r="AE26" i="12"/>
  <c r="AI10" i="12"/>
  <c r="AD11" i="12"/>
  <c r="AH12" i="12"/>
  <c r="AI27" i="12"/>
  <c r="AJ12" i="12"/>
  <c r="AC12" i="12"/>
  <c r="AF19" i="12"/>
  <c r="AI22" i="12"/>
  <c r="AF14" i="12"/>
  <c r="AG28" i="12"/>
  <c r="AC18" i="12"/>
  <c r="AH21" i="12"/>
  <c r="AF13" i="12"/>
  <c r="AD10" i="12"/>
  <c r="AA11" i="12"/>
  <c r="AM27" i="12"/>
  <c r="CG27" i="12" s="1"/>
  <c r="AH24" i="12"/>
  <c r="AG22" i="12"/>
  <c r="AE22" i="12"/>
  <c r="AM21" i="12"/>
  <c r="CG21" i="12" s="1"/>
  <c r="AB19" i="12"/>
  <c r="AC25" i="12"/>
  <c r="AM24" i="12"/>
  <c r="CG24" i="12" s="1"/>
  <c r="AA20" i="12"/>
  <c r="AE18" i="12"/>
  <c r="AB9" i="12"/>
  <c r="AB22" i="12"/>
  <c r="AF9" i="12"/>
  <c r="AG23" i="12"/>
  <c r="AM18" i="12"/>
  <c r="CG18" i="12" s="1"/>
  <c r="AA14" i="12"/>
  <c r="AJ16" i="12"/>
  <c r="AC20" i="12"/>
  <c r="AD15" i="12"/>
  <c r="AE21" i="12"/>
  <c r="AG12" i="12"/>
  <c r="AB27" i="12"/>
  <c r="AH27" i="12"/>
  <c r="AJ27" i="12"/>
  <c r="AI25" i="12"/>
  <c r="AE17" i="12"/>
  <c r="AE19" i="12"/>
  <c r="AD25" i="12"/>
  <c r="AM16" i="12"/>
  <c r="CG16" i="12" s="1"/>
  <c r="AJ25" i="12"/>
  <c r="AG13" i="12"/>
  <c r="AC21" i="12"/>
  <c r="AM14" i="12"/>
  <c r="CG14" i="12" s="1"/>
  <c r="AA21" i="12"/>
  <c r="AA27" i="12"/>
  <c r="AJ26" i="12"/>
  <c r="AG27" i="12"/>
  <c r="AC16" i="12"/>
  <c r="AC28" i="12"/>
  <c r="AE16" i="12"/>
  <c r="AI17" i="12"/>
  <c r="AJ23" i="12"/>
  <c r="AJ20" i="12"/>
  <c r="AE10" i="12"/>
  <c r="AE13" i="12"/>
  <c r="AG18" i="12"/>
  <c r="AA19" i="12"/>
  <c r="AI15" i="12"/>
  <c r="AD22" i="12"/>
  <c r="AD21" i="12"/>
  <c r="AF16" i="12"/>
  <c r="AG20" i="12"/>
  <c r="AF18" i="12"/>
  <c r="AJ21" i="12"/>
  <c r="AC27" i="12"/>
  <c r="AC17" i="12"/>
  <c r="AG15" i="12"/>
  <c r="AB26" i="12"/>
  <c r="AJ13" i="12"/>
  <c r="AH23" i="12"/>
  <c r="AA26" i="12"/>
  <c r="AI11" i="12"/>
  <c r="AI12" i="12"/>
  <c r="AI14" i="12"/>
  <c r="AM9" i="12"/>
  <c r="CG9" i="12" s="1"/>
  <c r="AE27" i="12"/>
  <c r="AF10" i="12"/>
  <c r="AF12" i="12"/>
  <c r="AC9" i="12"/>
  <c r="AM22" i="12"/>
  <c r="CG22" i="12" s="1"/>
  <c r="AB12" i="12"/>
  <c r="BV12" i="12" s="1"/>
  <c r="AB16" i="12"/>
  <c r="AB24" i="12"/>
  <c r="AB23" i="12"/>
  <c r="AI20" i="12"/>
  <c r="AJ19" i="12"/>
  <c r="AM25" i="12"/>
  <c r="CG25" i="12" s="1"/>
  <c r="AI16" i="12"/>
  <c r="AC23" i="12"/>
  <c r="AC15" i="12"/>
  <c r="AA25" i="12"/>
  <c r="AF27" i="12"/>
  <c r="AJ10" i="12"/>
  <c r="AA28" i="12"/>
  <c r="AG19" i="12"/>
  <c r="AE11" i="12"/>
  <c r="AD28" i="12"/>
  <c r="AE25" i="12"/>
  <c r="AA23" i="12"/>
  <c r="AH17" i="12"/>
  <c r="AJ22" i="12"/>
  <c r="AA10" i="12"/>
  <c r="AI26" i="12"/>
  <c r="AI23" i="12"/>
  <c r="AC24" i="12"/>
  <c r="AF20" i="12"/>
  <c r="AI28" i="12"/>
  <c r="AH28" i="12"/>
  <c r="AM28" i="12"/>
  <c r="CG28" i="12" s="1"/>
  <c r="AJ28" i="12"/>
  <c r="AJ44" i="12"/>
  <c r="AL12" i="12"/>
  <c r="CF12" i="12" s="1"/>
  <c r="AH50" i="12"/>
  <c r="AF44" i="12"/>
  <c r="AB37" i="12"/>
  <c r="AL49" i="12"/>
  <c r="CF49" i="12" s="1"/>
  <c r="AH42" i="12"/>
  <c r="AD38" i="12"/>
  <c r="AC41" i="12"/>
  <c r="AL18" i="12"/>
  <c r="CF18" i="12" s="1"/>
  <c r="AB50" i="12"/>
  <c r="AH49" i="12"/>
  <c r="AA48" i="12"/>
  <c r="AD37" i="12"/>
  <c r="AG32" i="12"/>
  <c r="AE38" i="12"/>
  <c r="AH35" i="12"/>
  <c r="AG35" i="12"/>
  <c r="AB38" i="12"/>
  <c r="AF34" i="12"/>
  <c r="AH45" i="12"/>
  <c r="AM37" i="12"/>
  <c r="CG37" i="12" s="1"/>
  <c r="AL24" i="12"/>
  <c r="CF24" i="12" s="1"/>
  <c r="AF48" i="12"/>
  <c r="AA45" i="12"/>
  <c r="AC44" i="12"/>
  <c r="AJ39" i="12"/>
  <c r="AL30" i="12"/>
  <c r="CF30" i="12" s="1"/>
  <c r="AL45" i="12"/>
  <c r="CF45" i="12" s="1"/>
  <c r="AD49" i="12"/>
  <c r="AB49" i="12"/>
  <c r="AM46" i="12"/>
  <c r="CG46" i="12" s="1"/>
  <c r="AF40" i="12"/>
  <c r="AE46" i="12"/>
  <c r="AK18" i="12"/>
  <c r="CE18" i="12" s="1"/>
  <c r="AK29" i="12"/>
  <c r="CE29" i="12" s="1"/>
  <c r="AE39" i="12"/>
  <c r="AI34" i="12"/>
  <c r="AB36" i="12"/>
  <c r="AF49" i="12"/>
  <c r="AL41" i="12"/>
  <c r="CF41" i="12" s="1"/>
  <c r="AM49" i="12"/>
  <c r="CG49" i="12" s="1"/>
  <c r="AC47" i="12"/>
  <c r="AD33" i="12"/>
  <c r="AE44" i="12"/>
  <c r="AC36" i="12"/>
  <c r="AI48" i="12"/>
  <c r="AG46" i="12"/>
  <c r="AM33" i="12"/>
  <c r="CG33" i="12" s="1"/>
  <c r="AL14" i="12"/>
  <c r="CF14" i="12" s="1"/>
  <c r="AL28" i="12"/>
  <c r="CF28" i="12" s="1"/>
  <c r="AL48" i="12"/>
  <c r="CF48" i="12" s="1"/>
  <c r="AE40" i="12"/>
  <c r="AL46" i="12"/>
  <c r="CF46" i="12" s="1"/>
  <c r="AE48" i="12"/>
  <c r="AM36" i="12"/>
  <c r="CG36" i="12" s="1"/>
  <c r="AM39" i="12"/>
  <c r="CG39" i="12" s="1"/>
  <c r="AA40" i="12"/>
  <c r="AD34" i="12"/>
  <c r="AA36" i="12"/>
  <c r="AF45" i="12"/>
  <c r="AJ32" i="12"/>
  <c r="AH33" i="12"/>
  <c r="AG39" i="12"/>
  <c r="AG47" i="12"/>
  <c r="AI49" i="12"/>
  <c r="AB41" i="12"/>
  <c r="AC48" i="12"/>
  <c r="AH40" i="12"/>
  <c r="AK30" i="12"/>
  <c r="CE30" i="12" s="1"/>
  <c r="AA32" i="12"/>
  <c r="AA46" i="12"/>
  <c r="AL37" i="12"/>
  <c r="CF37" i="12" s="1"/>
  <c r="AL17" i="12"/>
  <c r="CF17" i="12" s="1"/>
  <c r="AM48" i="12"/>
  <c r="CG48" i="12" s="1"/>
  <c r="AK38" i="12"/>
  <c r="AB32" i="12"/>
  <c r="AG49" i="12"/>
  <c r="AM38" i="12"/>
  <c r="CG38" i="12" s="1"/>
  <c r="AI37" i="12"/>
  <c r="AK34" i="12"/>
  <c r="CE34" i="12" s="1"/>
  <c r="AF50" i="12"/>
  <c r="AL11" i="12"/>
  <c r="CF11" i="12" s="1"/>
  <c r="AK35" i="12"/>
  <c r="CE35" i="12" s="1"/>
  <c r="AF37" i="12"/>
  <c r="AG34" i="12"/>
  <c r="AD35" i="12"/>
  <c r="AK22" i="12"/>
  <c r="CE22" i="12" s="1"/>
  <c r="AI47" i="12"/>
  <c r="AM40" i="12"/>
  <c r="CG40" i="12" s="1"/>
  <c r="AJ50" i="12"/>
  <c r="AI50" i="12"/>
  <c r="AK37" i="12"/>
  <c r="CE37" i="12" s="1"/>
  <c r="AM45" i="12"/>
  <c r="CG45" i="12" s="1"/>
  <c r="AL39" i="12"/>
  <c r="CF39" i="12" s="1"/>
  <c r="AK43" i="12"/>
  <c r="CE43" i="12" s="1"/>
  <c r="AB39" i="12"/>
  <c r="AL26" i="12"/>
  <c r="CF26" i="12" s="1"/>
  <c r="AG45" i="12"/>
  <c r="AC43" i="12"/>
  <c r="AK33" i="12"/>
  <c r="CE33" i="12" s="1"/>
  <c r="AG36" i="12"/>
  <c r="AB40" i="12"/>
  <c r="AK24" i="12"/>
  <c r="CE24" i="12" s="1"/>
  <c r="AJ37" i="12"/>
  <c r="AE45" i="12"/>
  <c r="AM50" i="12"/>
  <c r="CG50" i="12" s="1"/>
  <c r="AI43" i="12"/>
  <c r="AL33" i="12"/>
  <c r="CF33" i="12" s="1"/>
  <c r="AB44" i="12"/>
  <c r="AK49" i="12"/>
  <c r="CE49" i="12" s="1"/>
  <c r="AH48" i="12"/>
  <c r="AC33" i="12"/>
  <c r="AL47" i="12"/>
  <c r="CF47" i="12" s="1"/>
  <c r="AE47" i="12"/>
  <c r="AE37" i="12"/>
  <c r="AK47" i="12"/>
  <c r="CE47" i="12" s="1"/>
  <c r="AJ47" i="12"/>
  <c r="AL27" i="12"/>
  <c r="CF27" i="12" s="1"/>
  <c r="AF36" i="12"/>
  <c r="AL23" i="12"/>
  <c r="CF23" i="12" s="1"/>
  <c r="AK36" i="12"/>
  <c r="CE36" i="12" s="1"/>
  <c r="AD48" i="12"/>
  <c r="AL35" i="12"/>
  <c r="CF35" i="12" s="1"/>
  <c r="AC34" i="12"/>
  <c r="AF38" i="12"/>
  <c r="AC40" i="12"/>
  <c r="AL25" i="12"/>
  <c r="CF25" i="12" s="1"/>
  <c r="AF46" i="12"/>
  <c r="AK19" i="12"/>
  <c r="CE19" i="12" s="1"/>
  <c r="AL36" i="12"/>
  <c r="CF36" i="12" s="1"/>
  <c r="AJ46" i="12"/>
  <c r="AK15" i="12"/>
  <c r="CE15" i="12" s="1"/>
  <c r="AL29" i="12"/>
  <c r="CF29" i="12" s="1"/>
  <c r="AE41" i="12"/>
  <c r="AC50" i="12"/>
  <c r="AB46" i="12"/>
  <c r="AB48" i="12"/>
  <c r="AG38" i="12"/>
  <c r="AH37" i="12"/>
  <c r="AB33" i="12"/>
  <c r="AJ35" i="12"/>
  <c r="AM35" i="12"/>
  <c r="CG35" i="12" s="1"/>
  <c r="AK31" i="12"/>
  <c r="CE31" i="12" s="1"/>
  <c r="AJ43" i="12"/>
  <c r="AM44" i="12"/>
  <c r="CG44" i="12" s="1"/>
  <c r="AF41" i="12"/>
  <c r="AL13" i="12"/>
  <c r="CF13" i="12" s="1"/>
  <c r="AF43" i="12"/>
  <c r="AM41" i="12"/>
  <c r="CG41" i="12" s="1"/>
  <c r="AH39" i="12"/>
  <c r="AI36" i="12"/>
  <c r="AH41" i="12"/>
  <c r="AB47" i="12"/>
  <c r="AK12" i="12"/>
  <c r="CE12" i="12" s="1"/>
  <c r="AK44" i="12"/>
  <c r="CE44" i="12" s="1"/>
  <c r="AK45" i="12"/>
  <c r="CE45" i="12" s="1"/>
  <c r="AK9" i="12"/>
  <c r="CE9" i="12" s="1"/>
  <c r="AD45" i="12"/>
  <c r="AM47" i="12"/>
  <c r="CG47" i="12" s="1"/>
  <c r="AJ41" i="12"/>
  <c r="AA35" i="12"/>
  <c r="AI35" i="12"/>
  <c r="AI33" i="12"/>
  <c r="AD42" i="12"/>
  <c r="AL21" i="12"/>
  <c r="CF21" i="12" s="1"/>
  <c r="AL40" i="12"/>
  <c r="CF40" i="12" s="1"/>
  <c r="AF35" i="12"/>
  <c r="AC35" i="12"/>
  <c r="AJ38" i="12"/>
  <c r="CD38" i="12" s="1"/>
  <c r="AK11" i="12"/>
  <c r="CE11" i="12" s="1"/>
  <c r="AK48" i="12"/>
  <c r="CE48" i="12" s="1"/>
  <c r="AL19" i="12"/>
  <c r="CF19" i="12" s="1"/>
  <c r="AE36" i="12"/>
  <c r="AL31" i="12"/>
  <c r="CF31" i="12" s="1"/>
  <c r="AA33" i="12"/>
  <c r="AM42" i="12"/>
  <c r="CG42" i="12" s="1"/>
  <c r="AI32" i="12"/>
  <c r="AK28" i="12"/>
  <c r="CE28" i="12" s="1"/>
  <c r="AI42" i="12"/>
  <c r="AK40" i="12"/>
  <c r="CE40" i="12" s="1"/>
  <c r="AB34" i="12"/>
  <c r="AG43" i="12"/>
  <c r="AI39" i="12"/>
  <c r="AD40" i="12"/>
  <c r="AC38" i="12"/>
  <c r="AB42" i="12"/>
  <c r="AL20" i="12"/>
  <c r="CF20" i="12" s="1"/>
  <c r="AJ45" i="12"/>
  <c r="AK23" i="12"/>
  <c r="CE23" i="12" s="1"/>
  <c r="AL22" i="12"/>
  <c r="CF22" i="12" s="1"/>
  <c r="AA39" i="12"/>
  <c r="AB35" i="12"/>
  <c r="AL9" i="12"/>
  <c r="CF9" i="12" s="1"/>
  <c r="AC46" i="12"/>
  <c r="AE42" i="12"/>
  <c r="AF42" i="12"/>
  <c r="AK13" i="12"/>
  <c r="CE13" i="12" s="1"/>
  <c r="AI41" i="12"/>
  <c r="AC45" i="12"/>
  <c r="AJ49" i="12"/>
  <c r="AE50" i="12"/>
  <c r="AC39" i="12"/>
  <c r="AK10" i="12"/>
  <c r="CE10" i="12" s="1"/>
  <c r="AL43" i="12"/>
  <c r="CF43" i="12" s="1"/>
  <c r="AG44" i="12"/>
  <c r="AL15" i="12"/>
  <c r="CF15" i="12" s="1"/>
  <c r="AD43" i="12"/>
  <c r="AI38" i="12"/>
  <c r="AC32" i="12"/>
  <c r="AC42" i="12"/>
  <c r="AG42" i="12"/>
  <c r="AK42" i="12"/>
  <c r="CE42" i="12" s="1"/>
  <c r="AM32" i="12"/>
  <c r="CG32" i="12" s="1"/>
  <c r="AK8" i="12"/>
  <c r="CE8" i="12" s="1"/>
  <c r="AK41" i="12"/>
  <c r="CE41" i="12" s="1"/>
  <c r="AA34" i="12"/>
  <c r="AJ34" i="12"/>
  <c r="AH44" i="12"/>
  <c r="AK21" i="12"/>
  <c r="CE21" i="12" s="1"/>
  <c r="AD44" i="12"/>
  <c r="AK14" i="12"/>
  <c r="CE14" i="12" s="1"/>
  <c r="AH38" i="12"/>
  <c r="AA50" i="12"/>
  <c r="AL44" i="12"/>
  <c r="CF44" i="12" s="1"/>
  <c r="AL34" i="12"/>
  <c r="CF34" i="12" s="1"/>
  <c r="AE35" i="12"/>
  <c r="AI46" i="12"/>
  <c r="AA38" i="12"/>
  <c r="AF33" i="12"/>
  <c r="AA41" i="12"/>
  <c r="AJ42" i="12"/>
  <c r="AA47" i="12"/>
  <c r="AK39" i="12"/>
  <c r="CE39" i="12" s="1"/>
  <c r="AA37" i="12"/>
  <c r="AL8" i="12"/>
  <c r="CF8" i="12" s="1"/>
  <c r="AD36" i="12"/>
  <c r="AJ33" i="12"/>
  <c r="AD41" i="12"/>
  <c r="AE49" i="12"/>
  <c r="AC37" i="12"/>
  <c r="AG37" i="12"/>
  <c r="AF39" i="12"/>
  <c r="AD39" i="12"/>
  <c r="AG40" i="12"/>
  <c r="AJ36" i="12"/>
  <c r="AK32" i="12"/>
  <c r="CE32" i="12" s="1"/>
  <c r="AD32" i="12"/>
  <c r="AA43" i="12"/>
  <c r="AL50" i="12"/>
  <c r="CF50" i="12" s="1"/>
  <c r="AJ48" i="12"/>
  <c r="AG33" i="12"/>
  <c r="AI45" i="12"/>
  <c r="AK25" i="12"/>
  <c r="CE25" i="12" s="1"/>
  <c r="AH43" i="12"/>
  <c r="AA49" i="12"/>
  <c r="AH36" i="12"/>
  <c r="AD47" i="12"/>
  <c r="AE32" i="12"/>
  <c r="AK26" i="12"/>
  <c r="CE26" i="12" s="1"/>
  <c r="AK27" i="12"/>
  <c r="CE27" i="12" s="1"/>
  <c r="AB45" i="12"/>
  <c r="AK50" i="12"/>
  <c r="CE50" i="12" s="1"/>
  <c r="AH34" i="12"/>
  <c r="AL16" i="12"/>
  <c r="CF16" i="12" s="1"/>
  <c r="AF47" i="12"/>
  <c r="AB43" i="12"/>
  <c r="AK20" i="12"/>
  <c r="CE20" i="12" s="1"/>
  <c r="AA42" i="12"/>
  <c r="AH46" i="12"/>
  <c r="AL42" i="12"/>
  <c r="CF42" i="12" s="1"/>
  <c r="AG48" i="12"/>
  <c r="AK16" i="12"/>
  <c r="CE16" i="12" s="1"/>
  <c r="AL32" i="12"/>
  <c r="CF32" i="12" s="1"/>
  <c r="AE34" i="12"/>
  <c r="AM43" i="12"/>
  <c r="CG43" i="12" s="1"/>
  <c r="AG41" i="12"/>
  <c r="AC49" i="12"/>
  <c r="AD46" i="12"/>
  <c r="AF32" i="12"/>
  <c r="AK17" i="12"/>
  <c r="CE17" i="12" s="1"/>
  <c r="AE43" i="12"/>
  <c r="AI40" i="12"/>
  <c r="AK46" i="12"/>
  <c r="CE46" i="12" s="1"/>
  <c r="AL10" i="12"/>
  <c r="CF10" i="12" s="1"/>
  <c r="AA44" i="12"/>
  <c r="AI44" i="12"/>
  <c r="AH47" i="12"/>
  <c r="AD50" i="12"/>
  <c r="AH32" i="12"/>
  <c r="AM34" i="12"/>
  <c r="CG34" i="12" s="1"/>
  <c r="AL38" i="12"/>
  <c r="AJ40" i="12"/>
  <c r="AE33" i="12"/>
  <c r="AG50" i="12"/>
  <c r="BD43" i="12" l="1"/>
  <c r="CB43" i="12"/>
  <c r="AV39" i="12"/>
  <c r="BD39" i="12" s="1"/>
  <c r="CB39" i="12"/>
  <c r="CP39" i="12" s="1"/>
  <c r="CX39" i="12" s="1"/>
  <c r="AP36" i="12"/>
  <c r="BV36" i="12"/>
  <c r="CJ36" i="12" s="1"/>
  <c r="AO27" i="12"/>
  <c r="BU27" i="12"/>
  <c r="CI27" i="12" s="1"/>
  <c r="AP9" i="12"/>
  <c r="BV9" i="12"/>
  <c r="CJ9" i="12" s="1"/>
  <c r="AW19" i="12"/>
  <c r="CC19" i="12"/>
  <c r="CQ19" i="12" s="1"/>
  <c r="AS9" i="12"/>
  <c r="BY9" i="12"/>
  <c r="CM9" i="12" s="1"/>
  <c r="AO16" i="12"/>
  <c r="BU16" i="12"/>
  <c r="CI16" i="12" s="1"/>
  <c r="AR13" i="12"/>
  <c r="BX13" i="12"/>
  <c r="CL13" i="12" s="1"/>
  <c r="AW44" i="12"/>
  <c r="CC44" i="12"/>
  <c r="CQ44" i="12" s="1"/>
  <c r="AO32" i="12"/>
  <c r="BU32" i="12"/>
  <c r="CI32" i="12" s="1"/>
  <c r="AU32" i="12"/>
  <c r="CA32" i="12"/>
  <c r="CO32" i="12" s="1"/>
  <c r="AX10" i="12"/>
  <c r="CD10" i="12"/>
  <c r="CR10" i="12" s="1"/>
  <c r="AX13" i="12"/>
  <c r="CD13" i="12"/>
  <c r="CR13" i="12" s="1"/>
  <c r="AV19" i="12"/>
  <c r="BD19" i="12" s="1"/>
  <c r="CB19" i="12"/>
  <c r="CP19" i="12" s="1"/>
  <c r="CX19" i="12" s="1"/>
  <c r="AP28" i="12"/>
  <c r="BV28" i="12"/>
  <c r="CJ28" i="12" s="1"/>
  <c r="BD18" i="12"/>
  <c r="CB18" i="12"/>
  <c r="AW13" i="12"/>
  <c r="CC13" i="12"/>
  <c r="CQ13" i="12" s="1"/>
  <c r="AS33" i="12"/>
  <c r="BY33" i="12"/>
  <c r="CM33" i="12" s="1"/>
  <c r="AO44" i="12"/>
  <c r="BU44" i="12"/>
  <c r="CI44" i="12" s="1"/>
  <c r="AQ49" i="12"/>
  <c r="BF49" i="12" s="1"/>
  <c r="BW49" i="12"/>
  <c r="CK49" i="12" s="1"/>
  <c r="CZ49" i="12" s="1"/>
  <c r="AV46" i="12"/>
  <c r="BD46" i="12" s="1"/>
  <c r="CB46" i="12"/>
  <c r="CP46" i="12" s="1"/>
  <c r="CX46" i="12" s="1"/>
  <c r="AP45" i="12"/>
  <c r="BV45" i="12"/>
  <c r="CJ45" i="12" s="1"/>
  <c r="AX36" i="12"/>
  <c r="CD36" i="12"/>
  <c r="CR36" i="12" s="1"/>
  <c r="AX33" i="12"/>
  <c r="CD33" i="12"/>
  <c r="CR33" i="12" s="1"/>
  <c r="AT33" i="12"/>
  <c r="BZ33" i="12"/>
  <c r="CN33" i="12" s="1"/>
  <c r="AU44" i="12"/>
  <c r="CA44" i="12"/>
  <c r="CO44" i="12" s="1"/>
  <c r="AP34" i="12"/>
  <c r="BV34" i="12"/>
  <c r="CJ34" i="12" s="1"/>
  <c r="AS36" i="12"/>
  <c r="BY36" i="12"/>
  <c r="CM36" i="12" s="1"/>
  <c r="AX35" i="12"/>
  <c r="CD35" i="12"/>
  <c r="CR35" i="12" s="1"/>
  <c r="AT38" i="12"/>
  <c r="BZ38" i="12"/>
  <c r="CN38" i="12" s="1"/>
  <c r="AX47" i="12"/>
  <c r="CD47" i="12"/>
  <c r="CR47" i="12" s="1"/>
  <c r="AP44" i="12"/>
  <c r="BV44" i="12"/>
  <c r="CJ44" i="12" s="1"/>
  <c r="AU36" i="12"/>
  <c r="CA36" i="12"/>
  <c r="CO36" i="12" s="1"/>
  <c r="AU34" i="12"/>
  <c r="CA34" i="12"/>
  <c r="CO34" i="12" s="1"/>
  <c r="AU49" i="12"/>
  <c r="CA49" i="12"/>
  <c r="CO49" i="12" s="1"/>
  <c r="DA49" i="12" s="1"/>
  <c r="AX32" i="12"/>
  <c r="CD32" i="12"/>
  <c r="CR32" i="12" s="1"/>
  <c r="AQ36" i="12"/>
  <c r="BW36" i="12"/>
  <c r="CK36" i="12" s="1"/>
  <c r="AW34" i="12"/>
  <c r="CC34" i="12"/>
  <c r="CQ34" i="12" s="1"/>
  <c r="AR49" i="12"/>
  <c r="BX49" i="12"/>
  <c r="CL49" i="12" s="1"/>
  <c r="AR37" i="12"/>
  <c r="BX37" i="12"/>
  <c r="CL37" i="12" s="1"/>
  <c r="BD28" i="12"/>
  <c r="CB28" i="12"/>
  <c r="AV17" i="12"/>
  <c r="BD17" i="12" s="1"/>
  <c r="CB17" i="12"/>
  <c r="CP17" i="12" s="1"/>
  <c r="CX17" i="12" s="1"/>
  <c r="AT27" i="12"/>
  <c r="BZ27" i="12"/>
  <c r="CN27" i="12" s="1"/>
  <c r="AP23" i="12"/>
  <c r="BV23" i="12"/>
  <c r="CJ23" i="12" s="1"/>
  <c r="AS27" i="12"/>
  <c r="BY27" i="12"/>
  <c r="CM27" i="12" s="1"/>
  <c r="AP26" i="12"/>
  <c r="BV26" i="12"/>
  <c r="CJ26" i="12" s="1"/>
  <c r="AR21" i="12"/>
  <c r="BX21" i="12"/>
  <c r="CL21" i="12" s="1"/>
  <c r="AX23" i="12"/>
  <c r="CD23" i="12"/>
  <c r="CR23" i="12" s="1"/>
  <c r="AO21" i="12"/>
  <c r="BU21" i="12"/>
  <c r="CI21" i="12" s="1"/>
  <c r="AS17" i="12"/>
  <c r="BY17" i="12"/>
  <c r="CM17" i="12" s="1"/>
  <c r="AQ20" i="12"/>
  <c r="BW20" i="12"/>
  <c r="CK20" i="12" s="1"/>
  <c r="AS18" i="12"/>
  <c r="BY18" i="12"/>
  <c r="CM18" i="12" s="1"/>
  <c r="BD24" i="12"/>
  <c r="CB24" i="12"/>
  <c r="AT14" i="12"/>
  <c r="BZ14" i="12"/>
  <c r="CN14" i="12" s="1"/>
  <c r="AW10" i="12"/>
  <c r="CC10" i="12"/>
  <c r="CQ10" i="12" s="1"/>
  <c r="AQ19" i="12"/>
  <c r="BW19" i="12"/>
  <c r="CK19" i="12" s="1"/>
  <c r="AP21" i="12"/>
  <c r="BV21" i="12"/>
  <c r="CJ21" i="12" s="1"/>
  <c r="AW21" i="12"/>
  <c r="CC21" i="12"/>
  <c r="CQ21" i="12" s="1"/>
  <c r="AR24" i="12"/>
  <c r="BX24" i="12"/>
  <c r="CL24" i="12" s="1"/>
  <c r="AW18" i="12"/>
  <c r="CC18" i="12"/>
  <c r="CQ18" i="12" s="1"/>
  <c r="AT23" i="12"/>
  <c r="BZ23" i="12"/>
  <c r="CN23" i="12" s="1"/>
  <c r="AT17" i="12"/>
  <c r="BZ17" i="12"/>
  <c r="CN17" i="12" s="1"/>
  <c r="AS24" i="12"/>
  <c r="BY24" i="12"/>
  <c r="CM24" i="12" s="1"/>
  <c r="AT22" i="12"/>
  <c r="BZ22" i="12"/>
  <c r="CN22" i="12" s="1"/>
  <c r="AR23" i="12"/>
  <c r="BX23" i="12"/>
  <c r="CL23" i="12" s="1"/>
  <c r="AO13" i="12"/>
  <c r="BU13" i="12"/>
  <c r="CI13" i="12" s="1"/>
  <c r="AO9" i="12"/>
  <c r="BU9" i="12"/>
  <c r="CI9" i="12" s="1"/>
  <c r="AR9" i="12"/>
  <c r="BX9" i="12"/>
  <c r="CL9" i="12" s="1"/>
  <c r="AU50" i="12"/>
  <c r="CA50" i="12"/>
  <c r="CO50" i="12" s="1"/>
  <c r="AR41" i="12"/>
  <c r="BX41" i="12"/>
  <c r="CL41" i="12" s="1"/>
  <c r="AQ40" i="12"/>
  <c r="BF40" i="12" s="1"/>
  <c r="BW40" i="12"/>
  <c r="CK40" i="12" s="1"/>
  <c r="CZ40" i="12" s="1"/>
  <c r="AS48" i="12"/>
  <c r="BY48" i="12"/>
  <c r="CM48" i="12" s="1"/>
  <c r="AX22" i="12"/>
  <c r="CD22" i="12"/>
  <c r="CR22" i="12" s="1"/>
  <c r="AX20" i="12"/>
  <c r="CD20" i="12"/>
  <c r="CR20" i="12" s="1"/>
  <c r="AR11" i="12"/>
  <c r="BX11" i="12"/>
  <c r="CL11" i="12" s="1"/>
  <c r="AX40" i="12"/>
  <c r="CD40" i="12"/>
  <c r="CR40" i="12" s="1"/>
  <c r="AO42" i="12"/>
  <c r="BU42" i="12"/>
  <c r="CI42" i="12" s="1"/>
  <c r="AU40" i="12"/>
  <c r="CA40" i="12"/>
  <c r="CO40" i="12" s="1"/>
  <c r="AR36" i="12"/>
  <c r="BB36" i="12" s="1"/>
  <c r="BX36" i="12"/>
  <c r="CL36" i="12" s="1"/>
  <c r="AO38" i="12"/>
  <c r="BU38" i="12"/>
  <c r="CI38" i="12" s="1"/>
  <c r="AR44" i="12"/>
  <c r="BX44" i="12"/>
  <c r="CL44" i="12" s="1"/>
  <c r="AT42" i="12"/>
  <c r="BZ42" i="12"/>
  <c r="CN42" i="12" s="1"/>
  <c r="AX45" i="12"/>
  <c r="CD45" i="12"/>
  <c r="CR45" i="12" s="1"/>
  <c r="AR42" i="12"/>
  <c r="BX42" i="12"/>
  <c r="CL42" i="12" s="1"/>
  <c r="AT43" i="12"/>
  <c r="BZ43" i="12"/>
  <c r="CN43" i="12" s="1"/>
  <c r="AP33" i="12"/>
  <c r="BV33" i="12"/>
  <c r="CJ33" i="12" s="1"/>
  <c r="AQ34" i="12"/>
  <c r="BF34" i="12" s="1"/>
  <c r="BG34" i="12" s="1"/>
  <c r="BW34" i="12"/>
  <c r="CK34" i="12" s="1"/>
  <c r="CZ34" i="12" s="1"/>
  <c r="AT37" i="12"/>
  <c r="BZ37" i="12"/>
  <c r="CN37" i="12" s="1"/>
  <c r="AP32" i="12"/>
  <c r="BV32" i="12"/>
  <c r="CJ32" i="12" s="1"/>
  <c r="BD40" i="12"/>
  <c r="CB40" i="12"/>
  <c r="AT45" i="12"/>
  <c r="BZ45" i="12"/>
  <c r="CN45" i="12" s="1"/>
  <c r="AS40" i="12"/>
  <c r="BY40" i="12"/>
  <c r="CM40" i="12" s="1"/>
  <c r="AS44" i="12"/>
  <c r="BY44" i="12"/>
  <c r="CM44" i="12" s="1"/>
  <c r="AS39" i="12"/>
  <c r="BY39" i="12"/>
  <c r="CM39" i="12" s="1"/>
  <c r="BD45" i="12"/>
  <c r="CB45" i="12"/>
  <c r="AO48" i="12"/>
  <c r="BU48" i="12"/>
  <c r="CI48" i="12" s="1"/>
  <c r="AP37" i="12"/>
  <c r="BV37" i="12"/>
  <c r="CJ37" i="12" s="1"/>
  <c r="CV37" i="12" s="1"/>
  <c r="AW28" i="12"/>
  <c r="CC28" i="12"/>
  <c r="CQ28" i="12" s="1"/>
  <c r="AO23" i="12"/>
  <c r="BU23" i="12"/>
  <c r="CI23" i="12" s="1"/>
  <c r="AO25" i="12"/>
  <c r="BU25" i="12"/>
  <c r="CI25" i="12" s="1"/>
  <c r="AP24" i="12"/>
  <c r="BV24" i="12"/>
  <c r="CJ24" i="12" s="1"/>
  <c r="AU15" i="12"/>
  <c r="CA15" i="12"/>
  <c r="CO15" i="12" s="1"/>
  <c r="AR22" i="12"/>
  <c r="BX22" i="12"/>
  <c r="CL22" i="12" s="1"/>
  <c r="AW17" i="12"/>
  <c r="CC17" i="12"/>
  <c r="CQ17" i="12" s="1"/>
  <c r="AW25" i="12"/>
  <c r="CC25" i="12"/>
  <c r="CQ25" i="12" s="1"/>
  <c r="AX16" i="12"/>
  <c r="CD16" i="12"/>
  <c r="CR16" i="12" s="1"/>
  <c r="AO20" i="12"/>
  <c r="BU20" i="12"/>
  <c r="CI20" i="12" s="1"/>
  <c r="AW22" i="12"/>
  <c r="CC22" i="12"/>
  <c r="CQ22" i="12" s="1"/>
  <c r="AS26" i="12"/>
  <c r="BY26" i="12"/>
  <c r="CM26" i="12" s="1"/>
  <c r="AX17" i="12"/>
  <c r="CD17" i="12"/>
  <c r="CR17" i="12" s="1"/>
  <c r="AX18" i="12"/>
  <c r="CD18" i="12"/>
  <c r="CR18" i="12" s="1"/>
  <c r="AQ22" i="12"/>
  <c r="BF22" i="12" s="1"/>
  <c r="BW22" i="12"/>
  <c r="CK22" i="12" s="1"/>
  <c r="CZ22" i="12" s="1"/>
  <c r="AP17" i="12"/>
  <c r="BV17" i="12"/>
  <c r="CJ17" i="12" s="1"/>
  <c r="AQ13" i="12"/>
  <c r="BF13" i="12" s="1"/>
  <c r="BW13" i="12"/>
  <c r="CK13" i="12" s="1"/>
  <c r="CZ13" i="12" s="1"/>
  <c r="AS23" i="12"/>
  <c r="BY23" i="12"/>
  <c r="CM23" i="12" s="1"/>
  <c r="AR19" i="12"/>
  <c r="BX19" i="12"/>
  <c r="CL19" i="12" s="1"/>
  <c r="AR16" i="12"/>
  <c r="BX16" i="12"/>
  <c r="CL16" i="12" s="1"/>
  <c r="AV11" i="12"/>
  <c r="BD11" i="12" s="1"/>
  <c r="CB11" i="12"/>
  <c r="CP11" i="12" s="1"/>
  <c r="CX11" i="12" s="1"/>
  <c r="BD16" i="12"/>
  <c r="CB16" i="12"/>
  <c r="AW41" i="12"/>
  <c r="CC41" i="12"/>
  <c r="CQ41" i="12" s="1"/>
  <c r="AU28" i="12"/>
  <c r="CA28" i="12"/>
  <c r="CO28" i="12" s="1"/>
  <c r="AU41" i="12"/>
  <c r="CA41" i="12"/>
  <c r="CO41" i="12" s="1"/>
  <c r="AW45" i="12"/>
  <c r="CC45" i="12"/>
  <c r="CQ45" i="12" s="1"/>
  <c r="AU33" i="12"/>
  <c r="CA33" i="12"/>
  <c r="CO33" i="12" s="1"/>
  <c r="AR39" i="12"/>
  <c r="BX39" i="12"/>
  <c r="CL39" i="12" s="1"/>
  <c r="AW46" i="12"/>
  <c r="CC46" i="12"/>
  <c r="CQ46" i="12" s="1"/>
  <c r="AU42" i="12"/>
  <c r="CA42" i="12"/>
  <c r="CO42" i="12" s="1"/>
  <c r="DA42" i="12" s="1"/>
  <c r="AS42" i="12"/>
  <c r="BY42" i="12"/>
  <c r="CM42" i="12" s="1"/>
  <c r="AW42" i="12"/>
  <c r="CC42" i="12"/>
  <c r="CQ42" i="12" s="1"/>
  <c r="AW33" i="12"/>
  <c r="CC33" i="12"/>
  <c r="CQ33" i="12" s="1"/>
  <c r="BD37" i="12"/>
  <c r="CB37" i="12"/>
  <c r="AX46" i="12"/>
  <c r="CD46" i="12"/>
  <c r="CR46" i="12" s="1"/>
  <c r="AS37" i="12"/>
  <c r="BY37" i="12"/>
  <c r="CM37" i="12" s="1"/>
  <c r="AW43" i="12"/>
  <c r="CC43" i="12"/>
  <c r="CQ43" i="12" s="1"/>
  <c r="AQ43" i="12"/>
  <c r="BF43" i="12" s="1"/>
  <c r="BW43" i="12"/>
  <c r="CK43" i="12" s="1"/>
  <c r="CZ43" i="12" s="1"/>
  <c r="AW50" i="12"/>
  <c r="CC50" i="12"/>
  <c r="CQ50" i="12" s="1"/>
  <c r="AY38" i="12"/>
  <c r="CE38" i="12"/>
  <c r="CS38" i="12" s="1"/>
  <c r="AQ48" i="12"/>
  <c r="BF48" i="12" s="1"/>
  <c r="BW48" i="12"/>
  <c r="CK48" i="12" s="1"/>
  <c r="CZ48" i="12" s="1"/>
  <c r="AO36" i="12"/>
  <c r="BU36" i="12"/>
  <c r="CI36" i="12" s="1"/>
  <c r="AR33" i="12"/>
  <c r="BX33" i="12"/>
  <c r="CL33" i="12" s="1"/>
  <c r="AT34" i="12"/>
  <c r="BZ34" i="12"/>
  <c r="CN34" i="12" s="1"/>
  <c r="BD49" i="12"/>
  <c r="CB49" i="12"/>
  <c r="AT44" i="12"/>
  <c r="BZ44" i="12"/>
  <c r="CN44" i="12" s="1"/>
  <c r="AT20" i="12"/>
  <c r="BZ20" i="12"/>
  <c r="CN20" i="12" s="1"/>
  <c r="AS25" i="12"/>
  <c r="BY25" i="12"/>
  <c r="CM25" i="12" s="1"/>
  <c r="AQ15" i="12"/>
  <c r="BF15" i="12" s="1"/>
  <c r="BW15" i="12"/>
  <c r="CK15" i="12" s="1"/>
  <c r="CZ15" i="12" s="1"/>
  <c r="AP16" i="12"/>
  <c r="BB16" i="12" s="1"/>
  <c r="BV16" i="12"/>
  <c r="CJ16" i="12" s="1"/>
  <c r="CV16" i="12" s="1"/>
  <c r="AW14" i="12"/>
  <c r="CC14" i="12"/>
  <c r="CQ14" i="12" s="1"/>
  <c r="AQ17" i="12"/>
  <c r="BF17" i="12" s="1"/>
  <c r="BW17" i="12"/>
  <c r="CK17" i="12" s="1"/>
  <c r="CZ17" i="12" s="1"/>
  <c r="AW15" i="12"/>
  <c r="CC15" i="12"/>
  <c r="CQ15" i="12" s="1"/>
  <c r="AS16" i="12"/>
  <c r="BY16" i="12"/>
  <c r="CM16" i="12" s="1"/>
  <c r="AQ21" i="12"/>
  <c r="BF21" i="12" s="1"/>
  <c r="BW21" i="12"/>
  <c r="CK21" i="12" s="1"/>
  <c r="CZ21" i="12" s="1"/>
  <c r="AX27" i="12"/>
  <c r="CD27" i="12"/>
  <c r="CR27" i="12" s="1"/>
  <c r="AO14" i="12"/>
  <c r="BU14" i="12"/>
  <c r="CI14" i="12" s="1"/>
  <c r="AO11" i="12"/>
  <c r="BU11" i="12"/>
  <c r="CI11" i="12" s="1"/>
  <c r="AT19" i="12"/>
  <c r="BZ19" i="12"/>
  <c r="CN19" i="12" s="1"/>
  <c r="AU26" i="12"/>
  <c r="CA26" i="12"/>
  <c r="CO26" i="12" s="1"/>
  <c r="AP20" i="12"/>
  <c r="BV20" i="12"/>
  <c r="CJ20" i="12" s="1"/>
  <c r="AO12" i="12"/>
  <c r="BU12" i="12"/>
  <c r="CI12" i="12" s="1"/>
  <c r="BD10" i="12"/>
  <c r="CB10" i="12"/>
  <c r="AP15" i="12"/>
  <c r="BV15" i="12"/>
  <c r="CJ15" i="12" s="1"/>
  <c r="BD26" i="12"/>
  <c r="CB26" i="12"/>
  <c r="BD13" i="12"/>
  <c r="CB13" i="12"/>
  <c r="AV20" i="12"/>
  <c r="BD20" i="12" s="1"/>
  <c r="CB20" i="12"/>
  <c r="CP20" i="12" s="1"/>
  <c r="CX20" i="12" s="1"/>
  <c r="AX24" i="12"/>
  <c r="CD24" i="12"/>
  <c r="CR24" i="12" s="1"/>
  <c r="AX15" i="12"/>
  <c r="CD15" i="12"/>
  <c r="CR15" i="12" s="1"/>
  <c r="AQ11" i="12"/>
  <c r="BF11" i="12" s="1"/>
  <c r="BW11" i="12"/>
  <c r="CK11" i="12" s="1"/>
  <c r="CZ11" i="12" s="1"/>
  <c r="AT11" i="12"/>
  <c r="BZ11" i="12"/>
  <c r="CN11" i="12" s="1"/>
  <c r="AO17" i="12"/>
  <c r="BU17" i="12"/>
  <c r="CI17" i="12" s="1"/>
  <c r="AR46" i="12"/>
  <c r="BX46" i="12"/>
  <c r="CL46" i="12" s="1"/>
  <c r="AR35" i="12"/>
  <c r="BX35" i="12"/>
  <c r="CL35" i="12" s="1"/>
  <c r="AV42" i="12"/>
  <c r="BD42" i="12" s="1"/>
  <c r="CB42" i="12"/>
  <c r="CP42" i="12" s="1"/>
  <c r="CX42" i="12" s="1"/>
  <c r="AS19" i="12"/>
  <c r="BY19" i="12"/>
  <c r="CM19" i="12" s="1"/>
  <c r="AZ38" i="12"/>
  <c r="CF38" i="12"/>
  <c r="CT38" i="12" s="1"/>
  <c r="AW40" i="12"/>
  <c r="CC40" i="12"/>
  <c r="CQ40" i="12" s="1"/>
  <c r="AS34" i="12"/>
  <c r="BY34" i="12"/>
  <c r="CM34" i="12" s="1"/>
  <c r="AP43" i="12"/>
  <c r="BV43" i="12"/>
  <c r="CJ43" i="12" s="1"/>
  <c r="AS32" i="12"/>
  <c r="BY32" i="12"/>
  <c r="CM32" i="12" s="1"/>
  <c r="AX48" i="12"/>
  <c r="CD48" i="12"/>
  <c r="CR48" i="12" s="1"/>
  <c r="AT39" i="12"/>
  <c r="BZ39" i="12"/>
  <c r="CN39" i="12" s="1"/>
  <c r="AO37" i="12"/>
  <c r="BU37" i="12"/>
  <c r="CI37" i="12" s="1"/>
  <c r="AS35" i="12"/>
  <c r="BY35" i="12"/>
  <c r="CM35" i="12" s="1"/>
  <c r="AV44" i="12"/>
  <c r="BD44" i="12" s="1"/>
  <c r="CB44" i="12"/>
  <c r="CP44" i="12" s="1"/>
  <c r="CX44" i="12" s="1"/>
  <c r="AQ42" i="12"/>
  <c r="BW42" i="12"/>
  <c r="CK42" i="12" s="1"/>
  <c r="CZ42" i="12" s="1"/>
  <c r="AQ39" i="12"/>
  <c r="BW39" i="12"/>
  <c r="CK39" i="12" s="1"/>
  <c r="CZ39" i="12" s="1"/>
  <c r="AQ46" i="12"/>
  <c r="BW46" i="12"/>
  <c r="CK46" i="12" s="1"/>
  <c r="CZ46" i="12" s="1"/>
  <c r="AP42" i="12"/>
  <c r="BV42" i="12"/>
  <c r="CJ42" i="12" s="1"/>
  <c r="AW35" i="12"/>
  <c r="CC35" i="12"/>
  <c r="CQ35" i="12" s="1"/>
  <c r="AT41" i="12"/>
  <c r="BZ41" i="12"/>
  <c r="CN41" i="12" s="1"/>
  <c r="AU38" i="12"/>
  <c r="CA38" i="12"/>
  <c r="CO38" i="12" s="1"/>
  <c r="AR48" i="12"/>
  <c r="BB48" i="12" s="1"/>
  <c r="BX48" i="12"/>
  <c r="CL48" i="12" s="1"/>
  <c r="AS47" i="12"/>
  <c r="BY47" i="12"/>
  <c r="CM47" i="12" s="1"/>
  <c r="AU45" i="12"/>
  <c r="CA45" i="12"/>
  <c r="CO45" i="12" s="1"/>
  <c r="AX50" i="12"/>
  <c r="CD50" i="12"/>
  <c r="CR50" i="12" s="1"/>
  <c r="AP41" i="12"/>
  <c r="BB41" i="12" s="1"/>
  <c r="BV41" i="12"/>
  <c r="CJ41" i="12" s="1"/>
  <c r="AR34" i="12"/>
  <c r="BX34" i="12"/>
  <c r="CL34" i="12" s="1"/>
  <c r="AQ47" i="12"/>
  <c r="BW47" i="12"/>
  <c r="CK47" i="12" s="1"/>
  <c r="AX39" i="12"/>
  <c r="CD39" i="12"/>
  <c r="CR39" i="12" s="1"/>
  <c r="AP38" i="12"/>
  <c r="BV38" i="12"/>
  <c r="CJ38" i="12" s="1"/>
  <c r="AP50" i="12"/>
  <c r="BV50" i="12"/>
  <c r="CJ50" i="12" s="1"/>
  <c r="AV50" i="12"/>
  <c r="BD50" i="12" s="1"/>
  <c r="CB50" i="12"/>
  <c r="CP50" i="12" s="1"/>
  <c r="CX50" i="12" s="1"/>
  <c r="AQ24" i="12"/>
  <c r="BF24" i="12" s="1"/>
  <c r="BW24" i="12"/>
  <c r="CK24" i="12" s="1"/>
  <c r="CZ24" i="12" s="1"/>
  <c r="AR28" i="12"/>
  <c r="BX28" i="12"/>
  <c r="CL28" i="12" s="1"/>
  <c r="AQ23" i="12"/>
  <c r="BF23" i="12" s="1"/>
  <c r="BW23" i="12"/>
  <c r="CK23" i="12" s="1"/>
  <c r="CZ23" i="12" s="1"/>
  <c r="AW12" i="12"/>
  <c r="CC12" i="12"/>
  <c r="CQ12" i="12" s="1"/>
  <c r="AQ27" i="12"/>
  <c r="BF27" i="12" s="1"/>
  <c r="BW27" i="12"/>
  <c r="CK27" i="12" s="1"/>
  <c r="CZ27" i="12" s="1"/>
  <c r="AO19" i="12"/>
  <c r="BU19" i="12"/>
  <c r="CI19" i="12" s="1"/>
  <c r="AQ28" i="12"/>
  <c r="BF28" i="12" s="1"/>
  <c r="BW28" i="12"/>
  <c r="CK28" i="12" s="1"/>
  <c r="CZ28" i="12" s="1"/>
  <c r="AU13" i="12"/>
  <c r="CA13" i="12"/>
  <c r="CO13" i="12" s="1"/>
  <c r="DA13" i="12" s="1"/>
  <c r="BD27" i="12"/>
  <c r="CB27" i="12"/>
  <c r="AQ25" i="12"/>
  <c r="BF25" i="12" s="1"/>
  <c r="BG25" i="12" s="1"/>
  <c r="BW25" i="12"/>
  <c r="CK25" i="12" s="1"/>
  <c r="CZ25" i="12" s="1"/>
  <c r="AR10" i="12"/>
  <c r="BX10" i="12"/>
  <c r="CL10" i="12" s="1"/>
  <c r="BF12" i="12"/>
  <c r="BW12" i="12"/>
  <c r="BD25" i="12"/>
  <c r="CB25" i="12"/>
  <c r="AU16" i="12"/>
  <c r="CA16" i="12"/>
  <c r="CO16" i="12" s="1"/>
  <c r="BD22" i="12"/>
  <c r="CB22" i="12"/>
  <c r="AV9" i="12"/>
  <c r="BD9" i="12" s="1"/>
  <c r="CB9" i="12"/>
  <c r="CP9" i="12" s="1"/>
  <c r="CX9" i="12" s="1"/>
  <c r="AU25" i="12"/>
  <c r="CA25" i="12"/>
  <c r="CO25" i="12" s="1"/>
  <c r="AU9" i="12"/>
  <c r="BG9" i="12" s="1"/>
  <c r="CA9" i="12"/>
  <c r="CO9" i="12" s="1"/>
  <c r="DA9" i="12" s="1"/>
  <c r="AU21" i="12"/>
  <c r="CA21" i="12"/>
  <c r="CO21" i="12" s="1"/>
  <c r="DA21" i="12" s="1"/>
  <c r="AO22" i="12"/>
  <c r="BU22" i="12"/>
  <c r="CI22" i="12" s="1"/>
  <c r="AR20" i="12"/>
  <c r="BX20" i="12"/>
  <c r="CL20" i="12" s="1"/>
  <c r="BD15" i="12"/>
  <c r="CB15" i="12"/>
  <c r="AX14" i="12"/>
  <c r="CD14" i="12"/>
  <c r="CR14" i="12" s="1"/>
  <c r="BD33" i="12"/>
  <c r="CB33" i="12"/>
  <c r="AT16" i="12"/>
  <c r="BZ16" i="12"/>
  <c r="CN16" i="12" s="1"/>
  <c r="AS28" i="12"/>
  <c r="BY28" i="12"/>
  <c r="CM28" i="12" s="1"/>
  <c r="AQ14" i="12"/>
  <c r="BF14" i="12" s="1"/>
  <c r="BW14" i="12"/>
  <c r="CK14" i="12" s="1"/>
  <c r="CZ14" i="12" s="1"/>
  <c r="BD32" i="12"/>
  <c r="CB32" i="12"/>
  <c r="AS43" i="12"/>
  <c r="BY43" i="12"/>
  <c r="CM43" i="12" s="1"/>
  <c r="AT47" i="12"/>
  <c r="BZ47" i="12"/>
  <c r="CN47" i="12" s="1"/>
  <c r="AR47" i="12"/>
  <c r="BX47" i="12"/>
  <c r="CL47" i="12" s="1"/>
  <c r="AU37" i="12"/>
  <c r="CA37" i="12"/>
  <c r="CO37" i="12" s="1"/>
  <c r="AX34" i="12"/>
  <c r="CD34" i="12"/>
  <c r="CR34" i="12" s="1"/>
  <c r="AQ32" i="12"/>
  <c r="BF32" i="12" s="1"/>
  <c r="BG32" i="12" s="1"/>
  <c r="BW32" i="12"/>
  <c r="CK32" i="12" s="1"/>
  <c r="CZ32" i="12" s="1"/>
  <c r="AS50" i="12"/>
  <c r="BY50" i="12"/>
  <c r="CM50" i="12" s="1"/>
  <c r="AQ38" i="12"/>
  <c r="BF38" i="12" s="1"/>
  <c r="BG38" i="12" s="1"/>
  <c r="BW38" i="12"/>
  <c r="CK38" i="12" s="1"/>
  <c r="CZ38" i="12" s="1"/>
  <c r="AW32" i="12"/>
  <c r="CC32" i="12"/>
  <c r="CQ32" i="12" s="1"/>
  <c r="AO35" i="12"/>
  <c r="BU35" i="12"/>
  <c r="CI35" i="12" s="1"/>
  <c r="AP47" i="12"/>
  <c r="BV47" i="12"/>
  <c r="CJ47" i="12" s="1"/>
  <c r="CV47" i="12" s="1"/>
  <c r="AP48" i="12"/>
  <c r="BV48" i="12"/>
  <c r="CJ48" i="12" s="1"/>
  <c r="AS45" i="12"/>
  <c r="BY45" i="12"/>
  <c r="CM45" i="12" s="1"/>
  <c r="AT50" i="12"/>
  <c r="BZ50" i="12"/>
  <c r="CN50" i="12" s="1"/>
  <c r="AW49" i="12"/>
  <c r="CC49" i="12"/>
  <c r="CQ49" i="12" s="1"/>
  <c r="AO40" i="12"/>
  <c r="BU40" i="12"/>
  <c r="CI40" i="12" s="1"/>
  <c r="AS46" i="12"/>
  <c r="BY46" i="12"/>
  <c r="CM46" i="12" s="1"/>
  <c r="AQ44" i="12"/>
  <c r="BF44" i="12" s="1"/>
  <c r="BW44" i="12"/>
  <c r="CK44" i="12" s="1"/>
  <c r="CZ44" i="12" s="1"/>
  <c r="AU35" i="12"/>
  <c r="CA35" i="12"/>
  <c r="CO35" i="12" s="1"/>
  <c r="AW23" i="12"/>
  <c r="CC23" i="12"/>
  <c r="CQ23" i="12" s="1"/>
  <c r="AS11" i="12"/>
  <c r="BY11" i="12"/>
  <c r="CM11" i="12" s="1"/>
  <c r="AW16" i="12"/>
  <c r="CC16" i="12"/>
  <c r="CQ16" i="12" s="1"/>
  <c r="AW11" i="12"/>
  <c r="CC11" i="12"/>
  <c r="CQ11" i="12" s="1"/>
  <c r="AX21" i="12"/>
  <c r="CD21" i="12"/>
  <c r="CR21" i="12" s="1"/>
  <c r="AU18" i="12"/>
  <c r="CA18" i="12"/>
  <c r="CO18" i="12" s="1"/>
  <c r="AQ16" i="12"/>
  <c r="BF16" i="12" s="1"/>
  <c r="BG16" i="12" s="1"/>
  <c r="BW16" i="12"/>
  <c r="CK16" i="12" s="1"/>
  <c r="CZ16" i="12" s="1"/>
  <c r="AX25" i="12"/>
  <c r="CD25" i="12"/>
  <c r="CR25" i="12" s="1"/>
  <c r="AP27" i="12"/>
  <c r="BV27" i="12"/>
  <c r="CJ27" i="12" s="1"/>
  <c r="AU23" i="12"/>
  <c r="CA23" i="12"/>
  <c r="CO23" i="12" s="1"/>
  <c r="DA23" i="12" s="1"/>
  <c r="AP19" i="12"/>
  <c r="BV19" i="12"/>
  <c r="CJ19" i="12" s="1"/>
  <c r="AT13" i="12"/>
  <c r="BZ13" i="12"/>
  <c r="CN13" i="12" s="1"/>
  <c r="AX12" i="12"/>
  <c r="CD12" i="12"/>
  <c r="CR12" i="12" s="1"/>
  <c r="AO18" i="12"/>
  <c r="BU18" i="12"/>
  <c r="CI18" i="12" s="1"/>
  <c r="AT25" i="12"/>
  <c r="BZ25" i="12"/>
  <c r="CN25" i="12" s="1"/>
  <c r="AU11" i="12"/>
  <c r="CA11" i="12"/>
  <c r="CO11" i="12" s="1"/>
  <c r="AP25" i="12"/>
  <c r="BV25" i="12"/>
  <c r="CJ25" i="12" s="1"/>
  <c r="AU24" i="12"/>
  <c r="BG24" i="12" s="1"/>
  <c r="CA24" i="12"/>
  <c r="CO24" i="12" s="1"/>
  <c r="DA24" i="12" s="1"/>
  <c r="AT28" i="12"/>
  <c r="BZ28" i="12"/>
  <c r="CN28" i="12" s="1"/>
  <c r="AS15" i="12"/>
  <c r="BY15" i="12"/>
  <c r="CM15" i="12" s="1"/>
  <c r="AQ10" i="12"/>
  <c r="BF10" i="12" s="1"/>
  <c r="BW10" i="12"/>
  <c r="CK10" i="12" s="1"/>
  <c r="CZ10" i="12" s="1"/>
  <c r="AP18" i="12"/>
  <c r="BV18" i="12"/>
  <c r="CJ18" i="12" s="1"/>
  <c r="AT15" i="12"/>
  <c r="BZ15" i="12"/>
  <c r="CN15" i="12" s="1"/>
  <c r="AP14" i="12"/>
  <c r="BV14" i="12"/>
  <c r="CJ14" i="12" s="1"/>
  <c r="AP10" i="12"/>
  <c r="BV10" i="12"/>
  <c r="CJ10" i="12" s="1"/>
  <c r="AO41" i="12"/>
  <c r="BU41" i="12"/>
  <c r="CI41" i="12" s="1"/>
  <c r="AU43" i="12"/>
  <c r="CA43" i="12"/>
  <c r="CO43" i="12" s="1"/>
  <c r="DA43" i="12" s="1"/>
  <c r="AS41" i="12"/>
  <c r="BY41" i="12"/>
  <c r="CM41" i="12" s="1"/>
  <c r="AW48" i="12"/>
  <c r="CC48" i="12"/>
  <c r="CQ48" i="12" s="1"/>
  <c r="AW20" i="12"/>
  <c r="CC20" i="12"/>
  <c r="CQ20" i="12" s="1"/>
  <c r="AT10" i="12"/>
  <c r="BZ10" i="12"/>
  <c r="CN10" i="12" s="1"/>
  <c r="AR15" i="12"/>
  <c r="BX15" i="12"/>
  <c r="CL15" i="12" s="1"/>
  <c r="BD14" i="12"/>
  <c r="CB14" i="12"/>
  <c r="AR12" i="12"/>
  <c r="BX12" i="12"/>
  <c r="CL12" i="12" s="1"/>
  <c r="AR50" i="12"/>
  <c r="BX50" i="12"/>
  <c r="CL50" i="12" s="1"/>
  <c r="AV36" i="12"/>
  <c r="BD36" i="12" s="1"/>
  <c r="CB36" i="12"/>
  <c r="CP36" i="12" s="1"/>
  <c r="CX36" i="12" s="1"/>
  <c r="AO43" i="12"/>
  <c r="BU43" i="12"/>
  <c r="CI43" i="12" s="1"/>
  <c r="AQ37" i="12"/>
  <c r="BF37" i="12" s="1"/>
  <c r="BG37" i="12" s="1"/>
  <c r="BW37" i="12"/>
  <c r="CK37" i="12" s="1"/>
  <c r="CZ37" i="12" s="1"/>
  <c r="AO47" i="12"/>
  <c r="BU47" i="12"/>
  <c r="CI47" i="12" s="1"/>
  <c r="AO34" i="12"/>
  <c r="BU34" i="12"/>
  <c r="CI34" i="12" s="1"/>
  <c r="AW38" i="12"/>
  <c r="CC38" i="12"/>
  <c r="CQ38" i="12" s="1"/>
  <c r="AX49" i="12"/>
  <c r="CD49" i="12"/>
  <c r="CR49" i="12" s="1"/>
  <c r="AP35" i="12"/>
  <c r="BV35" i="12"/>
  <c r="CJ35" i="12" s="1"/>
  <c r="AR40" i="12"/>
  <c r="BX40" i="12"/>
  <c r="CL40" i="12" s="1"/>
  <c r="AQ35" i="12"/>
  <c r="BF35" i="12" s="1"/>
  <c r="BG35" i="12" s="1"/>
  <c r="BW35" i="12"/>
  <c r="CK35" i="12" s="1"/>
  <c r="CZ35" i="12" s="1"/>
  <c r="AX41" i="12"/>
  <c r="CD41" i="12"/>
  <c r="CR41" i="12" s="1"/>
  <c r="AV41" i="12"/>
  <c r="BD41" i="12" s="1"/>
  <c r="CB41" i="12"/>
  <c r="CP41" i="12" s="1"/>
  <c r="CX41" i="12" s="1"/>
  <c r="AX43" i="12"/>
  <c r="CD43" i="12"/>
  <c r="CR43" i="12" s="1"/>
  <c r="AP46" i="12"/>
  <c r="BV46" i="12"/>
  <c r="CJ46" i="12" s="1"/>
  <c r="AT46" i="12"/>
  <c r="BZ46" i="12"/>
  <c r="CN46" i="12" s="1"/>
  <c r="AQ33" i="12"/>
  <c r="BF33" i="12" s="1"/>
  <c r="BW33" i="12"/>
  <c r="CK33" i="12" s="1"/>
  <c r="CZ33" i="12" s="1"/>
  <c r="AX37" i="12"/>
  <c r="CD37" i="12"/>
  <c r="CR37" i="12" s="1"/>
  <c r="AP39" i="12"/>
  <c r="BV39" i="12"/>
  <c r="CJ39" i="12" s="1"/>
  <c r="AW47" i="12"/>
  <c r="CC47" i="12"/>
  <c r="CQ47" i="12" s="1"/>
  <c r="AU47" i="12"/>
  <c r="CA47" i="12"/>
  <c r="CO47" i="12" s="1"/>
  <c r="AT40" i="12"/>
  <c r="BZ40" i="12"/>
  <c r="CN40" i="12" s="1"/>
  <c r="AO45" i="12"/>
  <c r="BU45" i="12"/>
  <c r="CI45" i="12" s="1"/>
  <c r="BD35" i="12"/>
  <c r="CB35" i="12"/>
  <c r="AQ41" i="12"/>
  <c r="BW41" i="12"/>
  <c r="CK41" i="12" s="1"/>
  <c r="AX44" i="12"/>
  <c r="CD44" i="12"/>
  <c r="CR44" i="12" s="1"/>
  <c r="AW26" i="12"/>
  <c r="CC26" i="12"/>
  <c r="CQ26" i="12" s="1"/>
  <c r="AU19" i="12"/>
  <c r="BG19" i="12" s="1"/>
  <c r="CA19" i="12"/>
  <c r="CO19" i="12" s="1"/>
  <c r="DA19" i="12" s="1"/>
  <c r="BF9" i="12"/>
  <c r="BW9" i="12"/>
  <c r="AO26" i="12"/>
  <c r="BU26" i="12"/>
  <c r="CI26" i="12" s="1"/>
  <c r="AT18" i="12"/>
  <c r="BZ18" i="12"/>
  <c r="CN18" i="12" s="1"/>
  <c r="AS13" i="12"/>
  <c r="BY13" i="12"/>
  <c r="CM13" i="12" s="1"/>
  <c r="AU27" i="12"/>
  <c r="BG27" i="12" s="1"/>
  <c r="CA27" i="12"/>
  <c r="CO27" i="12" s="1"/>
  <c r="DA27" i="12" s="1"/>
  <c r="AU12" i="12"/>
  <c r="BG12" i="12" s="1"/>
  <c r="CA12" i="12"/>
  <c r="CO12" i="12" s="1"/>
  <c r="DA12" i="12" s="1"/>
  <c r="AT9" i="12"/>
  <c r="BZ9" i="12"/>
  <c r="CN9" i="12" s="1"/>
  <c r="BD21" i="12"/>
  <c r="CB21" i="12"/>
  <c r="AW27" i="12"/>
  <c r="CC27" i="12"/>
  <c r="CQ27" i="12" s="1"/>
  <c r="AO24" i="12"/>
  <c r="BU24" i="12"/>
  <c r="CI24" i="12" s="1"/>
  <c r="AS20" i="12"/>
  <c r="BY20" i="12"/>
  <c r="CM20" i="12" s="1"/>
  <c r="AS12" i="12"/>
  <c r="BY12" i="12"/>
  <c r="CM12" i="12" s="1"/>
  <c r="AR18" i="12"/>
  <c r="BX18" i="12"/>
  <c r="CL18" i="12" s="1"/>
  <c r="AS14" i="12"/>
  <c r="BY14" i="12"/>
  <c r="CM14" i="12" s="1"/>
  <c r="AT21" i="12"/>
  <c r="BZ21" i="12"/>
  <c r="CN21" i="12" s="1"/>
  <c r="AR14" i="12"/>
  <c r="BX14" i="12"/>
  <c r="CL14" i="12" s="1"/>
  <c r="AX11" i="12"/>
  <c r="CD11" i="12"/>
  <c r="CR11" i="12" s="1"/>
  <c r="AU14" i="12"/>
  <c r="CA14" i="12"/>
  <c r="CO14" i="12" s="1"/>
  <c r="DA14" i="12" s="1"/>
  <c r="AR17" i="12"/>
  <c r="BB17" i="12" s="1"/>
  <c r="BX17" i="12"/>
  <c r="CL17" i="12" s="1"/>
  <c r="AT24" i="12"/>
  <c r="BZ24" i="12"/>
  <c r="CN24" i="12" s="1"/>
  <c r="AW9" i="12"/>
  <c r="CC9" i="12"/>
  <c r="CQ9" i="12" s="1"/>
  <c r="BD38" i="12"/>
  <c r="CB38" i="12"/>
  <c r="AR45" i="12"/>
  <c r="BB45" i="12" s="1"/>
  <c r="BX45" i="12"/>
  <c r="CL45" i="12" s="1"/>
  <c r="AP40" i="12"/>
  <c r="BB40" i="12" s="1"/>
  <c r="BV40" i="12"/>
  <c r="CJ40" i="12" s="1"/>
  <c r="AP49" i="12"/>
  <c r="BB49" i="12" s="1"/>
  <c r="BV49" i="12"/>
  <c r="CJ49" i="12" s="1"/>
  <c r="AU22" i="12"/>
  <c r="BG22" i="12" s="1"/>
  <c r="CA22" i="12"/>
  <c r="CO22" i="12" s="1"/>
  <c r="DA22" i="12" s="1"/>
  <c r="AV47" i="12"/>
  <c r="BD47" i="12" s="1"/>
  <c r="CB47" i="12"/>
  <c r="CP47" i="12" s="1"/>
  <c r="CX47" i="12" s="1"/>
  <c r="AT32" i="12"/>
  <c r="BZ32" i="12"/>
  <c r="CN32" i="12" s="1"/>
  <c r="AU48" i="12"/>
  <c r="BG48" i="12" s="1"/>
  <c r="CA48" i="12"/>
  <c r="CO48" i="12" s="1"/>
  <c r="DA48" i="12" s="1"/>
  <c r="BD34" i="12"/>
  <c r="CB34" i="12"/>
  <c r="AO49" i="12"/>
  <c r="BU49" i="12"/>
  <c r="CI49" i="12" s="1"/>
  <c r="AR32" i="12"/>
  <c r="BB32" i="12" s="1"/>
  <c r="BX32" i="12"/>
  <c r="CL32" i="12" s="1"/>
  <c r="AS49" i="12"/>
  <c r="BY49" i="12"/>
  <c r="CM49" i="12" s="1"/>
  <c r="AX42" i="12"/>
  <c r="CD42" i="12"/>
  <c r="CR42" i="12" s="1"/>
  <c r="AO50" i="12"/>
  <c r="BU50" i="12"/>
  <c r="CI50" i="12" s="1"/>
  <c r="AR43" i="12"/>
  <c r="BX43" i="12"/>
  <c r="CL43" i="12" s="1"/>
  <c r="AQ45" i="12"/>
  <c r="BF45" i="12" s="1"/>
  <c r="BG45" i="12" s="1"/>
  <c r="BW45" i="12"/>
  <c r="CK45" i="12" s="1"/>
  <c r="CZ45" i="12" s="1"/>
  <c r="AO39" i="12"/>
  <c r="BU39" i="12"/>
  <c r="CI39" i="12" s="1"/>
  <c r="AW39" i="12"/>
  <c r="CC39" i="12"/>
  <c r="CQ39" i="12" s="1"/>
  <c r="AO33" i="12"/>
  <c r="BU33" i="12"/>
  <c r="CI33" i="12" s="1"/>
  <c r="AT35" i="12"/>
  <c r="BZ35" i="12"/>
  <c r="CN35" i="12" s="1"/>
  <c r="AW36" i="12"/>
  <c r="CC36" i="12"/>
  <c r="CQ36" i="12" s="1"/>
  <c r="AQ50" i="12"/>
  <c r="BF50" i="12" s="1"/>
  <c r="BW50" i="12"/>
  <c r="CK50" i="12" s="1"/>
  <c r="CZ50" i="12" s="1"/>
  <c r="AT36" i="12"/>
  <c r="BZ36" i="12"/>
  <c r="CN36" i="12" s="1"/>
  <c r="BD48" i="12"/>
  <c r="CB48" i="12"/>
  <c r="AW37" i="12"/>
  <c r="CC37" i="12"/>
  <c r="CQ37" i="12" s="1"/>
  <c r="AO46" i="12"/>
  <c r="BU46" i="12"/>
  <c r="CI46" i="12" s="1"/>
  <c r="AU39" i="12"/>
  <c r="CA39" i="12"/>
  <c r="CO39" i="12" s="1"/>
  <c r="DA39" i="12" s="1"/>
  <c r="AU46" i="12"/>
  <c r="CA46" i="12"/>
  <c r="CO46" i="12" s="1"/>
  <c r="DA46" i="12" s="1"/>
  <c r="AT49" i="12"/>
  <c r="BZ49" i="12"/>
  <c r="CN49" i="12" s="1"/>
  <c r="AT48" i="12"/>
  <c r="BZ48" i="12"/>
  <c r="CN48" i="12" s="1"/>
  <c r="AS38" i="12"/>
  <c r="BY38" i="12"/>
  <c r="CM38" i="12" s="1"/>
  <c r="AR38" i="12"/>
  <c r="BB38" i="12" s="1"/>
  <c r="BX38" i="12"/>
  <c r="CL38" i="12" s="1"/>
  <c r="AX28" i="12"/>
  <c r="CD28" i="12"/>
  <c r="CR28" i="12" s="1"/>
  <c r="AO10" i="12"/>
  <c r="BU10" i="12"/>
  <c r="CI10" i="12" s="1"/>
  <c r="AO28" i="12"/>
  <c r="BU28" i="12"/>
  <c r="CI28" i="12" s="1"/>
  <c r="AX19" i="12"/>
  <c r="CD19" i="12"/>
  <c r="CR19" i="12" s="1"/>
  <c r="AT12" i="12"/>
  <c r="BZ12" i="12"/>
  <c r="CN12" i="12" s="1"/>
  <c r="BD23" i="12"/>
  <c r="CB23" i="12"/>
  <c r="AU20" i="12"/>
  <c r="CA20" i="12"/>
  <c r="CO20" i="12" s="1"/>
  <c r="AS10" i="12"/>
  <c r="BY10" i="12"/>
  <c r="CM10" i="12" s="1"/>
  <c r="AX26" i="12"/>
  <c r="CD26" i="12"/>
  <c r="CR26" i="12" s="1"/>
  <c r="AR25" i="12"/>
  <c r="BX25" i="12"/>
  <c r="CL25" i="12" s="1"/>
  <c r="AS21" i="12"/>
  <c r="BY21" i="12"/>
  <c r="CM21" i="12" s="1"/>
  <c r="AP22" i="12"/>
  <c r="BB22" i="12" s="1"/>
  <c r="BV22" i="12"/>
  <c r="CJ22" i="12" s="1"/>
  <c r="AS22" i="12"/>
  <c r="BY22" i="12"/>
  <c r="CM22" i="12" s="1"/>
  <c r="AQ18" i="12"/>
  <c r="BF18" i="12" s="1"/>
  <c r="BW18" i="12"/>
  <c r="CK18" i="12" s="1"/>
  <c r="CZ18" i="12" s="1"/>
  <c r="BD12" i="12"/>
  <c r="CB12" i="12"/>
  <c r="AR26" i="12"/>
  <c r="BB26" i="12" s="1"/>
  <c r="BX26" i="12"/>
  <c r="CL26" i="12" s="1"/>
  <c r="AX9" i="12"/>
  <c r="CD9" i="12"/>
  <c r="CR9" i="12" s="1"/>
  <c r="AU17" i="12"/>
  <c r="CA17" i="12"/>
  <c r="CO17" i="12" s="1"/>
  <c r="DA17" i="12" s="1"/>
  <c r="AP11" i="12"/>
  <c r="BB11" i="12" s="1"/>
  <c r="BC11" i="12" s="1"/>
  <c r="BV11" i="12"/>
  <c r="CJ11" i="12" s="1"/>
  <c r="AP13" i="12"/>
  <c r="BB13" i="12" s="1"/>
  <c r="BV13" i="12"/>
  <c r="CJ13" i="12" s="1"/>
  <c r="AW24" i="12"/>
  <c r="CC24" i="12"/>
  <c r="CQ24" i="12" s="1"/>
  <c r="AT26" i="12"/>
  <c r="BZ26" i="12"/>
  <c r="CN26" i="12" s="1"/>
  <c r="AQ26" i="12"/>
  <c r="BF26" i="12" s="1"/>
  <c r="BW26" i="12"/>
  <c r="CK26" i="12" s="1"/>
  <c r="CZ26" i="12" s="1"/>
  <c r="AO15" i="12"/>
  <c r="BU15" i="12"/>
  <c r="CI15" i="12" s="1"/>
  <c r="AR27" i="12"/>
  <c r="BX27" i="12"/>
  <c r="CL27" i="12" s="1"/>
  <c r="AU10" i="12"/>
  <c r="BG10" i="12" s="1"/>
  <c r="CA10" i="12"/>
  <c r="CO10" i="12" s="1"/>
  <c r="DA10" i="12" s="1"/>
  <c r="BG40" i="12"/>
  <c r="BF42" i="12"/>
  <c r="BF39" i="12"/>
  <c r="BG39" i="12" s="1"/>
  <c r="BG33" i="12"/>
  <c r="BF46" i="12"/>
  <c r="BB46" i="12"/>
  <c r="BG43" i="12"/>
  <c r="BB15" i="12"/>
  <c r="BG28" i="12"/>
  <c r="BB12" i="12"/>
  <c r="BG49" i="12"/>
  <c r="BF36" i="12"/>
  <c r="BB37" i="12"/>
  <c r="BB21" i="12"/>
  <c r="BF20" i="12"/>
  <c r="BB24" i="12"/>
  <c r="BB23" i="12"/>
  <c r="BB9" i="12"/>
  <c r="BB44" i="12"/>
  <c r="BC44" i="12" s="1"/>
  <c r="BB42" i="12"/>
  <c r="BG15" i="12"/>
  <c r="BB19" i="12"/>
  <c r="BC19" i="12" s="1"/>
  <c r="BH19" i="12" s="1"/>
  <c r="BB34" i="12"/>
  <c r="BF47" i="12"/>
  <c r="BB28" i="12"/>
  <c r="BC28" i="12" s="1"/>
  <c r="BB10" i="12"/>
  <c r="BG21" i="12"/>
  <c r="BB20" i="12"/>
  <c r="BB47" i="12"/>
  <c r="BG11" i="12"/>
  <c r="BB50" i="12"/>
  <c r="BF41" i="12"/>
  <c r="BB18" i="12"/>
  <c r="BB14" i="12"/>
  <c r="BG14" i="12"/>
  <c r="BB39" i="12"/>
  <c r="BB43" i="12"/>
  <c r="BB25" i="12"/>
  <c r="BB27" i="12"/>
  <c r="BG23" i="12" l="1"/>
  <c r="DC12" i="12"/>
  <c r="CZ20" i="12"/>
  <c r="DA20" i="12" s="1"/>
  <c r="BI15" i="12"/>
  <c r="CZ41" i="12"/>
  <c r="CV33" i="12"/>
  <c r="BB35" i="12"/>
  <c r="BC35" i="12" s="1"/>
  <c r="BH35" i="12" s="1"/>
  <c r="BH11" i="12"/>
  <c r="BG18" i="12"/>
  <c r="BI18" i="12" s="1"/>
  <c r="BB33" i="12"/>
  <c r="BC33" i="12" s="1"/>
  <c r="BH33" i="12" s="1"/>
  <c r="DC19" i="12"/>
  <c r="DC23" i="12"/>
  <c r="BC26" i="12"/>
  <c r="BI19" i="12"/>
  <c r="BJ19" i="12" s="1"/>
  <c r="BK19" i="12" s="1"/>
  <c r="BL19" i="12" s="1"/>
  <c r="BG42" i="12"/>
  <c r="BI42" i="12" s="1"/>
  <c r="DA18" i="12"/>
  <c r="DC18" i="12" s="1"/>
  <c r="DA38" i="12"/>
  <c r="DC38" i="12" s="1"/>
  <c r="BH28" i="12"/>
  <c r="CV38" i="12"/>
  <c r="DA16" i="12"/>
  <c r="CV49" i="12"/>
  <c r="CW49" i="12"/>
  <c r="DB49" i="12" s="1"/>
  <c r="CV28" i="12"/>
  <c r="BI35" i="12"/>
  <c r="BJ35" i="12" s="1"/>
  <c r="BK35" i="12" s="1"/>
  <c r="BI12" i="12"/>
  <c r="BI11" i="12"/>
  <c r="BI23" i="12"/>
  <c r="BI9" i="12"/>
  <c r="BI16" i="12"/>
  <c r="BI27" i="12"/>
  <c r="CV50" i="12"/>
  <c r="DC9" i="12"/>
  <c r="CV43" i="12"/>
  <c r="CW43" i="12" s="1"/>
  <c r="DB43" i="12" s="1"/>
  <c r="DA25" i="12"/>
  <c r="DC25" i="12" s="1"/>
  <c r="CV20" i="12"/>
  <c r="CW20" i="12" s="1"/>
  <c r="DC14" i="12"/>
  <c r="DA41" i="12"/>
  <c r="DC41" i="12" s="1"/>
  <c r="DA15" i="12"/>
  <c r="DA40" i="12"/>
  <c r="CV41" i="12"/>
  <c r="CW41" i="12" s="1"/>
  <c r="DC13" i="12"/>
  <c r="CV26" i="12"/>
  <c r="CW26" i="12" s="1"/>
  <c r="DA34" i="12"/>
  <c r="DC34" i="12" s="1"/>
  <c r="CV45" i="12"/>
  <c r="CV36" i="12"/>
  <c r="CW28" i="12"/>
  <c r="CV35" i="12"/>
  <c r="CW35" i="12" s="1"/>
  <c r="CV24" i="12"/>
  <c r="CW24" i="12" s="1"/>
  <c r="DB24" i="12" s="1"/>
  <c r="CV12" i="12"/>
  <c r="BI28" i="12"/>
  <c r="BJ28" i="12" s="1"/>
  <c r="BK28" i="12" s="1"/>
  <c r="BI33" i="12"/>
  <c r="BI14" i="12"/>
  <c r="BI32" i="12"/>
  <c r="DA44" i="12"/>
  <c r="DC10" i="12"/>
  <c r="DC49" i="12"/>
  <c r="CV25" i="12"/>
  <c r="CW25" i="12" s="1"/>
  <c r="DB25" i="12" s="1"/>
  <c r="CV27" i="12"/>
  <c r="CV48" i="12"/>
  <c r="CW48" i="12" s="1"/>
  <c r="DB48" i="12" s="1"/>
  <c r="DA37" i="12"/>
  <c r="DC22" i="12"/>
  <c r="DA45" i="12"/>
  <c r="DC45" i="12" s="1"/>
  <c r="DC37" i="12"/>
  <c r="DC17" i="12"/>
  <c r="CV15" i="12"/>
  <c r="CW15" i="12" s="1"/>
  <c r="DA26" i="12"/>
  <c r="DC26" i="12" s="1"/>
  <c r="CV39" i="12"/>
  <c r="CW39" i="12"/>
  <c r="DB39" i="12" s="1"/>
  <c r="CW16" i="12"/>
  <c r="CV17" i="12"/>
  <c r="CV32" i="12"/>
  <c r="CW32" i="12" s="1"/>
  <c r="CV44" i="12"/>
  <c r="CW44" i="12" s="1"/>
  <c r="DC42" i="12"/>
  <c r="DA50" i="12"/>
  <c r="DC21" i="12"/>
  <c r="CZ36" i="12"/>
  <c r="DA36" i="12"/>
  <c r="DC36" i="12" s="1"/>
  <c r="DC46" i="12"/>
  <c r="CV46" i="12"/>
  <c r="DC43" i="12"/>
  <c r="CZ47" i="12"/>
  <c r="BI10" i="12"/>
  <c r="BI49" i="12"/>
  <c r="BI45" i="12"/>
  <c r="BI43" i="12"/>
  <c r="BI40" i="12"/>
  <c r="BI22" i="12"/>
  <c r="BG13" i="12"/>
  <c r="BI13" i="12" s="1"/>
  <c r="BI37" i="12"/>
  <c r="BG26" i="12"/>
  <c r="BG50" i="12"/>
  <c r="BI50" i="12" s="1"/>
  <c r="BI21" i="12"/>
  <c r="DC27" i="12"/>
  <c r="CV11" i="12"/>
  <c r="CW11" i="12" s="1"/>
  <c r="DB11" i="12" s="1"/>
  <c r="CV18" i="12"/>
  <c r="DC39" i="12"/>
  <c r="DC24" i="12"/>
  <c r="CV10" i="12"/>
  <c r="DA28" i="12"/>
  <c r="DC28" i="12" s="1"/>
  <c r="CV34" i="12"/>
  <c r="CW34" i="12" s="1"/>
  <c r="DB34" i="12" s="1"/>
  <c r="CW33" i="12"/>
  <c r="DA33" i="12"/>
  <c r="CV19" i="12"/>
  <c r="CW19" i="12" s="1"/>
  <c r="DB19" i="12" s="1"/>
  <c r="DC48" i="12"/>
  <c r="CV42" i="12"/>
  <c r="CW42" i="12" s="1"/>
  <c r="DB42" i="12" s="1"/>
  <c r="CV23" i="12"/>
  <c r="CW23" i="12" s="1"/>
  <c r="DB23" i="12" s="1"/>
  <c r="DD23" i="12" s="1"/>
  <c r="DE23" i="12" s="1"/>
  <c r="CW37" i="12"/>
  <c r="CV13" i="12"/>
  <c r="CV9" i="12"/>
  <c r="CW9" i="12" s="1"/>
  <c r="DB9" i="12" s="1"/>
  <c r="CV22" i="12"/>
  <c r="CW22" i="12" s="1"/>
  <c r="DB22" i="12" s="1"/>
  <c r="DD22" i="12" s="1"/>
  <c r="DE22" i="12" s="1"/>
  <c r="CV21" i="12"/>
  <c r="CW21" i="12"/>
  <c r="DB21" i="12" s="1"/>
  <c r="DA32" i="12"/>
  <c r="DC32" i="12" s="1"/>
  <c r="CV40" i="12"/>
  <c r="CW40" i="12"/>
  <c r="CV14" i="12"/>
  <c r="DA11" i="12"/>
  <c r="DC11" i="12" s="1"/>
  <c r="DA35" i="12"/>
  <c r="DC35" i="12" s="1"/>
  <c r="CW47" i="12"/>
  <c r="BI39" i="12"/>
  <c r="BI24" i="12"/>
  <c r="BI34" i="12"/>
  <c r="BI25" i="12"/>
  <c r="BI48" i="12"/>
  <c r="BI38" i="12"/>
  <c r="BG36" i="12"/>
  <c r="BI36" i="12" s="1"/>
  <c r="BG41" i="12"/>
  <c r="BI41" i="12" s="1"/>
  <c r="BG47" i="12"/>
  <c r="BI47" i="12" s="1"/>
  <c r="BG17" i="12"/>
  <c r="BI17" i="12" s="1"/>
  <c r="BG20" i="12"/>
  <c r="BI20" i="12" s="1"/>
  <c r="BG46" i="12"/>
  <c r="BI46" i="12" s="1"/>
  <c r="BG44" i="12"/>
  <c r="BH44" i="12" s="1"/>
  <c r="BC23" i="12"/>
  <c r="BH23" i="12" s="1"/>
  <c r="BC24" i="12"/>
  <c r="BC13" i="12"/>
  <c r="BC20" i="12"/>
  <c r="BC15" i="12"/>
  <c r="BC38" i="12"/>
  <c r="BC42" i="12"/>
  <c r="BC16" i="12"/>
  <c r="BH16" i="12" s="1"/>
  <c r="BC18" i="12"/>
  <c r="BC21" i="12"/>
  <c r="BC12" i="12"/>
  <c r="BH12" i="12" s="1"/>
  <c r="BC45" i="12"/>
  <c r="BH45" i="12" s="1"/>
  <c r="BC25" i="12"/>
  <c r="BC43" i="12"/>
  <c r="BC10" i="12"/>
  <c r="BC27" i="12"/>
  <c r="BC36" i="12"/>
  <c r="BC37" i="12"/>
  <c r="BC40" i="12"/>
  <c r="BC22" i="12"/>
  <c r="BC9" i="12"/>
  <c r="BC49" i="12"/>
  <c r="BC41" i="12"/>
  <c r="BC14" i="12"/>
  <c r="BC48" i="12"/>
  <c r="BC32" i="12"/>
  <c r="BC39" i="12"/>
  <c r="BH39" i="12" s="1"/>
  <c r="BC17" i="12"/>
  <c r="BH17" i="12" s="1"/>
  <c r="BC50" i="12"/>
  <c r="BC47" i="12"/>
  <c r="BC34" i="12"/>
  <c r="BC46" i="12"/>
  <c r="DB37" i="12" l="1"/>
  <c r="DB40" i="12"/>
  <c r="DB26" i="12"/>
  <c r="BJ11" i="12"/>
  <c r="BK11" i="12" s="1"/>
  <c r="BJ12" i="12"/>
  <c r="BK12" i="12" s="1"/>
  <c r="DD19" i="12"/>
  <c r="DE19" i="12" s="1"/>
  <c r="DF19" i="12" s="1"/>
  <c r="DG19" i="12" s="1"/>
  <c r="BH26" i="12"/>
  <c r="DB41" i="12"/>
  <c r="DD41" i="12" s="1"/>
  <c r="DE41" i="12" s="1"/>
  <c r="BJ23" i="12"/>
  <c r="BK23" i="12" s="1"/>
  <c r="BL23" i="12" s="1"/>
  <c r="DB35" i="12"/>
  <c r="DD35" i="12" s="1"/>
  <c r="DE35" i="12" s="1"/>
  <c r="DF35" i="12" s="1"/>
  <c r="DB28" i="12"/>
  <c r="DD28" i="12" s="1"/>
  <c r="DE28" i="12" s="1"/>
  <c r="DF28" i="12" s="1"/>
  <c r="BH20" i="12"/>
  <c r="BJ20" i="12" s="1"/>
  <c r="BK20" i="12" s="1"/>
  <c r="BJ16" i="12"/>
  <c r="BK16" i="12" s="1"/>
  <c r="BL16" i="12" s="1"/>
  <c r="BM16" i="12" s="1"/>
  <c r="BR16" i="12" s="1"/>
  <c r="DB20" i="12"/>
  <c r="DB15" i="12"/>
  <c r="DD48" i="12"/>
  <c r="DE48" i="12" s="1"/>
  <c r="DF48" i="12" s="1"/>
  <c r="BH41" i="12"/>
  <c r="BJ41" i="12" s="1"/>
  <c r="BK41" i="12" s="1"/>
  <c r="BH42" i="12"/>
  <c r="BJ42" i="12" s="1"/>
  <c r="BK42" i="12" s="1"/>
  <c r="DD25" i="12"/>
  <c r="DE25" i="12" s="1"/>
  <c r="DF25" i="12" s="1"/>
  <c r="DD26" i="12"/>
  <c r="DE26" i="12" s="1"/>
  <c r="DF26" i="12" s="1"/>
  <c r="BH50" i="12"/>
  <c r="BJ50" i="12" s="1"/>
  <c r="BK50" i="12" s="1"/>
  <c r="BH49" i="12"/>
  <c r="BJ49" i="12" s="1"/>
  <c r="BK49" i="12" s="1"/>
  <c r="BL49" i="12" s="1"/>
  <c r="BH27" i="12"/>
  <c r="BJ27" i="12" s="1"/>
  <c r="BK27" i="12" s="1"/>
  <c r="BI26" i="12"/>
  <c r="BJ26" i="12" s="1"/>
  <c r="BK26" i="12" s="1"/>
  <c r="BH43" i="12"/>
  <c r="BJ43" i="12" s="1"/>
  <c r="BK43" i="12" s="1"/>
  <c r="BL43" i="12" s="1"/>
  <c r="DD37" i="12"/>
  <c r="DE37" i="12" s="1"/>
  <c r="DB16" i="12"/>
  <c r="BH22" i="12"/>
  <c r="BJ22" i="12" s="1"/>
  <c r="BK22" i="12" s="1"/>
  <c r="BL22" i="12" s="1"/>
  <c r="DD11" i="12"/>
  <c r="DE11" i="12" s="1"/>
  <c r="DF11" i="12" s="1"/>
  <c r="DG11" i="12" s="1"/>
  <c r="DD39" i="12"/>
  <c r="DE39" i="12" s="1"/>
  <c r="DF39" i="12" s="1"/>
  <c r="DG39" i="12" s="1"/>
  <c r="BI44" i="12"/>
  <c r="BH47" i="12"/>
  <c r="BJ47" i="12" s="1"/>
  <c r="BK47" i="12" s="1"/>
  <c r="DF23" i="12"/>
  <c r="CW27" i="12"/>
  <c r="DB27" i="12" s="1"/>
  <c r="DD27" i="12" s="1"/>
  <c r="DE27" i="12" s="1"/>
  <c r="DF27" i="12" s="1"/>
  <c r="DD9" i="12"/>
  <c r="DE9" i="12" s="1"/>
  <c r="BH10" i="12"/>
  <c r="BJ10" i="12" s="1"/>
  <c r="BK10" i="12" s="1"/>
  <c r="BL10" i="12" s="1"/>
  <c r="BH25" i="12"/>
  <c r="BJ25" i="12" s="1"/>
  <c r="BK25" i="12" s="1"/>
  <c r="BL25" i="12" s="1"/>
  <c r="CW17" i="12"/>
  <c r="DB17" i="12" s="1"/>
  <c r="DD17" i="12" s="1"/>
  <c r="DE17" i="12" s="1"/>
  <c r="DD24" i="12"/>
  <c r="DE24" i="12" s="1"/>
  <c r="CW38" i="12"/>
  <c r="DB38" i="12" s="1"/>
  <c r="DD38" i="12" s="1"/>
  <c r="DE38" i="12" s="1"/>
  <c r="BH32" i="12"/>
  <c r="BJ32" i="12" s="1"/>
  <c r="BK32" i="12" s="1"/>
  <c r="BL32" i="12" s="1"/>
  <c r="CW46" i="12"/>
  <c r="DB46" i="12" s="1"/>
  <c r="DD46" i="12" s="1"/>
  <c r="DE46" i="12" s="1"/>
  <c r="DD43" i="12"/>
  <c r="DE43" i="12" s="1"/>
  <c r="DF43" i="12" s="1"/>
  <c r="DD49" i="12"/>
  <c r="DE49" i="12" s="1"/>
  <c r="DC15" i="12"/>
  <c r="BH34" i="12"/>
  <c r="BJ34" i="12" s="1"/>
  <c r="BK34" i="12" s="1"/>
  <c r="BL34" i="12" s="1"/>
  <c r="BM34" i="12" s="1"/>
  <c r="BR34" i="12" s="1"/>
  <c r="DD21" i="12"/>
  <c r="DE21" i="12" s="1"/>
  <c r="BH38" i="12"/>
  <c r="BJ38" i="12" s="1"/>
  <c r="BK38" i="12" s="1"/>
  <c r="BH40" i="12"/>
  <c r="BJ40" i="12" s="1"/>
  <c r="BK40" i="12" s="1"/>
  <c r="BL40" i="12" s="1"/>
  <c r="DA47" i="12"/>
  <c r="DB47" i="12" s="1"/>
  <c r="DB44" i="12"/>
  <c r="CW45" i="12"/>
  <c r="DB45" i="12" s="1"/>
  <c r="DD45" i="12" s="1"/>
  <c r="DE45" i="12" s="1"/>
  <c r="BH13" i="12"/>
  <c r="BJ13" i="12" s="1"/>
  <c r="BK13" i="12" s="1"/>
  <c r="BL13" i="12" s="1"/>
  <c r="DD42" i="12"/>
  <c r="DE42" i="12" s="1"/>
  <c r="DF42" i="12" s="1"/>
  <c r="DB33" i="12"/>
  <c r="CW14" i="12"/>
  <c r="DB14" i="12" s="1"/>
  <c r="DD14" i="12" s="1"/>
  <c r="DE14" i="12" s="1"/>
  <c r="DF14" i="12" s="1"/>
  <c r="DC50" i="12"/>
  <c r="DC44" i="12"/>
  <c r="DF22" i="12"/>
  <c r="CW36" i="12"/>
  <c r="DB36" i="12" s="1"/>
  <c r="DD36" i="12" s="1"/>
  <c r="DE36" i="12" s="1"/>
  <c r="CW18" i="12"/>
  <c r="DB18" i="12" s="1"/>
  <c r="DD18" i="12" s="1"/>
  <c r="DE18" i="12" s="1"/>
  <c r="DF36" i="12"/>
  <c r="DB32" i="12"/>
  <c r="DD32" i="12" s="1"/>
  <c r="DE32" i="12" s="1"/>
  <c r="DF32" i="12" s="1"/>
  <c r="BH9" i="12"/>
  <c r="BJ9" i="12" s="1"/>
  <c r="BK9" i="12" s="1"/>
  <c r="BL9" i="12" s="1"/>
  <c r="DD34" i="12"/>
  <c r="DE34" i="12" s="1"/>
  <c r="BH15" i="12"/>
  <c r="BJ15" i="12" s="1"/>
  <c r="BK15" i="12" s="1"/>
  <c r="BL15" i="12" s="1"/>
  <c r="BH48" i="12"/>
  <c r="BJ48" i="12" s="1"/>
  <c r="BK48" i="12" s="1"/>
  <c r="BL48" i="12" s="1"/>
  <c r="BH37" i="12"/>
  <c r="BJ37" i="12" s="1"/>
  <c r="BK37" i="12" s="1"/>
  <c r="BL37" i="12" s="1"/>
  <c r="BH21" i="12"/>
  <c r="BJ21" i="12" s="1"/>
  <c r="BK21" i="12" s="1"/>
  <c r="BL21" i="12" s="1"/>
  <c r="BH46" i="12"/>
  <c r="BJ46" i="12" s="1"/>
  <c r="BK46" i="12" s="1"/>
  <c r="BH14" i="12"/>
  <c r="BJ14" i="12" s="1"/>
  <c r="BK14" i="12" s="1"/>
  <c r="BL14" i="12" s="1"/>
  <c r="BH36" i="12"/>
  <c r="BH18" i="12"/>
  <c r="BJ18" i="12" s="1"/>
  <c r="BK18" i="12" s="1"/>
  <c r="BL18" i="12" s="1"/>
  <c r="BH24" i="12"/>
  <c r="BJ24" i="12" s="1"/>
  <c r="BK24" i="12" s="1"/>
  <c r="BL24" i="12" s="1"/>
  <c r="DC33" i="12"/>
  <c r="CW13" i="12"/>
  <c r="DB13" i="12" s="1"/>
  <c r="DD13" i="12" s="1"/>
  <c r="DE13" i="12" s="1"/>
  <c r="DF13" i="12" s="1"/>
  <c r="CW10" i="12"/>
  <c r="DB10" i="12" s="1"/>
  <c r="DD10" i="12" s="1"/>
  <c r="DE10" i="12" s="1"/>
  <c r="DF10" i="12" s="1"/>
  <c r="DG10" i="12" s="1"/>
  <c r="DC40" i="12"/>
  <c r="DD40" i="12" s="1"/>
  <c r="DE40" i="12" s="1"/>
  <c r="DF46" i="12"/>
  <c r="CW12" i="12"/>
  <c r="DB12" i="12" s="1"/>
  <c r="DD12" i="12" s="1"/>
  <c r="DE12" i="12" s="1"/>
  <c r="DC20" i="12"/>
  <c r="DC16" i="12"/>
  <c r="CW50" i="12"/>
  <c r="DB50" i="12" s="1"/>
  <c r="BJ39" i="12"/>
  <c r="BK39" i="12" s="1"/>
  <c r="BJ45" i="12"/>
  <c r="BK45" i="12" s="1"/>
  <c r="BJ17" i="12"/>
  <c r="BK17" i="12" s="1"/>
  <c r="BL28" i="12"/>
  <c r="BJ33" i="12"/>
  <c r="BK33" i="12" s="1"/>
  <c r="BL12" i="12"/>
  <c r="BL50" i="12"/>
  <c r="BM19" i="12"/>
  <c r="BS19" i="12" s="1"/>
  <c r="BL11" i="12"/>
  <c r="BL35" i="12"/>
  <c r="BM35" i="12" s="1"/>
  <c r="BR35" i="12" s="1"/>
  <c r="DD15" i="12" l="1"/>
  <c r="DE15" i="12" s="1"/>
  <c r="DG26" i="12"/>
  <c r="DH26" i="12" s="1"/>
  <c r="DG42" i="12"/>
  <c r="DJ42" i="12" s="1"/>
  <c r="DO42" i="12" s="1"/>
  <c r="DG48" i="12"/>
  <c r="DM48" i="12" s="1"/>
  <c r="DG27" i="12"/>
  <c r="DL27" i="12" s="1"/>
  <c r="DM11" i="12"/>
  <c r="DI11" i="12"/>
  <c r="DJ11" i="12"/>
  <c r="DO11" i="12" s="1"/>
  <c r="DK11" i="12"/>
  <c r="DH11" i="12"/>
  <c r="DH19" i="12"/>
  <c r="DJ19" i="12"/>
  <c r="DO19" i="12" s="1"/>
  <c r="DK19" i="12"/>
  <c r="DP19" i="12" s="1"/>
  <c r="DI19" i="12"/>
  <c r="DL19" i="12"/>
  <c r="DQ19" i="12" s="1"/>
  <c r="DG32" i="12"/>
  <c r="DK39" i="12"/>
  <c r="DI39" i="12"/>
  <c r="DJ39" i="12"/>
  <c r="DO39" i="12" s="1"/>
  <c r="DH39" i="12"/>
  <c r="DI10" i="12"/>
  <c r="DK10" i="12"/>
  <c r="DJ10" i="12"/>
  <c r="DO10" i="12" s="1"/>
  <c r="DH10" i="12"/>
  <c r="BL38" i="12"/>
  <c r="BM38" i="12" s="1"/>
  <c r="BQ38" i="12" s="1"/>
  <c r="DF12" i="12"/>
  <c r="DG12" i="12" s="1"/>
  <c r="DG35" i="12"/>
  <c r="DG13" i="12"/>
  <c r="DL13" i="12" s="1"/>
  <c r="DF50" i="12"/>
  <c r="DK42" i="12"/>
  <c r="DP42" i="12" s="1"/>
  <c r="DI42" i="12"/>
  <c r="DI26" i="12"/>
  <c r="DJ26" i="12"/>
  <c r="DO26" i="12" s="1"/>
  <c r="BL26" i="12"/>
  <c r="BM26" i="12" s="1"/>
  <c r="BR26" i="12" s="1"/>
  <c r="DD44" i="12"/>
  <c r="DE44" i="12" s="1"/>
  <c r="DF44" i="12" s="1"/>
  <c r="DG46" i="12"/>
  <c r="DM46" i="12" s="1"/>
  <c r="DF9" i="12"/>
  <c r="DG25" i="12"/>
  <c r="DM39" i="12"/>
  <c r="BL27" i="12"/>
  <c r="BM27" i="12" s="1"/>
  <c r="DG28" i="12"/>
  <c r="DM28" i="12" s="1"/>
  <c r="DM42" i="12"/>
  <c r="DR42" i="12" s="1"/>
  <c r="DJ48" i="12"/>
  <c r="DO48" i="12" s="1"/>
  <c r="DK48" i="12"/>
  <c r="DP48" i="12" s="1"/>
  <c r="DF38" i="12"/>
  <c r="DL39" i="12"/>
  <c r="DQ39" i="12" s="1"/>
  <c r="DD20" i="12"/>
  <c r="DE20" i="12" s="1"/>
  <c r="DF15" i="12"/>
  <c r="DG15" i="12" s="1"/>
  <c r="DL15" i="12" s="1"/>
  <c r="DD16" i="12"/>
  <c r="DE16" i="12" s="1"/>
  <c r="DF16" i="12" s="1"/>
  <c r="DF40" i="12"/>
  <c r="DG40" i="12" s="1"/>
  <c r="DL40" i="12" s="1"/>
  <c r="DF18" i="12"/>
  <c r="DM10" i="12"/>
  <c r="DL10" i="12"/>
  <c r="DQ10" i="12" s="1"/>
  <c r="DG22" i="12"/>
  <c r="DM22" i="12" s="1"/>
  <c r="DK26" i="12"/>
  <c r="DD33" i="12"/>
  <c r="DE33" i="12" s="1"/>
  <c r="DC47" i="12"/>
  <c r="DD47" i="12" s="1"/>
  <c r="DE47" i="12" s="1"/>
  <c r="DF21" i="12"/>
  <c r="DL11" i="12"/>
  <c r="DG14" i="12"/>
  <c r="DL14" i="12" s="1"/>
  <c r="DF34" i="12"/>
  <c r="DG34" i="12" s="1"/>
  <c r="DL34" i="12" s="1"/>
  <c r="DF37" i="12"/>
  <c r="DL26" i="12"/>
  <c r="DM19" i="12"/>
  <c r="DD50" i="12"/>
  <c r="DE50" i="12" s="1"/>
  <c r="DH42" i="12"/>
  <c r="DF45" i="12"/>
  <c r="DL32" i="12"/>
  <c r="DG43" i="12"/>
  <c r="DM43" i="12" s="1"/>
  <c r="DF49" i="12"/>
  <c r="DG49" i="12" s="1"/>
  <c r="DG36" i="12"/>
  <c r="DL36" i="12" s="1"/>
  <c r="DG23" i="12"/>
  <c r="DF24" i="12"/>
  <c r="DF17" i="12"/>
  <c r="DF41" i="12"/>
  <c r="BR19" i="12"/>
  <c r="BM21" i="12"/>
  <c r="BS21" i="12" s="1"/>
  <c r="BP34" i="12"/>
  <c r="BO34" i="12"/>
  <c r="BN34" i="12"/>
  <c r="BQ34" i="12"/>
  <c r="BM28" i="12"/>
  <c r="BS28" i="12" s="1"/>
  <c r="BL45" i="12"/>
  <c r="BQ35" i="12"/>
  <c r="BP35" i="12"/>
  <c r="BO35" i="12"/>
  <c r="BN35" i="12"/>
  <c r="BS34" i="12"/>
  <c r="BN19" i="12"/>
  <c r="BQ19" i="12"/>
  <c r="BP19" i="12"/>
  <c r="BO19" i="12"/>
  <c r="BS35" i="12"/>
  <c r="BN16" i="12"/>
  <c r="BP16" i="12"/>
  <c r="BQ16" i="12"/>
  <c r="BO16" i="12"/>
  <c r="BS16" i="12"/>
  <c r="BL39" i="12"/>
  <c r="BM39" i="12" s="1"/>
  <c r="BR39" i="12" s="1"/>
  <c r="BM37" i="12"/>
  <c r="BS37" i="12" s="1"/>
  <c r="BM9" i="12"/>
  <c r="BS9" i="12" s="1"/>
  <c r="BM15" i="12"/>
  <c r="BM23" i="12"/>
  <c r="BS23" i="12" s="1"/>
  <c r="BM14" i="12"/>
  <c r="BS14" i="12" s="1"/>
  <c r="BM48" i="12"/>
  <c r="BS48" i="12" s="1"/>
  <c r="BL41" i="12"/>
  <c r="BM41" i="12"/>
  <c r="BR41" i="12" s="1"/>
  <c r="BL17" i="12"/>
  <c r="BM17" i="12" s="1"/>
  <c r="BL46" i="12"/>
  <c r="BM32" i="12"/>
  <c r="BS32" i="12" s="1"/>
  <c r="BL20" i="12"/>
  <c r="BM43" i="12"/>
  <c r="BS43" i="12" s="1"/>
  <c r="BM22" i="12"/>
  <c r="BS22" i="12" s="1"/>
  <c r="BM12" i="12"/>
  <c r="BM24" i="12"/>
  <c r="BS24" i="12" s="1"/>
  <c r="BJ36" i="12"/>
  <c r="BK36" i="12" s="1"/>
  <c r="BM25" i="12"/>
  <c r="BM40" i="12"/>
  <c r="BM49" i="12"/>
  <c r="BS49" i="12" s="1"/>
  <c r="BL42" i="12"/>
  <c r="BM11" i="12"/>
  <c r="BL47" i="12"/>
  <c r="BJ44" i="12"/>
  <c r="BK44" i="12" s="1"/>
  <c r="BM13" i="12"/>
  <c r="BM45" i="12"/>
  <c r="BR45" i="12" s="1"/>
  <c r="BL33" i="12"/>
  <c r="BM10" i="12"/>
  <c r="BS10" i="12" s="1"/>
  <c r="BM18" i="12"/>
  <c r="BM50" i="12"/>
  <c r="DP10" i="12" l="1"/>
  <c r="DR11" i="12"/>
  <c r="DQ11" i="12"/>
  <c r="DQ27" i="12"/>
  <c r="DQ13" i="12"/>
  <c r="DR48" i="12"/>
  <c r="DR10" i="12"/>
  <c r="DH27" i="12"/>
  <c r="DQ34" i="12"/>
  <c r="DP26" i="12"/>
  <c r="DM27" i="12"/>
  <c r="DP39" i="12"/>
  <c r="DR19" i="12"/>
  <c r="DR28" i="12"/>
  <c r="DQ26" i="12"/>
  <c r="DL42" i="12"/>
  <c r="DQ42" i="12" s="1"/>
  <c r="DR22" i="12"/>
  <c r="DR39" i="12"/>
  <c r="DM26" i="12"/>
  <c r="DR26" i="12" s="1"/>
  <c r="DP11" i="12"/>
  <c r="DJ27" i="12"/>
  <c r="DO27" i="12" s="1"/>
  <c r="DL28" i="12"/>
  <c r="DQ28" i="12" s="1"/>
  <c r="DI27" i="12"/>
  <c r="DI48" i="12"/>
  <c r="DM36" i="12"/>
  <c r="DR36" i="12" s="1"/>
  <c r="DM13" i="12"/>
  <c r="DL43" i="12"/>
  <c r="BQ26" i="12"/>
  <c r="BN26" i="12"/>
  <c r="DK27" i="12"/>
  <c r="DP27" i="12" s="1"/>
  <c r="DL46" i="12"/>
  <c r="DL48" i="12"/>
  <c r="DQ48" i="12" s="1"/>
  <c r="DH48" i="12"/>
  <c r="BR27" i="12"/>
  <c r="BN27" i="12"/>
  <c r="BQ27" i="12"/>
  <c r="BO27" i="12"/>
  <c r="BP27" i="12"/>
  <c r="BS27" i="12"/>
  <c r="DJ12" i="12"/>
  <c r="DO12" i="12" s="1"/>
  <c r="DI12" i="12"/>
  <c r="DK12" i="12"/>
  <c r="DH12" i="12"/>
  <c r="DI25" i="12"/>
  <c r="DJ25" i="12"/>
  <c r="DO25" i="12" s="1"/>
  <c r="DL25" i="12"/>
  <c r="DQ25" i="12" s="1"/>
  <c r="DH25" i="12"/>
  <c r="DK25" i="12"/>
  <c r="DP25" i="12" s="1"/>
  <c r="DG45" i="12"/>
  <c r="DM45" i="12" s="1"/>
  <c r="DI49" i="12"/>
  <c r="DK49" i="12"/>
  <c r="DJ49" i="12"/>
  <c r="DO49" i="12" s="1"/>
  <c r="DH49" i="12"/>
  <c r="DI23" i="12"/>
  <c r="DK23" i="12"/>
  <c r="DJ23" i="12"/>
  <c r="DO23" i="12" s="1"/>
  <c r="DH23" i="12"/>
  <c r="DL23" i="12"/>
  <c r="DG41" i="12"/>
  <c r="DM41" i="12" s="1"/>
  <c r="DF47" i="12"/>
  <c r="DG47" i="12" s="1"/>
  <c r="DM34" i="12"/>
  <c r="DR34" i="12" s="1"/>
  <c r="BS38" i="12"/>
  <c r="DM40" i="12"/>
  <c r="DG38" i="12"/>
  <c r="DI28" i="12"/>
  <c r="DJ28" i="12"/>
  <c r="DO28" i="12" s="1"/>
  <c r="DH28" i="12"/>
  <c r="DK28" i="12"/>
  <c r="DP28" i="12" s="1"/>
  <c r="DI35" i="12"/>
  <c r="DJ35" i="12"/>
  <c r="DO35" i="12" s="1"/>
  <c r="DK35" i="12"/>
  <c r="DP35" i="12" s="1"/>
  <c r="DH35" i="12"/>
  <c r="DM35" i="12"/>
  <c r="DR35" i="12" s="1"/>
  <c r="DI34" i="12"/>
  <c r="DJ34" i="12"/>
  <c r="DO34" i="12" s="1"/>
  <c r="DH34" i="12"/>
  <c r="DK34" i="12"/>
  <c r="DP34" i="12" s="1"/>
  <c r="DG17" i="12"/>
  <c r="DM17" i="12" s="1"/>
  <c r="BN38" i="12"/>
  <c r="DG24" i="12"/>
  <c r="DM24" i="12" s="1"/>
  <c r="DG18" i="12"/>
  <c r="DM18" i="12" s="1"/>
  <c r="DL49" i="12"/>
  <c r="DG50" i="12"/>
  <c r="DI13" i="12"/>
  <c r="DJ13" i="12"/>
  <c r="DO13" i="12" s="1"/>
  <c r="DK13" i="12"/>
  <c r="DP13" i="12" s="1"/>
  <c r="DH13" i="12"/>
  <c r="BP26" i="12"/>
  <c r="BP38" i="12"/>
  <c r="DM49" i="12"/>
  <c r="DG16" i="12"/>
  <c r="DM16" i="12" s="1"/>
  <c r="DG9" i="12"/>
  <c r="DF33" i="12"/>
  <c r="DG33" i="12" s="1"/>
  <c r="DM23" i="12"/>
  <c r="DM12" i="12"/>
  <c r="DR12" i="12" s="1"/>
  <c r="DI32" i="12"/>
  <c r="DJ32" i="12"/>
  <c r="DO32" i="12" s="1"/>
  <c r="DH32" i="12"/>
  <c r="DK32" i="12"/>
  <c r="BR38" i="12"/>
  <c r="DG44" i="12"/>
  <c r="DM15" i="12"/>
  <c r="DI15" i="12"/>
  <c r="DJ15" i="12"/>
  <c r="DO15" i="12" s="1"/>
  <c r="DH15" i="12"/>
  <c r="DK15" i="12"/>
  <c r="BO26" i="12"/>
  <c r="BO38" i="12"/>
  <c r="DM14" i="12"/>
  <c r="DI14" i="12"/>
  <c r="DJ14" i="12"/>
  <c r="DO14" i="12" s="1"/>
  <c r="DK14" i="12"/>
  <c r="DP14" i="12" s="1"/>
  <c r="DH14" i="12"/>
  <c r="DG37" i="12"/>
  <c r="DM37" i="12" s="1"/>
  <c r="DG21" i="12"/>
  <c r="DM21" i="12" s="1"/>
  <c r="DI22" i="12"/>
  <c r="DJ22" i="12"/>
  <c r="DO22" i="12" s="1"/>
  <c r="DK22" i="12"/>
  <c r="DP22" i="12" s="1"/>
  <c r="DH22" i="12"/>
  <c r="DL22" i="12"/>
  <c r="DQ22" i="12" s="1"/>
  <c r="DJ46" i="12"/>
  <c r="DO46" i="12" s="1"/>
  <c r="DI46" i="12"/>
  <c r="DK46" i="12"/>
  <c r="DH46" i="12"/>
  <c r="DL12" i="12"/>
  <c r="DM32" i="12"/>
  <c r="DI40" i="12"/>
  <c r="DJ40" i="12"/>
  <c r="DO40" i="12" s="1"/>
  <c r="DH40" i="12"/>
  <c r="DK40" i="12"/>
  <c r="DI36" i="12"/>
  <c r="DK36" i="12"/>
  <c r="DH36" i="12"/>
  <c r="DJ36" i="12"/>
  <c r="DO36" i="12" s="1"/>
  <c r="BS26" i="12"/>
  <c r="DI43" i="12"/>
  <c r="DJ43" i="12"/>
  <c r="DO43" i="12" s="1"/>
  <c r="DK43" i="12"/>
  <c r="DH43" i="12"/>
  <c r="DL35" i="12"/>
  <c r="DQ35" i="12" s="1"/>
  <c r="DM25" i="12"/>
  <c r="DR25" i="12" s="1"/>
  <c r="DF20" i="12"/>
  <c r="DG20" i="12" s="1"/>
  <c r="BN24" i="12"/>
  <c r="BQ24" i="12"/>
  <c r="BP24" i="12"/>
  <c r="BO24" i="12"/>
  <c r="BR24" i="12"/>
  <c r="BQ12" i="12"/>
  <c r="BP12" i="12"/>
  <c r="BO12" i="12"/>
  <c r="BN12" i="12"/>
  <c r="BR12" i="12"/>
  <c r="BN9" i="12"/>
  <c r="BP9" i="12"/>
  <c r="BQ9" i="12"/>
  <c r="BO9" i="12"/>
  <c r="BR9" i="12"/>
  <c r="BQ28" i="12"/>
  <c r="BN28" i="12"/>
  <c r="BP28" i="12"/>
  <c r="BO28" i="12"/>
  <c r="BR28" i="12"/>
  <c r="BS12" i="12"/>
  <c r="BP50" i="12"/>
  <c r="BO50" i="12"/>
  <c r="BN50" i="12"/>
  <c r="BQ50" i="12"/>
  <c r="BR50" i="12"/>
  <c r="BP22" i="12"/>
  <c r="BO22" i="12"/>
  <c r="BQ22" i="12"/>
  <c r="BN22" i="12"/>
  <c r="BR22" i="12"/>
  <c r="BS41" i="12"/>
  <c r="BQ43" i="12"/>
  <c r="BP43" i="12"/>
  <c r="BO43" i="12"/>
  <c r="BN43" i="12"/>
  <c r="BR43" i="12"/>
  <c r="BS39" i="12"/>
  <c r="BP14" i="12"/>
  <c r="BO14" i="12"/>
  <c r="BN14" i="12"/>
  <c r="BQ14" i="12"/>
  <c r="BR14" i="12"/>
  <c r="BS45" i="12"/>
  <c r="BN21" i="12"/>
  <c r="BP21" i="12"/>
  <c r="BQ21" i="12"/>
  <c r="BO21" i="12"/>
  <c r="BR21" i="12"/>
  <c r="BN13" i="12"/>
  <c r="BQ13" i="12"/>
  <c r="BP13" i="12"/>
  <c r="BO13" i="12"/>
  <c r="BR13" i="12"/>
  <c r="BQ15" i="12"/>
  <c r="BP15" i="12"/>
  <c r="BO15" i="12"/>
  <c r="BN15" i="12"/>
  <c r="BR15" i="12"/>
  <c r="BN17" i="12"/>
  <c r="BQ17" i="12"/>
  <c r="BO17" i="12"/>
  <c r="BP17" i="12"/>
  <c r="BS17" i="12"/>
  <c r="BS13" i="12"/>
  <c r="BN11" i="12"/>
  <c r="BQ11" i="12"/>
  <c r="BP11" i="12"/>
  <c r="BO11" i="12"/>
  <c r="BR11" i="12"/>
  <c r="BN41" i="12"/>
  <c r="BP41" i="12"/>
  <c r="BO41" i="12"/>
  <c r="BQ41" i="12"/>
  <c r="BS15" i="12"/>
  <c r="BP18" i="12"/>
  <c r="BO18" i="12"/>
  <c r="BN18" i="12"/>
  <c r="BQ18" i="12"/>
  <c r="BR18" i="12"/>
  <c r="BQ39" i="12"/>
  <c r="BP39" i="12"/>
  <c r="BO39" i="12"/>
  <c r="BN39" i="12"/>
  <c r="BN37" i="12"/>
  <c r="BO37" i="12"/>
  <c r="BQ37" i="12"/>
  <c r="BP37" i="12"/>
  <c r="BR37" i="12"/>
  <c r="BR17" i="12"/>
  <c r="BP10" i="12"/>
  <c r="BO10" i="12"/>
  <c r="BN10" i="12"/>
  <c r="BQ10" i="12"/>
  <c r="BR10" i="12"/>
  <c r="BN49" i="12"/>
  <c r="BO49" i="12"/>
  <c r="BP49" i="12"/>
  <c r="BQ49" i="12"/>
  <c r="BR49" i="12"/>
  <c r="BN48" i="12"/>
  <c r="BQ48" i="12"/>
  <c r="BP48" i="12"/>
  <c r="BO48" i="12"/>
  <c r="BR48" i="12"/>
  <c r="BS50" i="12"/>
  <c r="BQ40" i="12"/>
  <c r="BN40" i="12"/>
  <c r="BP40" i="12"/>
  <c r="BO40" i="12"/>
  <c r="BR40" i="12"/>
  <c r="BM20" i="12"/>
  <c r="BS20" i="12" s="1"/>
  <c r="BN45" i="12"/>
  <c r="BP45" i="12"/>
  <c r="BQ45" i="12"/>
  <c r="BO45" i="12"/>
  <c r="BN25" i="12"/>
  <c r="BO25" i="12"/>
  <c r="BQ25" i="12"/>
  <c r="BP25" i="12"/>
  <c r="BR25" i="12"/>
  <c r="BN32" i="12"/>
  <c r="BQ32" i="12"/>
  <c r="BP32" i="12"/>
  <c r="BO32" i="12"/>
  <c r="BR32" i="12"/>
  <c r="BQ23" i="12"/>
  <c r="BP23" i="12"/>
  <c r="BO23" i="12"/>
  <c r="BN23" i="12"/>
  <c r="BR23" i="12"/>
  <c r="BS40" i="12"/>
  <c r="BS11" i="12"/>
  <c r="BS18" i="12"/>
  <c r="BS25" i="12"/>
  <c r="BM47" i="12"/>
  <c r="BM42" i="12"/>
  <c r="BM33" i="12"/>
  <c r="BS33" i="12" s="1"/>
  <c r="BM46" i="12"/>
  <c r="BS46" i="12" s="1"/>
  <c r="BL44" i="12"/>
  <c r="BL36" i="12"/>
  <c r="DQ36" i="12" l="1"/>
  <c r="DR40" i="12"/>
  <c r="DP23" i="12"/>
  <c r="DQ46" i="12"/>
  <c r="DQ40" i="12"/>
  <c r="DR32" i="12"/>
  <c r="DR23" i="12"/>
  <c r="DR15" i="12"/>
  <c r="DR14" i="12"/>
  <c r="DQ32" i="12"/>
  <c r="DP36" i="12"/>
  <c r="DR46" i="12"/>
  <c r="DQ15" i="12"/>
  <c r="DP46" i="12"/>
  <c r="DP32" i="12"/>
  <c r="DR16" i="12"/>
  <c r="DR41" i="12"/>
  <c r="DP49" i="12"/>
  <c r="DQ43" i="12"/>
  <c r="DQ14" i="12"/>
  <c r="DQ12" i="12"/>
  <c r="DP43" i="12"/>
  <c r="DP40" i="12"/>
  <c r="DP15" i="12"/>
  <c r="DR49" i="12"/>
  <c r="DQ49" i="12"/>
  <c r="DQ23" i="12"/>
  <c r="DP12" i="12"/>
  <c r="DR13" i="12"/>
  <c r="DR27" i="12"/>
  <c r="DR43" i="12"/>
  <c r="DL16" i="12"/>
  <c r="DQ16" i="12" s="1"/>
  <c r="DI33" i="12"/>
  <c r="DH33" i="12"/>
  <c r="DJ33" i="12"/>
  <c r="DO33" i="12" s="1"/>
  <c r="DK33" i="12"/>
  <c r="DP33" i="12" s="1"/>
  <c r="DJ20" i="12"/>
  <c r="DO20" i="12" s="1"/>
  <c r="DI20" i="12"/>
  <c r="DH20" i="12"/>
  <c r="DK20" i="12"/>
  <c r="DP20" i="12" s="1"/>
  <c r="DJ50" i="12"/>
  <c r="DO50" i="12" s="1"/>
  <c r="DI50" i="12"/>
  <c r="DK50" i="12"/>
  <c r="DH50" i="12"/>
  <c r="DL20" i="12"/>
  <c r="DQ20" i="12" s="1"/>
  <c r="DM33" i="12"/>
  <c r="DR33" i="12" s="1"/>
  <c r="DI18" i="12"/>
  <c r="DK18" i="12"/>
  <c r="DJ18" i="12"/>
  <c r="DO18" i="12" s="1"/>
  <c r="DH18" i="12"/>
  <c r="DL18" i="12"/>
  <c r="DI21" i="12"/>
  <c r="DJ21" i="12"/>
  <c r="DO21" i="12" s="1"/>
  <c r="DK21" i="12"/>
  <c r="DP21" i="12" s="1"/>
  <c r="DH21" i="12"/>
  <c r="DL21" i="12"/>
  <c r="DQ21" i="12" s="1"/>
  <c r="DJ9" i="12"/>
  <c r="DO9" i="12" s="1"/>
  <c r="DK9" i="12"/>
  <c r="DP9" i="12" s="1"/>
  <c r="DI9" i="12"/>
  <c r="DH9" i="12"/>
  <c r="DL9" i="12"/>
  <c r="DK17" i="12"/>
  <c r="DI17" i="12"/>
  <c r="DJ17" i="12"/>
  <c r="DO17" i="12" s="1"/>
  <c r="DH17" i="12"/>
  <c r="DL17" i="12"/>
  <c r="DQ17" i="12" s="1"/>
  <c r="DL50" i="12"/>
  <c r="DL33" i="12"/>
  <c r="DQ33" i="12" s="1"/>
  <c r="DM20" i="12"/>
  <c r="DR20" i="12" s="1"/>
  <c r="DI37" i="12"/>
  <c r="DH37" i="12"/>
  <c r="DJ37" i="12"/>
  <c r="DO37" i="12" s="1"/>
  <c r="DK37" i="12"/>
  <c r="DP37" i="12" s="1"/>
  <c r="DL37" i="12"/>
  <c r="DQ37" i="12" s="1"/>
  <c r="DM9" i="12"/>
  <c r="DI24" i="12"/>
  <c r="DJ24" i="12"/>
  <c r="DO24" i="12" s="1"/>
  <c r="DK24" i="12"/>
  <c r="DP24" i="12" s="1"/>
  <c r="DH24" i="12"/>
  <c r="DL24" i="12"/>
  <c r="DQ24" i="12" s="1"/>
  <c r="DM50" i="12"/>
  <c r="DR50" i="12" s="1"/>
  <c r="DH47" i="12"/>
  <c r="DI47" i="12"/>
  <c r="DJ47" i="12"/>
  <c r="DO47" i="12" s="1"/>
  <c r="DK47" i="12"/>
  <c r="DP47" i="12" s="1"/>
  <c r="DI38" i="12"/>
  <c r="DK38" i="12"/>
  <c r="DJ38" i="12"/>
  <c r="DO38" i="12" s="1"/>
  <c r="DH38" i="12"/>
  <c r="DL38" i="12"/>
  <c r="DQ38" i="12" s="1"/>
  <c r="DI41" i="12"/>
  <c r="DJ41" i="12"/>
  <c r="DO41" i="12" s="1"/>
  <c r="DH41" i="12"/>
  <c r="DK41" i="12"/>
  <c r="DP41" i="12" s="1"/>
  <c r="DL41" i="12"/>
  <c r="DQ41" i="12" s="1"/>
  <c r="DJ44" i="12"/>
  <c r="DO44" i="12" s="1"/>
  <c r="DI44" i="12"/>
  <c r="DH44" i="12"/>
  <c r="DK44" i="12"/>
  <c r="DI45" i="12"/>
  <c r="DJ45" i="12"/>
  <c r="DO45" i="12" s="1"/>
  <c r="DK45" i="12"/>
  <c r="DP45" i="12" s="1"/>
  <c r="DH45" i="12"/>
  <c r="DL45" i="12"/>
  <c r="DQ45" i="12" s="1"/>
  <c r="DL44" i="12"/>
  <c r="DQ44" i="12" s="1"/>
  <c r="DI16" i="12"/>
  <c r="DH16" i="12"/>
  <c r="DJ16" i="12"/>
  <c r="DO16" i="12" s="1"/>
  <c r="DK16" i="12"/>
  <c r="DP16" i="12" s="1"/>
  <c r="DM38" i="12"/>
  <c r="DM47" i="12"/>
  <c r="DR47" i="12" s="1"/>
  <c r="DM44" i="12"/>
  <c r="DR44" i="12" s="1"/>
  <c r="DL47" i="12"/>
  <c r="DQ47" i="12" s="1"/>
  <c r="BP42" i="12"/>
  <c r="BO42" i="12"/>
  <c r="BN42" i="12"/>
  <c r="BQ42" i="12"/>
  <c r="BR42" i="12"/>
  <c r="BQ47" i="12"/>
  <c r="BP47" i="12"/>
  <c r="BO47" i="12"/>
  <c r="BN47" i="12"/>
  <c r="BR47" i="12"/>
  <c r="BS42" i="12"/>
  <c r="BN20" i="12"/>
  <c r="BQ20" i="12"/>
  <c r="BP20" i="12"/>
  <c r="BO20" i="12"/>
  <c r="BR20" i="12"/>
  <c r="BS47" i="12"/>
  <c r="BP46" i="12"/>
  <c r="BO46" i="12"/>
  <c r="BN46" i="12"/>
  <c r="BQ46" i="12"/>
  <c r="BR46" i="12"/>
  <c r="BN33" i="12"/>
  <c r="BO33" i="12"/>
  <c r="BP33" i="12"/>
  <c r="BQ33" i="12"/>
  <c r="BR33" i="12"/>
  <c r="BM36" i="12"/>
  <c r="BM44" i="12"/>
  <c r="DR37" i="12" l="1"/>
  <c r="DP38" i="12"/>
  <c r="DR38" i="12"/>
  <c r="DP18" i="12"/>
  <c r="DQ9" i="12"/>
  <c r="DP17" i="12"/>
  <c r="DR21" i="12"/>
  <c r="DR18" i="12"/>
  <c r="DR45" i="12"/>
  <c r="DP44" i="12"/>
  <c r="DR9" i="12"/>
  <c r="DQ50" i="12"/>
  <c r="DQ18" i="12"/>
  <c r="DP50" i="12"/>
  <c r="DR24" i="12"/>
  <c r="DR17" i="12"/>
  <c r="BN36" i="12"/>
  <c r="BQ36" i="12"/>
  <c r="BP36" i="12"/>
  <c r="BO36" i="12"/>
  <c r="BR36" i="12"/>
  <c r="BQ44" i="12"/>
  <c r="BP44" i="12"/>
  <c r="BO44" i="12"/>
  <c r="BN44" i="12"/>
  <c r="BR44" i="12"/>
  <c r="BS36" i="12"/>
  <c r="BS44" i="12"/>
</calcChain>
</file>

<file path=xl/sharedStrings.xml><?xml version="1.0" encoding="utf-8"?>
<sst xmlns="http://schemas.openxmlformats.org/spreadsheetml/2006/main" count="21036" uniqueCount="539">
  <si>
    <t>Elements</t>
  </si>
  <si>
    <t>Conc. (%)</t>
  </si>
  <si>
    <t>Corrected conc. (%)</t>
  </si>
  <si>
    <t>MgO</t>
  </si>
  <si>
    <t>Al2O3</t>
  </si>
  <si>
    <t>SiO2</t>
  </si>
  <si>
    <t>CaO</t>
  </si>
  <si>
    <t>TiO2</t>
  </si>
  <si>
    <t>Cr2O3</t>
  </si>
  <si>
    <t>MnO</t>
  </si>
  <si>
    <t>Fe2O3</t>
  </si>
  <si>
    <t>NiO</t>
  </si>
  <si>
    <t>LOI</t>
  </si>
  <si>
    <t>K2O</t>
  </si>
  <si>
    <t>Simi-Quantification of sample: BAID 110</t>
  </si>
  <si>
    <t>Simi-Quantification of sample: BAID 05</t>
  </si>
  <si>
    <t>Simi-Quantification of sample: BAID 20</t>
  </si>
  <si>
    <t>Simi-Quantification of sample: BAID 30</t>
  </si>
  <si>
    <t>Simi-Quantification of sample: BAID 40</t>
  </si>
  <si>
    <t>Simi-Quantification of sample: BAID 50</t>
  </si>
  <si>
    <t>Simi-Quantification of sample: BAID 60</t>
  </si>
  <si>
    <t>Simi-Quantification of sample: BAID 70</t>
  </si>
  <si>
    <t>Simi-Quantification of sample: BAID 80</t>
  </si>
  <si>
    <t>Simi-Quantification of sample: BAID 90</t>
  </si>
  <si>
    <t>Simi-Quantification of sample: BAID 100</t>
  </si>
  <si>
    <t xml:space="preserve">Na2O </t>
  </si>
  <si>
    <t>Na2O</t>
  </si>
  <si>
    <t>Simi-Quantification of sample: BAID 120</t>
  </si>
  <si>
    <t>Simi-Quantification of sample: BAID 130</t>
  </si>
  <si>
    <t>Simi-Quantification of sample: BAID 140</t>
  </si>
  <si>
    <t>Simi-Quantification of sample: BAID 150</t>
  </si>
  <si>
    <t>Simi-Quantification of sample: BAID 160</t>
  </si>
  <si>
    <t>Simi-Quantification of sample: BAID 170</t>
  </si>
  <si>
    <t>Simi-Quantification of sample: BAID 180</t>
  </si>
  <si>
    <t>Simi-Quantification of sample: BAID 190</t>
  </si>
  <si>
    <t>P2O5</t>
  </si>
  <si>
    <t>Simi-Quantification of sample: BAID 200</t>
  </si>
  <si>
    <t>Simi-Quantification of sample: BAID 210</t>
  </si>
  <si>
    <t>Simi-Quantification of sample: BAID 220</t>
  </si>
  <si>
    <t>Simi-Quantification of sample: BAID 230</t>
  </si>
  <si>
    <t>Simi-Quantification of sample: BAID 240</t>
  </si>
  <si>
    <t>Simi-Quantification of sample: BAID 250</t>
  </si>
  <si>
    <t>Simi-Quantification of sample: BAID 260</t>
  </si>
  <si>
    <t>Simi-Quantification of sample: BAID 270</t>
  </si>
  <si>
    <t>Simi-Quantification of sample: BAID 280</t>
  </si>
  <si>
    <t>Simi-Quantification of sample: BAID 290</t>
  </si>
  <si>
    <t>Simi-Quantification of sample: BAID 300</t>
  </si>
  <si>
    <t>Mg</t>
  </si>
  <si>
    <t>Al</t>
  </si>
  <si>
    <t>Si</t>
  </si>
  <si>
    <t>K</t>
  </si>
  <si>
    <t>Ca</t>
  </si>
  <si>
    <t>Cr</t>
  </si>
  <si>
    <t>Mn</t>
  </si>
  <si>
    <t>Fe</t>
  </si>
  <si>
    <t>Ni</t>
  </si>
  <si>
    <t>Simi-Quantification of sample: BAID 310</t>
  </si>
  <si>
    <t>Simi-Quantification of sample: BAID 320</t>
  </si>
  <si>
    <t>Simi-Quantification of sample: BAID 330</t>
  </si>
  <si>
    <t>Co3O4</t>
  </si>
  <si>
    <t>Simi-Quantification of sample: BAID 340</t>
  </si>
  <si>
    <t>Simi-Quantification of sample: BAID 350</t>
  </si>
  <si>
    <t>Simi-Quantification of sample: BAID 360</t>
  </si>
  <si>
    <t>Simi-Quantification of sample: BAID 370</t>
  </si>
  <si>
    <t>Simi-Quantification of sample: BAID 380</t>
  </si>
  <si>
    <t>Simi-Quantification of sample: BAID 390</t>
  </si>
  <si>
    <t>Ti</t>
  </si>
  <si>
    <t>Simi-Quantification of sample: BAID 400</t>
  </si>
  <si>
    <t>Major Elements Results</t>
  </si>
  <si>
    <t>Omnian Results</t>
  </si>
  <si>
    <t>Simi-Quantification of sample: CMIB 7B 50</t>
  </si>
  <si>
    <t>Simi-Quantification of sample: CMIB 7B 40</t>
  </si>
  <si>
    <t>Simi-Quantification of sample: CMIB 7B 30</t>
  </si>
  <si>
    <t>Simi-Quantification of sample: CMIB 7B 20</t>
  </si>
  <si>
    <t>Simi-Quantification of sample: CMIB 7B 10</t>
  </si>
  <si>
    <t>Simi-Quantification of sample: CMIB 7B 60</t>
  </si>
  <si>
    <t>Simi-Quantification of sample: CMIB 7B 70</t>
  </si>
  <si>
    <t>Simi-Quantification of sample: CMIB 7B 80</t>
  </si>
  <si>
    <t>Simi-Quantification of sample: CMIB 7B 90</t>
  </si>
  <si>
    <t>Simi-Quantification of sample: CMIB 7B 100</t>
  </si>
  <si>
    <t>Simi-Quantification of sample: CMIB 7B 110</t>
  </si>
  <si>
    <t>Simi-Quantification of sample: CMIB 7B 120</t>
  </si>
  <si>
    <t>Simi-Quantification of sample: CMIB 7B 130</t>
  </si>
  <si>
    <t>Simi-Quantification of sample: CMIB 7B 140</t>
  </si>
  <si>
    <t>Simi-Quantification of sample: CMIB 7B 150</t>
  </si>
  <si>
    <t>Simi-Quantification of sample: CMIB 7B 160</t>
  </si>
  <si>
    <t>Simi-Quantification of sample: CMIB 7B 180</t>
  </si>
  <si>
    <t>Simi-Quantification of sample: CMIB 7B 190</t>
  </si>
  <si>
    <t>Simi-Quantification of sample: CMIB 7B 200</t>
  </si>
  <si>
    <t>Simi-Quantification of sample: CMIB 7B 210</t>
  </si>
  <si>
    <t>Simi-Quantification of sample: CMIB 7B 220</t>
  </si>
  <si>
    <t>Simi-Quantification of sample: CMIB 7B 230</t>
  </si>
  <si>
    <t>Simi-Quantification of sample: CMIB 7B 235</t>
  </si>
  <si>
    <t>Simi-Quantification of sample: CMIB 8A 10</t>
  </si>
  <si>
    <t>Simi-Quantification of sample: CMIB 8A 20</t>
  </si>
  <si>
    <t>Simi-Quantification of sample: CMIB 8A 30</t>
  </si>
  <si>
    <t>Simi-Quantification of sample: CMIB 8A 40</t>
  </si>
  <si>
    <t>Simi-Quantification of sample: CMIB 8A 50</t>
  </si>
  <si>
    <t>Simi-Quantification of sample: CMIB 8A 60</t>
  </si>
  <si>
    <t>Simi-Quantification of sample: CMIB 8A 70</t>
  </si>
  <si>
    <t>Simi-Quantification of sample: CMIB 8A 80</t>
  </si>
  <si>
    <t>Simi-Quantification of sample: CMIB 8A 90</t>
  </si>
  <si>
    <t>Simi-Quantification of sample: CMIB 8A 100</t>
  </si>
  <si>
    <t>Simi-Quantification of sample: CMIB 8A 110</t>
  </si>
  <si>
    <t>Simi-Quantification of sample: CMIB 8A 120</t>
  </si>
  <si>
    <t>Simi-Quantification of sample: CMIB 8A 130</t>
  </si>
  <si>
    <t>Simi-Quantification of sample: CMIB 8A 140</t>
  </si>
  <si>
    <t>Simi-Quantification of sample: CMIB 8A 150</t>
  </si>
  <si>
    <t>Simi-Quantification of sample: CMIB 8A 160</t>
  </si>
  <si>
    <t>Simi-Quantification of sample: CMIB 8A 170</t>
  </si>
  <si>
    <t>Simi-Quantification of sample: CMIB 8A 180</t>
  </si>
  <si>
    <t>Simi-Quantification of sample: CMIB 8A 190</t>
  </si>
  <si>
    <t>Simi-Quantification of sample: CMIB 8A 200</t>
  </si>
  <si>
    <t>Simi-Quantification of sample: CMIB 8A 210</t>
  </si>
  <si>
    <t>Simi-Quantification of sample: CMIB 8A 220</t>
  </si>
  <si>
    <t>Simi-Quantification of sample: CMIB 8A 230</t>
  </si>
  <si>
    <t>Simi-Quantification of sample: CMIB 8A 240</t>
  </si>
  <si>
    <t>Simi-Quantification of sample: CMIB 8A 250</t>
  </si>
  <si>
    <t>Simi-Quantification of sample: CMIB 8A 280</t>
  </si>
  <si>
    <t>Simi-Quantification of sample: CMIB 8A 260</t>
  </si>
  <si>
    <t>Simi-Quantification of sample: CMIB 8A 290</t>
  </si>
  <si>
    <t>Simi-Quantification of sample: CMIB 8A 300</t>
  </si>
  <si>
    <t>Simi-Quantification of sample: CMIB 8A 310</t>
  </si>
  <si>
    <t>Simi-Quantification of sample: CMIB 8A 320</t>
  </si>
  <si>
    <t>Simi-Quantification of sample: CMIB 8A 330</t>
  </si>
  <si>
    <t>Simi-Quantification of sample: CMIB 8A 340</t>
  </si>
  <si>
    <t>Simi-Quantification of sample: CMIB 8A 350</t>
  </si>
  <si>
    <t>Simi-Quantification of sample: CMIB 8A 360</t>
  </si>
  <si>
    <t>Simi-Quantification of sample: CMIB 8A 390</t>
  </si>
  <si>
    <t>Simi-Quantification of sample: CMIB 8A 370</t>
  </si>
  <si>
    <t>Simi-Quantification of sample: CMIB 8A 380</t>
  </si>
  <si>
    <t>Simi-Quantification of sample: CMIB 8A 400</t>
  </si>
  <si>
    <t>Simi-Quantification of sample: BAIC 10-02</t>
  </si>
  <si>
    <t>Simi-Quantification of sample: BAIC 15-03</t>
  </si>
  <si>
    <t>Simi-Quantification of sample: BAIC 20-05</t>
  </si>
  <si>
    <t>Simi-Quantification of sample: BAIC 25-10</t>
  </si>
  <si>
    <t>Simi-Quantification of sample: BAIC 30-15</t>
  </si>
  <si>
    <t>Simi-Quantification of sample: BAIC 35-20</t>
  </si>
  <si>
    <t>Simi-Quantification of sample: BAIC 40-21</t>
  </si>
  <si>
    <t>Simi-Quantification of sample: BAIC 50-23</t>
  </si>
  <si>
    <t>Simi-Quantification of sample: BAIC 60-25</t>
  </si>
  <si>
    <t>Simi-Quantification of sample: BAIC 80-30</t>
  </si>
  <si>
    <t>Simi-Quantification of sample: BAIC 100-34</t>
  </si>
  <si>
    <t>Simi-Quantification of sample: BAIC 120-34</t>
  </si>
  <si>
    <t>Simi-Quantification of sample: BAIC 110-36</t>
  </si>
  <si>
    <t>Simi-Quantification of sample: BAIC 130-40</t>
  </si>
  <si>
    <t>Simi-Quantification of sample: BAIC 140-42</t>
  </si>
  <si>
    <t>Simi-Quantification of sample: BAIC 150-44</t>
  </si>
  <si>
    <t>Simi-Quantification of sample: BAIC 170-48</t>
  </si>
  <si>
    <t>Simi-Quantification of sample: BAIC 180-50</t>
  </si>
  <si>
    <t>Simi-Quantification of sample: BAIC 190-62</t>
  </si>
  <si>
    <t>Simi-Quantification of sample: BAIC 200-66</t>
  </si>
  <si>
    <t>Simi-Quantification of sample: BAIC 210-65</t>
  </si>
  <si>
    <t>Simi-Quantification of sample: BAIC 220-70</t>
  </si>
  <si>
    <t>Simi-Quantification of sample: BAIC 230-72</t>
  </si>
  <si>
    <t>Simi-Quantification of sample: BAIC 240-74</t>
  </si>
  <si>
    <t>Simi-Quantification of sample: BAIC 250-76</t>
  </si>
  <si>
    <t>Simi-Quantification of sample: BAIC 260-78</t>
  </si>
  <si>
    <t>Simi-Quantification of sample: BAIC 270-80</t>
  </si>
  <si>
    <t>Simi-Quantification of sample: BAIC 280-82</t>
  </si>
  <si>
    <t>Simi-Quantification of sample: BAIC 290-84</t>
  </si>
  <si>
    <t>Simi-Quantification of sample: BAIC 300-86</t>
  </si>
  <si>
    <t>Simi-Quantification of sample: BAIC 310-88</t>
  </si>
  <si>
    <t>Simi-Quantification of sample: BAIC 315-89</t>
  </si>
  <si>
    <t>Simi-Quantification of sample: BAIC 320-90</t>
  </si>
  <si>
    <t>Simi-Quantification of sample: BAIC 340-94</t>
  </si>
  <si>
    <t>Simi-Quantification of sample: BAIC 330-92</t>
  </si>
  <si>
    <t>Simi-Quantification of sample: BAIC 350-96</t>
  </si>
  <si>
    <t>Simi-Quantification of sample: BAIC 360-98</t>
  </si>
  <si>
    <t>Simi-Quantification of sample: BAIC 370-100</t>
  </si>
  <si>
    <t>Simi-Quantification of sample: BAIC 380-102</t>
  </si>
  <si>
    <t>Simi-Quantification of sample: BAIC 390-104</t>
  </si>
  <si>
    <t>Simi-Quantification of sample: BAIC 400-106</t>
  </si>
  <si>
    <t>Quantification of sample: CMIB 8A 260</t>
  </si>
  <si>
    <t>Quantification of sample: BAID 400</t>
  </si>
  <si>
    <t>Quantification of sample: BAID 350</t>
  </si>
  <si>
    <t>Quantification of sample: BAID 340</t>
  </si>
  <si>
    <t>Quantification of sample: BAID 330</t>
  </si>
  <si>
    <t>Quantification of sample: BAID 390</t>
  </si>
  <si>
    <t>Quantification of sample: BAID 370</t>
  </si>
  <si>
    <t>Quantification of sample: BAID 40</t>
  </si>
  <si>
    <t>Quantification of sample: BAID 50</t>
  </si>
  <si>
    <t>Quantification of sample: BAID 60</t>
  </si>
  <si>
    <t>Quantification of sample: BAID 180</t>
  </si>
  <si>
    <t>Quantification of sample: BAID 100</t>
  </si>
  <si>
    <t>Quantification of sample: BAID 110</t>
  </si>
  <si>
    <t>Quantification of sample: BAID 220</t>
  </si>
  <si>
    <t>Quantification of sample: CMIB 7B 200</t>
  </si>
  <si>
    <t>Quantification of sample: CMIB 7B 190</t>
  </si>
  <si>
    <t>Quantification of sample: CMIB 7B 210</t>
  </si>
  <si>
    <t>Quantification of sample: CMIB 7B 235</t>
  </si>
  <si>
    <t>Quantification of sample: CMIB 7B 220</t>
  </si>
  <si>
    <t>Quantification of sample: CMIB 8A 380</t>
  </si>
  <si>
    <t>Quantification of sample: BAID 380</t>
  </si>
  <si>
    <t>Quantification of sample: BAID 360</t>
  </si>
  <si>
    <t>Quantification of sample: CMIB 7B 230</t>
  </si>
  <si>
    <t>Quantification of sample: BAID 230</t>
  </si>
  <si>
    <t>Quantification of sample: BAID 30</t>
  </si>
  <si>
    <t>Quantification of sample: BAID 140</t>
  </si>
  <si>
    <t>Quantification of sample: BAID 80</t>
  </si>
  <si>
    <t>Quantification of sample: BAID 190</t>
  </si>
  <si>
    <t>Quantification of sample: BAID 130</t>
  </si>
  <si>
    <t>Quantification of sample: BAID 150</t>
  </si>
  <si>
    <t>Quantification of sample: BAID 120</t>
  </si>
  <si>
    <t>Quantification of sample: CMIB 8A 140</t>
  </si>
  <si>
    <t>Quantification of sample: CMIB 8A 150</t>
  </si>
  <si>
    <t>Quantification of sample: CMIB 8A 130</t>
  </si>
  <si>
    <t>Quantification of sample: CMIB 8A 120</t>
  </si>
  <si>
    <t>Quantification of sample: CMIB 8A 110</t>
  </si>
  <si>
    <t>Quantification of sample: CMIB 8A 100</t>
  </si>
  <si>
    <t>Quantification of sample: CMIB 8A 90</t>
  </si>
  <si>
    <t>Quantification of sample: CMIB 8A 300</t>
  </si>
  <si>
    <t>Quantification of sample: CMIB 8A 280</t>
  </si>
  <si>
    <t>Quantification of sample: CMIB 8A 240</t>
  </si>
  <si>
    <t>Quantification of sample: CMIB 8A 290</t>
  </si>
  <si>
    <t>Quantification of sample: CMIB 8A 250</t>
  </si>
  <si>
    <t>Quantification of sample: CMIB 8A 200</t>
  </si>
  <si>
    <t>Quantification of sample: CMIB 8A 390</t>
  </si>
  <si>
    <t>Quantification of sample: BAIC 20-05</t>
  </si>
  <si>
    <t>Quantification of sample: BAID 90</t>
  </si>
  <si>
    <t>Quantification of sample: BAID 210</t>
  </si>
  <si>
    <t>Quantification of sample: BAID 160</t>
  </si>
  <si>
    <t>Quantification of sample: BAID 05</t>
  </si>
  <si>
    <t>Quantification of sample: BAID 240</t>
  </si>
  <si>
    <t>Quantification of sample: BAID 70</t>
  </si>
  <si>
    <t>Quantification of sample: BAID 250</t>
  </si>
  <si>
    <t>Quantification of sample: BAID 320</t>
  </si>
  <si>
    <t>Quantification of sample: BAID 260</t>
  </si>
  <si>
    <t>Quantification of sample: CMIB 8A 80</t>
  </si>
  <si>
    <t>Quantification of sample: BAID 270</t>
  </si>
  <si>
    <t>Quantification of sample: BAID 280</t>
  </si>
  <si>
    <t>Quantification of sample: BAID 290</t>
  </si>
  <si>
    <t>Quantification of sample: BAID 300</t>
  </si>
  <si>
    <t>Quantification of sample: CMIB 7B 70</t>
  </si>
  <si>
    <t>Quantification of sample: CMIB 7B 40</t>
  </si>
  <si>
    <t>Quantification of sample: CMIB 7B 30</t>
  </si>
  <si>
    <t>Quantification of sample: CMIB 7B 20</t>
  </si>
  <si>
    <t>Quantification of sample: CMIB 7B 10</t>
  </si>
  <si>
    <t>Quantification of sample: CMIB 7B 60</t>
  </si>
  <si>
    <t>Quantification of sample: CMIB 7B 50</t>
  </si>
  <si>
    <t>Quantification of sample: CMIB 7B 80</t>
  </si>
  <si>
    <t>Quantification of sample: CMIB 8A 170</t>
  </si>
  <si>
    <t>Quantification of sample: CMIB 8A 210</t>
  </si>
  <si>
    <t>Quantification of sample: CMIB 8A 400</t>
  </si>
  <si>
    <t>Quantification of sample: CMIB 8A 220</t>
  </si>
  <si>
    <t>Quantification of sample: CMIB 8A 230</t>
  </si>
  <si>
    <t>Quantification of sample: CMIB 8A 340</t>
  </si>
  <si>
    <t>Quantification of sample: BAIC 280-82</t>
  </si>
  <si>
    <t>Quantification of sample: CMIB 7B 140</t>
  </si>
  <si>
    <t>Quantification of sample: CMIB 8A 370</t>
  </si>
  <si>
    <t>Quantification of sample: CMIB 8A 330</t>
  </si>
  <si>
    <t>Quantification of sample: CMIB 8A 360</t>
  </si>
  <si>
    <t>Quantification of sample: CMIB 8A 350</t>
  </si>
  <si>
    <t>Quantification of sample: CMIB 8A 310</t>
  </si>
  <si>
    <t>Quantification of sample: BAIC 25-10</t>
  </si>
  <si>
    <t>Quantification of sample: BAIC 140-42</t>
  </si>
  <si>
    <t>Quantification of sample: BAIC 180-50</t>
  </si>
  <si>
    <t>Quantification of sample: BAIC 15-03</t>
  </si>
  <si>
    <t>Quantification of sample: BAIC 100-34</t>
  </si>
  <si>
    <t>Quantification of sample: CMIB 7B 100</t>
  </si>
  <si>
    <t>Quantification of sample: CMIB 7B 110</t>
  </si>
  <si>
    <t>Quantification of sample: CMIB 7B 120</t>
  </si>
  <si>
    <t>Quantification of sample: CMIB 7B 90</t>
  </si>
  <si>
    <t>Quantification of sample: CMIB 7B 130</t>
  </si>
  <si>
    <t>Quantification of sample: CMIB 7B 150</t>
  </si>
  <si>
    <t>Quantification of sample: BAIC 380-102</t>
  </si>
  <si>
    <t>Quantification of sample: CMIB 7B 160</t>
  </si>
  <si>
    <t>Quantification of sample: BAIC 350-96</t>
  </si>
  <si>
    <t>Quantification of sample: BAIC 340-94</t>
  </si>
  <si>
    <t>Quantification of sample: BAIC 330-92</t>
  </si>
  <si>
    <t>Quantification of sample: BAIC 320-90</t>
  </si>
  <si>
    <t>Quantification of sample: BAIC 315-89</t>
  </si>
  <si>
    <t>Quantification of sample: BAIC 310-88</t>
  </si>
  <si>
    <t>Quantification of sample: BAIC 300-86</t>
  </si>
  <si>
    <t>Quantification of sample: BAIC 290-84</t>
  </si>
  <si>
    <t>Quantification of sample: BAIC 270-80</t>
  </si>
  <si>
    <t>Quantification of sample: BAIC 260-78</t>
  </si>
  <si>
    <t>Quantification of sample: BAIC 250-76</t>
  </si>
  <si>
    <t>Quantification of sample: BAIC 230-72</t>
  </si>
  <si>
    <t>Quantification of sample: BAIC 220-70</t>
  </si>
  <si>
    <t>Quantification of sample: BAIC 210-65</t>
  </si>
  <si>
    <t>Quantification of sample: BAIC 190-62</t>
  </si>
  <si>
    <t>Quantification of sample: BAIC 150-44</t>
  </si>
  <si>
    <t>Quantification of sample: BAIC 130-40</t>
  </si>
  <si>
    <t>Quantification of sample: BAIC 110-36</t>
  </si>
  <si>
    <t>Quantification of sample: BAIC 50-23</t>
  </si>
  <si>
    <t>Quantification of sample: BAIC 40-21</t>
  </si>
  <si>
    <t>Quantification of sample: BAIC 35-20</t>
  </si>
  <si>
    <t>Quantification of sample: CMIB 8A 320</t>
  </si>
  <si>
    <t>Quantification of sample: BAID 310</t>
  </si>
  <si>
    <t>Quantification of sample: BAIC 60-25</t>
  </si>
  <si>
    <t>Quantification of sample: BAIC 80-30</t>
  </si>
  <si>
    <t>Quantification of sample: BAIC 120-34</t>
  </si>
  <si>
    <t>Quantification of sample: BAIC 170-48</t>
  </si>
  <si>
    <t>Quantification of sample: BAIC 200-66</t>
  </si>
  <si>
    <t>Quantification of sample: BAIC 240-74</t>
  </si>
  <si>
    <t>Quantification of sample: BAIC 360-98</t>
  </si>
  <si>
    <t>Quantification of sample: BAIC 370-100</t>
  </si>
  <si>
    <t>Quantification of sample: BAIC 390-104</t>
  </si>
  <si>
    <t>Quantification of sample: BAIC 400-106</t>
  </si>
  <si>
    <t>Quantification of sample: CMIB 8A 10</t>
  </si>
  <si>
    <t>Quantification of sample: CMIB 8A 20</t>
  </si>
  <si>
    <t>Quantification of sample: CMIB 8A 30</t>
  </si>
  <si>
    <t>Quantification of sample: CMIB 8A 40</t>
  </si>
  <si>
    <t>Quantification of sample: CMIB 8A 50</t>
  </si>
  <si>
    <t>Quantification of sample: CMIB 8A 60</t>
  </si>
  <si>
    <t>Quantification of sample: CMIB 8A 70</t>
  </si>
  <si>
    <t>Quantification of sample: CMIB 8A 160</t>
  </si>
  <si>
    <t>Quantification of sample: CMIB 8A 180</t>
  </si>
  <si>
    <t>Quantification of sample: CMIB 8A 190</t>
  </si>
  <si>
    <t>Simi-Quantification of sample: BAIC 70-28</t>
  </si>
  <si>
    <t>Quantification of sample: BAIC 70-28</t>
  </si>
  <si>
    <t>Quantification of sample: BAIC 160-46</t>
  </si>
  <si>
    <t>Simi-Quantification of sample: BAIC 160-46</t>
  </si>
  <si>
    <t>Quantification of sample: BAID 20</t>
  </si>
  <si>
    <t>Quantification of sample: BAIC 30-15</t>
  </si>
  <si>
    <t xml:space="preserve"> Trace Elements Results</t>
  </si>
  <si>
    <t>Sample:  CMIB 7B 120</t>
  </si>
  <si>
    <t>Sample:  CMIB 7B 70</t>
  </si>
  <si>
    <t>Sample:  CMIB 7B 130</t>
  </si>
  <si>
    <t>Sample:  CMIB 7B 110</t>
  </si>
  <si>
    <t>Sample:  CMIB 7B 40</t>
  </si>
  <si>
    <t>Sample:  CMIB 7B 20</t>
  </si>
  <si>
    <t>Sample:  CMIB 7B 235</t>
  </si>
  <si>
    <t>Sample:  CMIB 7B 270</t>
  </si>
  <si>
    <t>Conc. (ppm)</t>
  </si>
  <si>
    <t>Sc</t>
  </si>
  <si>
    <t>V</t>
  </si>
  <si>
    <t>Co</t>
  </si>
  <si>
    <t>Cu</t>
  </si>
  <si>
    <t>Zn</t>
  </si>
  <si>
    <t>Ga</t>
  </si>
  <si>
    <t>Ge</t>
  </si>
  <si>
    <t>Se</t>
  </si>
  <si>
    <t>Br</t>
  </si>
  <si>
    <t>As</t>
  </si>
  <si>
    <t>Sr</t>
  </si>
  <si>
    <t>Rb</t>
  </si>
  <si>
    <t>Y</t>
  </si>
  <si>
    <t>Zr</t>
  </si>
  <si>
    <t>I</t>
  </si>
  <si>
    <t>Sb</t>
  </si>
  <si>
    <t>Mo</t>
  </si>
  <si>
    <t>Ba</t>
  </si>
  <si>
    <t>Te</t>
  </si>
  <si>
    <t>La</t>
  </si>
  <si>
    <t>Nd</t>
  </si>
  <si>
    <t>Cs</t>
  </si>
  <si>
    <t>Hf</t>
  </si>
  <si>
    <t>W</t>
  </si>
  <si>
    <t>Bi</t>
  </si>
  <si>
    <t>Tl</t>
  </si>
  <si>
    <t>Ce</t>
  </si>
  <si>
    <t>Ta</t>
  </si>
  <si>
    <t>Pb</t>
  </si>
  <si>
    <t>Sm</t>
  </si>
  <si>
    <t>U</t>
  </si>
  <si>
    <t>Sample:  CMIB 7B 150</t>
  </si>
  <si>
    <t>Sample:  CMIB 7B 140</t>
  </si>
  <si>
    <t>Sample:  CMIB 7B 210</t>
  </si>
  <si>
    <t>Sample:  CMIB 7B 190</t>
  </si>
  <si>
    <t>Sample:  CMIB 7B 10</t>
  </si>
  <si>
    <t>Sample:  CMIB 7B 160</t>
  </si>
  <si>
    <t>Sample:  CMIB 7B 50</t>
  </si>
  <si>
    <t>Sample:  CMIB 7B 80</t>
  </si>
  <si>
    <t>Sn</t>
  </si>
  <si>
    <t>Yb</t>
  </si>
  <si>
    <t>Sample:  CMIB 7B 60</t>
  </si>
  <si>
    <t>Sample:  CMIB 7B 230</t>
  </si>
  <si>
    <t>Sample:  CMIB 7B 100</t>
  </si>
  <si>
    <t>Sample:  CMIB 7B 180</t>
  </si>
  <si>
    <t>Sample:  CMIB 7B 200</t>
  </si>
  <si>
    <t>Sample:  CMIB 7B 90</t>
  </si>
  <si>
    <t>Sample:  CMIB 7B 220</t>
  </si>
  <si>
    <t>Sample:  CMIB 7B 30</t>
  </si>
  <si>
    <t>Sample:  BAIC 25-10</t>
  </si>
  <si>
    <t>Sample:  BAIC 100-34</t>
  </si>
  <si>
    <t>Sample:  BAIC 15-03</t>
  </si>
  <si>
    <t>Sample:  BAIC 180-50</t>
  </si>
  <si>
    <t>Sample:  BAIC 60-25</t>
  </si>
  <si>
    <t>Sample:  BAIC 35-20</t>
  </si>
  <si>
    <t>Sample:  BAIC 360-98</t>
  </si>
  <si>
    <t>Nb</t>
  </si>
  <si>
    <t>Sample:  BAIC 160-46</t>
  </si>
  <si>
    <t>Sample:  BAIC 280-82</t>
  </si>
  <si>
    <t>Sample:  BAIC 10-02</t>
  </si>
  <si>
    <t>Sample:  BAIC 240-74</t>
  </si>
  <si>
    <t>Sample:  BAIC 290-84</t>
  </si>
  <si>
    <t>Sample:  BAIC 270-80</t>
  </si>
  <si>
    <t>Sample:  BAIC 30-15</t>
  </si>
  <si>
    <t>Sample:  BAIC 250-76</t>
  </si>
  <si>
    <t>Sample:  BAIC 20-05</t>
  </si>
  <si>
    <t>Sample:  BAIC 315-89</t>
  </si>
  <si>
    <t>Sample:  BAIC 300-86</t>
  </si>
  <si>
    <t>Sample:  BAIC 80-30</t>
  </si>
  <si>
    <t>Sample:  BAIC 260-78</t>
  </si>
  <si>
    <t>Sample:  BAIC 70-28</t>
  </si>
  <si>
    <t>Sample:  BAIC 190-62</t>
  </si>
  <si>
    <t>Sample:  BAIC 110-36</t>
  </si>
  <si>
    <t>Sample:  BAIC 130-40</t>
  </si>
  <si>
    <t>Sample:  BAIC 320-90</t>
  </si>
  <si>
    <t>Sample:  BAIC 330-92</t>
  </si>
  <si>
    <t>Sample:  BAIC 120-34</t>
  </si>
  <si>
    <t>Sample:  BAIC 310-88</t>
  </si>
  <si>
    <t>Sample:  BAIC 40-21</t>
  </si>
  <si>
    <t>Sample:  BAIC 230-72</t>
  </si>
  <si>
    <t>Sample:  BAIC 210-65</t>
  </si>
  <si>
    <t>Sample:  BAIC 150-44</t>
  </si>
  <si>
    <t>Sample:  BAIC 170-48</t>
  </si>
  <si>
    <t>Sample:  BAIC 350-96</t>
  </si>
  <si>
    <t>Sample:  BAIC 220-70</t>
  </si>
  <si>
    <t>Sample:  BAIC 200-66</t>
  </si>
  <si>
    <t>Sample:  BAIC 380-102</t>
  </si>
  <si>
    <t>Sample:  BAIC 340-94</t>
  </si>
  <si>
    <t>Sample:  BAIC 390-104</t>
  </si>
  <si>
    <t>Sample:  BAIC 370-100</t>
  </si>
  <si>
    <t>Sample:  BAIC 400-106</t>
  </si>
  <si>
    <t>Sample:  BAIC 50-23</t>
  </si>
  <si>
    <t>Sample:  BAIC 140-42</t>
  </si>
  <si>
    <t>Sample:  CMIB 8A 390</t>
  </si>
  <si>
    <t>Sample:  CMIB 8A 340</t>
  </si>
  <si>
    <t>Sample:  CMIB 8A 220</t>
  </si>
  <si>
    <t>Sample:  CMIB 8A 350</t>
  </si>
  <si>
    <t>Sample:  CMIB 8A 360</t>
  </si>
  <si>
    <t>Sample:  CMIB 8A 330</t>
  </si>
  <si>
    <t>Sample:  CMIB 8A 370</t>
  </si>
  <si>
    <t>Sample:  CMIB 8A 310</t>
  </si>
  <si>
    <t>Sample:  CMIB 8A 320</t>
  </si>
  <si>
    <t>Sample:  CMIB 8A 280</t>
  </si>
  <si>
    <t>Sample:  CMIB 8A 230</t>
  </si>
  <si>
    <t>Sample:  CMIB 8A 210</t>
  </si>
  <si>
    <t>Sample:  CMIB 8A 260</t>
  </si>
  <si>
    <t>Sample:  CMIB 8A 290</t>
  </si>
  <si>
    <t>Sample:  CMIB 8A 240</t>
  </si>
  <si>
    <t>Sample:  CMIB 8A 250</t>
  </si>
  <si>
    <t>Sample:  CMIB 8A 170</t>
  </si>
  <si>
    <t>Sample:  CMIB 8A 180</t>
  </si>
  <si>
    <t>Sample:  CMIB 8A 10</t>
  </si>
  <si>
    <t>Sample:  CMIB 8A 150</t>
  </si>
  <si>
    <t>Sample:  CMIB 8A 130</t>
  </si>
  <si>
    <t>Sample:  CMIB 8A 110</t>
  </si>
  <si>
    <t>Sample:  CMIB 8A 140</t>
  </si>
  <si>
    <t>Sample:  CMIB 8A 160</t>
  </si>
  <si>
    <t>Sample:  CMIB 8A 120</t>
  </si>
  <si>
    <t>Sample:  CMIB 8A 90</t>
  </si>
  <si>
    <t>Sample:  CMIB 8A 30</t>
  </si>
  <si>
    <t>Sample:  CMIB 8A 380</t>
  </si>
  <si>
    <t>Sample:  CMIB 8A 60</t>
  </si>
  <si>
    <t>Sample:  CMIB 8A 20</t>
  </si>
  <si>
    <t>Sample:  CMIB 8A 190</t>
  </si>
  <si>
    <t>Sample:  CMIB 8A 100</t>
  </si>
  <si>
    <t>Sample:  CMIB 8A 50</t>
  </si>
  <si>
    <t>Sample:  CMIB 8A 40</t>
  </si>
  <si>
    <t>Sample:  CMIB 8A 70</t>
  </si>
  <si>
    <t>Sample:  CMIB 8A 200</t>
  </si>
  <si>
    <t>Sample:  CMIB 8A 80</t>
  </si>
  <si>
    <t>Sample:  CMIB 8A 300</t>
  </si>
  <si>
    <t>Sample:  CMIB 8A 400</t>
  </si>
  <si>
    <t>Sample:  BAID 340</t>
  </si>
  <si>
    <t>Sample:  BAID 320</t>
  </si>
  <si>
    <t>Sample:  BAID 330</t>
  </si>
  <si>
    <t>Sample:  BAID 350</t>
  </si>
  <si>
    <t>Sample:  BAID 360</t>
  </si>
  <si>
    <t>Sample:  BAID 380</t>
  </si>
  <si>
    <t>Sample:  BAID 390</t>
  </si>
  <si>
    <t>Sample:  BAID 310</t>
  </si>
  <si>
    <t>Sample:  BAID 370</t>
  </si>
  <si>
    <t>Sample:  BAID 20</t>
  </si>
  <si>
    <t>Sample:  BAID 400</t>
  </si>
  <si>
    <t>Sample:  BAID 05</t>
  </si>
  <si>
    <t>Sample:  BAID 210</t>
  </si>
  <si>
    <t>Sample:  BAID 280</t>
  </si>
  <si>
    <t>Sample:  BAID 50</t>
  </si>
  <si>
    <t>Sample:  BAID 40</t>
  </si>
  <si>
    <t>Sample:  BAID 60</t>
  </si>
  <si>
    <t>Sample:  BAID 80</t>
  </si>
  <si>
    <t>Sample:  BAID 70</t>
  </si>
  <si>
    <t>Sample:  BAID 180</t>
  </si>
  <si>
    <t>Sample:  BAID 290</t>
  </si>
  <si>
    <t>Sample:  BAID 260</t>
  </si>
  <si>
    <t>Sample:  BAID 120</t>
  </si>
  <si>
    <t>Sample:  BAID 110</t>
  </si>
  <si>
    <t>Hg</t>
  </si>
  <si>
    <t>Sample:  BAID 220</t>
  </si>
  <si>
    <t>Sample:  BAID 250</t>
  </si>
  <si>
    <t>Sample:  BAID 240</t>
  </si>
  <si>
    <t>Sample:  BAID 150</t>
  </si>
  <si>
    <t>Sample:  BAID 100</t>
  </si>
  <si>
    <t>Sample:  BAID 90</t>
  </si>
  <si>
    <t>Sample:  BAID 130</t>
  </si>
  <si>
    <t>Sample:  BAID 140</t>
  </si>
  <si>
    <t>Sample:  BAID 230</t>
  </si>
  <si>
    <t>Sample:  BAID 270</t>
  </si>
  <si>
    <t>Sample:  BAID 190</t>
  </si>
  <si>
    <t>Sample:  BAID 160</t>
  </si>
  <si>
    <t>Sample:  BAID 170</t>
  </si>
  <si>
    <t>Sample:  BAID 200</t>
  </si>
  <si>
    <t>Sample:  BAID 30</t>
  </si>
  <si>
    <t>Sample:  BAID 300</t>
  </si>
  <si>
    <t xml:space="preserve"> Semi </t>
  </si>
  <si>
    <t xml:space="preserve"> Quant </t>
  </si>
  <si>
    <t>Sample Depth (m)</t>
  </si>
  <si>
    <t>CM1B</t>
  </si>
  <si>
    <t>CM2A</t>
  </si>
  <si>
    <t>BA1D</t>
  </si>
  <si>
    <t>BA1C</t>
  </si>
  <si>
    <t>Sample depth (m)</t>
  </si>
  <si>
    <t>Moles</t>
  </si>
  <si>
    <t>FeO1.5</t>
  </si>
  <si>
    <t>NaO0.5</t>
  </si>
  <si>
    <t>KO0.5</t>
  </si>
  <si>
    <t>PO2.5</t>
  </si>
  <si>
    <t>CrO1.5</t>
  </si>
  <si>
    <t>Ilm</t>
  </si>
  <si>
    <t>FeO</t>
  </si>
  <si>
    <t>remaining</t>
  </si>
  <si>
    <t>An</t>
  </si>
  <si>
    <t>Ab</t>
  </si>
  <si>
    <t>AlO1.5</t>
  </si>
  <si>
    <t>Di</t>
  </si>
  <si>
    <t>FeO, MnO, MgO</t>
  </si>
  <si>
    <t>M/SiO2</t>
  </si>
  <si>
    <t>sum</t>
  </si>
  <si>
    <t>M/SiO2 = 2 Xol + 1 (1-Xol)</t>
  </si>
  <si>
    <t>opx</t>
  </si>
  <si>
    <t>olivine</t>
  </si>
  <si>
    <t>Xol = M/SiO2 - 1</t>
  </si>
  <si>
    <t>Xopx = 1-M/SiO2-1</t>
  </si>
  <si>
    <t>total</t>
  </si>
  <si>
    <t>???</t>
  </si>
  <si>
    <t>opx (dissolved in cpx)</t>
  </si>
  <si>
    <t>CORRECTED MAJORS BASED ON WORKING CURVES FROM THREE STANDARD ANALYSES (2 PERIDOTITES AND AN MGO RICH BASALT)</t>
  </si>
  <si>
    <t>spinel</t>
  </si>
  <si>
    <t>olivine + anorthite = diopside + opx + spinel</t>
  </si>
  <si>
    <t>2Mg2SiO4 + CaAl2Si2O8 = CaMgSi2O6 + Mg2Si2O6 + MgAl2O4</t>
  </si>
  <si>
    <t>BELOW IS A COPY OF THE "Semi" DATA, THEN NORMALIZED TO 100% ANHYDROUS, AND THEN USED THESE DATA TO CALCULATE NORMS, RATHER THAN USING THE "Quant" DATA</t>
  </si>
  <si>
    <t xml:space="preserve">    </t>
  </si>
  <si>
    <t xml:space="preserve">     </t>
  </si>
  <si>
    <t>Table T4. XRF and CIPW norms on cuttings, run at Sultan Qaboos University (SQU) and corrected per Table T3, Holes CA1C, BA1D, CM1B, and CM2A.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</si>
</sst>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/>
      <top style="thin">
        <color rgb="FFB2B2B2"/>
      </top>
      <bottom style="thin">
        <color rgb="FFB2B2B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/>
      <top style="thin">
        <color rgb="FFB2B2B2"/>
      </top>
      <bottom style="thin">
        <color auto="1"/>
      </bottom>
      <diagonal/>
    </border>
    <border>
      <left/>
      <right/>
      <top style="thin">
        <color rgb="FFB2B2B2"/>
      </top>
      <bottom style="thin">
        <color auto="1"/>
      </bottom>
      <diagonal/>
    </border>
    <border>
      <left/>
      <right style="thin">
        <color auto="1"/>
      </right>
      <top style="thin">
        <color rgb="FFB2B2B2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512">
    <xf numFmtId="0" fontId="0" fillId="0" borderId="0"/>
    <xf numFmtId="0" fontId="4" fillId="3" borderId="2" applyNumberFormat="0" applyFont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130">
    <xf numFmtId="0" fontId="0" fillId="0" borderId="0" xfId="0"/>
    <xf numFmtId="22" fontId="0" fillId="0" borderId="0" xfId="0" applyNumberFormat="1"/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1" fillId="0" borderId="1" xfId="0" applyFont="1" applyBorder="1"/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 vertical="center"/>
    </xf>
    <xf numFmtId="0" fontId="1" fillId="2" borderId="1" xfId="0" applyFont="1" applyFill="1" applyBorder="1"/>
    <xf numFmtId="164" fontId="0" fillId="0" borderId="1" xfId="0" applyNumberFormat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164" fontId="0" fillId="0" borderId="1" xfId="0" applyNumberFormat="1" applyBorder="1" applyAlignment="1">
      <alignment horizontal="center" vertical="center"/>
    </xf>
    <xf numFmtId="0" fontId="0" fillId="0" borderId="0" xfId="0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0" fontId="0" fillId="0" borderId="1" xfId="0" applyBorder="1"/>
    <xf numFmtId="0" fontId="0" fillId="0" borderId="0" xfId="0" applyBorder="1"/>
    <xf numFmtId="21" fontId="0" fillId="0" borderId="0" xfId="0" applyNumberFormat="1"/>
    <xf numFmtId="14" fontId="0" fillId="0" borderId="0" xfId="0" applyNumberFormat="1"/>
    <xf numFmtId="2" fontId="0" fillId="0" borderId="0" xfId="0" applyNumberForma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2" fillId="0" borderId="0" xfId="0" applyFont="1" applyBorder="1"/>
    <xf numFmtId="164" fontId="0" fillId="0" borderId="0" xfId="0" applyNumberFormat="1" applyBorder="1" applyAlignment="1">
      <alignment horizontal="center" vertical="center"/>
    </xf>
    <xf numFmtId="0" fontId="1" fillId="2" borderId="1" xfId="1" applyFont="1" applyFill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7" xfId="0" applyBorder="1" applyAlignment="1">
      <alignment horizontal="center"/>
    </xf>
    <xf numFmtId="0" fontId="1" fillId="0" borderId="1" xfId="0" applyFont="1" applyBorder="1" applyAlignment="1">
      <alignment horizontal="left"/>
    </xf>
    <xf numFmtId="16" fontId="0" fillId="0" borderId="0" xfId="0" applyNumberFormat="1"/>
    <xf numFmtId="0" fontId="0" fillId="0" borderId="0" xfId="0" applyAlignment="1">
      <alignment horizontal="center"/>
    </xf>
    <xf numFmtId="22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" fillId="0" borderId="0" xfId="0" applyFont="1" applyBorder="1"/>
    <xf numFmtId="2" fontId="0" fillId="0" borderId="1" xfId="0" applyNumberFormat="1" applyBorder="1" applyAlignment="1">
      <alignment horizontal="center"/>
    </xf>
    <xf numFmtId="14" fontId="0" fillId="0" borderId="1" xfId="0" applyNumberFormat="1" applyBorder="1"/>
    <xf numFmtId="21" fontId="0" fillId="0" borderId="1" xfId="0" applyNumberFormat="1" applyBorder="1"/>
    <xf numFmtId="0" fontId="0" fillId="0" borderId="1" xfId="0" applyBorder="1" applyAlignment="1"/>
    <xf numFmtId="2" fontId="0" fillId="0" borderId="7" xfId="0" applyNumberFormat="1" applyBorder="1" applyAlignment="1">
      <alignment horizontal="center" vertical="center"/>
    </xf>
    <xf numFmtId="164" fontId="0" fillId="0" borderId="7" xfId="0" applyNumberFormat="1" applyBorder="1" applyAlignment="1">
      <alignment horizontal="center" vertical="center"/>
    </xf>
    <xf numFmtId="21" fontId="0" fillId="0" borderId="0" xfId="0" applyNumberFormat="1" applyAlignment="1">
      <alignment horizontal="center"/>
    </xf>
    <xf numFmtId="21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0" fontId="1" fillId="0" borderId="8" xfId="0" applyFont="1" applyBorder="1"/>
    <xf numFmtId="0" fontId="0" fillId="0" borderId="8" xfId="0" applyBorder="1" applyAlignment="1">
      <alignment horizontal="center"/>
    </xf>
    <xf numFmtId="0" fontId="1" fillId="0" borderId="5" xfId="0" applyFont="1" applyBorder="1"/>
    <xf numFmtId="0" fontId="0" fillId="0" borderId="6" xfId="0" applyBorder="1" applyAlignment="1">
      <alignment horizontal="center"/>
    </xf>
    <xf numFmtId="0" fontId="0" fillId="0" borderId="7" xfId="0" applyBorder="1"/>
    <xf numFmtId="21" fontId="0" fillId="0" borderId="0" xfId="0" applyNumberFormat="1" applyBorder="1"/>
    <xf numFmtId="165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/>
    </xf>
    <xf numFmtId="0" fontId="0" fillId="0" borderId="0" xfId="0"/>
    <xf numFmtId="0" fontId="2" fillId="0" borderId="5" xfId="0" applyFont="1" applyBorder="1"/>
    <xf numFmtId="164" fontId="0" fillId="0" borderId="5" xfId="0" applyNumberFormat="1" applyBorder="1" applyAlignment="1">
      <alignment horizontal="center" vertical="center"/>
    </xf>
    <xf numFmtId="0" fontId="1" fillId="2" borderId="0" xfId="1" applyFont="1" applyFill="1" applyBorder="1" applyAlignment="1">
      <alignment horizontal="center"/>
    </xf>
    <xf numFmtId="14" fontId="0" fillId="0" borderId="0" xfId="0" applyNumberFormat="1" applyBorder="1"/>
    <xf numFmtId="0" fontId="3" fillId="0" borderId="1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0" fillId="0" borderId="0" xfId="0" applyBorder="1"/>
    <xf numFmtId="0" fontId="1" fillId="3" borderId="7" xfId="1" applyFont="1" applyBorder="1" applyAlignment="1">
      <alignment horizontal="center"/>
    </xf>
    <xf numFmtId="0" fontId="1" fillId="3" borderId="1" xfId="1" applyFont="1" applyBorder="1" applyAlignment="1">
      <alignment horizontal="center"/>
    </xf>
    <xf numFmtId="0" fontId="1" fillId="3" borderId="5" xfId="1" applyFont="1" applyBorder="1" applyAlignment="1">
      <alignment horizontal="center"/>
    </xf>
    <xf numFmtId="0" fontId="1" fillId="3" borderId="3" xfId="1" applyFont="1" applyBorder="1" applyAlignment="1">
      <alignment horizontal="center"/>
    </xf>
    <xf numFmtId="0" fontId="1" fillId="3" borderId="4" xfId="1" applyFont="1" applyBorder="1" applyAlignment="1">
      <alignment horizontal="center"/>
    </xf>
    <xf numFmtId="0" fontId="0" fillId="0" borderId="0" xfId="0"/>
    <xf numFmtId="0" fontId="3" fillId="0" borderId="0" xfId="0" applyFont="1" applyBorder="1" applyAlignment="1">
      <alignment horizontal="center"/>
    </xf>
    <xf numFmtId="0" fontId="1" fillId="3" borderId="1" xfId="1" applyFont="1" applyBorder="1" applyAlignment="1"/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0" fillId="0" borderId="9" xfId="0" applyBorder="1"/>
    <xf numFmtId="0" fontId="0" fillId="0" borderId="9" xfId="0" applyBorder="1" applyAlignment="1">
      <alignment horizontal="center"/>
    </xf>
    <xf numFmtId="0" fontId="0" fillId="0" borderId="0" xfId="0" applyAlignment="1"/>
    <xf numFmtId="0" fontId="5" fillId="0" borderId="1" xfId="0" applyFont="1" applyBorder="1" applyAlignment="1"/>
    <xf numFmtId="0" fontId="5" fillId="0" borderId="0" xfId="0" applyFont="1" applyBorder="1"/>
    <xf numFmtId="0" fontId="5" fillId="0" borderId="0" xfId="0" applyFont="1" applyBorder="1" applyAlignment="1">
      <alignment horizontal="center"/>
    </xf>
    <xf numFmtId="0" fontId="0" fillId="0" borderId="0" xfId="0" applyBorder="1" applyAlignment="1"/>
    <xf numFmtId="0" fontId="0" fillId="0" borderId="5" xfId="0" applyBorder="1"/>
    <xf numFmtId="0" fontId="5" fillId="0" borderId="9" xfId="0" applyFont="1" applyBorder="1"/>
    <xf numFmtId="0" fontId="5" fillId="0" borderId="9" xfId="0" applyFont="1" applyBorder="1" applyAlignment="1">
      <alignment horizontal="center"/>
    </xf>
    <xf numFmtId="0" fontId="1" fillId="0" borderId="0" xfId="0" applyFont="1"/>
    <xf numFmtId="0" fontId="0" fillId="4" borderId="0" xfId="0" applyFill="1"/>
    <xf numFmtId="0" fontId="1" fillId="6" borderId="1" xfId="1" applyFont="1" applyFill="1" applyBorder="1" applyAlignment="1">
      <alignment horizontal="center"/>
    </xf>
    <xf numFmtId="0" fontId="0" fillId="6" borderId="0" xfId="0" applyFill="1"/>
    <xf numFmtId="0" fontId="1" fillId="0" borderId="7" xfId="0" applyFont="1" applyBorder="1"/>
    <xf numFmtId="0" fontId="0" fillId="5" borderId="0" xfId="0" applyFill="1" applyBorder="1"/>
    <xf numFmtId="0" fontId="1" fillId="3" borderId="12" xfId="1" applyFont="1" applyBorder="1" applyAlignment="1"/>
    <xf numFmtId="0" fontId="1" fillId="3" borderId="13" xfId="1" applyFont="1" applyBorder="1" applyAlignment="1"/>
    <xf numFmtId="0" fontId="1" fillId="3" borderId="14" xfId="1" applyFont="1" applyBorder="1" applyAlignment="1"/>
    <xf numFmtId="0" fontId="1" fillId="3" borderId="5" xfId="1" applyFont="1" applyBorder="1" applyAlignment="1"/>
    <xf numFmtId="0" fontId="1" fillId="3" borderId="6" xfId="1" applyFont="1" applyBorder="1" applyAlignment="1"/>
    <xf numFmtId="0" fontId="1" fillId="3" borderId="7" xfId="1" applyFont="1" applyBorder="1" applyAlignment="1"/>
    <xf numFmtId="0" fontId="3" fillId="0" borderId="5" xfId="0" applyFont="1" applyBorder="1" applyAlignment="1"/>
    <xf numFmtId="0" fontId="3" fillId="0" borderId="6" xfId="0" applyFont="1" applyBorder="1" applyAlignment="1"/>
    <xf numFmtId="0" fontId="3" fillId="0" borderId="7" xfId="0" applyFont="1" applyBorder="1" applyAlignment="1"/>
    <xf numFmtId="0" fontId="1" fillId="3" borderId="15" xfId="1" applyFont="1" applyBorder="1" applyAlignment="1"/>
    <xf numFmtId="0" fontId="1" fillId="3" borderId="11" xfId="1" applyFont="1" applyBorder="1" applyAlignment="1"/>
    <xf numFmtId="0" fontId="3" fillId="0" borderId="0" xfId="0" applyFont="1" applyBorder="1" applyAlignment="1"/>
    <xf numFmtId="14" fontId="8" fillId="7" borderId="0" xfId="0" applyNumberFormat="1" applyFont="1" applyFill="1" applyBorder="1"/>
    <xf numFmtId="0" fontId="8" fillId="7" borderId="0" xfId="0" applyFont="1" applyFill="1" applyBorder="1"/>
    <xf numFmtId="14" fontId="0" fillId="0" borderId="0" xfId="0" applyNumberFormat="1" applyBorder="1" applyAlignment="1">
      <alignment horizontal="center"/>
    </xf>
    <xf numFmtId="0" fontId="8" fillId="7" borderId="0" xfId="0" applyFont="1" applyFill="1" applyBorder="1" applyAlignment="1">
      <alignment horizontal="center"/>
    </xf>
    <xf numFmtId="21" fontId="0" fillId="0" borderId="0" xfId="0" applyNumberFormat="1" applyBorder="1" applyAlignment="1">
      <alignment horizontal="center"/>
    </xf>
    <xf numFmtId="0" fontId="5" fillId="0" borderId="0" xfId="0" applyFont="1" applyBorder="1" applyAlignment="1"/>
    <xf numFmtId="0" fontId="0" fillId="8" borderId="0" xfId="0" applyFill="1" applyBorder="1" applyAlignment="1">
      <alignment horizontal="center"/>
    </xf>
    <xf numFmtId="0" fontId="8" fillId="8" borderId="0" xfId="0" applyFont="1" applyFill="1" applyBorder="1" applyAlignment="1">
      <alignment horizontal="center"/>
    </xf>
    <xf numFmtId="14" fontId="0" fillId="8" borderId="0" xfId="0" applyNumberFormat="1" applyFill="1" applyBorder="1" applyAlignment="1">
      <alignment horizontal="center"/>
    </xf>
    <xf numFmtId="0" fontId="0" fillId="8" borderId="0" xfId="0" applyFill="1" applyBorder="1"/>
    <xf numFmtId="0" fontId="9" fillId="7" borderId="0" xfId="0" applyFont="1" applyFill="1" applyBorder="1"/>
    <xf numFmtId="0" fontId="10" fillId="0" borderId="0" xfId="0" applyFont="1" applyBorder="1"/>
    <xf numFmtId="0" fontId="12" fillId="0" borderId="0" xfId="0" applyFont="1" applyBorder="1" applyAlignment="1">
      <alignment horizontal="center"/>
    </xf>
    <xf numFmtId="0" fontId="13" fillId="8" borderId="0" xfId="0" applyFont="1" applyFill="1" applyBorder="1" applyAlignment="1">
      <alignment horizontal="center"/>
    </xf>
    <xf numFmtId="0" fontId="11" fillId="7" borderId="0" xfId="0" applyFont="1" applyFill="1" applyBorder="1" applyAlignment="1">
      <alignment horizontal="center"/>
    </xf>
    <xf numFmtId="0" fontId="1" fillId="8" borderId="0" xfId="0" applyFont="1" applyFill="1" applyBorder="1" applyAlignment="1">
      <alignment horizontal="center"/>
    </xf>
    <xf numFmtId="14" fontId="8" fillId="8" borderId="0" xfId="0" applyNumberFormat="1" applyFont="1" applyFill="1" applyBorder="1"/>
    <xf numFmtId="0" fontId="14" fillId="8" borderId="0" xfId="0" applyFont="1" applyFill="1" applyBorder="1" applyAlignment="1">
      <alignment horizontal="center"/>
    </xf>
    <xf numFmtId="0" fontId="0" fillId="0" borderId="0" xfId="0" applyFont="1"/>
    <xf numFmtId="0" fontId="15" fillId="0" borderId="0" xfId="0" applyFont="1"/>
    <xf numFmtId="0" fontId="0" fillId="4" borderId="0" xfId="0" applyFont="1" applyFill="1"/>
    <xf numFmtId="0" fontId="3" fillId="0" borderId="0" xfId="0" applyFont="1"/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1" fillId="3" borderId="7" xfId="1" applyFont="1" applyBorder="1" applyAlignment="1">
      <alignment horizontal="center"/>
    </xf>
    <xf numFmtId="0" fontId="1" fillId="3" borderId="1" xfId="1" applyFont="1" applyBorder="1" applyAlignment="1">
      <alignment horizontal="center"/>
    </xf>
    <xf numFmtId="0" fontId="1" fillId="3" borderId="5" xfId="1" applyFont="1" applyBorder="1" applyAlignment="1">
      <alignment horizontal="center"/>
    </xf>
    <xf numFmtId="0" fontId="1" fillId="3" borderId="3" xfId="1" applyFont="1" applyBorder="1" applyAlignment="1">
      <alignment horizontal="center"/>
    </xf>
    <xf numFmtId="0" fontId="1" fillId="3" borderId="4" xfId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11" fillId="8" borderId="0" xfId="0" applyFont="1" applyFill="1" applyBorder="1" applyAlignment="1">
      <alignment horizontal="center"/>
    </xf>
    <xf numFmtId="0" fontId="0" fillId="0" borderId="0" xfId="0"/>
  </cellXfs>
  <cellStyles count="512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79" builtinId="9" hidden="1"/>
    <cellStyle name="Followed Hyperlink" xfId="381" builtinId="9" hidden="1"/>
    <cellStyle name="Followed Hyperlink" xfId="383" builtinId="9" hidden="1"/>
    <cellStyle name="Followed Hyperlink" xfId="385" builtinId="9" hidden="1"/>
    <cellStyle name="Followed Hyperlink" xfId="387" builtinId="9" hidden="1"/>
    <cellStyle name="Followed Hyperlink" xfId="389" builtinId="9" hidden="1"/>
    <cellStyle name="Followed Hyperlink" xfId="391" builtinId="9" hidden="1"/>
    <cellStyle name="Followed Hyperlink" xfId="393" builtinId="9" hidden="1"/>
    <cellStyle name="Followed Hyperlink" xfId="395" builtinId="9" hidden="1"/>
    <cellStyle name="Followed Hyperlink" xfId="397" builtinId="9" hidden="1"/>
    <cellStyle name="Followed Hyperlink" xfId="399" builtinId="9" hidden="1"/>
    <cellStyle name="Followed Hyperlink" xfId="401" builtinId="9" hidden="1"/>
    <cellStyle name="Followed Hyperlink" xfId="403" builtinId="9" hidden="1"/>
    <cellStyle name="Followed Hyperlink" xfId="405" builtinId="9" hidden="1"/>
    <cellStyle name="Followed Hyperlink" xfId="407" builtinId="9" hidden="1"/>
    <cellStyle name="Followed Hyperlink" xfId="409" builtinId="9" hidden="1"/>
    <cellStyle name="Followed Hyperlink" xfId="411" builtinId="9" hidden="1"/>
    <cellStyle name="Followed Hyperlink" xfId="413" builtinId="9" hidden="1"/>
    <cellStyle name="Followed Hyperlink" xfId="415" builtinId="9" hidden="1"/>
    <cellStyle name="Followed Hyperlink" xfId="417" builtinId="9" hidden="1"/>
    <cellStyle name="Followed Hyperlink" xfId="419" builtinId="9" hidden="1"/>
    <cellStyle name="Followed Hyperlink" xfId="421" builtinId="9" hidden="1"/>
    <cellStyle name="Followed Hyperlink" xfId="423" builtinId="9" hidden="1"/>
    <cellStyle name="Followed Hyperlink" xfId="425" builtinId="9" hidden="1"/>
    <cellStyle name="Followed Hyperlink" xfId="427" builtinId="9" hidden="1"/>
    <cellStyle name="Followed Hyperlink" xfId="429" builtinId="9" hidden="1"/>
    <cellStyle name="Followed Hyperlink" xfId="431" builtinId="9" hidden="1"/>
    <cellStyle name="Followed Hyperlink" xfId="433" builtinId="9" hidden="1"/>
    <cellStyle name="Followed Hyperlink" xfId="435" builtinId="9" hidden="1"/>
    <cellStyle name="Followed Hyperlink" xfId="437" builtinId="9" hidden="1"/>
    <cellStyle name="Followed Hyperlink" xfId="439" builtinId="9" hidden="1"/>
    <cellStyle name="Followed Hyperlink" xfId="441" builtinId="9" hidden="1"/>
    <cellStyle name="Followed Hyperlink" xfId="443" builtinId="9" hidden="1"/>
    <cellStyle name="Followed Hyperlink" xfId="445" builtinId="9" hidden="1"/>
    <cellStyle name="Followed Hyperlink" xfId="447" builtinId="9" hidden="1"/>
    <cellStyle name="Followed Hyperlink" xfId="449" builtinId="9" hidden="1"/>
    <cellStyle name="Followed Hyperlink" xfId="451" builtinId="9" hidden="1"/>
    <cellStyle name="Followed Hyperlink" xfId="453" builtinId="9" hidden="1"/>
    <cellStyle name="Followed Hyperlink" xfId="455" builtinId="9" hidden="1"/>
    <cellStyle name="Followed Hyperlink" xfId="457" builtinId="9" hidden="1"/>
    <cellStyle name="Followed Hyperlink" xfId="459" builtinId="9" hidden="1"/>
    <cellStyle name="Followed Hyperlink" xfId="461" builtinId="9" hidden="1"/>
    <cellStyle name="Followed Hyperlink" xfId="463" builtinId="9" hidden="1"/>
    <cellStyle name="Followed Hyperlink" xfId="465" builtinId="9" hidden="1"/>
    <cellStyle name="Followed Hyperlink" xfId="467" builtinId="9" hidden="1"/>
    <cellStyle name="Followed Hyperlink" xfId="469" builtinId="9" hidden="1"/>
    <cellStyle name="Followed Hyperlink" xfId="471" builtinId="9" hidden="1"/>
    <cellStyle name="Followed Hyperlink" xfId="473" builtinId="9" hidden="1"/>
    <cellStyle name="Followed Hyperlink" xfId="475" builtinId="9" hidden="1"/>
    <cellStyle name="Followed Hyperlink" xfId="477" builtinId="9" hidden="1"/>
    <cellStyle name="Followed Hyperlink" xfId="479" builtinId="9" hidden="1"/>
    <cellStyle name="Followed Hyperlink" xfId="481" builtinId="9" hidden="1"/>
    <cellStyle name="Followed Hyperlink" xfId="483" builtinId="9" hidden="1"/>
    <cellStyle name="Followed Hyperlink" xfId="485" builtinId="9" hidden="1"/>
    <cellStyle name="Followed Hyperlink" xfId="487" builtinId="9" hidden="1"/>
    <cellStyle name="Followed Hyperlink" xfId="489" builtinId="9" hidden="1"/>
    <cellStyle name="Followed Hyperlink" xfId="491" builtinId="9" hidden="1"/>
    <cellStyle name="Followed Hyperlink" xfId="493" builtinId="9" hidden="1"/>
    <cellStyle name="Followed Hyperlink" xfId="495" builtinId="9" hidden="1"/>
    <cellStyle name="Followed Hyperlink" xfId="497" builtinId="9" hidden="1"/>
    <cellStyle name="Followed Hyperlink" xfId="499" builtinId="9" hidden="1"/>
    <cellStyle name="Followed Hyperlink" xfId="501" builtinId="9" hidden="1"/>
    <cellStyle name="Followed Hyperlink" xfId="503" builtinId="9" hidden="1"/>
    <cellStyle name="Followed Hyperlink" xfId="505" builtinId="9" hidden="1"/>
    <cellStyle name="Followed Hyperlink" xfId="507" builtinId="9" hidden="1"/>
    <cellStyle name="Followed Hyperlink" xfId="509" builtinId="9" hidden="1"/>
    <cellStyle name="Followed Hyperlink" xfId="511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Hyperlink" xfId="356" builtinId="8" hidden="1"/>
    <cellStyle name="Hyperlink" xfId="358" builtinId="8" hidden="1"/>
    <cellStyle name="Hyperlink" xfId="360" builtinId="8" hidden="1"/>
    <cellStyle name="Hyperlink" xfId="362" builtinId="8" hidden="1"/>
    <cellStyle name="Hyperlink" xfId="364" builtinId="8" hidden="1"/>
    <cellStyle name="Hyperlink" xfId="366" builtinId="8" hidden="1"/>
    <cellStyle name="Hyperlink" xfId="368" builtinId="8" hidden="1"/>
    <cellStyle name="Hyperlink" xfId="370" builtinId="8" hidden="1"/>
    <cellStyle name="Hyperlink" xfId="372" builtinId="8" hidden="1"/>
    <cellStyle name="Hyperlink" xfId="374" builtinId="8" hidden="1"/>
    <cellStyle name="Hyperlink" xfId="376" builtinId="8" hidden="1"/>
    <cellStyle name="Hyperlink" xfId="378" builtinId="8" hidden="1"/>
    <cellStyle name="Hyperlink" xfId="380" builtinId="8" hidden="1"/>
    <cellStyle name="Hyperlink" xfId="382" builtinId="8" hidden="1"/>
    <cellStyle name="Hyperlink" xfId="384" builtinId="8" hidden="1"/>
    <cellStyle name="Hyperlink" xfId="386" builtinId="8" hidden="1"/>
    <cellStyle name="Hyperlink" xfId="388" builtinId="8" hidden="1"/>
    <cellStyle name="Hyperlink" xfId="390" builtinId="8" hidden="1"/>
    <cellStyle name="Hyperlink" xfId="392" builtinId="8" hidden="1"/>
    <cellStyle name="Hyperlink" xfId="394" builtinId="8" hidden="1"/>
    <cellStyle name="Hyperlink" xfId="396" builtinId="8" hidden="1"/>
    <cellStyle name="Hyperlink" xfId="398" builtinId="8" hidden="1"/>
    <cellStyle name="Hyperlink" xfId="400" builtinId="8" hidden="1"/>
    <cellStyle name="Hyperlink" xfId="402" builtinId="8" hidden="1"/>
    <cellStyle name="Hyperlink" xfId="404" builtinId="8" hidden="1"/>
    <cellStyle name="Hyperlink" xfId="406" builtinId="8" hidden="1"/>
    <cellStyle name="Hyperlink" xfId="408" builtinId="8" hidden="1"/>
    <cellStyle name="Hyperlink" xfId="410" builtinId="8" hidden="1"/>
    <cellStyle name="Hyperlink" xfId="412" builtinId="8" hidden="1"/>
    <cellStyle name="Hyperlink" xfId="414" builtinId="8" hidden="1"/>
    <cellStyle name="Hyperlink" xfId="416" builtinId="8" hidden="1"/>
    <cellStyle name="Hyperlink" xfId="418" builtinId="8" hidden="1"/>
    <cellStyle name="Hyperlink" xfId="420" builtinId="8" hidden="1"/>
    <cellStyle name="Hyperlink" xfId="422" builtinId="8" hidden="1"/>
    <cellStyle name="Hyperlink" xfId="424" builtinId="8" hidden="1"/>
    <cellStyle name="Hyperlink" xfId="426" builtinId="8" hidden="1"/>
    <cellStyle name="Hyperlink" xfId="428" builtinId="8" hidden="1"/>
    <cellStyle name="Hyperlink" xfId="430" builtinId="8" hidden="1"/>
    <cellStyle name="Hyperlink" xfId="432" builtinId="8" hidden="1"/>
    <cellStyle name="Hyperlink" xfId="434" builtinId="8" hidden="1"/>
    <cellStyle name="Hyperlink" xfId="436" builtinId="8" hidden="1"/>
    <cellStyle name="Hyperlink" xfId="438" builtinId="8" hidden="1"/>
    <cellStyle name="Hyperlink" xfId="440" builtinId="8" hidden="1"/>
    <cellStyle name="Hyperlink" xfId="442" builtinId="8" hidden="1"/>
    <cellStyle name="Hyperlink" xfId="444" builtinId="8" hidden="1"/>
    <cellStyle name="Hyperlink" xfId="446" builtinId="8" hidden="1"/>
    <cellStyle name="Hyperlink" xfId="448" builtinId="8" hidden="1"/>
    <cellStyle name="Hyperlink" xfId="450" builtinId="8" hidden="1"/>
    <cellStyle name="Hyperlink" xfId="452" builtinId="8" hidden="1"/>
    <cellStyle name="Hyperlink" xfId="454" builtinId="8" hidden="1"/>
    <cellStyle name="Hyperlink" xfId="456" builtinId="8" hidden="1"/>
    <cellStyle name="Hyperlink" xfId="458" builtinId="8" hidden="1"/>
    <cellStyle name="Hyperlink" xfId="460" builtinId="8" hidden="1"/>
    <cellStyle name="Hyperlink" xfId="462" builtinId="8" hidden="1"/>
    <cellStyle name="Hyperlink" xfId="464" builtinId="8" hidden="1"/>
    <cellStyle name="Hyperlink" xfId="466" builtinId="8" hidden="1"/>
    <cellStyle name="Hyperlink" xfId="468" builtinId="8" hidden="1"/>
    <cellStyle name="Hyperlink" xfId="470" builtinId="8" hidden="1"/>
    <cellStyle name="Hyperlink" xfId="472" builtinId="8" hidden="1"/>
    <cellStyle name="Hyperlink" xfId="474" builtinId="8" hidden="1"/>
    <cellStyle name="Hyperlink" xfId="476" builtinId="8" hidden="1"/>
    <cellStyle name="Hyperlink" xfId="478" builtinId="8" hidden="1"/>
    <cellStyle name="Hyperlink" xfId="480" builtinId="8" hidden="1"/>
    <cellStyle name="Hyperlink" xfId="482" builtinId="8" hidden="1"/>
    <cellStyle name="Hyperlink" xfId="484" builtinId="8" hidden="1"/>
    <cellStyle name="Hyperlink" xfId="486" builtinId="8" hidden="1"/>
    <cellStyle name="Hyperlink" xfId="488" builtinId="8" hidden="1"/>
    <cellStyle name="Hyperlink" xfId="490" builtinId="8" hidden="1"/>
    <cellStyle name="Hyperlink" xfId="492" builtinId="8" hidden="1"/>
    <cellStyle name="Hyperlink" xfId="494" builtinId="8" hidden="1"/>
    <cellStyle name="Hyperlink" xfId="496" builtinId="8" hidden="1"/>
    <cellStyle name="Hyperlink" xfId="498" builtinId="8" hidden="1"/>
    <cellStyle name="Hyperlink" xfId="500" builtinId="8" hidden="1"/>
    <cellStyle name="Hyperlink" xfId="502" builtinId="8" hidden="1"/>
    <cellStyle name="Hyperlink" xfId="504" builtinId="8" hidden="1"/>
    <cellStyle name="Hyperlink" xfId="506" builtinId="8" hidden="1"/>
    <cellStyle name="Hyperlink" xfId="508" builtinId="8" hidden="1"/>
    <cellStyle name="Hyperlink" xfId="510" builtinId="8" hidden="1"/>
    <cellStyle name="Normal" xfId="0" builtinId="0"/>
    <cellStyle name="Note" xfId="1" builtinId="1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>
    <tabColor rgb="FFF3AFC8"/>
  </sheetPr>
  <dimension ref="A1:DR632"/>
  <sheetViews>
    <sheetView tabSelected="1" workbookViewId="0">
      <pane xSplit="15105" topLeftCell="K1"/>
      <selection activeCell="J15" sqref="J15"/>
      <selection pane="topRight" activeCell="O2" sqref="O2"/>
    </sheetView>
  </sheetViews>
  <sheetFormatPr defaultColWidth="8.85546875" defaultRowHeight="15" x14ac:dyDescent="0.25"/>
  <cols>
    <col min="1" max="1" width="8.85546875" style="62"/>
    <col min="2" max="2" width="12.42578125" style="62" bestFit="1" customWidth="1"/>
    <col min="3" max="3" width="8.85546875" style="62"/>
    <col min="4" max="4" width="8.85546875" style="26"/>
    <col min="5" max="5" width="21.42578125" style="62" customWidth="1"/>
    <col min="6" max="6" width="17.42578125" style="80" bestFit="1" customWidth="1"/>
    <col min="7" max="7" width="8.85546875" style="62"/>
    <col min="8" max="8" width="8.85546875" style="26"/>
    <col min="9" max="9" width="20.42578125" style="62" customWidth="1"/>
    <col min="10" max="10" width="12.7109375" style="62" customWidth="1"/>
    <col min="11" max="11" width="15" style="62" bestFit="1" customWidth="1"/>
    <col min="12" max="16" width="8.85546875" style="62"/>
    <col min="17" max="17" width="8.85546875" style="113"/>
    <col min="18" max="25" width="8.85546875" style="62"/>
    <col min="26" max="26" width="3" style="62" customWidth="1"/>
    <col min="27" max="47" width="8.85546875" style="62"/>
    <col min="48" max="48" width="12.28515625" style="62" bestFit="1" customWidth="1"/>
    <col min="49" max="49" width="8.85546875" style="62"/>
    <col min="50" max="50" width="11.85546875" style="62" bestFit="1" customWidth="1"/>
    <col min="51" max="59" width="8.85546875" style="62"/>
    <col min="60" max="60" width="16" style="62" customWidth="1"/>
    <col min="61" max="64" width="8.85546875" style="62"/>
    <col min="65" max="65" width="12.28515625" style="62" customWidth="1"/>
    <col min="66" max="16384" width="8.85546875" style="62"/>
  </cols>
  <sheetData>
    <row r="1" spans="1:122" x14ac:dyDescent="0.25">
      <c r="A1" s="129" t="s">
        <v>538</v>
      </c>
      <c r="B1" s="129"/>
      <c r="C1" s="129"/>
      <c r="D1" s="129"/>
      <c r="E1" s="129"/>
      <c r="F1" s="129"/>
      <c r="G1" s="129"/>
      <c r="H1" s="129"/>
      <c r="I1" s="129"/>
      <c r="J1" s="129"/>
    </row>
    <row r="3" spans="1:122" x14ac:dyDescent="0.25">
      <c r="B3" s="61"/>
      <c r="C3" s="124" t="s">
        <v>69</v>
      </c>
      <c r="D3" s="125"/>
      <c r="E3" s="125"/>
      <c r="F3" s="79"/>
      <c r="G3" s="121" t="s">
        <v>68</v>
      </c>
      <c r="H3" s="122"/>
      <c r="I3" s="123"/>
      <c r="J3" s="21"/>
      <c r="O3" s="62" t="s">
        <v>537</v>
      </c>
    </row>
    <row r="4" spans="1:122" x14ac:dyDescent="0.25">
      <c r="L4" s="62" t="s">
        <v>505</v>
      </c>
      <c r="BK4" s="62" t="s">
        <v>523</v>
      </c>
    </row>
    <row r="5" spans="1:122" x14ac:dyDescent="0.25">
      <c r="A5" s="78">
        <v>10</v>
      </c>
      <c r="B5" s="52"/>
      <c r="C5" s="117" t="s">
        <v>132</v>
      </c>
      <c r="D5" s="118"/>
      <c r="E5" s="119"/>
      <c r="G5" s="117" t="s">
        <v>132</v>
      </c>
      <c r="H5" s="118"/>
      <c r="I5" s="119"/>
      <c r="L5" s="78" t="s">
        <v>499</v>
      </c>
      <c r="AA5" s="78" t="s">
        <v>500</v>
      </c>
      <c r="BK5" s="62" t="s">
        <v>526</v>
      </c>
    </row>
    <row r="6" spans="1:122" x14ac:dyDescent="0.25">
      <c r="A6" s="78">
        <f>A5</f>
        <v>10</v>
      </c>
      <c r="C6" s="2" t="s">
        <v>0</v>
      </c>
      <c r="D6" s="3" t="s">
        <v>1</v>
      </c>
      <c r="E6" s="2" t="s">
        <v>2</v>
      </c>
      <c r="G6" s="2" t="s">
        <v>0</v>
      </c>
      <c r="H6" s="3" t="s">
        <v>1</v>
      </c>
      <c r="I6" s="2" t="s">
        <v>2</v>
      </c>
      <c r="AO6" s="62" t="s">
        <v>507</v>
      </c>
      <c r="BC6" s="62" t="s">
        <v>515</v>
      </c>
      <c r="BE6" s="62" t="s">
        <v>515</v>
      </c>
      <c r="BH6" s="62" t="s">
        <v>515</v>
      </c>
      <c r="BI6" s="62" t="s">
        <v>515</v>
      </c>
      <c r="BK6" s="62" t="s">
        <v>527</v>
      </c>
      <c r="BU6" s="78" t="s">
        <v>531</v>
      </c>
      <c r="BV6" s="78"/>
      <c r="BW6" s="78"/>
      <c r="BX6" s="78"/>
      <c r="BY6" s="78"/>
      <c r="BZ6" s="78"/>
      <c r="CA6" s="78"/>
      <c r="CB6" s="78"/>
      <c r="CC6" s="78"/>
      <c r="CD6" s="78"/>
      <c r="CE6" s="78"/>
      <c r="CI6" s="62" t="s">
        <v>507</v>
      </c>
      <c r="CW6" s="62" t="s">
        <v>515</v>
      </c>
      <c r="CY6" s="62" t="s">
        <v>515</v>
      </c>
      <c r="DB6" s="62" t="s">
        <v>515</v>
      </c>
      <c r="DC6" s="62" t="s">
        <v>515</v>
      </c>
      <c r="DE6" s="62" t="s">
        <v>527</v>
      </c>
    </row>
    <row r="7" spans="1:122" x14ac:dyDescent="0.25">
      <c r="A7" s="78">
        <f>A6</f>
        <v>10</v>
      </c>
      <c r="B7" s="82" t="str">
        <f>A7&amp;" semi "&amp;C7</f>
        <v>10 semi MgO</v>
      </c>
      <c r="C7" s="13" t="s">
        <v>3</v>
      </c>
      <c r="D7" s="5">
        <v>39.630000000000003</v>
      </c>
      <c r="E7" s="10">
        <f>D7*(100- D$16)/100</f>
        <v>33.685500000000005</v>
      </c>
      <c r="F7" s="80" t="str">
        <f t="shared" ref="F7:F38" si="0">A7&amp;" Quant "&amp;G7</f>
        <v>10 Quant SiO2</v>
      </c>
      <c r="G7" s="13" t="s">
        <v>5</v>
      </c>
      <c r="H7" s="5">
        <v>44.402999999999999</v>
      </c>
      <c r="I7" s="10">
        <f>H7*(100-H$17)/100</f>
        <v>37.742550000000001</v>
      </c>
      <c r="K7" s="77" t="s">
        <v>501</v>
      </c>
      <c r="L7" s="77" t="s">
        <v>5</v>
      </c>
      <c r="M7" s="77" t="s">
        <v>7</v>
      </c>
      <c r="N7" s="77" t="s">
        <v>4</v>
      </c>
      <c r="O7" s="77" t="s">
        <v>10</v>
      </c>
      <c r="P7" s="77" t="s">
        <v>9</v>
      </c>
      <c r="Q7" s="77" t="s">
        <v>3</v>
      </c>
      <c r="R7" s="77" t="s">
        <v>6</v>
      </c>
      <c r="S7" s="77" t="s">
        <v>26</v>
      </c>
      <c r="T7" s="77" t="s">
        <v>13</v>
      </c>
      <c r="U7" s="77" t="s">
        <v>35</v>
      </c>
      <c r="V7" s="77" t="s">
        <v>8</v>
      </c>
      <c r="W7" s="77" t="s">
        <v>11</v>
      </c>
      <c r="X7" s="77" t="s">
        <v>12</v>
      </c>
      <c r="Y7" s="77" t="s">
        <v>522</v>
      </c>
      <c r="Z7" s="77"/>
      <c r="AA7" s="77" t="s">
        <v>5</v>
      </c>
      <c r="AB7" s="77" t="s">
        <v>7</v>
      </c>
      <c r="AC7" s="77" t="s">
        <v>4</v>
      </c>
      <c r="AD7" s="77" t="s">
        <v>10</v>
      </c>
      <c r="AE7" s="77" t="s">
        <v>9</v>
      </c>
      <c r="AF7" s="77" t="s">
        <v>3</v>
      </c>
      <c r="AG7" s="77" t="s">
        <v>6</v>
      </c>
      <c r="AH7" s="77" t="s">
        <v>26</v>
      </c>
      <c r="AI7" s="77" t="s">
        <v>13</v>
      </c>
      <c r="AJ7" s="77" t="s">
        <v>35</v>
      </c>
      <c r="AK7" s="77" t="s">
        <v>8</v>
      </c>
      <c r="AL7" s="77" t="s">
        <v>11</v>
      </c>
      <c r="AM7" s="77" t="s">
        <v>12</v>
      </c>
      <c r="AO7" s="77" t="s">
        <v>5</v>
      </c>
      <c r="AP7" s="77" t="s">
        <v>7</v>
      </c>
      <c r="AQ7" s="77" t="s">
        <v>4</v>
      </c>
      <c r="AR7" s="77" t="s">
        <v>508</v>
      </c>
      <c r="AS7" s="77" t="s">
        <v>9</v>
      </c>
      <c r="AT7" s="77" t="s">
        <v>3</v>
      </c>
      <c r="AU7" s="77" t="s">
        <v>6</v>
      </c>
      <c r="AV7" s="77" t="s">
        <v>509</v>
      </c>
      <c r="AW7" s="77" t="s">
        <v>510</v>
      </c>
      <c r="AX7" s="77" t="s">
        <v>511</v>
      </c>
      <c r="AY7" s="77" t="s">
        <v>512</v>
      </c>
      <c r="AZ7" s="77" t="s">
        <v>11</v>
      </c>
      <c r="BA7" s="77"/>
      <c r="BB7" s="77" t="s">
        <v>513</v>
      </c>
      <c r="BC7" s="77" t="s">
        <v>514</v>
      </c>
      <c r="BD7" s="77" t="s">
        <v>517</v>
      </c>
      <c r="BE7" s="77" t="s">
        <v>518</v>
      </c>
      <c r="BF7" s="77" t="s">
        <v>516</v>
      </c>
      <c r="BG7" s="77" t="s">
        <v>519</v>
      </c>
      <c r="BH7" s="77" t="s">
        <v>520</v>
      </c>
      <c r="BI7" s="77" t="s">
        <v>5</v>
      </c>
      <c r="BJ7" s="77" t="s">
        <v>521</v>
      </c>
      <c r="BK7" s="77" t="s">
        <v>525</v>
      </c>
      <c r="BL7" s="77" t="s">
        <v>524</v>
      </c>
      <c r="BM7" s="77" t="s">
        <v>528</v>
      </c>
      <c r="BN7" s="77" t="s">
        <v>513</v>
      </c>
      <c r="BO7" s="77" t="s">
        <v>517</v>
      </c>
      <c r="BP7" s="77" t="s">
        <v>516</v>
      </c>
      <c r="BQ7" s="77" t="s">
        <v>519</v>
      </c>
      <c r="BR7" s="77" t="s">
        <v>525</v>
      </c>
      <c r="BS7" s="77" t="s">
        <v>524</v>
      </c>
      <c r="BU7" s="77" t="s">
        <v>5</v>
      </c>
      <c r="BV7" s="77" t="s">
        <v>7</v>
      </c>
      <c r="BW7" s="77" t="s">
        <v>4</v>
      </c>
      <c r="BX7" s="77" t="s">
        <v>10</v>
      </c>
      <c r="BY7" s="77" t="s">
        <v>9</v>
      </c>
      <c r="BZ7" s="77" t="s">
        <v>3</v>
      </c>
      <c r="CA7" s="77" t="s">
        <v>6</v>
      </c>
      <c r="CB7" s="77" t="s">
        <v>26</v>
      </c>
      <c r="CC7" s="77" t="s">
        <v>13</v>
      </c>
      <c r="CD7" s="77" t="s">
        <v>35</v>
      </c>
      <c r="CE7" s="77" t="s">
        <v>8</v>
      </c>
      <c r="CF7" s="77" t="s">
        <v>11</v>
      </c>
      <c r="CG7" s="77" t="s">
        <v>12</v>
      </c>
      <c r="CI7" s="77" t="s">
        <v>5</v>
      </c>
      <c r="CJ7" s="77" t="s">
        <v>7</v>
      </c>
      <c r="CK7" s="77" t="s">
        <v>4</v>
      </c>
      <c r="CL7" s="77" t="s">
        <v>508</v>
      </c>
      <c r="CM7" s="77" t="s">
        <v>9</v>
      </c>
      <c r="CN7" s="77" t="s">
        <v>3</v>
      </c>
      <c r="CO7" s="77" t="s">
        <v>6</v>
      </c>
      <c r="CP7" s="77" t="s">
        <v>509</v>
      </c>
      <c r="CQ7" s="77" t="s">
        <v>510</v>
      </c>
      <c r="CR7" s="77" t="s">
        <v>511</v>
      </c>
      <c r="CS7" s="77" t="s">
        <v>512</v>
      </c>
      <c r="CT7" s="77" t="s">
        <v>11</v>
      </c>
      <c r="CU7" s="77"/>
      <c r="CV7" s="77" t="s">
        <v>513</v>
      </c>
      <c r="CW7" s="77" t="s">
        <v>514</v>
      </c>
      <c r="CX7" s="77" t="s">
        <v>517</v>
      </c>
      <c r="CY7" s="77" t="s">
        <v>518</v>
      </c>
      <c r="CZ7" s="77" t="s">
        <v>516</v>
      </c>
      <c r="DA7" s="77" t="s">
        <v>519</v>
      </c>
      <c r="DB7" s="77" t="s">
        <v>520</v>
      </c>
      <c r="DC7" s="77" t="s">
        <v>5</v>
      </c>
      <c r="DD7" s="77" t="s">
        <v>521</v>
      </c>
      <c r="DE7" s="77" t="s">
        <v>525</v>
      </c>
      <c r="DF7" s="77" t="s">
        <v>524</v>
      </c>
      <c r="DG7" s="77" t="s">
        <v>528</v>
      </c>
      <c r="DH7" s="77" t="s">
        <v>513</v>
      </c>
      <c r="DI7" s="77" t="s">
        <v>517</v>
      </c>
      <c r="DJ7" s="77" t="s">
        <v>516</v>
      </c>
      <c r="DK7" s="77" t="s">
        <v>519</v>
      </c>
      <c r="DL7" s="77" t="s">
        <v>525</v>
      </c>
      <c r="DM7" s="77" t="s">
        <v>524</v>
      </c>
      <c r="DN7" s="77"/>
      <c r="DO7" s="77" t="s">
        <v>532</v>
      </c>
      <c r="DP7" s="77" t="s">
        <v>519</v>
      </c>
      <c r="DQ7" s="77" t="s">
        <v>525</v>
      </c>
      <c r="DR7" s="77" t="s">
        <v>524</v>
      </c>
    </row>
    <row r="8" spans="1:122" x14ac:dyDescent="0.25">
      <c r="A8" s="78">
        <f t="shared" ref="A8:A71" si="1">A7</f>
        <v>10</v>
      </c>
      <c r="B8" s="82" t="str">
        <f t="shared" ref="B8:B71" si="2">A8&amp;" semi "&amp;C8</f>
        <v>10 semi Al2O3</v>
      </c>
      <c r="C8" s="13" t="s">
        <v>4</v>
      </c>
      <c r="D8" s="5">
        <v>2.516</v>
      </c>
      <c r="E8" s="10">
        <f t="shared" ref="E8:E15" si="3">D8*(100- D$16)/100</f>
        <v>2.1386000000000003</v>
      </c>
      <c r="F8" s="80" t="str">
        <f t="shared" si="0"/>
        <v>10 Quant TiO2</v>
      </c>
      <c r="G8" s="13" t="s">
        <v>7</v>
      </c>
      <c r="H8" s="5">
        <v>6.5000000000000002E-2</v>
      </c>
      <c r="I8" s="10">
        <f t="shared" ref="I8:I16" si="4">H8*(100-H$17)/100</f>
        <v>5.525E-2</v>
      </c>
      <c r="K8" s="62">
        <v>10</v>
      </c>
      <c r="L8" s="62">
        <f t="shared" ref="L8:X17" si="5">INDEX($A$7:$I$702,(MATCH((CONCATENATE($K8,$L$5,L$7)),$B$7:$B$702,0)),4)</f>
        <v>41.17</v>
      </c>
      <c r="M8" s="62">
        <f t="shared" si="5"/>
        <v>6.6350000000000006E-2</v>
      </c>
      <c r="N8" s="62">
        <f t="shared" si="5"/>
        <v>2.516</v>
      </c>
      <c r="O8" s="62">
        <f t="shared" si="5"/>
        <v>12.38</v>
      </c>
      <c r="P8" s="62">
        <f t="shared" ref="P8:P50" si="6">INDEX($A$7:$I$702,(MATCH((CONCATENATE($K8,$L$5,P$7)),$B$7:$B$702,0)),4)</f>
        <v>0.15529999999999999</v>
      </c>
      <c r="Q8" s="113">
        <f t="shared" si="5"/>
        <v>39.630000000000003</v>
      </c>
      <c r="R8" s="62">
        <f t="shared" si="5"/>
        <v>3.11</v>
      </c>
      <c r="S8" s="62" t="e">
        <f t="shared" si="5"/>
        <v>#N/A</v>
      </c>
      <c r="T8" s="62" t="e">
        <f t="shared" si="5"/>
        <v>#N/A</v>
      </c>
      <c r="U8" s="62" t="e">
        <f t="shared" si="5"/>
        <v>#N/A</v>
      </c>
      <c r="V8" s="62">
        <f t="shared" si="5"/>
        <v>0.52969999999999995</v>
      </c>
      <c r="W8" s="62">
        <f t="shared" si="5"/>
        <v>0.43990000000000001</v>
      </c>
      <c r="X8" s="62">
        <f t="shared" si="5"/>
        <v>15</v>
      </c>
      <c r="AA8" s="62">
        <f t="shared" ref="AA8:AM17" si="7">INDEX($A$7:$I$702,(MATCH((CONCATENATE($K8,$AA$5,AA$7)),$F$7:$F$702,0)),8)</f>
        <v>44.402999999999999</v>
      </c>
      <c r="AB8" s="62">
        <f t="shared" si="7"/>
        <v>6.5000000000000002E-2</v>
      </c>
      <c r="AC8" s="62">
        <f t="shared" si="7"/>
        <v>1.671</v>
      </c>
      <c r="AD8" s="62">
        <f t="shared" si="7"/>
        <v>10.477</v>
      </c>
      <c r="AE8" s="62">
        <f t="shared" si="7"/>
        <v>0.14399999999999999</v>
      </c>
      <c r="AF8" s="62">
        <f t="shared" si="7"/>
        <v>40.343000000000004</v>
      </c>
      <c r="AG8" s="62">
        <f t="shared" si="7"/>
        <v>2.867</v>
      </c>
      <c r="AH8" s="62">
        <f t="shared" si="7"/>
        <v>-3.0000000000000001E-3</v>
      </c>
      <c r="AI8" s="62">
        <f t="shared" si="7"/>
        <v>2.4E-2</v>
      </c>
      <c r="AJ8" s="62">
        <f t="shared" si="7"/>
        <v>8.9999999999999993E-3</v>
      </c>
      <c r="AK8" s="62" t="e">
        <f t="shared" si="7"/>
        <v>#N/A</v>
      </c>
      <c r="AL8" s="62" t="e">
        <f t="shared" si="7"/>
        <v>#N/A</v>
      </c>
      <c r="AM8" s="62">
        <f t="shared" si="7"/>
        <v>15</v>
      </c>
      <c r="AO8" s="62">
        <f t="shared" ref="AO8:AO50" si="8">AA8/60.085</f>
        <v>0.73900307897145712</v>
      </c>
      <c r="AP8" s="62">
        <f>AB8/79.87</f>
        <v>8.138224614999374E-4</v>
      </c>
      <c r="AQ8" s="62">
        <f>IF(AC8&gt;0,AC8/101.96,#N/A)</f>
        <v>1.6388779913691646E-2</v>
      </c>
      <c r="AR8" s="62">
        <f t="shared" ref="AR8:AR50" si="9">2*AD8/159.7</f>
        <v>0.13120851596743896</v>
      </c>
      <c r="AS8" s="62">
        <f t="shared" ref="AS8:AS50" si="10">AE8/70.94</f>
        <v>2.0298844093600225E-3</v>
      </c>
      <c r="AT8" s="62">
        <f t="shared" ref="AT8:AT50" si="11">AF8/40.3044</f>
        <v>1.0009577118131023</v>
      </c>
      <c r="AU8" s="62">
        <f t="shared" ref="AU8:AU50" si="12">AG8/56.08</f>
        <v>5.1123395149786019E-2</v>
      </c>
      <c r="AV8"/>
      <c r="AW8" s="62">
        <f t="shared" ref="AW8:AW50" si="13">2*AI8/94.2</f>
        <v>5.0955414012738849E-4</v>
      </c>
      <c r="AX8" s="62">
        <f t="shared" ref="AX8:AX37" si="14">2*AJ8/141.94</f>
        <v>1.2681414682260108E-4</v>
      </c>
      <c r="AY8"/>
      <c r="AZ8"/>
      <c r="BB8" s="62">
        <f>IF(AR8&gt;AP8,AP8,#N/A)</f>
        <v>8.138224614999374E-4</v>
      </c>
      <c r="BC8" s="62">
        <f>AR8-BB8</f>
        <v>0.13039469350593902</v>
      </c>
      <c r="BD8" s="62">
        <f t="shared" ref="BD8:BD50" si="15">IF(AV8&gt;0,AV8,0)</f>
        <v>0</v>
      </c>
      <c r="BE8" s="62">
        <f>AQ8-BD8</f>
        <v>1.6388779913691646E-2</v>
      </c>
      <c r="BF8" s="62">
        <f>BE8/2</f>
        <v>8.1943899568458229E-3</v>
      </c>
      <c r="BG8" s="62">
        <f>AU8-BF8</f>
        <v>4.2929005192940198E-2</v>
      </c>
      <c r="BH8" s="62">
        <f>BC8+AS8+AT8-BG8</f>
        <v>1.0904532845354611</v>
      </c>
      <c r="BI8" s="62">
        <f>AO8-2*BG8-2*BG8-2*BF8-3*BD8</f>
        <v>0.55089827828600468</v>
      </c>
      <c r="BJ8" s="62">
        <f>BH8/BI8</f>
        <v>1.9794094981167116</v>
      </c>
      <c r="BK8" s="62">
        <f>(BJ8-1)*BI8</f>
        <v>0.5395550062494564</v>
      </c>
      <c r="BL8" s="62">
        <f>BI8-BK8</f>
        <v>1.134327203654828E-2</v>
      </c>
      <c r="BM8" s="62">
        <f>BB8+BD8+BF8+BG8+BK8+BL8</f>
        <v>0.60283549589729069</v>
      </c>
      <c r="BN8" s="62">
        <f>BB8/BM8*100</f>
        <v>0.13499909461844198</v>
      </c>
      <c r="BO8" s="62">
        <f>BD8/BM8*100</f>
        <v>0</v>
      </c>
      <c r="BP8" s="62">
        <f>BF8/BM8*100</f>
        <v>1.3593078066262305</v>
      </c>
      <c r="BQ8" s="62">
        <f>BG8/BM8*100</f>
        <v>7.1211807342304061</v>
      </c>
      <c r="BR8" s="77">
        <f>BK8/BM8*100</f>
        <v>89.502859390579786</v>
      </c>
      <c r="BS8" s="62">
        <f>BL8/BM8*100</f>
        <v>1.8816529739451364</v>
      </c>
      <c r="BU8" s="62">
        <f>1.204*AA8-5.3657</f>
        <v>48.095511999999999</v>
      </c>
      <c r="BV8" s="62">
        <f>AB8</f>
        <v>6.5000000000000002E-2</v>
      </c>
      <c r="BW8" s="62">
        <f>0.9358*AC8-0.6044</f>
        <v>0.95932179999999989</v>
      </c>
      <c r="BX8" s="62">
        <f>AD8</f>
        <v>10.477</v>
      </c>
      <c r="BY8" s="62">
        <f>AE8</f>
        <v>0.14399999999999999</v>
      </c>
      <c r="BZ8" s="62">
        <f>0.9925*AF8+0.3272</f>
        <v>40.367627500000005</v>
      </c>
      <c r="CA8" s="62">
        <f>0.9664*AG8+0.0295</f>
        <v>2.8001688000000002</v>
      </c>
      <c r="CB8" s="62">
        <f>AH8</f>
        <v>-3.0000000000000001E-3</v>
      </c>
      <c r="CC8" s="62">
        <f t="shared" ref="CC8:CD8" si="16">AI8</f>
        <v>2.4E-2</v>
      </c>
      <c r="CD8" s="62">
        <f t="shared" si="16"/>
        <v>8.9999999999999993E-3</v>
      </c>
      <c r="CE8" s="62" t="e">
        <f>0.8062*AK8+0.0034</f>
        <v>#N/A</v>
      </c>
      <c r="CF8" s="62" t="e">
        <f>0.7822*AL8-0.0326</f>
        <v>#N/A</v>
      </c>
      <c r="CG8" s="62">
        <f>AM8</f>
        <v>15</v>
      </c>
      <c r="CI8" s="62">
        <f t="shared" ref="CI8:CI50" si="17">BU8/60.085</f>
        <v>0.80045788466339352</v>
      </c>
      <c r="CJ8" s="62">
        <f>BV8/79.87</f>
        <v>8.138224614999374E-4</v>
      </c>
      <c r="CK8" s="62">
        <f>IF(BW8&gt;0,BW8/101.96,#N/A)</f>
        <v>9.4088054138877983E-3</v>
      </c>
      <c r="CL8" s="62">
        <f t="shared" ref="CL8:CL50" si="18">2*BX8/159.7</f>
        <v>0.13120851596743896</v>
      </c>
      <c r="CM8" s="62">
        <f t="shared" ref="CM8:CM50" si="19">BY8/70.94</f>
        <v>2.0298844093600225E-3</v>
      </c>
      <c r="CN8" s="62">
        <f t="shared" ref="CN8:CN50" si="20">BZ8/40.3044</f>
        <v>1.0015687493176924</v>
      </c>
      <c r="CO8" s="62">
        <f t="shared" ref="CO8:CO50" si="21">CA8/56.08</f>
        <v>4.993168330955778E-2</v>
      </c>
      <c r="CQ8" s="62">
        <f t="shared" ref="CQ8:CQ50" si="22">2*CC8/94.2</f>
        <v>5.0955414012738849E-4</v>
      </c>
      <c r="CR8" s="62">
        <f t="shared" ref="CR8:CR37" si="23">2*CD8/141.94</f>
        <v>1.2681414682260108E-4</v>
      </c>
      <c r="CV8" s="62">
        <f>IF(CL8&gt;CJ8,CJ8,#N/A)</f>
        <v>8.138224614999374E-4</v>
      </c>
      <c r="CW8" s="62">
        <f>CL8-CV8</f>
        <v>0.13039469350593902</v>
      </c>
      <c r="CX8" s="62">
        <f t="shared" ref="CX8:CX50" si="24">IF(CP8&gt;0,CP8,0)</f>
        <v>0</v>
      </c>
      <c r="CY8" s="62">
        <f>CK8-CX8</f>
        <v>9.4088054138877983E-3</v>
      </c>
      <c r="CZ8" s="62">
        <f>CY8/2</f>
        <v>4.7044027069438991E-3</v>
      </c>
      <c r="DA8" s="62">
        <f>CO8-CZ8</f>
        <v>4.5227280602613884E-2</v>
      </c>
      <c r="DB8" s="62">
        <f>CW8+CM8+CN8-DA8</f>
        <v>1.0887660466303775</v>
      </c>
      <c r="DC8" s="62">
        <f>CI8-2*DA8-2*DA8-2*CZ8-3*CX8</f>
        <v>0.6101399568390502</v>
      </c>
      <c r="DD8" s="62">
        <f>DB8/DC8</f>
        <v>1.7844529512063816</v>
      </c>
      <c r="DE8" s="62">
        <f>(DD8-1)*DC8</f>
        <v>0.4786260897913272</v>
      </c>
      <c r="DF8" s="62">
        <f>DC8-DE8</f>
        <v>0.131513867047723</v>
      </c>
      <c r="DG8" s="62">
        <f>CV8+CX8+CZ8+DA8+DE8+DF8</f>
        <v>0.66088546261010794</v>
      </c>
      <c r="DH8" s="62">
        <f>CV8/DG8*100</f>
        <v>0.12314122605841843</v>
      </c>
      <c r="DI8" s="62">
        <f>CX8/DG8*100</f>
        <v>0</v>
      </c>
      <c r="DJ8" s="62">
        <f>CZ8/DG8*100</f>
        <v>0.71183328626480635</v>
      </c>
      <c r="DK8" s="62">
        <f>DA8/DG8*100</f>
        <v>6.8434370494386112</v>
      </c>
      <c r="DL8" s="77">
        <f>DE8/DG8*100</f>
        <v>72.421942510436878</v>
      </c>
      <c r="DM8" s="62">
        <f>DF8/DG8*100</f>
        <v>19.899645927801281</v>
      </c>
      <c r="DO8" s="62">
        <f>DJ8</f>
        <v>0.71183328626480635</v>
      </c>
      <c r="DP8" s="62">
        <f>DK8+DJ8</f>
        <v>7.5552703357034172</v>
      </c>
      <c r="DQ8" s="62">
        <f>DL8-2*DJ8</f>
        <v>70.998275937907266</v>
      </c>
      <c r="DR8" s="62">
        <f>DM8+DJ8</f>
        <v>20.611479214066087</v>
      </c>
    </row>
    <row r="9" spans="1:122" x14ac:dyDescent="0.25">
      <c r="A9" s="78">
        <f t="shared" si="1"/>
        <v>10</v>
      </c>
      <c r="B9" s="82" t="str">
        <f t="shared" si="2"/>
        <v>10 semi SiO2</v>
      </c>
      <c r="C9" s="13" t="s">
        <v>5</v>
      </c>
      <c r="D9" s="5">
        <v>41.17</v>
      </c>
      <c r="E9" s="10">
        <f t="shared" si="3"/>
        <v>34.994500000000002</v>
      </c>
      <c r="F9" s="80" t="str">
        <f t="shared" si="0"/>
        <v>10 Quant Al2O3</v>
      </c>
      <c r="G9" s="13" t="s">
        <v>4</v>
      </c>
      <c r="H9" s="5">
        <v>1.671</v>
      </c>
      <c r="I9" s="10">
        <f t="shared" si="4"/>
        <v>1.42035</v>
      </c>
      <c r="K9" s="62">
        <v>15</v>
      </c>
      <c r="L9" s="62">
        <f t="shared" si="5"/>
        <v>41.77</v>
      </c>
      <c r="M9" s="62">
        <f t="shared" si="5"/>
        <v>7.0910000000000001E-2</v>
      </c>
      <c r="N9" s="62">
        <f t="shared" si="5"/>
        <v>3.4569999999999999</v>
      </c>
      <c r="O9" s="62">
        <f t="shared" si="5"/>
        <v>13.04</v>
      </c>
      <c r="P9" s="62">
        <f t="shared" si="6"/>
        <v>0.16339999999999999</v>
      </c>
      <c r="Q9" s="113">
        <f t="shared" si="5"/>
        <v>38.07</v>
      </c>
      <c r="R9" s="62">
        <f t="shared" si="5"/>
        <v>2.3860000000000001</v>
      </c>
      <c r="S9" s="62" t="e">
        <f t="shared" si="5"/>
        <v>#N/A</v>
      </c>
      <c r="T9" s="62" t="e">
        <f t="shared" si="5"/>
        <v>#N/A</v>
      </c>
      <c r="U9" s="62" t="e">
        <f t="shared" si="5"/>
        <v>#N/A</v>
      </c>
      <c r="V9" s="62">
        <f t="shared" si="5"/>
        <v>0.55920000000000003</v>
      </c>
      <c r="W9" s="62">
        <f t="shared" si="5"/>
        <v>0.48820000000000002</v>
      </c>
      <c r="X9" s="62">
        <f t="shared" si="5"/>
        <v>14</v>
      </c>
      <c r="AA9" s="114">
        <f t="shared" si="7"/>
        <v>20.315000000000001</v>
      </c>
      <c r="AB9" s="62">
        <f t="shared" si="7"/>
        <v>0.505</v>
      </c>
      <c r="AC9" s="114">
        <f t="shared" si="7"/>
        <v>-27.317</v>
      </c>
      <c r="AD9" s="114">
        <f t="shared" si="7"/>
        <v>19.567</v>
      </c>
      <c r="AE9" s="62">
        <f t="shared" si="7"/>
        <v>17.402999999999999</v>
      </c>
      <c r="AF9" s="62">
        <f t="shared" si="7"/>
        <v>20.788</v>
      </c>
      <c r="AG9" s="62">
        <f t="shared" si="7"/>
        <v>8.6470000000000002</v>
      </c>
      <c r="AH9" s="62">
        <f t="shared" si="7"/>
        <v>2.9649999999999999</v>
      </c>
      <c r="AI9" s="62">
        <f t="shared" si="7"/>
        <v>0.83799999999999997</v>
      </c>
      <c r="AJ9" s="62">
        <f t="shared" si="7"/>
        <v>36.289000000000001</v>
      </c>
      <c r="AK9" s="62" t="e">
        <f t="shared" si="7"/>
        <v>#N/A</v>
      </c>
      <c r="AL9" s="62" t="e">
        <f t="shared" si="7"/>
        <v>#N/A</v>
      </c>
      <c r="AM9" s="62">
        <f t="shared" si="7"/>
        <v>14</v>
      </c>
      <c r="AO9" s="62">
        <f t="shared" si="8"/>
        <v>0.33810435216776236</v>
      </c>
      <c r="AP9" s="62">
        <f>AB9/79.87</f>
        <v>6.3227745085764368E-3</v>
      </c>
      <c r="AR9" s="62">
        <f t="shared" si="9"/>
        <v>0.24504696305572951</v>
      </c>
      <c r="AS9" s="62">
        <f t="shared" si="10"/>
        <v>0.24531998872286437</v>
      </c>
      <c r="AT9" s="62">
        <f t="shared" si="11"/>
        <v>0.51577495261063311</v>
      </c>
      <c r="AU9" s="62">
        <f t="shared" si="12"/>
        <v>0.1541904422253923</v>
      </c>
      <c r="AV9" s="62">
        <f>IF(AH9&gt;0,2*AH9/61.98,#N/A)</f>
        <v>9.5676024524040018E-2</v>
      </c>
      <c r="AW9" s="62">
        <f t="shared" si="13"/>
        <v>1.7791932059447981E-2</v>
      </c>
      <c r="AX9" s="62">
        <f t="shared" si="14"/>
        <v>0.51132873044948568</v>
      </c>
      <c r="AY9"/>
      <c r="AZ9"/>
      <c r="BB9" s="62">
        <f t="shared" ref="BB9:BB50" si="25">IF(AR9&gt;AP9,AP9,#N/A)</f>
        <v>6.3227745085764368E-3</v>
      </c>
      <c r="BC9" s="62">
        <f t="shared" ref="BC9:BC50" si="26">AR9-BB9</f>
        <v>0.23872418854715308</v>
      </c>
      <c r="BD9" s="114">
        <f t="shared" si="15"/>
        <v>9.5676024524040018E-2</v>
      </c>
      <c r="BE9" s="62">
        <f t="shared" ref="BE9:BE50" si="27">AQ9-BD9</f>
        <v>-9.5676024524040018E-2</v>
      </c>
      <c r="BF9" s="62">
        <f t="shared" ref="BF9:BF50" si="28">BE9/2</f>
        <v>-4.7838012262020009E-2</v>
      </c>
      <c r="BG9" s="62">
        <f>AU9</f>
        <v>0.1541904422253923</v>
      </c>
      <c r="BH9" s="62">
        <f t="shared" ref="BH9:BH50" si="29">BC9+AS9+AT9-BG9</f>
        <v>0.84562868765525834</v>
      </c>
      <c r="BI9" s="114">
        <f t="shared" ref="BI9:BI50" si="30">AO9-2*BG9-2*BG9-2*BF9-3*BD9</f>
        <v>-0.4700094657818869</v>
      </c>
      <c r="BJ9" s="114">
        <f t="shared" ref="BJ9:BJ50" si="31">BH9/BI9</f>
        <v>-1.7991737384448374</v>
      </c>
      <c r="BK9" s="114">
        <f t="shared" ref="BK9:BK50" si="32">(BJ9-1)*BI9</f>
        <v>1.3156381534371453</v>
      </c>
      <c r="BL9" s="114">
        <f t="shared" ref="BL9:BL50" si="33">BI9-BK9</f>
        <v>-1.7856476192190323</v>
      </c>
      <c r="BM9" s="114">
        <f t="shared" ref="BM9:BM50" si="34">BB9+BD9+BF9+BG9+BK9+BL9</f>
        <v>-0.26165823678589817</v>
      </c>
      <c r="BN9" s="114">
        <f t="shared" ref="BN9:BN50" si="35">BB9/BM9*100</f>
        <v>-2.4164247937472902</v>
      </c>
      <c r="BO9" s="114">
        <f t="shared" ref="BO9:BO50" si="36">BD9/BM9*100</f>
        <v>-36.565263795737842</v>
      </c>
      <c r="BP9" s="114">
        <f t="shared" ref="BP9:BP50" si="37">BF9/BM9*100</f>
        <v>18.282631897868921</v>
      </c>
      <c r="BQ9" s="114">
        <f t="shared" ref="BQ9:BQ50" si="38">BG9/BM9*100</f>
        <v>-58.928182089508852</v>
      </c>
      <c r="BR9" s="114">
        <f t="shared" ref="BR9:BR50" si="39">BK9/BM9*100</f>
        <v>-502.80784950548531</v>
      </c>
      <c r="BS9" s="114">
        <f t="shared" ref="BS9:BS50" si="40">BL9/BM9*100</f>
        <v>682.43508828661038</v>
      </c>
      <c r="BU9" s="62">
        <f t="shared" ref="BU9:BU50" si="41">1.204*AA9-5.3657</f>
        <v>19.09356</v>
      </c>
      <c r="BV9" s="62">
        <f t="shared" ref="BV9:BV50" si="42">AB9</f>
        <v>0.505</v>
      </c>
      <c r="BW9" s="62">
        <f t="shared" ref="BW9:BW50" si="43">0.9358*AC9-0.6044</f>
        <v>-26.1676486</v>
      </c>
      <c r="BX9" s="62">
        <f t="shared" ref="BX9:BX50" si="44">AD9</f>
        <v>19.567</v>
      </c>
      <c r="BY9" s="62">
        <f t="shared" ref="BY9:BY50" si="45">AE9</f>
        <v>17.402999999999999</v>
      </c>
      <c r="BZ9" s="62">
        <f t="shared" ref="BZ9:BZ50" si="46">0.9925*AF9+0.3272</f>
        <v>20.959290000000003</v>
      </c>
      <c r="CA9" s="62">
        <f t="shared" ref="CA9:CA50" si="47">0.9664*AG9+0.0295</f>
        <v>8.3859608000000012</v>
      </c>
      <c r="CB9" s="62">
        <f t="shared" ref="CB9:CB50" si="48">AH9</f>
        <v>2.9649999999999999</v>
      </c>
      <c r="CC9" s="62">
        <f t="shared" ref="CC9:CC50" si="49">AI9</f>
        <v>0.83799999999999997</v>
      </c>
      <c r="CD9" s="62">
        <f t="shared" ref="CD9:CD50" si="50">AJ9</f>
        <v>36.289000000000001</v>
      </c>
      <c r="CE9" s="62" t="e">
        <f t="shared" ref="CE9:CE50" si="51">0.8062*AK9+0.0034</f>
        <v>#N/A</v>
      </c>
      <c r="CF9" s="62" t="e">
        <f t="shared" ref="CF9:CF50" si="52">0.7822*AL9-0.0326</f>
        <v>#N/A</v>
      </c>
      <c r="CG9" s="62">
        <f t="shared" ref="CG9:CG50" si="53">AM9</f>
        <v>14</v>
      </c>
      <c r="CI9" s="62">
        <f t="shared" si="17"/>
        <v>0.317775817591745</v>
      </c>
      <c r="CJ9" s="62">
        <f>BV9/79.87</f>
        <v>6.3227745085764368E-3</v>
      </c>
      <c r="CL9" s="62">
        <f t="shared" si="18"/>
        <v>0.24504696305572951</v>
      </c>
      <c r="CM9" s="62">
        <f t="shared" si="19"/>
        <v>0.24531998872286437</v>
      </c>
      <c r="CN9" s="62">
        <f t="shared" si="20"/>
        <v>0.52002486080924171</v>
      </c>
      <c r="CO9" s="62">
        <f t="shared" si="21"/>
        <v>0.14953567760342371</v>
      </c>
      <c r="CP9" s="62">
        <f>IF(CB9&gt;0,2*CB9/61.98,#N/A)</f>
        <v>9.5676024524040018E-2</v>
      </c>
      <c r="CQ9" s="62">
        <f t="shared" si="22"/>
        <v>1.7791932059447981E-2</v>
      </c>
      <c r="CR9" s="62">
        <f t="shared" si="23"/>
        <v>0.51132873044948568</v>
      </c>
      <c r="CV9" s="62">
        <f t="shared" ref="CV9:CV50" si="54">IF(CL9&gt;CJ9,CJ9,#N/A)</f>
        <v>6.3227745085764368E-3</v>
      </c>
      <c r="CW9" s="62">
        <f t="shared" ref="CW9:CW50" si="55">CL9-CV9</f>
        <v>0.23872418854715308</v>
      </c>
      <c r="CX9" s="114">
        <f t="shared" si="24"/>
        <v>9.5676024524040018E-2</v>
      </c>
      <c r="CY9" s="62">
        <f t="shared" ref="CY9:CY50" si="56">CK9-CX9</f>
        <v>-9.5676024524040018E-2</v>
      </c>
      <c r="CZ9" s="62">
        <f t="shared" ref="CZ9:CZ50" si="57">CY9/2</f>
        <v>-4.7838012262020009E-2</v>
      </c>
      <c r="DA9" s="62">
        <f>CO9</f>
        <v>0.14953567760342371</v>
      </c>
      <c r="DB9" s="62">
        <f t="shared" ref="DB9:DB50" si="58">CW9+CM9+CN9-DA9</f>
        <v>0.8545333604758355</v>
      </c>
      <c r="DC9" s="114">
        <f t="shared" ref="DC9:DC50" si="59">CI9-2*DA9-2*DA9-2*CZ9-3*CX9</f>
        <v>-0.47171894187002988</v>
      </c>
      <c r="DD9" s="114">
        <f t="shared" ref="DD9:DD50" si="60">DB9/DC9</f>
        <v>-1.8115307328728816</v>
      </c>
      <c r="DE9" s="114">
        <f t="shared" ref="DE9:DE50" si="61">(DD9-1)*DC9</f>
        <v>1.3262523023458654</v>
      </c>
      <c r="DF9" s="114">
        <f t="shared" ref="DF9:DF50" si="62">DC9-DE9</f>
        <v>-1.7979712442158953</v>
      </c>
      <c r="DG9" s="114">
        <f t="shared" ref="DG9:DG50" si="63">CV9+CX9+CZ9+DA9+DE9+DF9</f>
        <v>-0.2680224774960096</v>
      </c>
      <c r="DH9" s="114">
        <f t="shared" ref="DH9:DH50" si="64">CV9/DG9*100</f>
        <v>-2.3590463634418768</v>
      </c>
      <c r="DI9" s="114">
        <f t="shared" ref="DI9:DI50" si="65">CX9/DG9*100</f>
        <v>-35.697015197340853</v>
      </c>
      <c r="DJ9" s="114">
        <f t="shared" ref="DJ9:DJ50" si="66">CZ9/DG9*100</f>
        <v>17.848507598670427</v>
      </c>
      <c r="DK9" s="114">
        <f t="shared" ref="DK9:DK50" si="67">DA9/DG9*100</f>
        <v>-55.792215265098442</v>
      </c>
      <c r="DL9" s="114">
        <f t="shared" ref="DL9:DL50" si="68">DE9/DG9*100</f>
        <v>-494.82876016083804</v>
      </c>
      <c r="DM9" s="114">
        <f t="shared" ref="DM9:DM50" si="69">DF9/DG9*100</f>
        <v>670.82852938804876</v>
      </c>
      <c r="DN9" s="114"/>
      <c r="DO9" s="114">
        <f t="shared" ref="DO9:DO50" si="70">DJ9</f>
        <v>17.848507598670427</v>
      </c>
      <c r="DP9" s="114">
        <f t="shared" ref="DP9:DP50" si="71">DK9+DJ9</f>
        <v>-37.943707666428011</v>
      </c>
      <c r="DQ9" s="114">
        <f t="shared" ref="DQ9:DQ50" si="72">DL9-2*DJ9</f>
        <v>-530.52577535817886</v>
      </c>
      <c r="DR9" s="114">
        <f t="shared" ref="DR9:DR50" si="73">DM9+DJ9</f>
        <v>688.67703698671914</v>
      </c>
    </row>
    <row r="10" spans="1:122" x14ac:dyDescent="0.25">
      <c r="A10" s="78">
        <f t="shared" si="1"/>
        <v>10</v>
      </c>
      <c r="B10" s="82" t="str">
        <f t="shared" si="2"/>
        <v>10 semi CaO</v>
      </c>
      <c r="C10" s="13" t="s">
        <v>6</v>
      </c>
      <c r="D10" s="5">
        <v>3.11</v>
      </c>
      <c r="E10" s="10">
        <f t="shared" si="3"/>
        <v>2.6434999999999995</v>
      </c>
      <c r="F10" s="80" t="str">
        <f t="shared" si="0"/>
        <v>10 Quant Fe2O3</v>
      </c>
      <c r="G10" s="13" t="s">
        <v>10</v>
      </c>
      <c r="H10" s="5">
        <v>10.477</v>
      </c>
      <c r="I10" s="10">
        <f t="shared" si="4"/>
        <v>8.9054500000000001</v>
      </c>
      <c r="K10" s="62">
        <v>20</v>
      </c>
      <c r="L10" s="62">
        <f t="shared" si="5"/>
        <v>40.94</v>
      </c>
      <c r="M10" s="62">
        <f t="shared" si="5"/>
        <v>5.4370000000000002E-2</v>
      </c>
      <c r="N10" s="62">
        <f t="shared" si="5"/>
        <v>3.42</v>
      </c>
      <c r="O10" s="62">
        <f t="shared" si="5"/>
        <v>11.88</v>
      </c>
      <c r="P10" s="62">
        <f t="shared" si="6"/>
        <v>0.15040000000000001</v>
      </c>
      <c r="Q10" s="113">
        <f t="shared" si="5"/>
        <v>40.020000000000003</v>
      </c>
      <c r="R10" s="62">
        <f t="shared" si="5"/>
        <v>2.496</v>
      </c>
      <c r="S10" s="62" t="e">
        <f t="shared" si="5"/>
        <v>#N/A</v>
      </c>
      <c r="T10" s="62" t="e">
        <f t="shared" si="5"/>
        <v>#N/A</v>
      </c>
      <c r="U10" s="62" t="e">
        <f t="shared" si="5"/>
        <v>#N/A</v>
      </c>
      <c r="V10" s="62">
        <f t="shared" si="5"/>
        <v>0.59589999999999999</v>
      </c>
      <c r="W10" s="62">
        <f t="shared" si="5"/>
        <v>0.43580000000000002</v>
      </c>
      <c r="X10" s="62">
        <f t="shared" si="5"/>
        <v>15</v>
      </c>
      <c r="AA10" s="62">
        <f t="shared" si="7"/>
        <v>44.005000000000003</v>
      </c>
      <c r="AB10" s="62">
        <f t="shared" si="7"/>
        <v>4.2000000000000003E-2</v>
      </c>
      <c r="AC10" s="62">
        <f t="shared" si="7"/>
        <v>2.3889999999999998</v>
      </c>
      <c r="AD10" s="62">
        <f t="shared" si="7"/>
        <v>10.183</v>
      </c>
      <c r="AE10" s="62">
        <f t="shared" si="7"/>
        <v>0.124</v>
      </c>
      <c r="AF10" s="62">
        <f t="shared" si="7"/>
        <v>40.877000000000002</v>
      </c>
      <c r="AG10" s="62">
        <f t="shared" si="7"/>
        <v>2.39</v>
      </c>
      <c r="AH10" s="62">
        <f t="shared" si="7"/>
        <v>-0.03</v>
      </c>
      <c r="AI10" s="62">
        <f t="shared" si="7"/>
        <v>1.2E-2</v>
      </c>
      <c r="AJ10" s="62">
        <f t="shared" si="7"/>
        <v>8.0000000000000002E-3</v>
      </c>
      <c r="AK10" s="62" t="e">
        <f t="shared" si="7"/>
        <v>#N/A</v>
      </c>
      <c r="AL10" s="62" t="e">
        <f t="shared" si="7"/>
        <v>#N/A</v>
      </c>
      <c r="AM10" s="62">
        <f t="shared" si="7"/>
        <v>15</v>
      </c>
      <c r="AO10" s="62">
        <f t="shared" si="8"/>
        <v>0.73237912956644757</v>
      </c>
      <c r="AP10" s="62">
        <f>AB10/79.87</f>
        <v>5.258545135845749E-4</v>
      </c>
      <c r="AQ10" s="62">
        <f>IF(AC10&gt;0,AC10/101.96,#N/A)</f>
        <v>2.3430757159670457E-2</v>
      </c>
      <c r="AR10" s="62">
        <f t="shared" si="9"/>
        <v>0.12752661239824672</v>
      </c>
      <c r="AS10" s="62">
        <f t="shared" si="10"/>
        <v>1.7479560191711306E-3</v>
      </c>
      <c r="AT10" s="62">
        <f t="shared" si="11"/>
        <v>1.0142068856005797</v>
      </c>
      <c r="AU10" s="62">
        <f t="shared" si="12"/>
        <v>4.2617689015691872E-2</v>
      </c>
      <c r="AV10"/>
      <c r="AW10" s="62">
        <f t="shared" si="13"/>
        <v>2.5477707006369424E-4</v>
      </c>
      <c r="AX10" s="62">
        <f t="shared" si="14"/>
        <v>1.1272368606453431E-4</v>
      </c>
      <c r="AY10"/>
      <c r="AZ10"/>
      <c r="BB10" s="62">
        <f t="shared" si="25"/>
        <v>5.258545135845749E-4</v>
      </c>
      <c r="BC10" s="62">
        <f t="shared" si="26"/>
        <v>0.12700075788466214</v>
      </c>
      <c r="BD10" s="62">
        <f t="shared" si="15"/>
        <v>0</v>
      </c>
      <c r="BE10" s="62">
        <f t="shared" si="27"/>
        <v>2.3430757159670457E-2</v>
      </c>
      <c r="BF10" s="62">
        <f t="shared" si="28"/>
        <v>1.1715378579835229E-2</v>
      </c>
      <c r="BG10" s="62">
        <f t="shared" ref="BG10:BG50" si="74">AU10-BF10</f>
        <v>3.0902310435856645E-2</v>
      </c>
      <c r="BH10" s="62">
        <f t="shared" si="29"/>
        <v>1.1120532890685564</v>
      </c>
      <c r="BI10" s="62">
        <f t="shared" si="30"/>
        <v>0.58533913066335053</v>
      </c>
      <c r="BJ10" s="62">
        <f t="shared" si="31"/>
        <v>1.8998444334454345</v>
      </c>
      <c r="BK10" s="62">
        <f t="shared" si="32"/>
        <v>0.52671415840520586</v>
      </c>
      <c r="BL10" s="62">
        <f t="shared" si="33"/>
        <v>5.862497225814467E-2</v>
      </c>
      <c r="BM10" s="62">
        <f t="shared" si="34"/>
        <v>0.62848267419262693</v>
      </c>
      <c r="BN10" s="62">
        <f t="shared" si="35"/>
        <v>8.3670486900869284E-2</v>
      </c>
      <c r="BO10" s="62">
        <f t="shared" si="36"/>
        <v>0</v>
      </c>
      <c r="BP10" s="62">
        <f t="shared" si="37"/>
        <v>1.8640734360553783</v>
      </c>
      <c r="BQ10" s="62">
        <f t="shared" si="38"/>
        <v>4.9169709372744359</v>
      </c>
      <c r="BR10" s="62">
        <f t="shared" si="39"/>
        <v>83.807267890374732</v>
      </c>
      <c r="BS10" s="62">
        <f t="shared" si="40"/>
        <v>9.3280172493945948</v>
      </c>
      <c r="BU10" s="62">
        <f t="shared" si="41"/>
        <v>47.616320000000002</v>
      </c>
      <c r="BV10" s="62">
        <f t="shared" si="42"/>
        <v>4.2000000000000003E-2</v>
      </c>
      <c r="BW10" s="62">
        <f t="shared" si="43"/>
        <v>1.6312261999999995</v>
      </c>
      <c r="BX10" s="62">
        <f t="shared" si="44"/>
        <v>10.183</v>
      </c>
      <c r="BY10" s="62">
        <f t="shared" si="45"/>
        <v>0.124</v>
      </c>
      <c r="BZ10" s="62">
        <f t="shared" si="46"/>
        <v>40.897622500000004</v>
      </c>
      <c r="CA10" s="62">
        <f t="shared" si="47"/>
        <v>2.3391960000000003</v>
      </c>
      <c r="CB10" s="62">
        <f t="shared" si="48"/>
        <v>-0.03</v>
      </c>
      <c r="CC10" s="62">
        <f t="shared" si="49"/>
        <v>1.2E-2</v>
      </c>
      <c r="CD10" s="62">
        <f t="shared" si="50"/>
        <v>8.0000000000000002E-3</v>
      </c>
      <c r="CE10" s="62" t="e">
        <f t="shared" si="51"/>
        <v>#N/A</v>
      </c>
      <c r="CF10" s="62" t="e">
        <f t="shared" si="52"/>
        <v>#N/A</v>
      </c>
      <c r="CG10" s="62">
        <f t="shared" si="53"/>
        <v>15</v>
      </c>
      <c r="CI10" s="62">
        <f t="shared" si="17"/>
        <v>0.792482649579762</v>
      </c>
      <c r="CJ10" s="62">
        <f>BV10/79.87</f>
        <v>5.258545135845749E-4</v>
      </c>
      <c r="CK10" s="62">
        <f>IF(BW10&gt;0,BW10/101.96,#N/A)</f>
        <v>1.5998687720674771E-2</v>
      </c>
      <c r="CL10" s="62">
        <f t="shared" si="18"/>
        <v>0.12752661239824672</v>
      </c>
      <c r="CM10" s="62">
        <f t="shared" si="19"/>
        <v>1.7479560191711306E-3</v>
      </c>
      <c r="CN10" s="62">
        <f t="shared" si="20"/>
        <v>1.0147185543017636</v>
      </c>
      <c r="CO10" s="62">
        <f t="shared" si="21"/>
        <v>4.1711768901569191E-2</v>
      </c>
      <c r="CQ10" s="62">
        <f t="shared" si="22"/>
        <v>2.5477707006369424E-4</v>
      </c>
      <c r="CR10" s="62">
        <f t="shared" si="23"/>
        <v>1.1272368606453431E-4</v>
      </c>
      <c r="CV10" s="62">
        <f t="shared" si="54"/>
        <v>5.258545135845749E-4</v>
      </c>
      <c r="CW10" s="62">
        <f t="shared" si="55"/>
        <v>0.12700075788466214</v>
      </c>
      <c r="CX10" s="62">
        <f t="shared" si="24"/>
        <v>0</v>
      </c>
      <c r="CY10" s="62">
        <f t="shared" si="56"/>
        <v>1.5998687720674771E-2</v>
      </c>
      <c r="CZ10" s="62">
        <f t="shared" si="57"/>
        <v>7.9993438603373854E-3</v>
      </c>
      <c r="DA10" s="62">
        <f t="shared" ref="DA10:DA11" si="75">CO10-CZ10</f>
        <v>3.3712425041231807E-2</v>
      </c>
      <c r="DB10" s="62">
        <f t="shared" si="58"/>
        <v>1.1097548431643651</v>
      </c>
      <c r="DC10" s="62">
        <f t="shared" si="59"/>
        <v>0.64163426169416005</v>
      </c>
      <c r="DD10" s="62">
        <f t="shared" si="60"/>
        <v>1.7295754129995919</v>
      </c>
      <c r="DE10" s="62">
        <f t="shared" si="61"/>
        <v>0.46812058147020508</v>
      </c>
      <c r="DF10" s="62">
        <f t="shared" si="62"/>
        <v>0.17351368022395497</v>
      </c>
      <c r="DG10" s="62">
        <f t="shared" si="63"/>
        <v>0.68387188510931385</v>
      </c>
      <c r="DH10" s="62">
        <f t="shared" si="64"/>
        <v>7.6893717234847198E-2</v>
      </c>
      <c r="DI10" s="62">
        <f t="shared" si="65"/>
        <v>0</v>
      </c>
      <c r="DJ10" s="62">
        <f t="shared" si="66"/>
        <v>1.169713806710847</v>
      </c>
      <c r="DK10" s="62">
        <f t="shared" si="67"/>
        <v>4.9296404451314775</v>
      </c>
      <c r="DL10" s="62">
        <f t="shared" si="68"/>
        <v>68.451502637131824</v>
      </c>
      <c r="DM10" s="62">
        <f t="shared" si="69"/>
        <v>25.372249393791002</v>
      </c>
      <c r="DO10" s="62">
        <f t="shared" si="70"/>
        <v>1.169713806710847</v>
      </c>
      <c r="DP10" s="62">
        <f t="shared" si="71"/>
        <v>6.0993542518423247</v>
      </c>
      <c r="DQ10" s="62">
        <f t="shared" si="72"/>
        <v>66.112075023710133</v>
      </c>
      <c r="DR10" s="62">
        <f t="shared" si="73"/>
        <v>26.541963200501847</v>
      </c>
    </row>
    <row r="11" spans="1:122" x14ac:dyDescent="0.25">
      <c r="A11" s="78">
        <f t="shared" si="1"/>
        <v>10</v>
      </c>
      <c r="B11" s="82" t="str">
        <f t="shared" si="2"/>
        <v>10 semi TiO2</v>
      </c>
      <c r="C11" s="13" t="s">
        <v>7</v>
      </c>
      <c r="D11" s="5">
        <v>6.6350000000000006E-2</v>
      </c>
      <c r="E11" s="10">
        <f t="shared" si="3"/>
        <v>5.6397500000000003E-2</v>
      </c>
      <c r="F11" s="80" t="str">
        <f t="shared" si="0"/>
        <v>10 Quant MnO</v>
      </c>
      <c r="G11" s="13" t="s">
        <v>9</v>
      </c>
      <c r="H11" s="5">
        <v>0.14399999999999999</v>
      </c>
      <c r="I11" s="10">
        <f t="shared" si="4"/>
        <v>0.12239999999999998</v>
      </c>
      <c r="K11" s="62">
        <v>25</v>
      </c>
      <c r="L11" s="62">
        <f t="shared" si="5"/>
        <v>39.4</v>
      </c>
      <c r="M11" s="62">
        <f t="shared" si="5"/>
        <v>5.9479999999999998E-2</v>
      </c>
      <c r="N11" s="62">
        <f t="shared" si="5"/>
        <v>2.7839999999999998</v>
      </c>
      <c r="O11" s="62">
        <f t="shared" si="5"/>
        <v>12.96</v>
      </c>
      <c r="P11" s="62">
        <f t="shared" si="6"/>
        <v>0.1613</v>
      </c>
      <c r="Q11" s="113">
        <f t="shared" si="5"/>
        <v>42.36</v>
      </c>
      <c r="R11" s="62">
        <f t="shared" si="5"/>
        <v>1.0209999999999999</v>
      </c>
      <c r="S11" s="62">
        <f t="shared" si="5"/>
        <v>0.126</v>
      </c>
      <c r="T11" s="62" t="e">
        <f t="shared" si="5"/>
        <v>#N/A</v>
      </c>
      <c r="U11" s="62" t="e">
        <f t="shared" si="5"/>
        <v>#N/A</v>
      </c>
      <c r="V11" s="62">
        <f t="shared" si="5"/>
        <v>0.62739999999999996</v>
      </c>
      <c r="W11" s="62" t="e">
        <f t="shared" si="5"/>
        <v>#N/A</v>
      </c>
      <c r="X11" s="62">
        <f t="shared" si="5"/>
        <v>15</v>
      </c>
      <c r="AA11" s="114">
        <f t="shared" si="7"/>
        <v>93.3</v>
      </c>
      <c r="AB11" s="62">
        <f t="shared" si="7"/>
        <v>6.4000000000000001E-2</v>
      </c>
      <c r="AC11" s="62">
        <f t="shared" si="7"/>
        <v>3.5920000000000001</v>
      </c>
      <c r="AD11" s="62">
        <f t="shared" si="7"/>
        <v>0.58299999999999996</v>
      </c>
      <c r="AE11" s="114">
        <f t="shared" si="7"/>
        <v>0.4</v>
      </c>
      <c r="AF11" s="114">
        <f t="shared" si="7"/>
        <v>7.9000000000000001E-2</v>
      </c>
      <c r="AG11" s="62">
        <f t="shared" si="7"/>
        <v>1.9450000000000001</v>
      </c>
      <c r="AH11" s="62">
        <f t="shared" si="7"/>
        <v>0.01</v>
      </c>
      <c r="AI11" s="62">
        <f t="shared" si="7"/>
        <v>1.6E-2</v>
      </c>
      <c r="AJ11" s="62">
        <f t="shared" si="7"/>
        <v>0.01</v>
      </c>
      <c r="AK11" s="62" t="e">
        <f t="shared" si="7"/>
        <v>#N/A</v>
      </c>
      <c r="AL11" s="62" t="e">
        <f t="shared" si="7"/>
        <v>#N/A</v>
      </c>
      <c r="AM11" s="62">
        <f t="shared" si="7"/>
        <v>15</v>
      </c>
      <c r="AO11" s="62">
        <f t="shared" si="8"/>
        <v>1.5528001997170675</v>
      </c>
      <c r="AP11" s="62">
        <f>AB11/79.87</f>
        <v>8.0130211593839988E-4</v>
      </c>
      <c r="AQ11" s="62">
        <f>IF(AC11&gt;0,AC11/101.96,#N/A)</f>
        <v>3.52295017653982E-2</v>
      </c>
      <c r="AR11" s="62">
        <f t="shared" si="9"/>
        <v>7.3011897307451471E-3</v>
      </c>
      <c r="AS11" s="62">
        <f t="shared" si="10"/>
        <v>5.6385678037778409E-3</v>
      </c>
      <c r="AT11" s="62">
        <f t="shared" si="11"/>
        <v>1.960083762566866E-3</v>
      </c>
      <c r="AU11" s="62">
        <f t="shared" si="12"/>
        <v>3.4682596291012842E-2</v>
      </c>
      <c r="AV11" s="62">
        <f>IF(AH11&gt;0,2*AH11/61.98,#N/A)</f>
        <v>3.2268473701193938E-4</v>
      </c>
      <c r="AW11" s="62">
        <f t="shared" si="13"/>
        <v>3.3970276008492571E-4</v>
      </c>
      <c r="AX11" s="62">
        <f t="shared" si="14"/>
        <v>1.409046075806679E-4</v>
      </c>
      <c r="AY11"/>
      <c r="AZ11"/>
      <c r="BB11" s="62">
        <f t="shared" si="25"/>
        <v>8.0130211593839988E-4</v>
      </c>
      <c r="BC11" s="62">
        <f t="shared" si="26"/>
        <v>6.4998876148067474E-3</v>
      </c>
      <c r="BD11" s="114">
        <f t="shared" si="15"/>
        <v>3.2268473701193938E-4</v>
      </c>
      <c r="BE11" s="62">
        <f t="shared" si="27"/>
        <v>3.4906817028386258E-2</v>
      </c>
      <c r="BF11" s="62">
        <f t="shared" si="28"/>
        <v>1.7453408514193129E-2</v>
      </c>
      <c r="BG11" s="62">
        <f t="shared" si="74"/>
        <v>1.7229187776819713E-2</v>
      </c>
      <c r="BH11" s="62">
        <f t="shared" si="29"/>
        <v>-3.1306485956682575E-3</v>
      </c>
      <c r="BI11" s="114">
        <f t="shared" si="30"/>
        <v>1.4480085773703668</v>
      </c>
      <c r="BJ11" s="114">
        <f t="shared" si="31"/>
        <v>-2.1620373280893286E-3</v>
      </c>
      <c r="BK11" s="114">
        <f t="shared" si="32"/>
        <v>-1.451139225966035</v>
      </c>
      <c r="BL11" s="114">
        <f t="shared" si="33"/>
        <v>2.899147803336402</v>
      </c>
      <c r="BM11" s="114">
        <f t="shared" si="34"/>
        <v>1.4838151605143302</v>
      </c>
      <c r="BN11" s="114">
        <f t="shared" si="35"/>
        <v>5.4002825773841474E-2</v>
      </c>
      <c r="BO11" s="114">
        <f t="shared" si="36"/>
        <v>2.1746963206663032E-2</v>
      </c>
      <c r="BP11" s="114">
        <f t="shared" si="37"/>
        <v>1.1762522030131644</v>
      </c>
      <c r="BQ11" s="114">
        <f t="shared" si="38"/>
        <v>1.1611411067432156</v>
      </c>
      <c r="BR11" s="114">
        <f t="shared" si="39"/>
        <v>-97.797843328614547</v>
      </c>
      <c r="BS11" s="114">
        <f t="shared" si="40"/>
        <v>195.38470022987767</v>
      </c>
      <c r="BU11" s="62">
        <f t="shared" si="41"/>
        <v>106.96749999999999</v>
      </c>
      <c r="BV11" s="62">
        <f t="shared" si="42"/>
        <v>6.4000000000000001E-2</v>
      </c>
      <c r="BW11" s="62">
        <f t="shared" si="43"/>
        <v>2.7569935999999999</v>
      </c>
      <c r="BX11" s="62">
        <f t="shared" si="44"/>
        <v>0.58299999999999996</v>
      </c>
      <c r="BY11" s="62">
        <f t="shared" si="45"/>
        <v>0.4</v>
      </c>
      <c r="BZ11" s="62">
        <f t="shared" si="46"/>
        <v>0.40560750000000001</v>
      </c>
      <c r="CA11" s="62">
        <f t="shared" si="47"/>
        <v>1.9091480000000003</v>
      </c>
      <c r="CB11" s="62">
        <f t="shared" si="48"/>
        <v>0.01</v>
      </c>
      <c r="CC11" s="62">
        <f t="shared" si="49"/>
        <v>1.6E-2</v>
      </c>
      <c r="CD11" s="62">
        <f t="shared" si="50"/>
        <v>0.01</v>
      </c>
      <c r="CE11" s="62" t="e">
        <f t="shared" si="51"/>
        <v>#N/A</v>
      </c>
      <c r="CF11" s="62" t="e">
        <f t="shared" si="52"/>
        <v>#N/A</v>
      </c>
      <c r="CG11" s="62">
        <f t="shared" si="53"/>
        <v>15</v>
      </c>
      <c r="CI11" s="62">
        <f t="shared" si="17"/>
        <v>1.7802696180411082</v>
      </c>
      <c r="CJ11" s="62">
        <f>BV11/79.87</f>
        <v>8.0130211593839988E-4</v>
      </c>
      <c r="CK11" s="62">
        <f>IF(BW11&gt;0,BW11/101.96,#N/A)</f>
        <v>2.7039952922714793E-2</v>
      </c>
      <c r="CL11" s="62">
        <f t="shared" si="18"/>
        <v>7.3011897307451471E-3</v>
      </c>
      <c r="CM11" s="62">
        <f t="shared" si="19"/>
        <v>5.6385678037778409E-3</v>
      </c>
      <c r="CN11" s="62">
        <f t="shared" si="20"/>
        <v>1.0063603477535951E-2</v>
      </c>
      <c r="CO11" s="62">
        <f t="shared" si="21"/>
        <v>3.4043295292439379E-2</v>
      </c>
      <c r="CP11" s="62">
        <f>IF(CB11&gt;0,2*CB11/61.98,#N/A)</f>
        <v>3.2268473701193938E-4</v>
      </c>
      <c r="CQ11" s="62">
        <f t="shared" si="22"/>
        <v>3.3970276008492571E-4</v>
      </c>
      <c r="CR11" s="62">
        <f t="shared" si="23"/>
        <v>1.409046075806679E-4</v>
      </c>
      <c r="CV11" s="62">
        <f t="shared" si="54"/>
        <v>8.0130211593839988E-4</v>
      </c>
      <c r="CW11" s="62">
        <f t="shared" si="55"/>
        <v>6.4998876148067474E-3</v>
      </c>
      <c r="CX11" s="114">
        <f t="shared" si="24"/>
        <v>3.2268473701193938E-4</v>
      </c>
      <c r="CY11" s="62">
        <f t="shared" si="56"/>
        <v>2.6717268185702855E-2</v>
      </c>
      <c r="CZ11" s="62">
        <f t="shared" si="57"/>
        <v>1.3358634092851427E-2</v>
      </c>
      <c r="DA11" s="62">
        <f t="shared" si="75"/>
        <v>2.068466119958795E-2</v>
      </c>
      <c r="DB11" s="62">
        <f t="shared" si="58"/>
        <v>1.5173976965325887E-3</v>
      </c>
      <c r="DC11" s="114">
        <f t="shared" si="59"/>
        <v>1.669845650846018</v>
      </c>
      <c r="DD11" s="114">
        <f t="shared" si="60"/>
        <v>9.0870536193797774E-4</v>
      </c>
      <c r="DE11" s="114">
        <f t="shared" si="61"/>
        <v>-1.6683282531494854</v>
      </c>
      <c r="DF11" s="114">
        <f t="shared" si="62"/>
        <v>3.3381739039955036</v>
      </c>
      <c r="DG11" s="114">
        <f t="shared" si="63"/>
        <v>1.7050129329914079</v>
      </c>
      <c r="DH11" s="114">
        <f t="shared" si="64"/>
        <v>4.6996835064032787E-2</v>
      </c>
      <c r="DI11" s="114">
        <f t="shared" si="65"/>
        <v>1.8925647469769987E-2</v>
      </c>
      <c r="DJ11" s="114">
        <f t="shared" si="66"/>
        <v>0.78349165770924667</v>
      </c>
      <c r="DK11" s="114">
        <f t="shared" si="67"/>
        <v>1.2131674076687011</v>
      </c>
      <c r="DL11" s="114">
        <f t="shared" si="68"/>
        <v>-97.84842219480646</v>
      </c>
      <c r="DM11" s="114">
        <f t="shared" si="69"/>
        <v>195.78584064689471</v>
      </c>
      <c r="DN11" s="114"/>
      <c r="DO11" s="114">
        <f t="shared" si="70"/>
        <v>0.78349165770924667</v>
      </c>
      <c r="DP11" s="114">
        <f t="shared" si="71"/>
        <v>1.9966590653779477</v>
      </c>
      <c r="DQ11" s="114">
        <f t="shared" si="72"/>
        <v>-99.415405510224957</v>
      </c>
      <c r="DR11" s="114">
        <f t="shared" si="73"/>
        <v>196.56933230460396</v>
      </c>
    </row>
    <row r="12" spans="1:122" x14ac:dyDescent="0.25">
      <c r="A12" s="78">
        <f t="shared" si="1"/>
        <v>10</v>
      </c>
      <c r="B12" s="82" t="str">
        <f t="shared" si="2"/>
        <v>10 semi Cr2O3</v>
      </c>
      <c r="C12" s="13" t="s">
        <v>8</v>
      </c>
      <c r="D12" s="5">
        <v>0.52969999999999995</v>
      </c>
      <c r="E12" s="10">
        <f t="shared" si="3"/>
        <v>0.45024499999999995</v>
      </c>
      <c r="F12" s="80" t="str">
        <f t="shared" si="0"/>
        <v>10 Quant MgO</v>
      </c>
      <c r="G12" s="13" t="s">
        <v>3</v>
      </c>
      <c r="H12" s="5">
        <v>40.343000000000004</v>
      </c>
      <c r="I12" s="10">
        <f t="shared" si="4"/>
        <v>34.291550000000001</v>
      </c>
      <c r="K12" s="62">
        <v>30</v>
      </c>
      <c r="L12" s="114">
        <f t="shared" si="5"/>
        <v>8.6449999999999996</v>
      </c>
      <c r="M12" s="62" t="e">
        <f t="shared" si="5"/>
        <v>#N/A</v>
      </c>
      <c r="N12" s="114">
        <f t="shared" si="5"/>
        <v>0.34100000000000003</v>
      </c>
      <c r="O12" s="114">
        <f t="shared" si="5"/>
        <v>3.3220000000000001</v>
      </c>
      <c r="P12" s="114">
        <f t="shared" si="6"/>
        <v>87.337999999999994</v>
      </c>
      <c r="Q12" s="113" t="e">
        <f t="shared" si="5"/>
        <v>#N/A</v>
      </c>
      <c r="R12" s="62">
        <f t="shared" si="5"/>
        <v>1.2E-2</v>
      </c>
      <c r="S12" s="62" t="e">
        <f t="shared" si="5"/>
        <v>#N/A</v>
      </c>
      <c r="T12" s="62" t="e">
        <f t="shared" si="5"/>
        <v>#N/A</v>
      </c>
      <c r="U12" s="62" t="e">
        <f t="shared" si="5"/>
        <v>#N/A</v>
      </c>
      <c r="V12" s="62">
        <f t="shared" si="5"/>
        <v>0.159</v>
      </c>
      <c r="W12" s="62">
        <f t="shared" si="5"/>
        <v>0.183</v>
      </c>
      <c r="X12" s="62">
        <f t="shared" si="5"/>
        <v>15</v>
      </c>
      <c r="AA12" s="114">
        <f t="shared" si="7"/>
        <v>98.206000000000003</v>
      </c>
      <c r="AB12" s="114">
        <f t="shared" si="7"/>
        <v>-1.0999999999999999E-2</v>
      </c>
      <c r="AC12" s="114">
        <f t="shared" si="7"/>
        <v>-2.9550000000000001</v>
      </c>
      <c r="AD12" s="114">
        <f t="shared" si="7"/>
        <v>1.9</v>
      </c>
      <c r="AE12" s="114">
        <f t="shared" si="7"/>
        <v>1.7410000000000001</v>
      </c>
      <c r="AF12" s="114">
        <f t="shared" si="7"/>
        <v>1.7250000000000001</v>
      </c>
      <c r="AG12" s="62">
        <f t="shared" si="7"/>
        <v>6.6000000000000003E-2</v>
      </c>
      <c r="AH12" s="62">
        <f t="shared" si="7"/>
        <v>-0.69399999999999995</v>
      </c>
      <c r="AI12" s="62">
        <f t="shared" si="7"/>
        <v>1.2E-2</v>
      </c>
      <c r="AJ12" s="62">
        <f t="shared" si="7"/>
        <v>0.01</v>
      </c>
      <c r="AK12" s="62" t="e">
        <f t="shared" si="7"/>
        <v>#N/A</v>
      </c>
      <c r="AL12" s="62" t="e">
        <f t="shared" si="7"/>
        <v>#N/A</v>
      </c>
      <c r="AM12" s="62">
        <f t="shared" si="7"/>
        <v>15</v>
      </c>
      <c r="AO12" s="62">
        <f t="shared" si="8"/>
        <v>1.6344511941416326</v>
      </c>
      <c r="AR12" s="62">
        <f t="shared" si="9"/>
        <v>2.3794614902943018E-2</v>
      </c>
      <c r="AS12" s="62">
        <f t="shared" si="10"/>
        <v>2.4541866365943053E-2</v>
      </c>
      <c r="AT12" s="62">
        <f t="shared" si="11"/>
        <v>4.2799297347187903E-2</v>
      </c>
      <c r="AU12" s="62">
        <f t="shared" si="12"/>
        <v>1.1768901569186878E-3</v>
      </c>
      <c r="AV12"/>
      <c r="AW12" s="62">
        <f t="shared" si="13"/>
        <v>2.5477707006369424E-4</v>
      </c>
      <c r="AX12" s="62">
        <f t="shared" si="14"/>
        <v>1.409046075806679E-4</v>
      </c>
      <c r="AY12"/>
      <c r="AZ12"/>
      <c r="BB12" s="62">
        <f t="shared" si="25"/>
        <v>0</v>
      </c>
      <c r="BC12" s="62">
        <f t="shared" si="26"/>
        <v>2.3794614902943018E-2</v>
      </c>
      <c r="BD12" s="114">
        <f t="shared" si="15"/>
        <v>0</v>
      </c>
      <c r="BE12" s="62">
        <f t="shared" si="27"/>
        <v>0</v>
      </c>
      <c r="BF12" s="62">
        <f t="shared" si="28"/>
        <v>0</v>
      </c>
      <c r="BG12" s="62">
        <f>AU12</f>
        <v>1.1768901569186878E-3</v>
      </c>
      <c r="BH12" s="62">
        <f t="shared" si="29"/>
        <v>8.9958888459155284E-2</v>
      </c>
      <c r="BI12" s="114">
        <f t="shared" si="30"/>
        <v>1.6297436335139579</v>
      </c>
      <c r="BJ12" s="114">
        <f t="shared" si="31"/>
        <v>5.5198183695426492E-2</v>
      </c>
      <c r="BK12" s="114">
        <f t="shared" si="32"/>
        <v>-1.5397847450548026</v>
      </c>
      <c r="BL12" s="114">
        <f t="shared" si="33"/>
        <v>3.1695283785687605</v>
      </c>
      <c r="BM12" s="114">
        <f t="shared" si="34"/>
        <v>1.6309205236708766</v>
      </c>
      <c r="BN12" s="114">
        <f t="shared" si="35"/>
        <v>0</v>
      </c>
      <c r="BO12" s="114">
        <f t="shared" si="36"/>
        <v>0</v>
      </c>
      <c r="BP12" s="114">
        <f t="shared" si="37"/>
        <v>0</v>
      </c>
      <c r="BQ12" s="114">
        <f t="shared" si="38"/>
        <v>7.2161097971208496E-2</v>
      </c>
      <c r="BR12" s="114">
        <f t="shared" si="39"/>
        <v>-94.412003694027618</v>
      </c>
      <c r="BS12" s="114">
        <f t="shared" si="40"/>
        <v>194.3398425960564</v>
      </c>
      <c r="BU12" s="62">
        <f t="shared" si="41"/>
        <v>112.874324</v>
      </c>
      <c r="BV12" s="62">
        <f t="shared" si="42"/>
        <v>-1.0999999999999999E-2</v>
      </c>
      <c r="BW12" s="62">
        <f t="shared" si="43"/>
        <v>-3.3696890000000002</v>
      </c>
      <c r="BX12" s="62">
        <f t="shared" si="44"/>
        <v>1.9</v>
      </c>
      <c r="BY12" s="62">
        <f t="shared" si="45"/>
        <v>1.7410000000000001</v>
      </c>
      <c r="BZ12" s="62">
        <f t="shared" si="46"/>
        <v>2.0392625000000004</v>
      </c>
      <c r="CA12" s="62">
        <f t="shared" si="47"/>
        <v>9.3282400000000001E-2</v>
      </c>
      <c r="CB12" s="62">
        <f t="shared" si="48"/>
        <v>-0.69399999999999995</v>
      </c>
      <c r="CC12" s="62">
        <f t="shared" si="49"/>
        <v>1.2E-2</v>
      </c>
      <c r="CD12" s="62">
        <f t="shared" si="50"/>
        <v>0.01</v>
      </c>
      <c r="CE12" s="62" t="e">
        <f t="shared" si="51"/>
        <v>#N/A</v>
      </c>
      <c r="CF12" s="62" t="e">
        <f t="shared" si="52"/>
        <v>#N/A</v>
      </c>
      <c r="CG12" s="62">
        <f t="shared" si="53"/>
        <v>15</v>
      </c>
      <c r="CI12" s="62">
        <f t="shared" si="17"/>
        <v>1.8785774153282848</v>
      </c>
      <c r="CL12" s="62">
        <f t="shared" si="18"/>
        <v>2.3794614902943018E-2</v>
      </c>
      <c r="CM12" s="62">
        <f t="shared" si="19"/>
        <v>2.4541866365943053E-2</v>
      </c>
      <c r="CN12" s="62">
        <f t="shared" si="20"/>
        <v>5.0596522960272339E-2</v>
      </c>
      <c r="CO12" s="62">
        <f t="shared" si="21"/>
        <v>1.6633808844507846E-3</v>
      </c>
      <c r="CQ12" s="62">
        <f t="shared" si="22"/>
        <v>2.5477707006369424E-4</v>
      </c>
      <c r="CR12" s="62">
        <f t="shared" si="23"/>
        <v>1.409046075806679E-4</v>
      </c>
      <c r="CV12" s="62">
        <f t="shared" si="54"/>
        <v>0</v>
      </c>
      <c r="CW12" s="62">
        <f t="shared" si="55"/>
        <v>2.3794614902943018E-2</v>
      </c>
      <c r="CX12" s="114">
        <f t="shared" si="24"/>
        <v>0</v>
      </c>
      <c r="CY12" s="62">
        <f t="shared" si="56"/>
        <v>0</v>
      </c>
      <c r="CZ12" s="62">
        <f t="shared" si="57"/>
        <v>0</v>
      </c>
      <c r="DA12" s="62">
        <f>CO12</f>
        <v>1.6633808844507846E-3</v>
      </c>
      <c r="DB12" s="62">
        <f t="shared" si="58"/>
        <v>9.7269623344707623E-2</v>
      </c>
      <c r="DC12" s="114">
        <f t="shared" si="59"/>
        <v>1.8719238917904815</v>
      </c>
      <c r="DD12" s="114">
        <f t="shared" si="60"/>
        <v>5.1962381468228361E-2</v>
      </c>
      <c r="DE12" s="114">
        <f t="shared" si="61"/>
        <v>-1.7746542684457738</v>
      </c>
      <c r="DF12" s="114">
        <f t="shared" si="62"/>
        <v>3.6465781602362553</v>
      </c>
      <c r="DG12" s="114">
        <f t="shared" si="63"/>
        <v>1.8735872726749323</v>
      </c>
      <c r="DH12" s="114">
        <f t="shared" si="64"/>
        <v>0</v>
      </c>
      <c r="DI12" s="114">
        <f t="shared" si="65"/>
        <v>0</v>
      </c>
      <c r="DJ12" s="114">
        <f t="shared" si="66"/>
        <v>0</v>
      </c>
      <c r="DK12" s="114">
        <f t="shared" si="67"/>
        <v>8.8780539274050746E-2</v>
      </c>
      <c r="DL12" s="114">
        <f t="shared" si="68"/>
        <v>-94.719594562151826</v>
      </c>
      <c r="DM12" s="114">
        <f t="shared" si="69"/>
        <v>194.63081402287776</v>
      </c>
      <c r="DN12" s="114"/>
      <c r="DO12" s="114">
        <f t="shared" si="70"/>
        <v>0</v>
      </c>
      <c r="DP12" s="114">
        <f t="shared" si="71"/>
        <v>8.8780539274050746E-2</v>
      </c>
      <c r="DQ12" s="114">
        <f t="shared" si="72"/>
        <v>-94.719594562151826</v>
      </c>
      <c r="DR12" s="114">
        <f t="shared" si="73"/>
        <v>194.63081402287776</v>
      </c>
    </row>
    <row r="13" spans="1:122" x14ac:dyDescent="0.25">
      <c r="A13" s="78">
        <f t="shared" si="1"/>
        <v>10</v>
      </c>
      <c r="B13" s="82" t="str">
        <f t="shared" si="2"/>
        <v>10 semi MnO</v>
      </c>
      <c r="C13" s="13" t="s">
        <v>9</v>
      </c>
      <c r="D13" s="5">
        <v>0.15529999999999999</v>
      </c>
      <c r="E13" s="10">
        <f t="shared" si="3"/>
        <v>0.13200500000000001</v>
      </c>
      <c r="F13" s="80" t="str">
        <f t="shared" si="0"/>
        <v>10 Quant CaO</v>
      </c>
      <c r="G13" s="13" t="s">
        <v>6</v>
      </c>
      <c r="H13" s="5">
        <v>2.867</v>
      </c>
      <c r="I13" s="10">
        <f t="shared" si="4"/>
        <v>2.4369499999999999</v>
      </c>
      <c r="K13" s="62">
        <v>35</v>
      </c>
      <c r="L13" s="62">
        <f t="shared" si="5"/>
        <v>39.33</v>
      </c>
      <c r="M13" s="62" t="e">
        <f t="shared" si="5"/>
        <v>#N/A</v>
      </c>
      <c r="N13" s="62">
        <f t="shared" si="5"/>
        <v>1.8080000000000001</v>
      </c>
      <c r="O13" s="62">
        <f t="shared" si="5"/>
        <v>13.59</v>
      </c>
      <c r="P13" s="62">
        <f t="shared" si="6"/>
        <v>0.17649999999999999</v>
      </c>
      <c r="Q13" s="113">
        <f t="shared" si="5"/>
        <v>43.85</v>
      </c>
      <c r="R13" s="62">
        <f t="shared" si="5"/>
        <v>9.425E-2</v>
      </c>
      <c r="S13" s="62" t="e">
        <f t="shared" si="5"/>
        <v>#N/A</v>
      </c>
      <c r="T13" s="62" t="e">
        <f t="shared" si="5"/>
        <v>#N/A</v>
      </c>
      <c r="U13" s="62" t="e">
        <f t="shared" si="5"/>
        <v>#N/A</v>
      </c>
      <c r="V13" s="62">
        <f t="shared" si="5"/>
        <v>0.59099999999999997</v>
      </c>
      <c r="W13" s="62">
        <f t="shared" si="5"/>
        <v>0.56630000000000003</v>
      </c>
      <c r="X13" s="62">
        <f t="shared" si="5"/>
        <v>14</v>
      </c>
      <c r="AA13" s="62">
        <f t="shared" si="7"/>
        <v>42.338000000000001</v>
      </c>
      <c r="AB13" s="62">
        <f t="shared" si="7"/>
        <v>3.1E-2</v>
      </c>
      <c r="AC13" s="62">
        <f t="shared" si="7"/>
        <v>0.99099999999999999</v>
      </c>
      <c r="AD13" s="62">
        <f t="shared" si="7"/>
        <v>11.378</v>
      </c>
      <c r="AE13" s="62">
        <f t="shared" si="7"/>
        <v>0.152</v>
      </c>
      <c r="AF13" s="62">
        <f t="shared" si="7"/>
        <v>45.104999999999997</v>
      </c>
      <c r="AG13" s="62">
        <f t="shared" si="7"/>
        <v>7.3999999999999996E-2</v>
      </c>
      <c r="AH13" s="62">
        <f t="shared" si="7"/>
        <v>-7.4999999999999997E-2</v>
      </c>
      <c r="AI13" s="62">
        <f t="shared" si="7"/>
        <v>2E-3</v>
      </c>
      <c r="AJ13" s="62">
        <f t="shared" si="7"/>
        <v>5.0000000000000001E-3</v>
      </c>
      <c r="AK13" s="62" t="e">
        <f t="shared" si="7"/>
        <v>#N/A</v>
      </c>
      <c r="AL13" s="62" t="e">
        <f t="shared" si="7"/>
        <v>#N/A</v>
      </c>
      <c r="AM13" s="62">
        <f t="shared" si="7"/>
        <v>14</v>
      </c>
      <c r="AO13" s="62">
        <f t="shared" si="8"/>
        <v>0.70463510027461096</v>
      </c>
      <c r="AP13" s="62">
        <f t="shared" ref="AP13:AP50" si="76">AB13/79.87</f>
        <v>3.8813071240766242E-4</v>
      </c>
      <c r="AQ13" s="62">
        <f t="shared" ref="AQ13:AQ50" si="77">IF(AC13&gt;0,AC13/101.96,#N/A)</f>
        <v>9.7194978422910951E-3</v>
      </c>
      <c r="AR13" s="62">
        <f t="shared" si="9"/>
        <v>0.14249217282404508</v>
      </c>
      <c r="AS13" s="62">
        <f t="shared" si="10"/>
        <v>2.1426557654355793E-3</v>
      </c>
      <c r="AT13" s="62">
        <f t="shared" si="11"/>
        <v>1.1191085836782086</v>
      </c>
      <c r="AU13" s="62">
        <f t="shared" si="12"/>
        <v>1.3195435092724678E-3</v>
      </c>
      <c r="AV13"/>
      <c r="AW13" s="62">
        <f t="shared" si="13"/>
        <v>4.2462845010615714E-5</v>
      </c>
      <c r="AX13" s="62">
        <f t="shared" si="14"/>
        <v>7.0452303790333949E-5</v>
      </c>
      <c r="AY13"/>
      <c r="AZ13"/>
      <c r="BB13" s="62">
        <f t="shared" si="25"/>
        <v>3.8813071240766242E-4</v>
      </c>
      <c r="BC13" s="62">
        <f t="shared" si="26"/>
        <v>0.14210404211163741</v>
      </c>
      <c r="BD13" s="62">
        <f t="shared" si="15"/>
        <v>0</v>
      </c>
      <c r="BE13" s="62">
        <f t="shared" si="27"/>
        <v>9.7194978422910951E-3</v>
      </c>
      <c r="BF13" s="62">
        <f t="shared" si="28"/>
        <v>4.8597489211455475E-3</v>
      </c>
      <c r="BG13" s="62">
        <f t="shared" si="74"/>
        <v>-3.5402054118730797E-3</v>
      </c>
      <c r="BH13" s="62">
        <f t="shared" si="29"/>
        <v>1.2668954869671547</v>
      </c>
      <c r="BI13" s="62">
        <f t="shared" si="30"/>
        <v>0.70907642407981208</v>
      </c>
      <c r="BJ13" s="62">
        <f t="shared" si="31"/>
        <v>1.7866839792498244</v>
      </c>
      <c r="BK13" s="62">
        <f t="shared" si="32"/>
        <v>0.55781906288734251</v>
      </c>
      <c r="BL13" s="62">
        <f t="shared" si="33"/>
        <v>0.15125736119246957</v>
      </c>
      <c r="BM13" s="62">
        <f t="shared" si="34"/>
        <v>0.71078409830149225</v>
      </c>
      <c r="BN13" s="62">
        <f t="shared" si="35"/>
        <v>5.4605992640402258E-2</v>
      </c>
      <c r="BO13" s="62">
        <f t="shared" si="36"/>
        <v>0</v>
      </c>
      <c r="BP13" s="62">
        <f t="shared" si="37"/>
        <v>0.68371660716081395</v>
      </c>
      <c r="BQ13" s="114">
        <f t="shared" si="38"/>
        <v>-0.49807042959076386</v>
      </c>
      <c r="BR13" s="62">
        <f t="shared" si="39"/>
        <v>78.479395391697864</v>
      </c>
      <c r="BS13" s="62">
        <f t="shared" si="40"/>
        <v>21.280352438091683</v>
      </c>
      <c r="BU13" s="62">
        <f t="shared" si="41"/>
        <v>45.609251999999998</v>
      </c>
      <c r="BV13" s="62">
        <f t="shared" si="42"/>
        <v>3.1E-2</v>
      </c>
      <c r="BW13" s="62">
        <f t="shared" si="43"/>
        <v>0.32297779999999987</v>
      </c>
      <c r="BX13" s="62">
        <f t="shared" si="44"/>
        <v>11.378</v>
      </c>
      <c r="BY13" s="62">
        <f t="shared" si="45"/>
        <v>0.152</v>
      </c>
      <c r="BZ13" s="62">
        <f t="shared" si="46"/>
        <v>45.093912499999995</v>
      </c>
      <c r="CA13" s="62">
        <f t="shared" si="47"/>
        <v>0.1010136</v>
      </c>
      <c r="CB13" s="62">
        <f t="shared" si="48"/>
        <v>-7.4999999999999997E-2</v>
      </c>
      <c r="CC13" s="62">
        <f t="shared" si="49"/>
        <v>2E-3</v>
      </c>
      <c r="CD13" s="62">
        <f t="shared" si="50"/>
        <v>5.0000000000000001E-3</v>
      </c>
      <c r="CE13" s="62" t="e">
        <f t="shared" si="51"/>
        <v>#N/A</v>
      </c>
      <c r="CF13" s="62" t="e">
        <f t="shared" si="52"/>
        <v>#N/A</v>
      </c>
      <c r="CG13" s="62">
        <f t="shared" si="53"/>
        <v>14</v>
      </c>
      <c r="CI13" s="62">
        <f t="shared" si="17"/>
        <v>0.75907883831239076</v>
      </c>
      <c r="CJ13" s="62">
        <f t="shared" ref="CJ13:CJ50" si="78">BV13/79.87</f>
        <v>3.8813071240766242E-4</v>
      </c>
      <c r="CK13" s="62">
        <f t="shared" ref="CK13:CK50" si="79">IF(BW13&gt;0,BW13/101.96,#N/A)</f>
        <v>3.167691251471164E-3</v>
      </c>
      <c r="CL13" s="62">
        <f t="shared" si="18"/>
        <v>0.14249217282404508</v>
      </c>
      <c r="CM13" s="62">
        <f t="shared" si="19"/>
        <v>2.1426557654355793E-3</v>
      </c>
      <c r="CN13" s="62">
        <f t="shared" si="20"/>
        <v>1.1188334896438104</v>
      </c>
      <c r="CO13" s="62">
        <f t="shared" si="21"/>
        <v>1.8012410841654778E-3</v>
      </c>
      <c r="CQ13" s="62">
        <f t="shared" si="22"/>
        <v>4.2462845010615714E-5</v>
      </c>
      <c r="CR13" s="62">
        <f t="shared" si="23"/>
        <v>7.0452303790333949E-5</v>
      </c>
      <c r="CV13" s="62">
        <f t="shared" si="54"/>
        <v>3.8813071240766242E-4</v>
      </c>
      <c r="CW13" s="62">
        <f t="shared" si="55"/>
        <v>0.14210404211163741</v>
      </c>
      <c r="CX13" s="62">
        <f t="shared" si="24"/>
        <v>0</v>
      </c>
      <c r="CY13" s="62">
        <f t="shared" si="56"/>
        <v>3.167691251471164E-3</v>
      </c>
      <c r="CZ13" s="62">
        <f t="shared" si="57"/>
        <v>1.583845625735582E-3</v>
      </c>
      <c r="DA13" s="62">
        <f t="shared" ref="DA13:DA18" si="80">CO13-CZ13</f>
        <v>2.1739545842989583E-4</v>
      </c>
      <c r="DB13" s="62">
        <f t="shared" si="58"/>
        <v>1.2628627920624533</v>
      </c>
      <c r="DC13" s="62">
        <f t="shared" si="59"/>
        <v>0.7550415652271999</v>
      </c>
      <c r="DD13" s="62">
        <f t="shared" si="60"/>
        <v>1.6725738690722871</v>
      </c>
      <c r="DE13" s="62">
        <f t="shared" si="61"/>
        <v>0.50782122683525344</v>
      </c>
      <c r="DF13" s="62">
        <f t="shared" si="62"/>
        <v>0.24722033839194646</v>
      </c>
      <c r="DG13" s="62">
        <f t="shared" si="63"/>
        <v>0.75723093702377309</v>
      </c>
      <c r="DH13" s="62">
        <f t="shared" si="64"/>
        <v>5.1256584145013231E-2</v>
      </c>
      <c r="DI13" s="62">
        <f t="shared" si="65"/>
        <v>0</v>
      </c>
      <c r="DJ13" s="62">
        <f t="shared" si="66"/>
        <v>0.20916282580328033</v>
      </c>
      <c r="DK13" s="114">
        <f t="shared" si="67"/>
        <v>2.8709267912949879E-2</v>
      </c>
      <c r="DL13" s="62">
        <f t="shared" si="68"/>
        <v>67.062926513699807</v>
      </c>
      <c r="DM13" s="62">
        <f t="shared" si="69"/>
        <v>32.647944808438936</v>
      </c>
      <c r="DO13" s="62">
        <f t="shared" si="70"/>
        <v>0.20916282580328033</v>
      </c>
      <c r="DP13" s="62">
        <f t="shared" si="71"/>
        <v>0.23787209371623019</v>
      </c>
      <c r="DQ13" s="62">
        <f t="shared" si="72"/>
        <v>66.644600862093242</v>
      </c>
      <c r="DR13" s="62">
        <f t="shared" si="73"/>
        <v>32.857107634242219</v>
      </c>
    </row>
    <row r="14" spans="1:122" x14ac:dyDescent="0.25">
      <c r="A14" s="78">
        <f t="shared" si="1"/>
        <v>10</v>
      </c>
      <c r="B14" s="82" t="str">
        <f t="shared" si="2"/>
        <v>10 semi Fe2O3</v>
      </c>
      <c r="C14" s="13" t="s">
        <v>10</v>
      </c>
      <c r="D14" s="5">
        <v>12.38</v>
      </c>
      <c r="E14" s="10">
        <f t="shared" si="3"/>
        <v>10.523</v>
      </c>
      <c r="F14" s="80" t="str">
        <f t="shared" si="0"/>
        <v>10 Quant Na2O</v>
      </c>
      <c r="G14" s="13" t="s">
        <v>26</v>
      </c>
      <c r="H14" s="5">
        <v>-3.0000000000000001E-3</v>
      </c>
      <c r="I14" s="10">
        <f t="shared" si="4"/>
        <v>-2.5500000000000002E-3</v>
      </c>
      <c r="K14" s="62">
        <v>40</v>
      </c>
      <c r="L14" s="62">
        <f t="shared" si="5"/>
        <v>38.979999999999997</v>
      </c>
      <c r="M14" s="62" t="e">
        <f t="shared" si="5"/>
        <v>#N/A</v>
      </c>
      <c r="N14" s="62">
        <f t="shared" si="5"/>
        <v>2.2519999999999998</v>
      </c>
      <c r="O14" s="62">
        <f t="shared" si="5"/>
        <v>14.31</v>
      </c>
      <c r="P14" s="62" t="e">
        <f t="shared" si="6"/>
        <v>#N/A</v>
      </c>
      <c r="Q14" s="113">
        <f t="shared" si="5"/>
        <v>42.82</v>
      </c>
      <c r="R14" s="62">
        <f t="shared" si="5"/>
        <v>0.77110000000000001</v>
      </c>
      <c r="S14" s="62" t="e">
        <f t="shared" si="5"/>
        <v>#N/A</v>
      </c>
      <c r="T14" s="62" t="e">
        <f t="shared" si="5"/>
        <v>#N/A</v>
      </c>
      <c r="U14" s="62" t="e">
        <f t="shared" si="5"/>
        <v>#N/A</v>
      </c>
      <c r="V14" s="62">
        <f t="shared" si="5"/>
        <v>0.39040000000000002</v>
      </c>
      <c r="W14" s="62">
        <f t="shared" si="5"/>
        <v>0.47110000000000002</v>
      </c>
      <c r="X14" s="62">
        <f t="shared" si="5"/>
        <v>14</v>
      </c>
      <c r="AA14" s="62">
        <f t="shared" si="7"/>
        <v>42.005000000000003</v>
      </c>
      <c r="AB14" s="62">
        <f t="shared" si="7"/>
        <v>4.2999999999999997E-2</v>
      </c>
      <c r="AC14" s="62">
        <f t="shared" si="7"/>
        <v>1.357</v>
      </c>
      <c r="AD14" s="62">
        <f t="shared" si="7"/>
        <v>12.026999999999999</v>
      </c>
      <c r="AE14" s="62">
        <f t="shared" si="7"/>
        <v>0.161</v>
      </c>
      <c r="AF14" s="62">
        <f t="shared" si="7"/>
        <v>43.703000000000003</v>
      </c>
      <c r="AG14" s="62">
        <f t="shared" si="7"/>
        <v>0.77300000000000002</v>
      </c>
      <c r="AH14" s="62">
        <f t="shared" si="7"/>
        <v>-7.8E-2</v>
      </c>
      <c r="AI14" s="62">
        <f t="shared" si="7"/>
        <v>6.0000000000000001E-3</v>
      </c>
      <c r="AJ14" s="62">
        <f t="shared" si="7"/>
        <v>5.0000000000000001E-3</v>
      </c>
      <c r="AK14" s="62" t="e">
        <f t="shared" si="7"/>
        <v>#N/A</v>
      </c>
      <c r="AL14" s="62" t="e">
        <f t="shared" si="7"/>
        <v>#N/A</v>
      </c>
      <c r="AM14" s="62">
        <f t="shared" si="7"/>
        <v>14</v>
      </c>
      <c r="AO14" s="62">
        <f t="shared" si="8"/>
        <v>0.69909295165182661</v>
      </c>
      <c r="AP14" s="62">
        <f t="shared" si="76"/>
        <v>5.3837485914611232E-4</v>
      </c>
      <c r="AQ14" s="62">
        <f t="shared" si="77"/>
        <v>1.330914083954492E-2</v>
      </c>
      <c r="AR14" s="62">
        <f t="shared" si="9"/>
        <v>0.1506199123356293</v>
      </c>
      <c r="AS14" s="62">
        <f t="shared" si="10"/>
        <v>2.2695235410205811E-3</v>
      </c>
      <c r="AT14" s="62">
        <f t="shared" si="11"/>
        <v>1.0843232996893639</v>
      </c>
      <c r="AU14" s="62">
        <f t="shared" si="12"/>
        <v>1.3783880171184024E-2</v>
      </c>
      <c r="AV14"/>
      <c r="AW14" s="62">
        <f t="shared" si="13"/>
        <v>1.2738853503184712E-4</v>
      </c>
      <c r="AX14" s="62">
        <f t="shared" si="14"/>
        <v>7.0452303790333949E-5</v>
      </c>
      <c r="AY14"/>
      <c r="AZ14"/>
      <c r="BB14" s="62">
        <f t="shared" si="25"/>
        <v>5.3837485914611232E-4</v>
      </c>
      <c r="BC14" s="62">
        <f t="shared" si="26"/>
        <v>0.15008153747648317</v>
      </c>
      <c r="BD14" s="62">
        <f t="shared" si="15"/>
        <v>0</v>
      </c>
      <c r="BE14" s="62">
        <f t="shared" si="27"/>
        <v>1.330914083954492E-2</v>
      </c>
      <c r="BF14" s="62">
        <f t="shared" si="28"/>
        <v>6.6545704197724601E-3</v>
      </c>
      <c r="BG14" s="62">
        <f t="shared" si="74"/>
        <v>7.1293097514115635E-3</v>
      </c>
      <c r="BH14" s="62">
        <f t="shared" si="29"/>
        <v>1.2295450509554562</v>
      </c>
      <c r="BI14" s="62">
        <f t="shared" si="30"/>
        <v>0.65726657180663539</v>
      </c>
      <c r="BJ14" s="62">
        <f t="shared" si="31"/>
        <v>1.8706946369960564</v>
      </c>
      <c r="BK14" s="62">
        <f t="shared" si="32"/>
        <v>0.57227847914882091</v>
      </c>
      <c r="BL14" s="62">
        <f t="shared" si="33"/>
        <v>8.4988092657814485E-2</v>
      </c>
      <c r="BM14" s="62">
        <f t="shared" si="34"/>
        <v>0.67158882683696552</v>
      </c>
      <c r="BN14" s="62">
        <f t="shared" si="35"/>
        <v>8.0164356170387543E-2</v>
      </c>
      <c r="BO14" s="62">
        <f t="shared" si="36"/>
        <v>0</v>
      </c>
      <c r="BP14" s="62">
        <f t="shared" si="37"/>
        <v>0.99086973366040221</v>
      </c>
      <c r="BQ14" s="62">
        <f t="shared" si="38"/>
        <v>1.061558719639371</v>
      </c>
      <c r="BR14" s="62">
        <f t="shared" si="39"/>
        <v>85.212626577503627</v>
      </c>
      <c r="BS14" s="62">
        <f t="shared" si="40"/>
        <v>12.654780613026212</v>
      </c>
      <c r="BU14" s="62">
        <f t="shared" si="41"/>
        <v>45.208320000000001</v>
      </c>
      <c r="BV14" s="62">
        <f t="shared" si="42"/>
        <v>4.2999999999999997E-2</v>
      </c>
      <c r="BW14" s="62">
        <f t="shared" si="43"/>
        <v>0.66548059999999998</v>
      </c>
      <c r="BX14" s="62">
        <f t="shared" si="44"/>
        <v>12.026999999999999</v>
      </c>
      <c r="BY14" s="62">
        <f t="shared" si="45"/>
        <v>0.161</v>
      </c>
      <c r="BZ14" s="62">
        <f t="shared" si="46"/>
        <v>43.702427500000006</v>
      </c>
      <c r="CA14" s="62">
        <f t="shared" si="47"/>
        <v>0.77652719999999997</v>
      </c>
      <c r="CB14" s="62">
        <f t="shared" si="48"/>
        <v>-7.8E-2</v>
      </c>
      <c r="CC14" s="62">
        <f t="shared" si="49"/>
        <v>6.0000000000000001E-3</v>
      </c>
      <c r="CD14" s="62">
        <f t="shared" si="50"/>
        <v>5.0000000000000001E-3</v>
      </c>
      <c r="CE14" s="62" t="e">
        <f t="shared" si="51"/>
        <v>#N/A</v>
      </c>
      <c r="CF14" s="62" t="e">
        <f t="shared" si="52"/>
        <v>#N/A</v>
      </c>
      <c r="CG14" s="62">
        <f t="shared" si="53"/>
        <v>14</v>
      </c>
      <c r="CI14" s="62">
        <f t="shared" si="17"/>
        <v>0.75240609137055836</v>
      </c>
      <c r="CJ14" s="62">
        <f t="shared" si="78"/>
        <v>5.3837485914611232E-4</v>
      </c>
      <c r="CK14" s="62">
        <f t="shared" si="79"/>
        <v>6.526879168301295E-3</v>
      </c>
      <c r="CL14" s="62">
        <f t="shared" si="18"/>
        <v>0.1506199123356293</v>
      </c>
      <c r="CM14" s="62">
        <f t="shared" si="19"/>
        <v>2.2695235410205811E-3</v>
      </c>
      <c r="CN14" s="62">
        <f t="shared" si="20"/>
        <v>1.0843090952848822</v>
      </c>
      <c r="CO14" s="62">
        <f t="shared" si="21"/>
        <v>1.3846776034236804E-2</v>
      </c>
      <c r="CQ14" s="62">
        <f t="shared" si="22"/>
        <v>1.2738853503184712E-4</v>
      </c>
      <c r="CR14" s="62">
        <f t="shared" si="23"/>
        <v>7.0452303790333949E-5</v>
      </c>
      <c r="CV14" s="62">
        <f t="shared" si="54"/>
        <v>5.3837485914611232E-4</v>
      </c>
      <c r="CW14" s="62">
        <f t="shared" si="55"/>
        <v>0.15008153747648317</v>
      </c>
      <c r="CX14" s="62">
        <f t="shared" si="24"/>
        <v>0</v>
      </c>
      <c r="CY14" s="62">
        <f t="shared" si="56"/>
        <v>6.526879168301295E-3</v>
      </c>
      <c r="CZ14" s="62">
        <f t="shared" si="57"/>
        <v>3.2634395841506475E-3</v>
      </c>
      <c r="DA14" s="62">
        <f t="shared" si="80"/>
        <v>1.0583336450086156E-2</v>
      </c>
      <c r="DB14" s="62">
        <f t="shared" si="58"/>
        <v>1.2260768198522998</v>
      </c>
      <c r="DC14" s="62">
        <f t="shared" si="59"/>
        <v>0.70354586640191252</v>
      </c>
      <c r="DD14" s="62">
        <f t="shared" si="60"/>
        <v>1.7427105728340426</v>
      </c>
      <c r="DE14" s="62">
        <f t="shared" si="61"/>
        <v>0.52253095345038725</v>
      </c>
      <c r="DF14" s="62">
        <f t="shared" si="62"/>
        <v>0.18101491295152528</v>
      </c>
      <c r="DG14" s="62">
        <f t="shared" si="63"/>
        <v>0.7179310172952954</v>
      </c>
      <c r="DH14" s="62">
        <f t="shared" si="64"/>
        <v>7.4989775643677328E-2</v>
      </c>
      <c r="DI14" s="62">
        <f t="shared" si="65"/>
        <v>0</v>
      </c>
      <c r="DJ14" s="62">
        <f t="shared" si="66"/>
        <v>0.45456172049024979</v>
      </c>
      <c r="DK14" s="62">
        <f t="shared" si="67"/>
        <v>1.4741439212303982</v>
      </c>
      <c r="DL14" s="62">
        <f t="shared" si="68"/>
        <v>72.782891512188669</v>
      </c>
      <c r="DM14" s="62">
        <f t="shared" si="69"/>
        <v>25.213413070447022</v>
      </c>
      <c r="DO14" s="62">
        <f t="shared" si="70"/>
        <v>0.45456172049024979</v>
      </c>
      <c r="DP14" s="62">
        <f t="shared" si="71"/>
        <v>1.9287056417206481</v>
      </c>
      <c r="DQ14" s="62">
        <f t="shared" si="72"/>
        <v>71.873768071208175</v>
      </c>
      <c r="DR14" s="62">
        <f t="shared" si="73"/>
        <v>25.667974790937272</v>
      </c>
    </row>
    <row r="15" spans="1:122" x14ac:dyDescent="0.25">
      <c r="A15" s="78">
        <f t="shared" si="1"/>
        <v>10</v>
      </c>
      <c r="B15" s="82" t="str">
        <f t="shared" si="2"/>
        <v>10 semi NiO</v>
      </c>
      <c r="C15" s="13" t="s">
        <v>11</v>
      </c>
      <c r="D15" s="5">
        <v>0.43990000000000001</v>
      </c>
      <c r="E15" s="10">
        <f t="shared" si="3"/>
        <v>0.373915</v>
      </c>
      <c r="F15" s="80" t="str">
        <f t="shared" si="0"/>
        <v>10 Quant K2O</v>
      </c>
      <c r="G15" s="31" t="s">
        <v>13</v>
      </c>
      <c r="H15" s="37">
        <v>2.4E-2</v>
      </c>
      <c r="I15" s="10">
        <f t="shared" si="4"/>
        <v>2.0400000000000001E-2</v>
      </c>
      <c r="K15" s="62">
        <v>50</v>
      </c>
      <c r="L15" s="62">
        <f t="shared" si="5"/>
        <v>38.43</v>
      </c>
      <c r="M15" s="62">
        <f t="shared" si="5"/>
        <v>7.7689999999999995E-2</v>
      </c>
      <c r="N15" s="62">
        <f t="shared" si="5"/>
        <v>2.1219999999999999</v>
      </c>
      <c r="O15" s="62">
        <f t="shared" si="5"/>
        <v>14.41</v>
      </c>
      <c r="P15" s="62">
        <f t="shared" si="6"/>
        <v>0.21279999999999999</v>
      </c>
      <c r="Q15" s="113">
        <f t="shared" si="5"/>
        <v>43.04</v>
      </c>
      <c r="R15" s="62">
        <f t="shared" si="5"/>
        <v>0.66010000000000002</v>
      </c>
      <c r="S15" s="62" t="e">
        <f t="shared" si="5"/>
        <v>#N/A</v>
      </c>
      <c r="T15" s="62">
        <f t="shared" si="5"/>
        <v>4.8180000000000001E-2</v>
      </c>
      <c r="U15" s="62" t="e">
        <f t="shared" si="5"/>
        <v>#N/A</v>
      </c>
      <c r="V15" s="62">
        <f t="shared" si="5"/>
        <v>0.58109999999999995</v>
      </c>
      <c r="W15" s="62">
        <f t="shared" si="5"/>
        <v>0.41560000000000002</v>
      </c>
      <c r="X15" s="62">
        <f t="shared" si="5"/>
        <v>15</v>
      </c>
      <c r="AA15" s="62">
        <f t="shared" si="7"/>
        <v>41.448</v>
      </c>
      <c r="AB15" s="62">
        <f t="shared" si="7"/>
        <v>0.10299999999999999</v>
      </c>
      <c r="AC15" s="62">
        <f t="shared" si="7"/>
        <v>1.2969999999999999</v>
      </c>
      <c r="AD15" s="62">
        <f t="shared" si="7"/>
        <v>12.114000000000001</v>
      </c>
      <c r="AE15" s="62">
        <f t="shared" si="7"/>
        <v>0.17699999999999999</v>
      </c>
      <c r="AF15" s="62">
        <f t="shared" si="7"/>
        <v>44.268999999999998</v>
      </c>
      <c r="AG15" s="62">
        <f t="shared" si="7"/>
        <v>0.624</v>
      </c>
      <c r="AH15" s="62">
        <f t="shared" si="7"/>
        <v>-7.0999999999999994E-2</v>
      </c>
      <c r="AI15" s="62">
        <f t="shared" si="7"/>
        <v>3.2000000000000001E-2</v>
      </c>
      <c r="AJ15" s="62">
        <f t="shared" si="7"/>
        <v>8.0000000000000002E-3</v>
      </c>
      <c r="AK15" s="62" t="e">
        <f t="shared" si="7"/>
        <v>#N/A</v>
      </c>
      <c r="AL15" s="62" t="e">
        <f t="shared" si="7"/>
        <v>#N/A</v>
      </c>
      <c r="AM15" s="62">
        <f t="shared" si="7"/>
        <v>15</v>
      </c>
      <c r="AO15" s="62">
        <f t="shared" si="8"/>
        <v>0.6898227511026046</v>
      </c>
      <c r="AP15" s="62">
        <f t="shared" si="76"/>
        <v>1.2895955928383621E-3</v>
      </c>
      <c r="AQ15" s="62">
        <f t="shared" si="77"/>
        <v>1.2720674774421343E-2</v>
      </c>
      <c r="AR15" s="62">
        <f t="shared" si="9"/>
        <v>0.15170945522855356</v>
      </c>
      <c r="AS15" s="62">
        <f t="shared" si="10"/>
        <v>2.4950662531716943E-3</v>
      </c>
      <c r="AT15" s="62">
        <f t="shared" si="11"/>
        <v>1.0983664314566151</v>
      </c>
      <c r="AU15" s="62">
        <f t="shared" si="12"/>
        <v>1.1126961483594865E-2</v>
      </c>
      <c r="AV15"/>
      <c r="AW15" s="62">
        <f t="shared" si="13"/>
        <v>6.7940552016985142E-4</v>
      </c>
      <c r="AX15" s="62">
        <f t="shared" si="14"/>
        <v>1.1272368606453431E-4</v>
      </c>
      <c r="AY15"/>
      <c r="AZ15"/>
      <c r="BB15" s="62">
        <f t="shared" si="25"/>
        <v>1.2895955928383621E-3</v>
      </c>
      <c r="BC15" s="62">
        <f t="shared" si="26"/>
        <v>0.15041985963571519</v>
      </c>
      <c r="BD15" s="62">
        <f t="shared" si="15"/>
        <v>0</v>
      </c>
      <c r="BE15" s="62">
        <f t="shared" si="27"/>
        <v>1.2720674774421343E-2</v>
      </c>
      <c r="BF15" s="62">
        <f t="shared" si="28"/>
        <v>6.3603373872106713E-3</v>
      </c>
      <c r="BG15" s="62">
        <f t="shared" si="74"/>
        <v>4.7666240963841937E-3</v>
      </c>
      <c r="BH15" s="62">
        <f t="shared" si="29"/>
        <v>1.2465147332491178</v>
      </c>
      <c r="BI15" s="62">
        <f t="shared" si="30"/>
        <v>0.65803557994264661</v>
      </c>
      <c r="BJ15" s="62">
        <f t="shared" si="31"/>
        <v>1.894296860601006</v>
      </c>
      <c r="BK15" s="62">
        <f t="shared" si="32"/>
        <v>0.58847915330647116</v>
      </c>
      <c r="BL15" s="62">
        <f t="shared" si="33"/>
        <v>6.955642663617545E-2</v>
      </c>
      <c r="BM15" s="62">
        <f t="shared" si="34"/>
        <v>0.6704521370190798</v>
      </c>
      <c r="BN15" s="62">
        <f t="shared" si="35"/>
        <v>0.1923471522623639</v>
      </c>
      <c r="BO15" s="62">
        <f t="shared" si="36"/>
        <v>0</v>
      </c>
      <c r="BP15" s="62">
        <f t="shared" si="37"/>
        <v>0.94866389948275576</v>
      </c>
      <c r="BQ15" s="62">
        <f t="shared" si="38"/>
        <v>0.71095665644042005</v>
      </c>
      <c r="BR15" s="77">
        <f t="shared" si="39"/>
        <v>87.773477152735836</v>
      </c>
      <c r="BS15" s="62">
        <f t="shared" si="40"/>
        <v>10.37455513907863</v>
      </c>
      <c r="BU15" s="62">
        <f t="shared" si="41"/>
        <v>44.537691999999993</v>
      </c>
      <c r="BV15" s="62">
        <f t="shared" si="42"/>
        <v>0.10299999999999999</v>
      </c>
      <c r="BW15" s="62">
        <f t="shared" si="43"/>
        <v>0.60933259999999989</v>
      </c>
      <c r="BX15" s="62">
        <f t="shared" si="44"/>
        <v>12.114000000000001</v>
      </c>
      <c r="BY15" s="62">
        <f t="shared" si="45"/>
        <v>0.17699999999999999</v>
      </c>
      <c r="BZ15" s="62">
        <f t="shared" si="46"/>
        <v>44.264182499999997</v>
      </c>
      <c r="CA15" s="62">
        <f t="shared" si="47"/>
        <v>0.63253360000000003</v>
      </c>
      <c r="CB15" s="62">
        <f t="shared" si="48"/>
        <v>-7.0999999999999994E-2</v>
      </c>
      <c r="CC15" s="62">
        <f t="shared" si="49"/>
        <v>3.2000000000000001E-2</v>
      </c>
      <c r="CD15" s="62">
        <f t="shared" si="50"/>
        <v>8.0000000000000002E-3</v>
      </c>
      <c r="CE15" s="62" t="e">
        <f t="shared" si="51"/>
        <v>#N/A</v>
      </c>
      <c r="CF15" s="62" t="e">
        <f t="shared" si="52"/>
        <v>#N/A</v>
      </c>
      <c r="CG15" s="62">
        <f t="shared" si="53"/>
        <v>15</v>
      </c>
      <c r="CI15" s="62">
        <f t="shared" si="17"/>
        <v>0.741244769909295</v>
      </c>
      <c r="CJ15" s="62">
        <f t="shared" si="78"/>
        <v>1.2895955928383621E-3</v>
      </c>
      <c r="CK15" s="62">
        <f t="shared" si="79"/>
        <v>5.9761926245586496E-3</v>
      </c>
      <c r="CL15" s="62">
        <f t="shared" si="18"/>
        <v>0.15170945522855356</v>
      </c>
      <c r="CM15" s="62">
        <f t="shared" si="19"/>
        <v>2.4950662531716943E-3</v>
      </c>
      <c r="CN15" s="62">
        <f t="shared" si="20"/>
        <v>1.0982469035638789</v>
      </c>
      <c r="CO15" s="62">
        <f t="shared" si="21"/>
        <v>1.1279129814550643E-2</v>
      </c>
      <c r="CQ15" s="62">
        <f t="shared" si="22"/>
        <v>6.7940552016985142E-4</v>
      </c>
      <c r="CR15" s="62">
        <f t="shared" si="23"/>
        <v>1.1272368606453431E-4</v>
      </c>
      <c r="CV15" s="62">
        <f t="shared" si="54"/>
        <v>1.2895955928383621E-3</v>
      </c>
      <c r="CW15" s="62">
        <f t="shared" si="55"/>
        <v>0.15041985963571519</v>
      </c>
      <c r="CX15" s="62">
        <f t="shared" si="24"/>
        <v>0</v>
      </c>
      <c r="CY15" s="62">
        <f t="shared" si="56"/>
        <v>5.9761926245586496E-3</v>
      </c>
      <c r="CZ15" s="62">
        <f t="shared" si="57"/>
        <v>2.9880963122793248E-3</v>
      </c>
      <c r="DA15" s="62">
        <f t="shared" si="80"/>
        <v>8.291033502271318E-3</v>
      </c>
      <c r="DB15" s="62">
        <f t="shared" si="58"/>
        <v>1.2428707959504945</v>
      </c>
      <c r="DC15" s="62">
        <f t="shared" si="59"/>
        <v>0.70210444327565102</v>
      </c>
      <c r="DD15" s="62">
        <f t="shared" si="60"/>
        <v>1.770207848496032</v>
      </c>
      <c r="DE15" s="62">
        <f t="shared" si="61"/>
        <v>0.54076635267484352</v>
      </c>
      <c r="DF15" s="62">
        <f t="shared" si="62"/>
        <v>0.1613380906008075</v>
      </c>
      <c r="DG15" s="62">
        <f t="shared" si="63"/>
        <v>0.71467316868303998</v>
      </c>
      <c r="DH15" s="62">
        <f t="shared" si="64"/>
        <v>0.1804455028324006</v>
      </c>
      <c r="DI15" s="62">
        <f t="shared" si="65"/>
        <v>0</v>
      </c>
      <c r="DJ15" s="62">
        <f t="shared" si="66"/>
        <v>0.41810668753461427</v>
      </c>
      <c r="DK15" s="62">
        <f t="shared" si="67"/>
        <v>1.1601154017786304</v>
      </c>
      <c r="DL15" s="77">
        <f t="shared" si="68"/>
        <v>75.666245267237002</v>
      </c>
      <c r="DM15" s="62">
        <f t="shared" si="69"/>
        <v>22.575087140617349</v>
      </c>
      <c r="DO15" s="62">
        <f t="shared" si="70"/>
        <v>0.41810668753461427</v>
      </c>
      <c r="DP15" s="62">
        <f t="shared" si="71"/>
        <v>1.5782220893132446</v>
      </c>
      <c r="DQ15" s="62">
        <f t="shared" si="72"/>
        <v>74.830031892167767</v>
      </c>
      <c r="DR15" s="62">
        <f t="shared" si="73"/>
        <v>22.993193828151963</v>
      </c>
    </row>
    <row r="16" spans="1:122" x14ac:dyDescent="0.25">
      <c r="A16" s="78">
        <f t="shared" si="1"/>
        <v>10</v>
      </c>
      <c r="B16" s="82" t="str">
        <f t="shared" si="2"/>
        <v>10 semi LOI</v>
      </c>
      <c r="C16" s="4" t="s">
        <v>12</v>
      </c>
      <c r="D16" s="5">
        <v>15</v>
      </c>
      <c r="E16" s="10"/>
      <c r="F16" s="80" t="str">
        <f t="shared" si="0"/>
        <v>10 Quant P2O5</v>
      </c>
      <c r="G16" s="13" t="s">
        <v>35</v>
      </c>
      <c r="H16" s="5">
        <v>8.9999999999999993E-3</v>
      </c>
      <c r="I16" s="10">
        <f t="shared" si="4"/>
        <v>7.6499999999999988E-3</v>
      </c>
      <c r="K16" s="62">
        <v>60</v>
      </c>
      <c r="L16" s="62">
        <f t="shared" si="5"/>
        <v>37.71</v>
      </c>
      <c r="M16" s="62" t="e">
        <f t="shared" si="5"/>
        <v>#N/A</v>
      </c>
      <c r="N16" s="62">
        <f t="shared" si="5"/>
        <v>1.7210000000000001</v>
      </c>
      <c r="O16" s="62">
        <f t="shared" si="5"/>
        <v>13.8</v>
      </c>
      <c r="P16" s="62">
        <f t="shared" si="6"/>
        <v>0.18740000000000001</v>
      </c>
      <c r="Q16" s="113">
        <f t="shared" si="5"/>
        <v>44.89</v>
      </c>
      <c r="R16" s="62">
        <f t="shared" si="5"/>
        <v>0.72499999999999998</v>
      </c>
      <c r="S16" s="62" t="e">
        <f t="shared" si="5"/>
        <v>#N/A</v>
      </c>
      <c r="T16" s="62" t="e">
        <f t="shared" si="5"/>
        <v>#N/A</v>
      </c>
      <c r="U16" s="62" t="e">
        <f t="shared" si="5"/>
        <v>#N/A</v>
      </c>
      <c r="V16" s="62">
        <f t="shared" si="5"/>
        <v>0.4819</v>
      </c>
      <c r="W16" s="62">
        <f t="shared" si="5"/>
        <v>0.48409999999999997</v>
      </c>
      <c r="X16" s="62">
        <f t="shared" si="5"/>
        <v>15</v>
      </c>
      <c r="AA16" s="62">
        <f t="shared" si="7"/>
        <v>40.656999999999996</v>
      </c>
      <c r="AB16" s="62">
        <f t="shared" si="7"/>
        <v>2.8000000000000001E-2</v>
      </c>
      <c r="AC16" s="62">
        <f t="shared" si="7"/>
        <v>0.78400000000000003</v>
      </c>
      <c r="AD16" s="62">
        <f t="shared" si="7"/>
        <v>11.792999999999999</v>
      </c>
      <c r="AE16" s="62">
        <f t="shared" si="7"/>
        <v>0.16900000000000001</v>
      </c>
      <c r="AF16" s="62">
        <f t="shared" si="7"/>
        <v>45.941000000000003</v>
      </c>
      <c r="AG16" s="62">
        <f t="shared" si="7"/>
        <v>0.66700000000000004</v>
      </c>
      <c r="AH16" s="62">
        <f t="shared" si="7"/>
        <v>-5.0999999999999997E-2</v>
      </c>
      <c r="AI16" s="62">
        <f t="shared" si="7"/>
        <v>7.0000000000000001E-3</v>
      </c>
      <c r="AJ16" s="62">
        <f t="shared" si="7"/>
        <v>5.0000000000000001E-3</v>
      </c>
      <c r="AK16" s="62" t="e">
        <f t="shared" si="7"/>
        <v>#N/A</v>
      </c>
      <c r="AL16" s="62" t="e">
        <f t="shared" si="7"/>
        <v>#N/A</v>
      </c>
      <c r="AM16" s="62">
        <f t="shared" si="7"/>
        <v>15</v>
      </c>
      <c r="AO16" s="62">
        <f t="shared" si="8"/>
        <v>0.67665806773737203</v>
      </c>
      <c r="AP16" s="62">
        <f t="shared" si="76"/>
        <v>3.5056967572304995E-4</v>
      </c>
      <c r="AQ16" s="62">
        <f t="shared" si="77"/>
        <v>7.6892899176147517E-3</v>
      </c>
      <c r="AR16" s="62">
        <f t="shared" si="9"/>
        <v>0.14768941765810895</v>
      </c>
      <c r="AS16" s="62">
        <f t="shared" si="10"/>
        <v>2.3822948970961379E-3</v>
      </c>
      <c r="AT16" s="62">
        <f t="shared" si="11"/>
        <v>1.1398507358998025</v>
      </c>
      <c r="AU16" s="62">
        <f t="shared" si="12"/>
        <v>1.1893723252496435E-2</v>
      </c>
      <c r="AV16"/>
      <c r="AW16" s="62">
        <f t="shared" si="13"/>
        <v>1.4861995753715499E-4</v>
      </c>
      <c r="AX16" s="62">
        <f t="shared" si="14"/>
        <v>7.0452303790333949E-5</v>
      </c>
      <c r="AY16"/>
      <c r="AZ16"/>
      <c r="BB16" s="62">
        <f t="shared" si="25"/>
        <v>3.5056967572304995E-4</v>
      </c>
      <c r="BC16" s="62">
        <f t="shared" si="26"/>
        <v>0.14733884798238589</v>
      </c>
      <c r="BD16" s="62">
        <f t="shared" si="15"/>
        <v>0</v>
      </c>
      <c r="BE16" s="62">
        <f t="shared" si="27"/>
        <v>7.6892899176147517E-3</v>
      </c>
      <c r="BF16" s="62">
        <f t="shared" si="28"/>
        <v>3.8446449588073759E-3</v>
      </c>
      <c r="BG16" s="62">
        <f t="shared" si="74"/>
        <v>8.0490782936890604E-3</v>
      </c>
      <c r="BH16" s="62">
        <f t="shared" si="29"/>
        <v>1.2815228004855954</v>
      </c>
      <c r="BI16" s="62">
        <f t="shared" si="30"/>
        <v>0.63677246464500104</v>
      </c>
      <c r="BJ16" s="62">
        <f t="shared" si="31"/>
        <v>2.0125286058027667</v>
      </c>
      <c r="BK16" s="62">
        <f t="shared" si="32"/>
        <v>0.64475033584059449</v>
      </c>
      <c r="BL16" s="62">
        <f t="shared" si="33"/>
        <v>-7.9778711955934556E-3</v>
      </c>
      <c r="BM16" s="62">
        <f t="shared" si="34"/>
        <v>0.64901675757322053</v>
      </c>
      <c r="BN16" s="62">
        <f t="shared" si="35"/>
        <v>5.4015504473857827E-2</v>
      </c>
      <c r="BO16" s="62">
        <f t="shared" si="36"/>
        <v>0</v>
      </c>
      <c r="BP16" s="62">
        <f t="shared" si="37"/>
        <v>0.59237992146506824</v>
      </c>
      <c r="BQ16" s="62">
        <f t="shared" si="38"/>
        <v>1.2401957576235589</v>
      </c>
      <c r="BR16" s="77">
        <f t="shared" si="39"/>
        <v>99.34263303946436</v>
      </c>
      <c r="BS16" s="62">
        <f t="shared" si="40"/>
        <v>-1.2292242230268471</v>
      </c>
      <c r="BU16" s="62">
        <f t="shared" si="41"/>
        <v>43.58532799999999</v>
      </c>
      <c r="BV16" s="62">
        <f t="shared" si="42"/>
        <v>2.8000000000000001E-2</v>
      </c>
      <c r="BW16" s="62">
        <f t="shared" si="43"/>
        <v>0.12926719999999992</v>
      </c>
      <c r="BX16" s="62">
        <f t="shared" si="44"/>
        <v>11.792999999999999</v>
      </c>
      <c r="BY16" s="62">
        <f t="shared" si="45"/>
        <v>0.16900000000000001</v>
      </c>
      <c r="BZ16" s="62">
        <f t="shared" si="46"/>
        <v>45.9236425</v>
      </c>
      <c r="CA16" s="62">
        <f t="shared" si="47"/>
        <v>0.67408880000000004</v>
      </c>
      <c r="CB16" s="62">
        <f t="shared" si="48"/>
        <v>-5.0999999999999997E-2</v>
      </c>
      <c r="CC16" s="62">
        <f t="shared" si="49"/>
        <v>7.0000000000000001E-3</v>
      </c>
      <c r="CD16" s="62">
        <f t="shared" si="50"/>
        <v>5.0000000000000001E-3</v>
      </c>
      <c r="CE16" s="62" t="e">
        <f t="shared" si="51"/>
        <v>#N/A</v>
      </c>
      <c r="CF16" s="62" t="e">
        <f t="shared" si="52"/>
        <v>#N/A</v>
      </c>
      <c r="CG16" s="62">
        <f t="shared" si="53"/>
        <v>15</v>
      </c>
      <c r="CI16" s="62">
        <f t="shared" si="17"/>
        <v>0.72539449113755494</v>
      </c>
      <c r="CJ16" s="62">
        <f t="shared" si="78"/>
        <v>3.5056967572304995E-4</v>
      </c>
      <c r="CK16" s="62">
        <f t="shared" si="79"/>
        <v>1.2678226755590419E-3</v>
      </c>
      <c r="CL16" s="62">
        <f t="shared" si="18"/>
        <v>0.14768941765810895</v>
      </c>
      <c r="CM16" s="62">
        <f t="shared" si="19"/>
        <v>2.3822948970961379E-3</v>
      </c>
      <c r="CN16" s="62">
        <f t="shared" si="20"/>
        <v>1.1394200757237423</v>
      </c>
      <c r="CO16" s="62">
        <f t="shared" si="21"/>
        <v>1.202012838801712E-2</v>
      </c>
      <c r="CQ16" s="62">
        <f t="shared" si="22"/>
        <v>1.4861995753715499E-4</v>
      </c>
      <c r="CR16" s="62">
        <f t="shared" si="23"/>
        <v>7.0452303790333949E-5</v>
      </c>
      <c r="CV16" s="62">
        <f t="shared" si="54"/>
        <v>3.5056967572304995E-4</v>
      </c>
      <c r="CW16" s="62">
        <f t="shared" si="55"/>
        <v>0.14733884798238589</v>
      </c>
      <c r="CX16" s="62">
        <f t="shared" si="24"/>
        <v>0</v>
      </c>
      <c r="CY16" s="62">
        <f t="shared" si="56"/>
        <v>1.2678226755590419E-3</v>
      </c>
      <c r="CZ16" s="62">
        <f t="shared" si="57"/>
        <v>6.3391133777952096E-4</v>
      </c>
      <c r="DA16" s="62">
        <f t="shared" si="80"/>
        <v>1.1386217050237599E-2</v>
      </c>
      <c r="DB16" s="62">
        <f t="shared" si="58"/>
        <v>1.2777550015529866</v>
      </c>
      <c r="DC16" s="62">
        <f t="shared" si="59"/>
        <v>0.67858180026104542</v>
      </c>
      <c r="DD16" s="62">
        <f t="shared" si="60"/>
        <v>1.8829785901440972</v>
      </c>
      <c r="DE16" s="62">
        <f t="shared" si="61"/>
        <v>0.59917320129194129</v>
      </c>
      <c r="DF16" s="62">
        <f t="shared" si="62"/>
        <v>7.9408598969104127E-2</v>
      </c>
      <c r="DG16" s="62">
        <f t="shared" si="63"/>
        <v>0.69095249832478556</v>
      </c>
      <c r="DH16" s="62">
        <f t="shared" si="64"/>
        <v>5.0737160162674877E-2</v>
      </c>
      <c r="DI16" s="62">
        <f t="shared" si="65"/>
        <v>0</v>
      </c>
      <c r="DJ16" s="62">
        <f t="shared" si="66"/>
        <v>9.1744561213171552E-2</v>
      </c>
      <c r="DK16" s="62">
        <f t="shared" si="67"/>
        <v>1.6479015674512334</v>
      </c>
      <c r="DL16" s="77">
        <f t="shared" si="68"/>
        <v>86.716988902223648</v>
      </c>
      <c r="DM16" s="62">
        <f t="shared" si="69"/>
        <v>11.492627808949281</v>
      </c>
      <c r="DO16" s="62">
        <f t="shared" si="70"/>
        <v>9.1744561213171552E-2</v>
      </c>
      <c r="DP16" s="62">
        <f t="shared" si="71"/>
        <v>1.7396461286644049</v>
      </c>
      <c r="DQ16" s="62">
        <f t="shared" si="72"/>
        <v>86.53349977979731</v>
      </c>
      <c r="DR16" s="62">
        <f t="shared" si="73"/>
        <v>11.584372370162454</v>
      </c>
    </row>
    <row r="17" spans="1:122" x14ac:dyDescent="0.25">
      <c r="A17" s="78">
        <f t="shared" si="1"/>
        <v>10</v>
      </c>
      <c r="B17" s="82" t="str">
        <f t="shared" si="2"/>
        <v xml:space="preserve">10 semi </v>
      </c>
      <c r="F17" s="80" t="str">
        <f t="shared" si="0"/>
        <v>10 Quant LOI</v>
      </c>
      <c r="G17" s="4" t="s">
        <v>12</v>
      </c>
      <c r="H17" s="5">
        <v>15</v>
      </c>
      <c r="I17" s="10"/>
      <c r="K17" s="62">
        <v>70</v>
      </c>
      <c r="L17" s="62">
        <f t="shared" si="5"/>
        <v>38.81</v>
      </c>
      <c r="M17" s="62" t="e">
        <f t="shared" si="5"/>
        <v>#N/A</v>
      </c>
      <c r="N17" s="62">
        <f t="shared" si="5"/>
        <v>2.4630000000000001</v>
      </c>
      <c r="O17" s="62">
        <f t="shared" si="5"/>
        <v>13.38</v>
      </c>
      <c r="P17" s="62">
        <f t="shared" si="6"/>
        <v>0.17899999999999999</v>
      </c>
      <c r="Q17" s="113">
        <f t="shared" si="5"/>
        <v>41.97</v>
      </c>
      <c r="R17" s="62">
        <f t="shared" si="5"/>
        <v>2.1629999999999998</v>
      </c>
      <c r="S17" s="62" t="e">
        <f t="shared" si="5"/>
        <v>#N/A</v>
      </c>
      <c r="T17" s="62">
        <f t="shared" si="5"/>
        <v>3.9210000000000002E-2</v>
      </c>
      <c r="U17" s="62" t="e">
        <f t="shared" si="5"/>
        <v>#N/A</v>
      </c>
      <c r="V17" s="62">
        <f t="shared" si="5"/>
        <v>0.60960000000000003</v>
      </c>
      <c r="W17" s="62">
        <f t="shared" si="5"/>
        <v>0.3866</v>
      </c>
      <c r="X17" s="62">
        <f t="shared" si="5"/>
        <v>15</v>
      </c>
      <c r="AA17" s="62">
        <f t="shared" si="7"/>
        <v>44.728999999999999</v>
      </c>
      <c r="AB17" s="62">
        <f t="shared" si="7"/>
        <v>5.1999999999999998E-2</v>
      </c>
      <c r="AC17" s="62">
        <f t="shared" si="7"/>
        <v>1.542</v>
      </c>
      <c r="AD17" s="62">
        <f t="shared" si="7"/>
        <v>8.4710000000000001</v>
      </c>
      <c r="AE17" s="62">
        <f t="shared" si="7"/>
        <v>0.183</v>
      </c>
      <c r="AF17" s="62">
        <f t="shared" si="7"/>
        <v>42.847999999999999</v>
      </c>
      <c r="AG17" s="62">
        <f t="shared" si="7"/>
        <v>2.1019999999999999</v>
      </c>
      <c r="AH17" s="62">
        <f t="shared" si="7"/>
        <v>3.2000000000000001E-2</v>
      </c>
      <c r="AI17" s="62">
        <f t="shared" si="7"/>
        <v>3.2000000000000001E-2</v>
      </c>
      <c r="AJ17" s="62">
        <f t="shared" si="7"/>
        <v>8.9999999999999993E-3</v>
      </c>
      <c r="AK17" s="62" t="e">
        <f t="shared" si="7"/>
        <v>#N/A</v>
      </c>
      <c r="AL17" s="62" t="e">
        <f t="shared" si="7"/>
        <v>#N/A</v>
      </c>
      <c r="AM17" s="62">
        <f t="shared" si="7"/>
        <v>15</v>
      </c>
      <c r="AO17" s="62">
        <f t="shared" si="8"/>
        <v>0.74442872597154031</v>
      </c>
      <c r="AP17" s="62">
        <f t="shared" si="76"/>
        <v>6.5105796919994981E-4</v>
      </c>
      <c r="AQ17" s="62">
        <f t="shared" si="77"/>
        <v>1.5123577873675952E-2</v>
      </c>
      <c r="AR17" s="62">
        <f t="shared" si="9"/>
        <v>0.10608641202254228</v>
      </c>
      <c r="AS17" s="62">
        <f t="shared" si="10"/>
        <v>2.5796447702283619E-3</v>
      </c>
      <c r="AT17" s="62">
        <f t="shared" si="11"/>
        <v>1.0631097349172796</v>
      </c>
      <c r="AU17" s="62">
        <f t="shared" si="12"/>
        <v>3.7482168330955773E-2</v>
      </c>
      <c r="AV17" s="62">
        <f>IF(AH17&gt;0,2*AH17/61.98,#N/A)</f>
        <v>1.0325911584382059E-3</v>
      </c>
      <c r="AW17" s="62">
        <f t="shared" si="13"/>
        <v>6.7940552016985142E-4</v>
      </c>
      <c r="AX17" s="62">
        <f t="shared" si="14"/>
        <v>1.2681414682260108E-4</v>
      </c>
      <c r="AY17"/>
      <c r="AZ17"/>
      <c r="BB17" s="62">
        <f t="shared" si="25"/>
        <v>6.5105796919994981E-4</v>
      </c>
      <c r="BC17" s="62">
        <f t="shared" si="26"/>
        <v>0.10543535405334233</v>
      </c>
      <c r="BD17" s="62">
        <f t="shared" si="15"/>
        <v>1.0325911584382059E-3</v>
      </c>
      <c r="BE17" s="62">
        <f t="shared" si="27"/>
        <v>1.4090986715237746E-2</v>
      </c>
      <c r="BF17" s="62">
        <f t="shared" si="28"/>
        <v>7.0454933576188728E-3</v>
      </c>
      <c r="BG17" s="62">
        <f t="shared" si="74"/>
        <v>3.0436674973336901E-2</v>
      </c>
      <c r="BH17" s="62">
        <f t="shared" si="29"/>
        <v>1.1406880587675132</v>
      </c>
      <c r="BI17" s="62">
        <f t="shared" si="30"/>
        <v>0.6054932658876403</v>
      </c>
      <c r="BJ17" s="62">
        <f t="shared" si="31"/>
        <v>1.8838988359272479</v>
      </c>
      <c r="BK17" s="62">
        <f t="shared" si="32"/>
        <v>0.53519479287987293</v>
      </c>
      <c r="BL17" s="62">
        <f t="shared" si="33"/>
        <v>7.029847300776737E-2</v>
      </c>
      <c r="BM17" s="62">
        <f t="shared" si="34"/>
        <v>0.64465908334623423</v>
      </c>
      <c r="BN17" s="62">
        <f t="shared" si="35"/>
        <v>0.10099259996780016</v>
      </c>
      <c r="BO17" s="62">
        <f t="shared" si="36"/>
        <v>0.16017631413464792</v>
      </c>
      <c r="BP17" s="62">
        <f t="shared" si="37"/>
        <v>1.0929022082567743</v>
      </c>
      <c r="BQ17" s="62">
        <f t="shared" si="38"/>
        <v>4.7213598256227378</v>
      </c>
      <c r="BR17" s="62">
        <f t="shared" si="39"/>
        <v>83.019817250047168</v>
      </c>
      <c r="BS17" s="62">
        <f t="shared" si="40"/>
        <v>10.904751801970871</v>
      </c>
      <c r="BU17" s="62">
        <f t="shared" si="41"/>
        <v>48.488016000000002</v>
      </c>
      <c r="BV17" s="62">
        <f t="shared" si="42"/>
        <v>5.1999999999999998E-2</v>
      </c>
      <c r="BW17" s="62">
        <f t="shared" si="43"/>
        <v>0.83860359999999989</v>
      </c>
      <c r="BX17" s="62">
        <f t="shared" si="44"/>
        <v>8.4710000000000001</v>
      </c>
      <c r="BY17" s="62">
        <f t="shared" si="45"/>
        <v>0.183</v>
      </c>
      <c r="BZ17" s="62">
        <f t="shared" si="46"/>
        <v>42.853839999999998</v>
      </c>
      <c r="CA17" s="62">
        <f t="shared" si="47"/>
        <v>2.0608727999999998</v>
      </c>
      <c r="CB17" s="62">
        <f t="shared" si="48"/>
        <v>3.2000000000000001E-2</v>
      </c>
      <c r="CC17" s="62">
        <f t="shared" si="49"/>
        <v>3.2000000000000001E-2</v>
      </c>
      <c r="CD17" s="62">
        <f t="shared" si="50"/>
        <v>8.9999999999999993E-3</v>
      </c>
      <c r="CE17" s="62" t="e">
        <f t="shared" si="51"/>
        <v>#N/A</v>
      </c>
      <c r="CF17" s="62" t="e">
        <f t="shared" si="52"/>
        <v>#N/A</v>
      </c>
      <c r="CG17" s="62">
        <f t="shared" si="53"/>
        <v>15</v>
      </c>
      <c r="CI17" s="62">
        <f t="shared" si="17"/>
        <v>0.80699036365149368</v>
      </c>
      <c r="CJ17" s="62">
        <f t="shared" si="78"/>
        <v>6.5105796919994981E-4</v>
      </c>
      <c r="CK17" s="62">
        <f t="shared" si="79"/>
        <v>8.2248293448411135E-3</v>
      </c>
      <c r="CL17" s="62">
        <f t="shared" si="18"/>
        <v>0.10608641202254228</v>
      </c>
      <c r="CM17" s="62">
        <f t="shared" si="19"/>
        <v>2.5796447702283619E-3</v>
      </c>
      <c r="CN17" s="62">
        <f t="shared" si="20"/>
        <v>1.0632546322485881</v>
      </c>
      <c r="CO17" s="62">
        <f t="shared" si="21"/>
        <v>3.6748801711840223E-2</v>
      </c>
      <c r="CP17" s="62">
        <f>IF(CB17&gt;0,2*CB17/61.98,#N/A)</f>
        <v>1.0325911584382059E-3</v>
      </c>
      <c r="CQ17" s="62">
        <f t="shared" si="22"/>
        <v>6.7940552016985142E-4</v>
      </c>
      <c r="CR17" s="62">
        <f t="shared" si="23"/>
        <v>1.2681414682260108E-4</v>
      </c>
      <c r="CV17" s="62">
        <f t="shared" si="54"/>
        <v>6.5105796919994981E-4</v>
      </c>
      <c r="CW17" s="62">
        <f t="shared" si="55"/>
        <v>0.10543535405334233</v>
      </c>
      <c r="CX17" s="62">
        <f t="shared" si="24"/>
        <v>1.0325911584382059E-3</v>
      </c>
      <c r="CY17" s="62">
        <f t="shared" si="56"/>
        <v>7.1922381864029071E-3</v>
      </c>
      <c r="CZ17" s="62">
        <f t="shared" si="57"/>
        <v>3.5961190932014536E-3</v>
      </c>
      <c r="DA17" s="62">
        <f t="shared" si="80"/>
        <v>3.3152682618638768E-2</v>
      </c>
      <c r="DB17" s="62">
        <f t="shared" si="58"/>
        <v>1.1381169484535198</v>
      </c>
      <c r="DC17" s="62">
        <f t="shared" si="59"/>
        <v>0.664089621515221</v>
      </c>
      <c r="DD17" s="62">
        <f t="shared" si="60"/>
        <v>1.7138002335539197</v>
      </c>
      <c r="DE17" s="62">
        <f t="shared" si="61"/>
        <v>0.47402732693829891</v>
      </c>
      <c r="DF17" s="62">
        <f t="shared" si="62"/>
        <v>0.19006229457692209</v>
      </c>
      <c r="DG17" s="62">
        <f t="shared" si="63"/>
        <v>0.70252207235469943</v>
      </c>
      <c r="DH17" s="62">
        <f t="shared" si="64"/>
        <v>9.2674379186086883E-2</v>
      </c>
      <c r="DI17" s="62">
        <f t="shared" si="65"/>
        <v>0.14698344707906294</v>
      </c>
      <c r="DJ17" s="62">
        <f t="shared" si="66"/>
        <v>0.51188699041840113</v>
      </c>
      <c r="DK17" s="62">
        <f t="shared" si="67"/>
        <v>4.7190948047394823</v>
      </c>
      <c r="DL17" s="62">
        <f t="shared" si="68"/>
        <v>67.475079515930886</v>
      </c>
      <c r="DM17" s="62">
        <f t="shared" si="69"/>
        <v>27.054280862646081</v>
      </c>
      <c r="DO17" s="62">
        <f t="shared" si="70"/>
        <v>0.51188699041840113</v>
      </c>
      <c r="DP17" s="62">
        <f t="shared" si="71"/>
        <v>5.2309817951578834</v>
      </c>
      <c r="DQ17" s="62">
        <f t="shared" si="72"/>
        <v>66.451305535094079</v>
      </c>
      <c r="DR17" s="62">
        <f t="shared" si="73"/>
        <v>27.566167853064481</v>
      </c>
    </row>
    <row r="18" spans="1:122" x14ac:dyDescent="0.25">
      <c r="A18" s="78">
        <f t="shared" si="1"/>
        <v>10</v>
      </c>
      <c r="B18" s="82" t="str">
        <f t="shared" si="2"/>
        <v xml:space="preserve">10 semi </v>
      </c>
      <c r="F18" s="80" t="str">
        <f t="shared" si="0"/>
        <v xml:space="preserve">10 Quant </v>
      </c>
      <c r="K18" s="62">
        <v>80</v>
      </c>
      <c r="L18" s="62">
        <f t="shared" ref="L18:X27" si="81">INDEX($A$7:$I$702,(MATCH((CONCATENATE($K18,$L$5,L$7)),$B$7:$B$702,0)),4)</f>
        <v>38.54</v>
      </c>
      <c r="M18" s="62" t="e">
        <f t="shared" si="81"/>
        <v>#N/A</v>
      </c>
      <c r="N18" s="62">
        <f t="shared" si="81"/>
        <v>2.6720000000000002</v>
      </c>
      <c r="O18" s="62">
        <f t="shared" si="81"/>
        <v>14.49</v>
      </c>
      <c r="P18" s="62">
        <f t="shared" si="6"/>
        <v>0.18640000000000001</v>
      </c>
      <c r="Q18" s="113">
        <f t="shared" si="81"/>
        <v>41.82</v>
      </c>
      <c r="R18" s="62">
        <f t="shared" si="81"/>
        <v>1.33</v>
      </c>
      <c r="S18" s="62" t="e">
        <f t="shared" si="81"/>
        <v>#N/A</v>
      </c>
      <c r="T18" s="62">
        <f t="shared" si="81"/>
        <v>7.0099999999999996E-2</v>
      </c>
      <c r="U18" s="62" t="e">
        <f t="shared" si="81"/>
        <v>#N/A</v>
      </c>
      <c r="V18" s="62">
        <f t="shared" si="81"/>
        <v>0.57489999999999997</v>
      </c>
      <c r="W18" s="62">
        <f t="shared" si="81"/>
        <v>0.31730000000000003</v>
      </c>
      <c r="X18" s="62">
        <f t="shared" si="81"/>
        <v>14</v>
      </c>
      <c r="AA18" s="62">
        <f t="shared" ref="AA18:AM27" si="82">INDEX($A$7:$I$702,(MATCH((CONCATENATE($K18,$AA$5,AA$7)),$F$7:$F$702,0)),8)</f>
        <v>41.686999999999998</v>
      </c>
      <c r="AB18" s="62">
        <f t="shared" si="82"/>
        <v>4.5999999999999999E-2</v>
      </c>
      <c r="AC18" s="62">
        <f t="shared" si="82"/>
        <v>1.736</v>
      </c>
      <c r="AD18" s="62">
        <f t="shared" si="82"/>
        <v>12.291</v>
      </c>
      <c r="AE18" s="62">
        <f t="shared" si="82"/>
        <v>0.18</v>
      </c>
      <c r="AF18" s="62">
        <f t="shared" si="82"/>
        <v>42.764000000000003</v>
      </c>
      <c r="AG18" s="62">
        <f t="shared" si="82"/>
        <v>1.2889999999999999</v>
      </c>
      <c r="AH18" s="62">
        <f t="shared" si="82"/>
        <v>-7.4999999999999997E-2</v>
      </c>
      <c r="AI18" s="62">
        <f t="shared" si="82"/>
        <v>7.8E-2</v>
      </c>
      <c r="AJ18" s="62">
        <f t="shared" si="82"/>
        <v>6.0000000000000001E-3</v>
      </c>
      <c r="AK18" s="62" t="e">
        <f t="shared" si="82"/>
        <v>#N/A</v>
      </c>
      <c r="AL18" s="62" t="e">
        <f t="shared" si="82"/>
        <v>#N/A</v>
      </c>
      <c r="AM18" s="62">
        <f t="shared" si="82"/>
        <v>14</v>
      </c>
      <c r="AO18" s="62">
        <f t="shared" si="8"/>
        <v>0.69380044936340179</v>
      </c>
      <c r="AP18" s="62">
        <f t="shared" si="76"/>
        <v>5.7593589583072489E-4</v>
      </c>
      <c r="AQ18" s="62">
        <f t="shared" si="77"/>
        <v>1.702628481757552E-2</v>
      </c>
      <c r="AR18" s="62">
        <f t="shared" si="9"/>
        <v>0.1539261114589856</v>
      </c>
      <c r="AS18" s="62">
        <f t="shared" si="10"/>
        <v>2.5373555117000281E-3</v>
      </c>
      <c r="AT18" s="62">
        <f t="shared" si="11"/>
        <v>1.0610255952203731</v>
      </c>
      <c r="AU18" s="62">
        <f t="shared" si="12"/>
        <v>2.2985021398002851E-2</v>
      </c>
      <c r="AV18"/>
      <c r="AW18" s="62">
        <f t="shared" si="13"/>
        <v>1.6560509554140127E-3</v>
      </c>
      <c r="AX18" s="62">
        <f t="shared" si="14"/>
        <v>8.4542764548400736E-5</v>
      </c>
      <c r="AY18"/>
      <c r="AZ18"/>
      <c r="BB18" s="62">
        <f t="shared" si="25"/>
        <v>5.7593589583072489E-4</v>
      </c>
      <c r="BC18" s="62">
        <f t="shared" si="26"/>
        <v>0.15335017556315489</v>
      </c>
      <c r="BD18" s="62">
        <f t="shared" si="15"/>
        <v>0</v>
      </c>
      <c r="BE18" s="62">
        <f t="shared" si="27"/>
        <v>1.702628481757552E-2</v>
      </c>
      <c r="BF18" s="62">
        <f t="shared" si="28"/>
        <v>8.5131424087877602E-3</v>
      </c>
      <c r="BG18" s="62">
        <f t="shared" si="74"/>
        <v>1.4471878989215091E-2</v>
      </c>
      <c r="BH18" s="62">
        <f t="shared" si="29"/>
        <v>1.2024412473060129</v>
      </c>
      <c r="BI18" s="62">
        <f t="shared" si="30"/>
        <v>0.61888664858896592</v>
      </c>
      <c r="BJ18" s="62">
        <f t="shared" si="31"/>
        <v>1.9429103052190988</v>
      </c>
      <c r="BK18" s="62">
        <f t="shared" si="32"/>
        <v>0.58355459871704696</v>
      </c>
      <c r="BL18" s="62">
        <f t="shared" si="33"/>
        <v>3.5332049871918958E-2</v>
      </c>
      <c r="BM18" s="62">
        <f t="shared" si="34"/>
        <v>0.64244760588279948</v>
      </c>
      <c r="BN18" s="62">
        <f t="shared" si="35"/>
        <v>8.964713862375133E-2</v>
      </c>
      <c r="BO18" s="62">
        <f t="shared" si="36"/>
        <v>0</v>
      </c>
      <c r="BP18" s="62">
        <f t="shared" si="37"/>
        <v>1.3251107686968011</v>
      </c>
      <c r="BQ18" s="62">
        <f t="shared" si="38"/>
        <v>2.2526162221943387</v>
      </c>
      <c r="BR18" s="77">
        <f t="shared" si="39"/>
        <v>90.833025662096361</v>
      </c>
      <c r="BS18" s="62">
        <f t="shared" si="40"/>
        <v>5.4996002083887472</v>
      </c>
      <c r="BU18" s="62">
        <f t="shared" si="41"/>
        <v>44.825447999999994</v>
      </c>
      <c r="BV18" s="62">
        <f t="shared" si="42"/>
        <v>4.5999999999999999E-2</v>
      </c>
      <c r="BW18" s="62">
        <f t="shared" si="43"/>
        <v>1.0201487999999999</v>
      </c>
      <c r="BX18" s="62">
        <f t="shared" si="44"/>
        <v>12.291</v>
      </c>
      <c r="BY18" s="62">
        <f t="shared" si="45"/>
        <v>0.18</v>
      </c>
      <c r="BZ18" s="62">
        <f t="shared" si="46"/>
        <v>42.770470000000003</v>
      </c>
      <c r="CA18" s="62">
        <f t="shared" si="47"/>
        <v>1.2751896</v>
      </c>
      <c r="CB18" s="62">
        <f t="shared" si="48"/>
        <v>-7.4999999999999997E-2</v>
      </c>
      <c r="CC18" s="62">
        <f t="shared" si="49"/>
        <v>7.8E-2</v>
      </c>
      <c r="CD18" s="62">
        <f t="shared" si="50"/>
        <v>6.0000000000000001E-3</v>
      </c>
      <c r="CE18" s="62" t="e">
        <f t="shared" si="51"/>
        <v>#N/A</v>
      </c>
      <c r="CF18" s="62" t="e">
        <f t="shared" si="52"/>
        <v>#N/A</v>
      </c>
      <c r="CG18" s="62">
        <f t="shared" si="53"/>
        <v>14</v>
      </c>
      <c r="CI18" s="62">
        <f t="shared" si="17"/>
        <v>0.74603391861529489</v>
      </c>
      <c r="CJ18" s="62">
        <f t="shared" si="78"/>
        <v>5.7593589583072489E-4</v>
      </c>
      <c r="CK18" s="62">
        <f t="shared" si="79"/>
        <v>1.000538250294233E-2</v>
      </c>
      <c r="CL18" s="62">
        <f t="shared" si="18"/>
        <v>0.1539261114589856</v>
      </c>
      <c r="CM18" s="62">
        <f t="shared" si="19"/>
        <v>2.5373555117000281E-3</v>
      </c>
      <c r="CN18" s="62">
        <f t="shared" si="20"/>
        <v>1.0611861235994084</v>
      </c>
      <c r="CO18" s="62">
        <f t="shared" si="21"/>
        <v>2.2738758915834524E-2</v>
      </c>
      <c r="CQ18" s="62">
        <f t="shared" si="22"/>
        <v>1.6560509554140127E-3</v>
      </c>
      <c r="CR18" s="62">
        <f t="shared" si="23"/>
        <v>8.4542764548400736E-5</v>
      </c>
      <c r="CV18" s="62">
        <f t="shared" si="54"/>
        <v>5.7593589583072489E-4</v>
      </c>
      <c r="CW18" s="62">
        <f t="shared" si="55"/>
        <v>0.15335017556315489</v>
      </c>
      <c r="CX18" s="62">
        <f t="shared" si="24"/>
        <v>0</v>
      </c>
      <c r="CY18" s="62">
        <f t="shared" si="56"/>
        <v>1.000538250294233E-2</v>
      </c>
      <c r="CZ18" s="62">
        <f t="shared" si="57"/>
        <v>5.0026912514711652E-3</v>
      </c>
      <c r="DA18" s="62">
        <f t="shared" si="80"/>
        <v>1.7736067664363357E-2</v>
      </c>
      <c r="DB18" s="62">
        <f t="shared" si="58"/>
        <v>1.1993375870098999</v>
      </c>
      <c r="DC18" s="62">
        <f t="shared" si="59"/>
        <v>0.66508426545489907</v>
      </c>
      <c r="DD18" s="62">
        <f t="shared" si="60"/>
        <v>1.8032866650206896</v>
      </c>
      <c r="DE18" s="62">
        <f t="shared" si="61"/>
        <v>0.53425332155500094</v>
      </c>
      <c r="DF18" s="62">
        <f t="shared" si="62"/>
        <v>0.13083094389989813</v>
      </c>
      <c r="DG18" s="62">
        <f t="shared" si="63"/>
        <v>0.68839896026656433</v>
      </c>
      <c r="DH18" s="62">
        <f t="shared" si="64"/>
        <v>8.3663097865184013E-2</v>
      </c>
      <c r="DI18" s="62">
        <f t="shared" si="65"/>
        <v>0</v>
      </c>
      <c r="DJ18" s="62">
        <f t="shared" si="66"/>
        <v>0.72671394644960019</v>
      </c>
      <c r="DK18" s="62">
        <f t="shared" si="67"/>
        <v>2.5764227850512054</v>
      </c>
      <c r="DL18" s="77">
        <f t="shared" si="68"/>
        <v>77.608095362044921</v>
      </c>
      <c r="DM18" s="62">
        <f t="shared" si="69"/>
        <v>19.005104808589092</v>
      </c>
      <c r="DO18" s="62">
        <f t="shared" si="70"/>
        <v>0.72671394644960019</v>
      </c>
      <c r="DP18" s="62">
        <f t="shared" si="71"/>
        <v>3.3031367315008056</v>
      </c>
      <c r="DQ18" s="62">
        <f t="shared" si="72"/>
        <v>76.154667469145721</v>
      </c>
      <c r="DR18" s="62">
        <f t="shared" si="73"/>
        <v>19.731818755038692</v>
      </c>
    </row>
    <row r="19" spans="1:122" x14ac:dyDescent="0.25">
      <c r="A19" s="78">
        <f>A18+5</f>
        <v>15</v>
      </c>
      <c r="B19" s="82" t="str">
        <f t="shared" si="2"/>
        <v>15 semi Simi-Quantification of sample: BAIC 15-03</v>
      </c>
      <c r="C19" s="117" t="s">
        <v>133</v>
      </c>
      <c r="D19" s="118"/>
      <c r="E19" s="119"/>
      <c r="F19" s="80" t="str">
        <f t="shared" si="0"/>
        <v>15 Quant Quantification of sample: BAIC 15-03</v>
      </c>
      <c r="G19" s="117" t="s">
        <v>257</v>
      </c>
      <c r="H19" s="118"/>
      <c r="I19" s="119"/>
      <c r="K19" s="62">
        <v>100</v>
      </c>
      <c r="L19" s="62">
        <f t="shared" si="81"/>
        <v>41.29</v>
      </c>
      <c r="M19" s="62" t="e">
        <f t="shared" si="81"/>
        <v>#N/A</v>
      </c>
      <c r="N19" s="62">
        <f t="shared" si="81"/>
        <v>2.0259999999999998</v>
      </c>
      <c r="O19" s="62">
        <f t="shared" si="81"/>
        <v>11.85</v>
      </c>
      <c r="P19" s="62">
        <f t="shared" si="6"/>
        <v>0.1469</v>
      </c>
      <c r="Q19" s="113">
        <f t="shared" si="81"/>
        <v>41.92</v>
      </c>
      <c r="R19" s="62">
        <f t="shared" si="81"/>
        <v>1.821</v>
      </c>
      <c r="S19" s="62" t="e">
        <f t="shared" si="81"/>
        <v>#N/A</v>
      </c>
      <c r="T19" s="62">
        <f t="shared" si="81"/>
        <v>2.8049999999999999E-2</v>
      </c>
      <c r="U19" s="62" t="e">
        <f t="shared" si="81"/>
        <v>#N/A</v>
      </c>
      <c r="V19" s="62">
        <f t="shared" si="81"/>
        <v>0.43149999999999999</v>
      </c>
      <c r="W19" s="62">
        <f t="shared" si="81"/>
        <v>0.48420000000000002</v>
      </c>
      <c r="X19" s="62">
        <f t="shared" si="81"/>
        <v>13</v>
      </c>
      <c r="AA19" s="114">
        <f t="shared" si="82"/>
        <v>75.802999999999997</v>
      </c>
      <c r="AB19" s="62">
        <f t="shared" si="82"/>
        <v>6.8000000000000005E-2</v>
      </c>
      <c r="AC19" s="62">
        <f t="shared" si="82"/>
        <v>0.08</v>
      </c>
      <c r="AD19" s="114">
        <f t="shared" si="82"/>
        <v>20.449000000000002</v>
      </c>
      <c r="AE19" s="114">
        <f t="shared" si="82"/>
        <v>0.28599999999999998</v>
      </c>
      <c r="AF19" s="114">
        <f t="shared" si="82"/>
        <v>0.32200000000000001</v>
      </c>
      <c r="AG19" s="62">
        <f t="shared" si="82"/>
        <v>2.8260000000000001</v>
      </c>
      <c r="AH19" s="62">
        <f t="shared" si="82"/>
        <v>0.107</v>
      </c>
      <c r="AI19" s="62">
        <f t="shared" si="82"/>
        <v>5.3999999999999999E-2</v>
      </c>
      <c r="AJ19" s="62">
        <f t="shared" si="82"/>
        <v>5.0000000000000001E-3</v>
      </c>
      <c r="AK19" s="62" t="e">
        <f t="shared" si="82"/>
        <v>#N/A</v>
      </c>
      <c r="AL19" s="62" t="e">
        <f t="shared" si="82"/>
        <v>#N/A</v>
      </c>
      <c r="AM19" s="62">
        <f t="shared" si="82"/>
        <v>13</v>
      </c>
      <c r="AO19" s="62">
        <f t="shared" si="8"/>
        <v>1.261596072231006</v>
      </c>
      <c r="AP19" s="62">
        <f t="shared" si="76"/>
        <v>8.5138349818454986E-4</v>
      </c>
      <c r="AQ19" s="62">
        <f t="shared" si="77"/>
        <v>7.8462142016477059E-4</v>
      </c>
      <c r="AR19" s="62">
        <f t="shared" si="9"/>
        <v>0.25609267376330624</v>
      </c>
      <c r="AS19" s="62">
        <f t="shared" si="10"/>
        <v>4.0315759797011561E-3</v>
      </c>
      <c r="AT19" s="62">
        <f t="shared" si="11"/>
        <v>7.9892021714750745E-3</v>
      </c>
      <c r="AU19" s="62">
        <f t="shared" si="12"/>
        <v>5.0392296718972898E-2</v>
      </c>
      <c r="AV19" s="62">
        <f>IF(AH19&gt;0,2*AH19/61.98,#N/A)</f>
        <v>3.4527266860277508E-3</v>
      </c>
      <c r="AW19" s="62">
        <f t="shared" si="13"/>
        <v>1.1464968152866241E-3</v>
      </c>
      <c r="AX19" s="62">
        <f t="shared" si="14"/>
        <v>7.0452303790333949E-5</v>
      </c>
      <c r="AY19"/>
      <c r="AZ19"/>
      <c r="BB19" s="62">
        <f t="shared" si="25"/>
        <v>8.5138349818454986E-4</v>
      </c>
      <c r="BC19" s="62">
        <f t="shared" si="26"/>
        <v>0.25524129026512171</v>
      </c>
      <c r="BD19" s="114">
        <f t="shared" si="15"/>
        <v>3.4527266860277508E-3</v>
      </c>
      <c r="BF19" s="62">
        <f t="shared" si="28"/>
        <v>0</v>
      </c>
      <c r="BG19" s="62">
        <f>AU19</f>
        <v>5.0392296718972898E-2</v>
      </c>
      <c r="BH19" s="62">
        <f t="shared" si="29"/>
        <v>0.21686977169732508</v>
      </c>
      <c r="BI19" s="114">
        <f t="shared" si="30"/>
        <v>1.049668705297031</v>
      </c>
      <c r="BJ19" s="114">
        <f t="shared" si="31"/>
        <v>0.20660782835852587</v>
      </c>
      <c r="BK19" s="114">
        <f t="shared" si="32"/>
        <v>-0.83279893359970603</v>
      </c>
      <c r="BL19" s="114">
        <f t="shared" si="33"/>
        <v>1.882467638896737</v>
      </c>
      <c r="BM19" s="114">
        <f t="shared" si="34"/>
        <v>1.1043651122002163</v>
      </c>
      <c r="BN19" s="114">
        <f t="shared" si="35"/>
        <v>7.7092574618583029E-2</v>
      </c>
      <c r="BO19" s="114">
        <f t="shared" si="36"/>
        <v>0.31264358570227879</v>
      </c>
      <c r="BP19" s="114">
        <f t="shared" si="37"/>
        <v>0</v>
      </c>
      <c r="BQ19" s="114">
        <f t="shared" si="38"/>
        <v>4.5630105625644761</v>
      </c>
      <c r="BR19" s="114">
        <f t="shared" si="39"/>
        <v>-75.409746686087217</v>
      </c>
      <c r="BS19" s="114">
        <f t="shared" si="40"/>
        <v>170.45699996320187</v>
      </c>
      <c r="BU19" s="62">
        <f t="shared" si="41"/>
        <v>85.901111999999983</v>
      </c>
      <c r="BV19" s="62">
        <f t="shared" si="42"/>
        <v>6.8000000000000005E-2</v>
      </c>
      <c r="BW19" s="62">
        <f t="shared" si="43"/>
        <v>-0.52953600000000001</v>
      </c>
      <c r="BX19" s="62">
        <f t="shared" si="44"/>
        <v>20.449000000000002</v>
      </c>
      <c r="BY19" s="62">
        <f t="shared" si="45"/>
        <v>0.28599999999999998</v>
      </c>
      <c r="BZ19" s="62">
        <f t="shared" si="46"/>
        <v>0.64678499999999994</v>
      </c>
      <c r="CA19" s="62">
        <f t="shared" si="47"/>
        <v>2.7605464000000004</v>
      </c>
      <c r="CB19" s="62">
        <f t="shared" si="48"/>
        <v>0.107</v>
      </c>
      <c r="CC19" s="62">
        <f t="shared" si="49"/>
        <v>5.3999999999999999E-2</v>
      </c>
      <c r="CD19" s="62">
        <f t="shared" si="50"/>
        <v>5.0000000000000001E-3</v>
      </c>
      <c r="CE19" s="62" t="e">
        <f t="shared" si="51"/>
        <v>#N/A</v>
      </c>
      <c r="CF19" s="62" t="e">
        <f t="shared" si="52"/>
        <v>#N/A</v>
      </c>
      <c r="CG19" s="62">
        <f t="shared" si="53"/>
        <v>13</v>
      </c>
      <c r="CI19" s="62">
        <f t="shared" si="17"/>
        <v>1.4296598485478902</v>
      </c>
      <c r="CJ19" s="62">
        <f t="shared" si="78"/>
        <v>8.5138349818454986E-4</v>
      </c>
      <c r="CK19" s="62" t="e">
        <f t="shared" si="79"/>
        <v>#N/A</v>
      </c>
      <c r="CL19" s="62">
        <f t="shared" si="18"/>
        <v>0.25609267376330624</v>
      </c>
      <c r="CM19" s="62">
        <f t="shared" si="19"/>
        <v>4.0315759797011561E-3</v>
      </c>
      <c r="CN19" s="62">
        <f t="shared" si="20"/>
        <v>1.6047503498377347E-2</v>
      </c>
      <c r="CO19" s="62">
        <f t="shared" si="21"/>
        <v>4.9225149786019981E-2</v>
      </c>
      <c r="CP19" s="62">
        <f>IF(CB19&gt;0,2*CB19/61.98,#N/A)</f>
        <v>3.4527266860277508E-3</v>
      </c>
      <c r="CQ19" s="62">
        <f t="shared" si="22"/>
        <v>1.1464968152866241E-3</v>
      </c>
      <c r="CR19" s="62">
        <f t="shared" si="23"/>
        <v>7.0452303790333949E-5</v>
      </c>
      <c r="CV19" s="62">
        <f t="shared" si="54"/>
        <v>8.5138349818454986E-4</v>
      </c>
      <c r="CW19" s="62">
        <f t="shared" si="55"/>
        <v>0.25524129026512171</v>
      </c>
      <c r="CX19" s="114">
        <f t="shared" si="24"/>
        <v>3.4527266860277508E-3</v>
      </c>
      <c r="CZ19" s="62">
        <f t="shared" si="57"/>
        <v>0</v>
      </c>
      <c r="DA19" s="62">
        <f>CO19</f>
        <v>4.9225149786019981E-2</v>
      </c>
      <c r="DB19" s="62">
        <f t="shared" si="58"/>
        <v>0.22609521995718024</v>
      </c>
      <c r="DC19" s="114">
        <f t="shared" si="59"/>
        <v>1.222401069345727</v>
      </c>
      <c r="DD19" s="114">
        <f t="shared" si="60"/>
        <v>0.18495993305879102</v>
      </c>
      <c r="DE19" s="114">
        <f t="shared" si="61"/>
        <v>-0.99630584938854683</v>
      </c>
      <c r="DF19" s="114">
        <f t="shared" si="62"/>
        <v>2.2187069187342736</v>
      </c>
      <c r="DG19" s="114">
        <f t="shared" si="63"/>
        <v>1.2759303293159592</v>
      </c>
      <c r="DH19" s="114">
        <f t="shared" si="64"/>
        <v>6.6726488008243073E-2</v>
      </c>
      <c r="DI19" s="114">
        <f t="shared" si="65"/>
        <v>0.27060464091944558</v>
      </c>
      <c r="DJ19" s="114">
        <f t="shared" si="66"/>
        <v>0</v>
      </c>
      <c r="DK19" s="114">
        <f t="shared" si="67"/>
        <v>3.8579810084466093</v>
      </c>
      <c r="DL19" s="114">
        <f t="shared" si="68"/>
        <v>-78.084659208836086</v>
      </c>
      <c r="DM19" s="114">
        <f t="shared" si="69"/>
        <v>173.8893470714618</v>
      </c>
      <c r="DN19" s="114"/>
      <c r="DO19" s="114">
        <f t="shared" si="70"/>
        <v>0</v>
      </c>
      <c r="DP19" s="114">
        <f t="shared" si="71"/>
        <v>3.8579810084466093</v>
      </c>
      <c r="DQ19" s="114">
        <f t="shared" si="72"/>
        <v>-78.084659208836086</v>
      </c>
      <c r="DR19" s="114">
        <f t="shared" si="73"/>
        <v>173.8893470714618</v>
      </c>
    </row>
    <row r="20" spans="1:122" x14ac:dyDescent="0.25">
      <c r="A20" s="78">
        <f t="shared" si="1"/>
        <v>15</v>
      </c>
      <c r="B20" s="82" t="str">
        <f t="shared" si="2"/>
        <v>15 semi Elements</v>
      </c>
      <c r="C20" s="2" t="s">
        <v>0</v>
      </c>
      <c r="D20" s="3" t="s">
        <v>1</v>
      </c>
      <c r="E20" s="2" t="s">
        <v>2</v>
      </c>
      <c r="F20" s="80" t="str">
        <f t="shared" si="0"/>
        <v>15 Quant Elements</v>
      </c>
      <c r="G20" s="2" t="s">
        <v>0</v>
      </c>
      <c r="H20" s="3" t="s">
        <v>1</v>
      </c>
      <c r="I20" s="2" t="s">
        <v>2</v>
      </c>
      <c r="K20" s="62">
        <v>110</v>
      </c>
      <c r="L20" s="62">
        <f t="shared" si="81"/>
        <v>42.31</v>
      </c>
      <c r="M20" s="62">
        <f t="shared" si="81"/>
        <v>6.2960000000000002E-2</v>
      </c>
      <c r="N20" s="62">
        <f t="shared" si="81"/>
        <v>2.7709999999999999</v>
      </c>
      <c r="O20" s="62">
        <f t="shared" si="81"/>
        <v>11.59</v>
      </c>
      <c r="P20" s="62">
        <f t="shared" si="6"/>
        <v>0.14530000000000001</v>
      </c>
      <c r="Q20" s="113">
        <f t="shared" si="81"/>
        <v>38.64</v>
      </c>
      <c r="R20" s="62">
        <f t="shared" si="81"/>
        <v>3.4489999999999998</v>
      </c>
      <c r="S20" s="62" t="e">
        <f t="shared" si="81"/>
        <v>#N/A</v>
      </c>
      <c r="T20" s="62">
        <f t="shared" si="81"/>
        <v>8.2040000000000002E-2</v>
      </c>
      <c r="U20" s="62">
        <f t="shared" si="81"/>
        <v>1.515E-2</v>
      </c>
      <c r="V20" s="62">
        <f t="shared" si="81"/>
        <v>0.46100000000000002</v>
      </c>
      <c r="W20" s="62">
        <f t="shared" si="81"/>
        <v>0.47399999999999998</v>
      </c>
      <c r="X20" s="62">
        <f t="shared" si="81"/>
        <v>12</v>
      </c>
      <c r="AA20" s="62">
        <f t="shared" si="82"/>
        <v>45.204999999999998</v>
      </c>
      <c r="AB20" s="62">
        <f t="shared" si="82"/>
        <v>5.6000000000000001E-2</v>
      </c>
      <c r="AC20" s="62">
        <f t="shared" si="82"/>
        <v>1.877</v>
      </c>
      <c r="AD20" s="62">
        <f t="shared" si="82"/>
        <v>9.7929999999999993</v>
      </c>
      <c r="AE20" s="62">
        <f t="shared" si="82"/>
        <v>0.13500000000000001</v>
      </c>
      <c r="AF20" s="62">
        <f t="shared" si="82"/>
        <v>39.576000000000001</v>
      </c>
      <c r="AG20" s="62">
        <f t="shared" si="82"/>
        <v>3.2469999999999999</v>
      </c>
      <c r="AH20" s="62">
        <f t="shared" si="82"/>
        <v>2.1999999999999999E-2</v>
      </c>
      <c r="AI20" s="62">
        <f t="shared" si="82"/>
        <v>8.3000000000000004E-2</v>
      </c>
      <c r="AJ20" s="62">
        <f t="shared" si="82"/>
        <v>8.0000000000000002E-3</v>
      </c>
      <c r="AK20" s="62" t="e">
        <f t="shared" si="82"/>
        <v>#N/A</v>
      </c>
      <c r="AL20" s="62" t="e">
        <f t="shared" si="82"/>
        <v>#N/A</v>
      </c>
      <c r="AM20" s="62">
        <f t="shared" si="82"/>
        <v>12</v>
      </c>
      <c r="AO20" s="62">
        <f t="shared" si="8"/>
        <v>0.75235083631522004</v>
      </c>
      <c r="AP20" s="62">
        <f t="shared" si="76"/>
        <v>7.0113935144609991E-4</v>
      </c>
      <c r="AQ20" s="62">
        <f t="shared" si="77"/>
        <v>1.840918007061593E-2</v>
      </c>
      <c r="AR20" s="62">
        <f t="shared" si="9"/>
        <v>0.12264245460237946</v>
      </c>
      <c r="AS20" s="62">
        <f t="shared" si="10"/>
        <v>1.9030166337750214E-3</v>
      </c>
      <c r="AT20" s="62">
        <f t="shared" si="11"/>
        <v>0.98192753148539613</v>
      </c>
      <c r="AU20" s="62">
        <f t="shared" si="12"/>
        <v>5.7899429386590581E-2</v>
      </c>
      <c r="AV20" s="62">
        <f>IF(AH20&gt;0,2*AH20/61.98,#N/A)</f>
        <v>7.0990642142626655E-4</v>
      </c>
      <c r="AW20" s="62">
        <f t="shared" si="13"/>
        <v>1.762208067940552E-3</v>
      </c>
      <c r="AX20" s="62">
        <f t="shared" si="14"/>
        <v>1.1272368606453431E-4</v>
      </c>
      <c r="AY20"/>
      <c r="AZ20"/>
      <c r="BB20" s="62">
        <f t="shared" si="25"/>
        <v>7.0113935144609991E-4</v>
      </c>
      <c r="BC20" s="62">
        <f t="shared" si="26"/>
        <v>0.12194131525093337</v>
      </c>
      <c r="BD20" s="62">
        <f t="shared" si="15"/>
        <v>7.0990642142626655E-4</v>
      </c>
      <c r="BE20" s="62">
        <f t="shared" si="27"/>
        <v>1.7699273649189665E-2</v>
      </c>
      <c r="BF20" s="62">
        <f t="shared" si="28"/>
        <v>8.8496368245948327E-3</v>
      </c>
      <c r="BG20" s="62">
        <f t="shared" si="74"/>
        <v>4.904979256199575E-2</v>
      </c>
      <c r="BH20" s="62">
        <f t="shared" si="29"/>
        <v>1.0567220708081089</v>
      </c>
      <c r="BI20" s="62">
        <f t="shared" si="30"/>
        <v>0.53632267315376847</v>
      </c>
      <c r="BJ20" s="62">
        <f t="shared" si="31"/>
        <v>1.9703102697378174</v>
      </c>
      <c r="BK20" s="62">
        <f t="shared" si="32"/>
        <v>0.5203993976543404</v>
      </c>
      <c r="BL20" s="62">
        <f t="shared" si="33"/>
        <v>1.5923275499428069E-2</v>
      </c>
      <c r="BM20" s="62">
        <f t="shared" si="34"/>
        <v>0.59563314831323144</v>
      </c>
      <c r="BN20" s="62">
        <f t="shared" si="35"/>
        <v>0.11771328601029855</v>
      </c>
      <c r="BO20" s="62">
        <f t="shared" si="36"/>
        <v>0.11918517688893653</v>
      </c>
      <c r="BP20" s="62">
        <f t="shared" si="37"/>
        <v>1.4857529084229186</v>
      </c>
      <c r="BQ20" s="62">
        <f t="shared" si="38"/>
        <v>8.2348997366750751</v>
      </c>
      <c r="BR20" s="62">
        <f t="shared" si="39"/>
        <v>87.369112872252856</v>
      </c>
      <c r="BS20" s="62">
        <f t="shared" si="40"/>
        <v>2.6733360197499181</v>
      </c>
      <c r="BU20" s="62">
        <f t="shared" si="41"/>
        <v>49.061120000000003</v>
      </c>
      <c r="BV20" s="62">
        <f t="shared" si="42"/>
        <v>5.6000000000000001E-2</v>
      </c>
      <c r="BW20" s="62">
        <f t="shared" si="43"/>
        <v>1.1520965999999999</v>
      </c>
      <c r="BX20" s="62">
        <f t="shared" si="44"/>
        <v>9.7929999999999993</v>
      </c>
      <c r="BY20" s="62">
        <f t="shared" si="45"/>
        <v>0.13500000000000001</v>
      </c>
      <c r="BZ20" s="62">
        <f t="shared" si="46"/>
        <v>39.606380000000001</v>
      </c>
      <c r="CA20" s="62">
        <f t="shared" si="47"/>
        <v>3.1674008000000002</v>
      </c>
      <c r="CB20" s="62">
        <f t="shared" si="48"/>
        <v>2.1999999999999999E-2</v>
      </c>
      <c r="CC20" s="62">
        <f t="shared" si="49"/>
        <v>8.3000000000000004E-2</v>
      </c>
      <c r="CD20" s="62">
        <f t="shared" si="50"/>
        <v>8.0000000000000002E-3</v>
      </c>
      <c r="CE20" s="62" t="e">
        <f t="shared" si="51"/>
        <v>#N/A</v>
      </c>
      <c r="CF20" s="62" t="e">
        <f t="shared" si="52"/>
        <v>#N/A</v>
      </c>
      <c r="CG20" s="62">
        <f t="shared" si="53"/>
        <v>12</v>
      </c>
      <c r="CI20" s="62">
        <f t="shared" si="17"/>
        <v>0.81652858450528421</v>
      </c>
      <c r="CJ20" s="62">
        <f t="shared" si="78"/>
        <v>7.0113935144609991E-4</v>
      </c>
      <c r="CK20" s="62">
        <f t="shared" si="79"/>
        <v>1.1299495880737543E-2</v>
      </c>
      <c r="CL20" s="62">
        <f t="shared" si="18"/>
        <v>0.12264245460237946</v>
      </c>
      <c r="CM20" s="62">
        <f t="shared" si="19"/>
        <v>1.9030166337750214E-3</v>
      </c>
      <c r="CN20" s="62">
        <f t="shared" si="20"/>
        <v>0.98268129534244397</v>
      </c>
      <c r="CO20" s="62">
        <f t="shared" si="21"/>
        <v>5.6480042796005714E-2</v>
      </c>
      <c r="CP20" s="62">
        <f>IF(CB20&gt;0,2*CB20/61.98,#N/A)</f>
        <v>7.0990642142626655E-4</v>
      </c>
      <c r="CQ20" s="62">
        <f t="shared" si="22"/>
        <v>1.762208067940552E-3</v>
      </c>
      <c r="CR20" s="62">
        <f t="shared" si="23"/>
        <v>1.1272368606453431E-4</v>
      </c>
      <c r="CV20" s="62">
        <f t="shared" si="54"/>
        <v>7.0113935144609991E-4</v>
      </c>
      <c r="CW20" s="62">
        <f t="shared" si="55"/>
        <v>0.12194131525093337</v>
      </c>
      <c r="CX20" s="62">
        <f t="shared" si="24"/>
        <v>7.0990642142626655E-4</v>
      </c>
      <c r="CY20" s="62">
        <f t="shared" si="56"/>
        <v>1.0589589459311276E-2</v>
      </c>
      <c r="CZ20" s="62">
        <f t="shared" si="57"/>
        <v>5.2947947296556382E-3</v>
      </c>
      <c r="DA20" s="62">
        <f t="shared" ref="DA20:DA50" si="83">CO20-CZ20</f>
        <v>5.1185248066350074E-2</v>
      </c>
      <c r="DB20" s="62">
        <f t="shared" si="58"/>
        <v>1.0553403791608023</v>
      </c>
      <c r="DC20" s="62">
        <f t="shared" si="59"/>
        <v>0.59906828351629382</v>
      </c>
      <c r="DD20" s="62">
        <f t="shared" si="60"/>
        <v>1.7616362077564376</v>
      </c>
      <c r="DE20" s="62">
        <f t="shared" si="61"/>
        <v>0.45627209564450844</v>
      </c>
      <c r="DF20" s="62">
        <f t="shared" si="62"/>
        <v>0.14279618787178538</v>
      </c>
      <c r="DG20" s="62">
        <f t="shared" si="63"/>
        <v>0.65695937208517186</v>
      </c>
      <c r="DH20" s="62">
        <f t="shared" si="64"/>
        <v>0.10672491804488639</v>
      </c>
      <c r="DI20" s="62">
        <f t="shared" si="65"/>
        <v>0.10805941000172387</v>
      </c>
      <c r="DJ20" s="62">
        <f t="shared" si="66"/>
        <v>0.80595466852845066</v>
      </c>
      <c r="DK20" s="62">
        <f t="shared" si="67"/>
        <v>7.7912349288646929</v>
      </c>
      <c r="DL20" s="62">
        <f t="shared" si="68"/>
        <v>69.452102372223223</v>
      </c>
      <c r="DM20" s="62">
        <f t="shared" si="69"/>
        <v>21.735923702337029</v>
      </c>
      <c r="DO20" s="62">
        <f t="shared" si="70"/>
        <v>0.80595466852845066</v>
      </c>
      <c r="DP20" s="62">
        <f t="shared" si="71"/>
        <v>8.5971895973931431</v>
      </c>
      <c r="DQ20" s="62">
        <f t="shared" si="72"/>
        <v>67.840193035166322</v>
      </c>
      <c r="DR20" s="62">
        <f t="shared" si="73"/>
        <v>22.541878370865479</v>
      </c>
    </row>
    <row r="21" spans="1:122" x14ac:dyDescent="0.25">
      <c r="A21" s="78">
        <f t="shared" si="1"/>
        <v>15</v>
      </c>
      <c r="B21" s="82" t="str">
        <f t="shared" si="2"/>
        <v>15 semi MgO</v>
      </c>
      <c r="C21" s="13" t="s">
        <v>3</v>
      </c>
      <c r="D21" s="5">
        <v>38.07</v>
      </c>
      <c r="E21" s="10">
        <f>D21*(100-D$30)/ 100</f>
        <v>32.740200000000002</v>
      </c>
      <c r="F21" s="80" t="str">
        <f t="shared" si="0"/>
        <v>15 Quant SiO2</v>
      </c>
      <c r="G21" s="13" t="s">
        <v>5</v>
      </c>
      <c r="H21" s="5">
        <v>20.315000000000001</v>
      </c>
      <c r="I21" s="8">
        <f>H21*(100-H$31)/100</f>
        <v>17.4709</v>
      </c>
      <c r="K21" s="62">
        <v>120</v>
      </c>
      <c r="L21" s="62">
        <f t="shared" si="81"/>
        <v>42.29</v>
      </c>
      <c r="M21" s="62">
        <f t="shared" si="81"/>
        <v>6.9309999999999997E-2</v>
      </c>
      <c r="N21" s="62">
        <f t="shared" si="81"/>
        <v>2.8540000000000001</v>
      </c>
      <c r="O21" s="62">
        <f t="shared" si="81"/>
        <v>11.59</v>
      </c>
      <c r="P21" s="62">
        <f t="shared" si="6"/>
        <v>0.16270000000000001</v>
      </c>
      <c r="Q21" s="113">
        <f t="shared" si="81"/>
        <v>39.299999999999997</v>
      </c>
      <c r="R21" s="62">
        <f t="shared" si="81"/>
        <v>2.58</v>
      </c>
      <c r="S21" s="62">
        <f t="shared" si="81"/>
        <v>0.1222</v>
      </c>
      <c r="T21" s="62">
        <f t="shared" si="81"/>
        <v>5.3260000000000002E-2</v>
      </c>
      <c r="U21" s="62" t="e">
        <f t="shared" si="81"/>
        <v>#N/A</v>
      </c>
      <c r="V21" s="62">
        <f t="shared" si="81"/>
        <v>0.46210000000000001</v>
      </c>
      <c r="W21" s="62">
        <f t="shared" si="81"/>
        <v>0.50700000000000001</v>
      </c>
      <c r="X21" s="62">
        <f t="shared" si="81"/>
        <v>13</v>
      </c>
      <c r="AA21" s="62">
        <f t="shared" si="82"/>
        <v>45.597000000000001</v>
      </c>
      <c r="AB21" s="62">
        <f t="shared" si="82"/>
        <v>4.5999999999999999E-2</v>
      </c>
      <c r="AC21" s="62">
        <f t="shared" si="82"/>
        <v>1.9059999999999999</v>
      </c>
      <c r="AD21" s="62">
        <f t="shared" si="82"/>
        <v>9.5280000000000005</v>
      </c>
      <c r="AE21" s="62">
        <f t="shared" si="82"/>
        <v>0.13900000000000001</v>
      </c>
      <c r="AF21" s="62">
        <f t="shared" si="82"/>
        <v>40.374000000000002</v>
      </c>
      <c r="AG21" s="62">
        <f t="shared" si="82"/>
        <v>2.3690000000000002</v>
      </c>
      <c r="AH21" s="62">
        <f t="shared" si="82"/>
        <v>-2.1999999999999999E-2</v>
      </c>
      <c r="AI21" s="62">
        <f t="shared" si="82"/>
        <v>5.7000000000000002E-2</v>
      </c>
      <c r="AJ21" s="62">
        <f t="shared" si="82"/>
        <v>6.0000000000000001E-3</v>
      </c>
      <c r="AK21" s="62" t="e">
        <f t="shared" si="82"/>
        <v>#N/A</v>
      </c>
      <c r="AL21" s="62" t="e">
        <f t="shared" si="82"/>
        <v>#N/A</v>
      </c>
      <c r="AM21" s="62">
        <f t="shared" si="82"/>
        <v>13</v>
      </c>
      <c r="AO21" s="62">
        <f t="shared" si="8"/>
        <v>0.75887492718648586</v>
      </c>
      <c r="AP21" s="62">
        <f t="shared" si="76"/>
        <v>5.7593589583072489E-4</v>
      </c>
      <c r="AQ21" s="62">
        <f t="shared" si="77"/>
        <v>1.8693605335425658E-2</v>
      </c>
      <c r="AR21" s="62">
        <f t="shared" si="9"/>
        <v>0.11932373199749532</v>
      </c>
      <c r="AS21" s="62">
        <f t="shared" si="10"/>
        <v>1.9594023118127998E-3</v>
      </c>
      <c r="AT21" s="62">
        <f t="shared" si="11"/>
        <v>1.0017268586060084</v>
      </c>
      <c r="AU21" s="62">
        <f t="shared" si="12"/>
        <v>4.2243223965763202E-2</v>
      </c>
      <c r="AV21"/>
      <c r="AW21" s="62">
        <f t="shared" si="13"/>
        <v>1.2101910828025478E-3</v>
      </c>
      <c r="AX21" s="62">
        <f t="shared" si="14"/>
        <v>8.4542764548400736E-5</v>
      </c>
      <c r="AY21"/>
      <c r="AZ21"/>
      <c r="BB21" s="62">
        <f t="shared" si="25"/>
        <v>5.7593589583072489E-4</v>
      </c>
      <c r="BC21" s="62">
        <f t="shared" si="26"/>
        <v>0.1187477961016646</v>
      </c>
      <c r="BD21" s="62">
        <f t="shared" si="15"/>
        <v>0</v>
      </c>
      <c r="BE21" s="62">
        <f t="shared" si="27"/>
        <v>1.8693605335425658E-2</v>
      </c>
      <c r="BF21" s="62">
        <f t="shared" si="28"/>
        <v>9.346802667712829E-3</v>
      </c>
      <c r="BG21" s="62">
        <f t="shared" si="74"/>
        <v>3.2896421298050371E-2</v>
      </c>
      <c r="BH21" s="62">
        <f t="shared" si="29"/>
        <v>1.0895376357214355</v>
      </c>
      <c r="BI21" s="62">
        <f t="shared" si="30"/>
        <v>0.60859563665885874</v>
      </c>
      <c r="BJ21" s="62">
        <f t="shared" si="31"/>
        <v>1.7902488451986112</v>
      </c>
      <c r="BK21" s="62">
        <f t="shared" si="32"/>
        <v>0.48094199906257667</v>
      </c>
      <c r="BL21" s="62">
        <f t="shared" si="33"/>
        <v>0.12765363759628207</v>
      </c>
      <c r="BM21" s="62">
        <f t="shared" si="34"/>
        <v>0.65141479652045264</v>
      </c>
      <c r="BN21" s="62">
        <f t="shared" si="35"/>
        <v>8.8413081635096397E-2</v>
      </c>
      <c r="BO21" s="62">
        <f t="shared" si="36"/>
        <v>0</v>
      </c>
      <c r="BP21" s="62">
        <f t="shared" si="37"/>
        <v>1.4348465398144152</v>
      </c>
      <c r="BQ21" s="62">
        <f t="shared" si="38"/>
        <v>5.0499960200117311</v>
      </c>
      <c r="BR21" s="62">
        <f t="shared" si="39"/>
        <v>73.830376840001122</v>
      </c>
      <c r="BS21" s="62">
        <f t="shared" si="40"/>
        <v>19.596367518537644</v>
      </c>
      <c r="BU21" s="62">
        <f t="shared" si="41"/>
        <v>49.533088000000006</v>
      </c>
      <c r="BV21" s="62">
        <f t="shared" si="42"/>
        <v>4.5999999999999999E-2</v>
      </c>
      <c r="BW21" s="62">
        <f t="shared" si="43"/>
        <v>1.1792347999999999</v>
      </c>
      <c r="BX21" s="62">
        <f t="shared" si="44"/>
        <v>9.5280000000000005</v>
      </c>
      <c r="BY21" s="62">
        <f t="shared" si="45"/>
        <v>0.13900000000000001</v>
      </c>
      <c r="BZ21" s="62">
        <f t="shared" si="46"/>
        <v>40.398395000000001</v>
      </c>
      <c r="CA21" s="62">
        <f t="shared" si="47"/>
        <v>2.3189016000000002</v>
      </c>
      <c r="CB21" s="62">
        <f t="shared" si="48"/>
        <v>-2.1999999999999999E-2</v>
      </c>
      <c r="CC21" s="62">
        <f t="shared" si="49"/>
        <v>5.7000000000000002E-2</v>
      </c>
      <c r="CD21" s="62">
        <f t="shared" si="50"/>
        <v>6.0000000000000001E-3</v>
      </c>
      <c r="CE21" s="62" t="e">
        <f t="shared" si="51"/>
        <v>#N/A</v>
      </c>
      <c r="CF21" s="62" t="e">
        <f t="shared" si="52"/>
        <v>#N/A</v>
      </c>
      <c r="CG21" s="62">
        <f t="shared" si="53"/>
        <v>13</v>
      </c>
      <c r="CI21" s="62">
        <f t="shared" si="17"/>
        <v>0.82438358991428817</v>
      </c>
      <c r="CJ21" s="62">
        <f t="shared" si="78"/>
        <v>5.7593589583072489E-4</v>
      </c>
      <c r="CK21" s="62">
        <f t="shared" si="79"/>
        <v>1.1565661043546489E-2</v>
      </c>
      <c r="CL21" s="62">
        <f t="shared" si="18"/>
        <v>0.11932373199749532</v>
      </c>
      <c r="CM21" s="62">
        <f t="shared" si="19"/>
        <v>1.9594023118127998E-3</v>
      </c>
      <c r="CN21" s="62">
        <f t="shared" si="20"/>
        <v>1.0023321275096515</v>
      </c>
      <c r="CO21" s="62">
        <f t="shared" si="21"/>
        <v>4.1349885877318124E-2</v>
      </c>
      <c r="CQ21" s="62">
        <f t="shared" si="22"/>
        <v>1.2101910828025478E-3</v>
      </c>
      <c r="CR21" s="62">
        <f t="shared" si="23"/>
        <v>8.4542764548400736E-5</v>
      </c>
      <c r="CV21" s="62">
        <f t="shared" si="54"/>
        <v>5.7593589583072489E-4</v>
      </c>
      <c r="CW21" s="62">
        <f t="shared" si="55"/>
        <v>0.1187477961016646</v>
      </c>
      <c r="CX21" s="62">
        <f t="shared" si="24"/>
        <v>0</v>
      </c>
      <c r="CY21" s="62">
        <f t="shared" si="56"/>
        <v>1.1565661043546489E-2</v>
      </c>
      <c r="CZ21" s="62">
        <f t="shared" si="57"/>
        <v>5.7828305217732445E-3</v>
      </c>
      <c r="DA21" s="62">
        <f t="shared" si="83"/>
        <v>3.5567055355544878E-2</v>
      </c>
      <c r="DB21" s="62">
        <f t="shared" si="58"/>
        <v>1.0874722705675839</v>
      </c>
      <c r="DC21" s="62">
        <f t="shared" si="59"/>
        <v>0.67054970744856213</v>
      </c>
      <c r="DD21" s="62">
        <f t="shared" si="60"/>
        <v>1.621762351825355</v>
      </c>
      <c r="DE21" s="62">
        <f t="shared" si="61"/>
        <v>0.41692256311902176</v>
      </c>
      <c r="DF21" s="62">
        <f t="shared" si="62"/>
        <v>0.25362714432954037</v>
      </c>
      <c r="DG21" s="62">
        <f t="shared" si="63"/>
        <v>0.71247552922171098</v>
      </c>
      <c r="DH21" s="62">
        <f t="shared" si="64"/>
        <v>8.0835884491339896E-2</v>
      </c>
      <c r="DI21" s="62">
        <f t="shared" si="65"/>
        <v>0</v>
      </c>
      <c r="DJ21" s="62">
        <f t="shared" si="66"/>
        <v>0.81165321257984147</v>
      </c>
      <c r="DK21" s="62">
        <f t="shared" si="67"/>
        <v>4.9920388696573719</v>
      </c>
      <c r="DL21" s="62">
        <f t="shared" si="68"/>
        <v>58.517457234560275</v>
      </c>
      <c r="DM21" s="62">
        <f t="shared" si="69"/>
        <v>35.598014798711162</v>
      </c>
      <c r="DO21" s="62">
        <f t="shared" si="70"/>
        <v>0.81165321257984147</v>
      </c>
      <c r="DP21" s="62">
        <f t="shared" si="71"/>
        <v>5.8036920822372133</v>
      </c>
      <c r="DQ21" s="62">
        <f t="shared" si="72"/>
        <v>56.894150809400593</v>
      </c>
      <c r="DR21" s="62">
        <f t="shared" si="73"/>
        <v>36.409668011291004</v>
      </c>
    </row>
    <row r="22" spans="1:122" x14ac:dyDescent="0.25">
      <c r="A22" s="78">
        <f t="shared" si="1"/>
        <v>15</v>
      </c>
      <c r="B22" s="82" t="str">
        <f t="shared" si="2"/>
        <v>15 semi Al2O3</v>
      </c>
      <c r="C22" s="13" t="s">
        <v>4</v>
      </c>
      <c r="D22" s="5">
        <v>3.4569999999999999</v>
      </c>
      <c r="E22" s="10">
        <f t="shared" ref="E22:E29" si="84">D22*(100-D$30)/ 100</f>
        <v>2.9730199999999996</v>
      </c>
      <c r="F22" s="80" t="str">
        <f t="shared" si="0"/>
        <v>15 Quant TiO2</v>
      </c>
      <c r="G22" s="13" t="s">
        <v>7</v>
      </c>
      <c r="H22" s="5">
        <v>0.505</v>
      </c>
      <c r="I22" s="8">
        <f t="shared" ref="I22:I30" si="85">H22*(100-H$31)/100</f>
        <v>0.43430000000000002</v>
      </c>
      <c r="K22" s="62">
        <v>130</v>
      </c>
      <c r="L22" s="62">
        <f t="shared" si="81"/>
        <v>42.13</v>
      </c>
      <c r="M22" s="62" t="e">
        <f t="shared" si="81"/>
        <v>#N/A</v>
      </c>
      <c r="N22" s="62">
        <f t="shared" si="81"/>
        <v>1.93</v>
      </c>
      <c r="O22" s="62">
        <f t="shared" si="81"/>
        <v>11.59</v>
      </c>
      <c r="P22" s="62">
        <f t="shared" si="6"/>
        <v>0.13930000000000001</v>
      </c>
      <c r="Q22" s="113">
        <f t="shared" si="81"/>
        <v>42.77</v>
      </c>
      <c r="R22" s="62">
        <f t="shared" si="81"/>
        <v>0.60170000000000001</v>
      </c>
      <c r="S22" s="62" t="e">
        <f t="shared" si="81"/>
        <v>#N/A</v>
      </c>
      <c r="T22" s="62" t="e">
        <f t="shared" si="81"/>
        <v>#N/A</v>
      </c>
      <c r="U22" s="62" t="e">
        <f t="shared" si="81"/>
        <v>#N/A</v>
      </c>
      <c r="V22" s="62">
        <f t="shared" si="81"/>
        <v>0.35010000000000002</v>
      </c>
      <c r="W22" s="62">
        <f t="shared" si="81"/>
        <v>0.4884</v>
      </c>
      <c r="X22" s="62">
        <f t="shared" si="81"/>
        <v>14</v>
      </c>
      <c r="AA22" s="62">
        <f t="shared" si="82"/>
        <v>44.826999999999998</v>
      </c>
      <c r="AB22" s="62">
        <f t="shared" si="82"/>
        <v>2.9000000000000001E-2</v>
      </c>
      <c r="AC22" s="62">
        <f t="shared" si="82"/>
        <v>1.121</v>
      </c>
      <c r="AD22" s="62">
        <f t="shared" si="82"/>
        <v>9.6219999999999999</v>
      </c>
      <c r="AE22" s="62">
        <f t="shared" si="82"/>
        <v>0.128</v>
      </c>
      <c r="AF22" s="62">
        <f t="shared" si="82"/>
        <v>43.731000000000002</v>
      </c>
      <c r="AG22" s="62">
        <f t="shared" si="82"/>
        <v>0.58299999999999996</v>
      </c>
      <c r="AH22" s="62">
        <f t="shared" si="82"/>
        <v>-7.0999999999999994E-2</v>
      </c>
      <c r="AI22" s="62">
        <f t="shared" si="82"/>
        <v>2.5999999999999999E-2</v>
      </c>
      <c r="AJ22" s="62">
        <f t="shared" si="82"/>
        <v>5.0000000000000001E-3</v>
      </c>
      <c r="AK22" s="62" t="e">
        <f t="shared" si="82"/>
        <v>#N/A</v>
      </c>
      <c r="AL22" s="62" t="e">
        <f t="shared" si="82"/>
        <v>#N/A</v>
      </c>
      <c r="AM22" s="62">
        <f t="shared" si="82"/>
        <v>14</v>
      </c>
      <c r="AO22" s="62">
        <f t="shared" si="8"/>
        <v>0.74605974868935665</v>
      </c>
      <c r="AP22" s="62">
        <f t="shared" si="76"/>
        <v>3.6309002128458748E-4</v>
      </c>
      <c r="AQ22" s="62">
        <f t="shared" si="77"/>
        <v>1.0994507650058848E-2</v>
      </c>
      <c r="AR22" s="62">
        <f t="shared" si="9"/>
        <v>0.1205009392611146</v>
      </c>
      <c r="AS22" s="62">
        <f t="shared" si="10"/>
        <v>1.804341697208909E-3</v>
      </c>
      <c r="AT22" s="62">
        <f t="shared" si="11"/>
        <v>1.0850180129216662</v>
      </c>
      <c r="AU22" s="62">
        <f t="shared" si="12"/>
        <v>1.0395863052781741E-2</v>
      </c>
      <c r="AV22"/>
      <c r="AW22" s="62">
        <f t="shared" si="13"/>
        <v>5.5201698513800417E-4</v>
      </c>
      <c r="AX22" s="62">
        <f t="shared" si="14"/>
        <v>7.0452303790333949E-5</v>
      </c>
      <c r="AY22"/>
      <c r="AZ22"/>
      <c r="BB22" s="62">
        <f t="shared" si="25"/>
        <v>3.6309002128458748E-4</v>
      </c>
      <c r="BC22" s="62">
        <f t="shared" si="26"/>
        <v>0.12013784923983002</v>
      </c>
      <c r="BD22" s="62">
        <f t="shared" si="15"/>
        <v>0</v>
      </c>
      <c r="BE22" s="62">
        <f t="shared" si="27"/>
        <v>1.0994507650058848E-2</v>
      </c>
      <c r="BF22" s="62">
        <f t="shared" si="28"/>
        <v>5.4972538250294238E-3</v>
      </c>
      <c r="BG22" s="62">
        <f t="shared" si="74"/>
        <v>4.898609227752317E-3</v>
      </c>
      <c r="BH22" s="62">
        <f t="shared" si="29"/>
        <v>1.2020615946309527</v>
      </c>
      <c r="BI22" s="62">
        <f t="shared" si="30"/>
        <v>0.71547080412828856</v>
      </c>
      <c r="BJ22" s="62">
        <f t="shared" si="31"/>
        <v>1.6800987373559066</v>
      </c>
      <c r="BK22" s="62">
        <f t="shared" si="32"/>
        <v>0.48659079050266424</v>
      </c>
      <c r="BL22" s="62">
        <f t="shared" si="33"/>
        <v>0.22888001362562432</v>
      </c>
      <c r="BM22" s="62">
        <f t="shared" si="34"/>
        <v>0.72622975720235483</v>
      </c>
      <c r="BN22" s="62">
        <f t="shared" si="35"/>
        <v>4.9996577210401613E-2</v>
      </c>
      <c r="BO22" s="62">
        <f t="shared" si="36"/>
        <v>0</v>
      </c>
      <c r="BP22" s="62">
        <f t="shared" si="37"/>
        <v>0.75695794209898826</v>
      </c>
      <c r="BQ22" s="62">
        <f t="shared" si="38"/>
        <v>0.67452609579414147</v>
      </c>
      <c r="BR22" s="62">
        <f t="shared" si="39"/>
        <v>67.0023206398415</v>
      </c>
      <c r="BS22" s="62">
        <f t="shared" si="40"/>
        <v>31.516198745054975</v>
      </c>
      <c r="BU22" s="62">
        <f t="shared" si="41"/>
        <v>48.606007999999989</v>
      </c>
      <c r="BV22" s="62">
        <f t="shared" si="42"/>
        <v>2.9000000000000001E-2</v>
      </c>
      <c r="BW22" s="62">
        <f t="shared" si="43"/>
        <v>0.4446317999999998</v>
      </c>
      <c r="BX22" s="62">
        <f t="shared" si="44"/>
        <v>9.6219999999999999</v>
      </c>
      <c r="BY22" s="62">
        <f t="shared" si="45"/>
        <v>0.128</v>
      </c>
      <c r="BZ22" s="62">
        <f t="shared" si="46"/>
        <v>43.730217500000002</v>
      </c>
      <c r="CA22" s="62">
        <f t="shared" si="47"/>
        <v>0.59291119999999997</v>
      </c>
      <c r="CB22" s="62">
        <f t="shared" si="48"/>
        <v>-7.0999999999999994E-2</v>
      </c>
      <c r="CC22" s="62">
        <f t="shared" si="49"/>
        <v>2.5999999999999999E-2</v>
      </c>
      <c r="CD22" s="62">
        <f t="shared" si="50"/>
        <v>5.0000000000000001E-3</v>
      </c>
      <c r="CE22" s="62" t="e">
        <f t="shared" si="51"/>
        <v>#N/A</v>
      </c>
      <c r="CF22" s="62" t="e">
        <f t="shared" si="52"/>
        <v>#N/A</v>
      </c>
      <c r="CG22" s="62">
        <f t="shared" si="53"/>
        <v>14</v>
      </c>
      <c r="CI22" s="62">
        <f t="shared" si="17"/>
        <v>0.80895411500374448</v>
      </c>
      <c r="CJ22" s="62">
        <f t="shared" si="78"/>
        <v>3.6309002128458748E-4</v>
      </c>
      <c r="CK22" s="62">
        <f t="shared" si="79"/>
        <v>4.3608454295802259E-3</v>
      </c>
      <c r="CL22" s="62">
        <f t="shared" si="18"/>
        <v>0.1205009392611146</v>
      </c>
      <c r="CM22" s="62">
        <f t="shared" si="19"/>
        <v>1.804341697208909E-3</v>
      </c>
      <c r="CN22" s="62">
        <f t="shared" si="20"/>
        <v>1.084998598167942</v>
      </c>
      <c r="CO22" s="62">
        <f t="shared" si="21"/>
        <v>1.0572596291012839E-2</v>
      </c>
      <c r="CQ22" s="62">
        <f t="shared" si="22"/>
        <v>5.5201698513800417E-4</v>
      </c>
      <c r="CR22" s="62">
        <f t="shared" si="23"/>
        <v>7.0452303790333949E-5</v>
      </c>
      <c r="CV22" s="62">
        <f t="shared" si="54"/>
        <v>3.6309002128458748E-4</v>
      </c>
      <c r="CW22" s="62">
        <f t="shared" si="55"/>
        <v>0.12013784923983002</v>
      </c>
      <c r="CX22" s="62">
        <f t="shared" si="24"/>
        <v>0</v>
      </c>
      <c r="CY22" s="62">
        <f t="shared" si="56"/>
        <v>4.3608454295802259E-3</v>
      </c>
      <c r="CZ22" s="62">
        <f t="shared" si="57"/>
        <v>2.180422714790113E-3</v>
      </c>
      <c r="DA22" s="62">
        <f t="shared" si="83"/>
        <v>8.3921735762227251E-3</v>
      </c>
      <c r="DB22" s="62">
        <f t="shared" si="58"/>
        <v>1.1985486155287581</v>
      </c>
      <c r="DC22" s="62">
        <f t="shared" si="59"/>
        <v>0.77102457526927326</v>
      </c>
      <c r="DD22" s="62">
        <f t="shared" si="60"/>
        <v>1.5544882147370933</v>
      </c>
      <c r="DE22" s="62">
        <f t="shared" si="61"/>
        <v>0.42752404025948498</v>
      </c>
      <c r="DF22" s="62">
        <f t="shared" si="62"/>
        <v>0.34350053500978828</v>
      </c>
      <c r="DG22" s="62">
        <f t="shared" si="63"/>
        <v>0.78196026158157061</v>
      </c>
      <c r="DH22" s="62">
        <f t="shared" si="64"/>
        <v>4.6433308586578542E-2</v>
      </c>
      <c r="DI22" s="62">
        <f t="shared" si="65"/>
        <v>0</v>
      </c>
      <c r="DJ22" s="62">
        <f t="shared" si="66"/>
        <v>0.27884060378976955</v>
      </c>
      <c r="DK22" s="62">
        <f t="shared" si="67"/>
        <v>1.0732225137948768</v>
      </c>
      <c r="DL22" s="62">
        <f t="shared" si="68"/>
        <v>54.673371687045446</v>
      </c>
      <c r="DM22" s="62">
        <f t="shared" si="69"/>
        <v>43.928131886783333</v>
      </c>
      <c r="DO22" s="62">
        <f t="shared" si="70"/>
        <v>0.27884060378976955</v>
      </c>
      <c r="DP22" s="62">
        <f t="shared" si="71"/>
        <v>1.3520631175846463</v>
      </c>
      <c r="DQ22" s="62">
        <f t="shared" si="72"/>
        <v>54.115690479465904</v>
      </c>
      <c r="DR22" s="62">
        <f t="shared" si="73"/>
        <v>44.206972490573101</v>
      </c>
    </row>
    <row r="23" spans="1:122" x14ac:dyDescent="0.25">
      <c r="A23" s="78">
        <f t="shared" si="1"/>
        <v>15</v>
      </c>
      <c r="B23" s="82" t="str">
        <f t="shared" si="2"/>
        <v>15 semi SiO2</v>
      </c>
      <c r="C23" s="13" t="s">
        <v>5</v>
      </c>
      <c r="D23" s="5">
        <v>41.77</v>
      </c>
      <c r="E23" s="10">
        <f t="shared" si="84"/>
        <v>35.922200000000004</v>
      </c>
      <c r="F23" s="80" t="str">
        <f t="shared" si="0"/>
        <v>15 Quant Al2O3</v>
      </c>
      <c r="G23" s="13" t="s">
        <v>4</v>
      </c>
      <c r="H23" s="5">
        <v>-27.317</v>
      </c>
      <c r="I23" s="8">
        <f t="shared" si="85"/>
        <v>-23.492620000000002</v>
      </c>
      <c r="K23" s="62">
        <v>140</v>
      </c>
      <c r="L23" s="62">
        <f t="shared" si="81"/>
        <v>41.12</v>
      </c>
      <c r="M23" s="62" t="e">
        <f t="shared" si="81"/>
        <v>#N/A</v>
      </c>
      <c r="N23" s="62">
        <f t="shared" si="81"/>
        <v>1.91</v>
      </c>
      <c r="O23" s="62">
        <f t="shared" si="81"/>
        <v>12.53</v>
      </c>
      <c r="P23" s="62">
        <f t="shared" si="6"/>
        <v>0.14410000000000001</v>
      </c>
      <c r="Q23" s="113">
        <f t="shared" si="81"/>
        <v>42.52</v>
      </c>
      <c r="R23" s="62">
        <f t="shared" si="81"/>
        <v>0.7329</v>
      </c>
      <c r="S23" s="62" t="e">
        <f t="shared" si="81"/>
        <v>#N/A</v>
      </c>
      <c r="T23" s="62" t="e">
        <f t="shared" si="81"/>
        <v>#N/A</v>
      </c>
      <c r="U23" s="62" t="e">
        <f t="shared" si="81"/>
        <v>#N/A</v>
      </c>
      <c r="V23" s="62">
        <f t="shared" si="81"/>
        <v>0.55559999999999998</v>
      </c>
      <c r="W23" s="62">
        <f t="shared" si="81"/>
        <v>0.48220000000000002</v>
      </c>
      <c r="X23" s="62">
        <f t="shared" si="81"/>
        <v>13</v>
      </c>
      <c r="AA23" s="114">
        <f t="shared" si="82"/>
        <v>74.384</v>
      </c>
      <c r="AB23" s="62">
        <f t="shared" si="82"/>
        <v>5.7000000000000002E-2</v>
      </c>
      <c r="AC23" s="62">
        <f t="shared" si="82"/>
        <v>1.762</v>
      </c>
      <c r="AD23" s="114">
        <f t="shared" si="82"/>
        <v>20.344000000000001</v>
      </c>
      <c r="AE23" s="62">
        <f t="shared" si="82"/>
        <v>0.28899999999999998</v>
      </c>
      <c r="AF23" s="114">
        <f t="shared" si="82"/>
        <v>1.9570000000000001</v>
      </c>
      <c r="AG23" s="62">
        <f t="shared" si="82"/>
        <v>1.1830000000000001</v>
      </c>
      <c r="AH23" s="62">
        <f t="shared" si="82"/>
        <v>-1.2E-2</v>
      </c>
      <c r="AI23" s="62">
        <f t="shared" si="82"/>
        <v>3.1E-2</v>
      </c>
      <c r="AJ23" s="62">
        <f t="shared" si="82"/>
        <v>6.0000000000000001E-3</v>
      </c>
      <c r="AK23" s="62" t="e">
        <f t="shared" si="82"/>
        <v>#N/A</v>
      </c>
      <c r="AL23" s="62" t="e">
        <f t="shared" si="82"/>
        <v>#N/A</v>
      </c>
      <c r="AM23" s="62">
        <f t="shared" si="82"/>
        <v>13</v>
      </c>
      <c r="AO23" s="62">
        <f t="shared" si="8"/>
        <v>1.2379795290005824</v>
      </c>
      <c r="AP23" s="62">
        <f t="shared" si="76"/>
        <v>7.1365969700763743E-4</v>
      </c>
      <c r="AQ23" s="62">
        <f t="shared" si="77"/>
        <v>1.728128677912907E-2</v>
      </c>
      <c r="AR23" s="62">
        <f t="shared" si="9"/>
        <v>0.25477770820288043</v>
      </c>
      <c r="AS23" s="62">
        <f t="shared" si="10"/>
        <v>4.0738652382294894E-3</v>
      </c>
      <c r="AT23" s="62">
        <f t="shared" si="11"/>
        <v>4.8555492700548826E-2</v>
      </c>
      <c r="AU23" s="62">
        <f t="shared" si="12"/>
        <v>2.1094864479315266E-2</v>
      </c>
      <c r="AV23"/>
      <c r="AW23" s="62">
        <f t="shared" si="13"/>
        <v>6.5817409766454353E-4</v>
      </c>
      <c r="AX23" s="62">
        <f t="shared" si="14"/>
        <v>8.4542764548400736E-5</v>
      </c>
      <c r="AY23"/>
      <c r="AZ23"/>
      <c r="BB23" s="62">
        <f t="shared" si="25"/>
        <v>7.1365969700763743E-4</v>
      </c>
      <c r="BC23" s="62">
        <f t="shared" si="26"/>
        <v>0.25406404850587277</v>
      </c>
      <c r="BD23" s="62">
        <f t="shared" si="15"/>
        <v>0</v>
      </c>
      <c r="BE23" s="62">
        <f t="shared" si="27"/>
        <v>1.728128677912907E-2</v>
      </c>
      <c r="BF23" s="62">
        <f t="shared" si="28"/>
        <v>8.6406433895645351E-3</v>
      </c>
      <c r="BG23" s="62">
        <f t="shared" si="74"/>
        <v>1.2454221089750731E-2</v>
      </c>
      <c r="BH23" s="62">
        <f t="shared" si="29"/>
        <v>0.29423918535490035</v>
      </c>
      <c r="BI23" s="114">
        <f t="shared" si="30"/>
        <v>1.1708813578624506</v>
      </c>
      <c r="BJ23" s="114">
        <f t="shared" si="31"/>
        <v>0.25129718171622484</v>
      </c>
      <c r="BK23" s="114">
        <f t="shared" si="32"/>
        <v>-0.87664217250755028</v>
      </c>
      <c r="BL23" s="114">
        <f t="shared" si="33"/>
        <v>2.0475235303700008</v>
      </c>
      <c r="BM23" s="114">
        <f t="shared" si="34"/>
        <v>1.1926898820387735</v>
      </c>
      <c r="BN23" s="114">
        <f t="shared" si="35"/>
        <v>5.9836149174646629E-2</v>
      </c>
      <c r="BO23" s="114">
        <f t="shared" si="36"/>
        <v>0</v>
      </c>
      <c r="BP23" s="114">
        <f t="shared" si="37"/>
        <v>0.72446689786571317</v>
      </c>
      <c r="BQ23" s="114">
        <f t="shared" si="38"/>
        <v>1.0442128567789639</v>
      </c>
      <c r="BR23" s="114">
        <f t="shared" si="39"/>
        <v>-73.501266817911286</v>
      </c>
      <c r="BS23" s="114">
        <f t="shared" si="40"/>
        <v>171.67275091409195</v>
      </c>
      <c r="BU23" s="62">
        <f t="shared" si="41"/>
        <v>84.192635999999993</v>
      </c>
      <c r="BV23" s="62">
        <f t="shared" si="42"/>
        <v>5.7000000000000002E-2</v>
      </c>
      <c r="BW23" s="62">
        <f t="shared" si="43"/>
        <v>1.0444795999999998</v>
      </c>
      <c r="BX23" s="62">
        <f t="shared" si="44"/>
        <v>20.344000000000001</v>
      </c>
      <c r="BY23" s="62">
        <f t="shared" si="45"/>
        <v>0.28899999999999998</v>
      </c>
      <c r="BZ23" s="62">
        <f t="shared" si="46"/>
        <v>2.2695225000000003</v>
      </c>
      <c r="CA23" s="62">
        <f t="shared" si="47"/>
        <v>1.1727512000000002</v>
      </c>
      <c r="CB23" s="62">
        <f t="shared" si="48"/>
        <v>-1.2E-2</v>
      </c>
      <c r="CC23" s="62">
        <f t="shared" si="49"/>
        <v>3.1E-2</v>
      </c>
      <c r="CD23" s="62">
        <f t="shared" si="50"/>
        <v>6.0000000000000001E-3</v>
      </c>
      <c r="CE23" s="62" t="e">
        <f t="shared" si="51"/>
        <v>#N/A</v>
      </c>
      <c r="CF23" s="62" t="e">
        <f t="shared" si="52"/>
        <v>#N/A</v>
      </c>
      <c r="CG23" s="62">
        <f t="shared" si="53"/>
        <v>13</v>
      </c>
      <c r="CI23" s="62">
        <f t="shared" si="17"/>
        <v>1.4012255304984604</v>
      </c>
      <c r="CJ23" s="62">
        <f t="shared" si="78"/>
        <v>7.1365969700763743E-4</v>
      </c>
      <c r="CK23" s="62">
        <f t="shared" si="79"/>
        <v>1.0244013338564142E-2</v>
      </c>
      <c r="CL23" s="62">
        <f t="shared" si="18"/>
        <v>0.25477770820288043</v>
      </c>
      <c r="CM23" s="62">
        <f t="shared" si="19"/>
        <v>4.0738652382294894E-3</v>
      </c>
      <c r="CN23" s="62">
        <f t="shared" si="20"/>
        <v>5.630954684848305E-2</v>
      </c>
      <c r="CO23" s="62">
        <f t="shared" si="21"/>
        <v>2.0912111269614841E-2</v>
      </c>
      <c r="CQ23" s="62">
        <f t="shared" si="22"/>
        <v>6.5817409766454353E-4</v>
      </c>
      <c r="CR23" s="62">
        <f t="shared" si="23"/>
        <v>8.4542764548400736E-5</v>
      </c>
      <c r="CV23" s="62">
        <f t="shared" si="54"/>
        <v>7.1365969700763743E-4</v>
      </c>
      <c r="CW23" s="62">
        <f t="shared" si="55"/>
        <v>0.25406404850587277</v>
      </c>
      <c r="CX23" s="62">
        <f t="shared" si="24"/>
        <v>0</v>
      </c>
      <c r="CY23" s="62">
        <f t="shared" si="56"/>
        <v>1.0244013338564142E-2</v>
      </c>
      <c r="CZ23" s="62">
        <f t="shared" si="57"/>
        <v>5.1220066692820709E-3</v>
      </c>
      <c r="DA23" s="62">
        <f t="shared" si="83"/>
        <v>1.5790104600332769E-2</v>
      </c>
      <c r="DB23" s="62">
        <f t="shared" si="58"/>
        <v>0.29865735599225257</v>
      </c>
      <c r="DC23" s="114">
        <f t="shared" si="59"/>
        <v>1.327821098758565</v>
      </c>
      <c r="DD23" s="114">
        <f t="shared" si="60"/>
        <v>0.22492288778321093</v>
      </c>
      <c r="DE23" s="114">
        <f t="shared" si="61"/>
        <v>-1.0291637427663125</v>
      </c>
      <c r="DF23" s="114">
        <f t="shared" si="62"/>
        <v>2.3569848415248775</v>
      </c>
      <c r="DG23" s="114">
        <f t="shared" si="63"/>
        <v>1.3494468697251876</v>
      </c>
      <c r="DH23" s="114">
        <f t="shared" si="64"/>
        <v>5.2885349769492815E-2</v>
      </c>
      <c r="DI23" s="114">
        <f t="shared" si="65"/>
        <v>0</v>
      </c>
      <c r="DJ23" s="114">
        <f t="shared" si="66"/>
        <v>0.37956341847865105</v>
      </c>
      <c r="DK23" s="114">
        <f t="shared" si="67"/>
        <v>1.1701168052320872</v>
      </c>
      <c r="DL23" s="114">
        <f t="shared" si="68"/>
        <v>-76.265599324847813</v>
      </c>
      <c r="DM23" s="114">
        <f t="shared" si="69"/>
        <v>174.66303375136758</v>
      </c>
      <c r="DN23" s="114"/>
      <c r="DO23" s="114">
        <f t="shared" si="70"/>
        <v>0.37956341847865105</v>
      </c>
      <c r="DP23" s="114">
        <f t="shared" si="71"/>
        <v>1.5496802237107383</v>
      </c>
      <c r="DQ23" s="114">
        <f t="shared" si="72"/>
        <v>-77.02472616180512</v>
      </c>
      <c r="DR23" s="114">
        <f t="shared" si="73"/>
        <v>175.04259716984623</v>
      </c>
    </row>
    <row r="24" spans="1:122" x14ac:dyDescent="0.25">
      <c r="A24" s="78">
        <f t="shared" si="1"/>
        <v>15</v>
      </c>
      <c r="B24" s="82" t="str">
        <f t="shared" si="2"/>
        <v>15 semi CaO</v>
      </c>
      <c r="C24" s="13" t="s">
        <v>6</v>
      </c>
      <c r="D24" s="5">
        <v>2.3860000000000001</v>
      </c>
      <c r="E24" s="10">
        <f t="shared" si="84"/>
        <v>2.0519599999999998</v>
      </c>
      <c r="F24" s="80" t="str">
        <f t="shared" si="0"/>
        <v>15 Quant Fe2O3</v>
      </c>
      <c r="G24" s="13" t="s">
        <v>10</v>
      </c>
      <c r="H24" s="5">
        <v>19.567</v>
      </c>
      <c r="I24" s="8">
        <f t="shared" si="85"/>
        <v>16.82762</v>
      </c>
      <c r="K24" s="62">
        <v>150</v>
      </c>
      <c r="L24" s="62">
        <f t="shared" si="81"/>
        <v>40.729999999999997</v>
      </c>
      <c r="M24" s="62">
        <f t="shared" si="81"/>
        <v>8.0790000000000001E-2</v>
      </c>
      <c r="N24" s="62">
        <f t="shared" si="81"/>
        <v>3.3140000000000001</v>
      </c>
      <c r="O24" s="62">
        <f t="shared" si="81"/>
        <v>12.68</v>
      </c>
      <c r="P24" s="62">
        <f t="shared" si="6"/>
        <v>0.15379999999999999</v>
      </c>
      <c r="Q24" s="113">
        <f t="shared" si="81"/>
        <v>40.47</v>
      </c>
      <c r="R24" s="62">
        <f t="shared" si="81"/>
        <v>1.591</v>
      </c>
      <c r="S24" s="62" t="e">
        <f t="shared" si="81"/>
        <v>#N/A</v>
      </c>
      <c r="T24" s="62">
        <f t="shared" si="81"/>
        <v>3.1379999999999998E-2</v>
      </c>
      <c r="U24" s="62" t="e">
        <f t="shared" si="81"/>
        <v>#N/A</v>
      </c>
      <c r="V24" s="62">
        <f t="shared" si="81"/>
        <v>0.52659999999999996</v>
      </c>
      <c r="W24" s="62">
        <f t="shared" si="81"/>
        <v>0.42259999999999998</v>
      </c>
      <c r="X24" s="62">
        <f t="shared" si="81"/>
        <v>13</v>
      </c>
      <c r="AA24" s="62">
        <f t="shared" si="82"/>
        <v>43.485999999999997</v>
      </c>
      <c r="AB24" s="62">
        <f t="shared" si="82"/>
        <v>6.8000000000000005E-2</v>
      </c>
      <c r="AC24" s="62">
        <f t="shared" si="82"/>
        <v>2.4180000000000001</v>
      </c>
      <c r="AD24" s="62">
        <f t="shared" si="82"/>
        <v>10.823</v>
      </c>
      <c r="AE24" s="62">
        <f t="shared" si="82"/>
        <v>0.15</v>
      </c>
      <c r="AF24" s="62">
        <f t="shared" si="82"/>
        <v>41.534999999999997</v>
      </c>
      <c r="AG24" s="62">
        <f t="shared" si="82"/>
        <v>1.554</v>
      </c>
      <c r="AH24" s="62">
        <f t="shared" si="82"/>
        <v>-7.0000000000000007E-2</v>
      </c>
      <c r="AI24" s="62">
        <f t="shared" si="82"/>
        <v>0.03</v>
      </c>
      <c r="AJ24" s="62">
        <f t="shared" si="82"/>
        <v>5.0000000000000001E-3</v>
      </c>
      <c r="AK24" s="62" t="e">
        <f t="shared" si="82"/>
        <v>#N/A</v>
      </c>
      <c r="AL24" s="62" t="e">
        <f t="shared" si="82"/>
        <v>#N/A</v>
      </c>
      <c r="AM24" s="62">
        <f t="shared" si="82"/>
        <v>13</v>
      </c>
      <c r="AO24" s="62">
        <f t="shared" si="8"/>
        <v>0.72374136639760334</v>
      </c>
      <c r="AP24" s="62">
        <f t="shared" si="76"/>
        <v>8.5138349818454986E-4</v>
      </c>
      <c r="AQ24" s="62">
        <f t="shared" si="77"/>
        <v>2.3715182424480192E-2</v>
      </c>
      <c r="AR24" s="62">
        <f t="shared" si="9"/>
        <v>0.13554164057608017</v>
      </c>
      <c r="AS24" s="62">
        <f t="shared" si="10"/>
        <v>2.11446292641669E-3</v>
      </c>
      <c r="AT24" s="62">
        <f t="shared" si="11"/>
        <v>1.0305326465596807</v>
      </c>
      <c r="AU24" s="62">
        <f t="shared" si="12"/>
        <v>2.7710413694721828E-2</v>
      </c>
      <c r="AV24"/>
      <c r="AW24" s="62">
        <f t="shared" si="13"/>
        <v>6.3694267515923564E-4</v>
      </c>
      <c r="AX24" s="62">
        <f t="shared" si="14"/>
        <v>7.0452303790333949E-5</v>
      </c>
      <c r="AY24"/>
      <c r="AZ24"/>
      <c r="BB24" s="62">
        <f t="shared" si="25"/>
        <v>8.5138349818454986E-4</v>
      </c>
      <c r="BC24" s="62">
        <f t="shared" si="26"/>
        <v>0.13469025707789561</v>
      </c>
      <c r="BD24" s="62">
        <f t="shared" si="15"/>
        <v>0</v>
      </c>
      <c r="BE24" s="62">
        <f t="shared" si="27"/>
        <v>2.3715182424480192E-2</v>
      </c>
      <c r="BF24" s="62">
        <f t="shared" si="28"/>
        <v>1.1857591212240096E-2</v>
      </c>
      <c r="BG24" s="62">
        <f t="shared" si="74"/>
        <v>1.5852822482481731E-2</v>
      </c>
      <c r="BH24" s="62">
        <f t="shared" si="29"/>
        <v>1.1514845440815114</v>
      </c>
      <c r="BI24" s="62">
        <f t="shared" si="30"/>
        <v>0.63661489404319627</v>
      </c>
      <c r="BJ24" s="62">
        <f t="shared" si="31"/>
        <v>1.8087615524800769</v>
      </c>
      <c r="BK24" s="62">
        <f t="shared" si="32"/>
        <v>0.51486965003831509</v>
      </c>
      <c r="BL24" s="62">
        <f t="shared" si="33"/>
        <v>0.12174524400488118</v>
      </c>
      <c r="BM24" s="62">
        <f t="shared" si="34"/>
        <v>0.66517669123610268</v>
      </c>
      <c r="BN24" s="62">
        <f t="shared" si="35"/>
        <v>0.12799358567456984</v>
      </c>
      <c r="BO24" s="62">
        <f t="shared" si="36"/>
        <v>0</v>
      </c>
      <c r="BP24" s="62">
        <f t="shared" si="37"/>
        <v>1.7826227780478969</v>
      </c>
      <c r="BQ24" s="62">
        <f t="shared" si="38"/>
        <v>2.3832498479497701</v>
      </c>
      <c r="BR24" s="62">
        <f t="shared" si="39"/>
        <v>77.403441344513908</v>
      </c>
      <c r="BS24" s="62">
        <f t="shared" si="40"/>
        <v>18.302692443813857</v>
      </c>
      <c r="BU24" s="62">
        <f t="shared" si="41"/>
        <v>46.991444000000001</v>
      </c>
      <c r="BV24" s="62">
        <f t="shared" si="42"/>
        <v>6.8000000000000005E-2</v>
      </c>
      <c r="BW24" s="62">
        <f t="shared" si="43"/>
        <v>1.6583644</v>
      </c>
      <c r="BX24" s="62">
        <f t="shared" si="44"/>
        <v>10.823</v>
      </c>
      <c r="BY24" s="62">
        <f t="shared" si="45"/>
        <v>0.15</v>
      </c>
      <c r="BZ24" s="62">
        <f t="shared" si="46"/>
        <v>41.550687499999995</v>
      </c>
      <c r="CA24" s="62">
        <f t="shared" si="47"/>
        <v>1.5312856000000001</v>
      </c>
      <c r="CB24" s="62">
        <f t="shared" si="48"/>
        <v>-7.0000000000000007E-2</v>
      </c>
      <c r="CC24" s="62">
        <f t="shared" si="49"/>
        <v>0.03</v>
      </c>
      <c r="CD24" s="62">
        <f t="shared" si="50"/>
        <v>5.0000000000000001E-3</v>
      </c>
      <c r="CE24" s="62" t="e">
        <f t="shared" si="51"/>
        <v>#N/A</v>
      </c>
      <c r="CF24" s="62" t="e">
        <f t="shared" si="52"/>
        <v>#N/A</v>
      </c>
      <c r="CG24" s="62">
        <f t="shared" si="53"/>
        <v>13</v>
      </c>
      <c r="CI24" s="62">
        <f t="shared" si="17"/>
        <v>0.78208278272447362</v>
      </c>
      <c r="CJ24" s="62">
        <f t="shared" si="78"/>
        <v>8.5138349818454986E-4</v>
      </c>
      <c r="CK24" s="62">
        <f t="shared" si="79"/>
        <v>1.626485288348372E-2</v>
      </c>
      <c r="CL24" s="62">
        <f t="shared" si="18"/>
        <v>0.13554164057608017</v>
      </c>
      <c r="CM24" s="62">
        <f t="shared" si="19"/>
        <v>2.11446292641669E-3</v>
      </c>
      <c r="CN24" s="62">
        <f t="shared" si="20"/>
        <v>1.0309218720536715</v>
      </c>
      <c r="CO24" s="62">
        <f t="shared" si="21"/>
        <v>2.7305378031383741E-2</v>
      </c>
      <c r="CQ24" s="62">
        <f t="shared" si="22"/>
        <v>6.3694267515923564E-4</v>
      </c>
      <c r="CR24" s="62">
        <f t="shared" si="23"/>
        <v>7.0452303790333949E-5</v>
      </c>
      <c r="CV24" s="62">
        <f t="shared" si="54"/>
        <v>8.5138349818454986E-4</v>
      </c>
      <c r="CW24" s="62">
        <f t="shared" si="55"/>
        <v>0.13469025707789561</v>
      </c>
      <c r="CX24" s="62">
        <f t="shared" si="24"/>
        <v>0</v>
      </c>
      <c r="CY24" s="62">
        <f t="shared" si="56"/>
        <v>1.626485288348372E-2</v>
      </c>
      <c r="CZ24" s="62">
        <f t="shared" si="57"/>
        <v>8.13242644174186E-3</v>
      </c>
      <c r="DA24" s="62">
        <f t="shared" si="83"/>
        <v>1.9172951589641881E-2</v>
      </c>
      <c r="DB24" s="62">
        <f t="shared" si="58"/>
        <v>1.1485536404683419</v>
      </c>
      <c r="DC24" s="62">
        <f t="shared" si="59"/>
        <v>0.68912612348242241</v>
      </c>
      <c r="DD24" s="62">
        <f t="shared" si="60"/>
        <v>1.6666813248411676</v>
      </c>
      <c r="DE24" s="62">
        <f t="shared" si="61"/>
        <v>0.45942751698591944</v>
      </c>
      <c r="DF24" s="62">
        <f t="shared" si="62"/>
        <v>0.22969860649650298</v>
      </c>
      <c r="DG24" s="62">
        <f t="shared" si="63"/>
        <v>0.71728288501199078</v>
      </c>
      <c r="DH24" s="62">
        <f t="shared" si="64"/>
        <v>0.11869563821675702</v>
      </c>
      <c r="DI24" s="62">
        <f t="shared" si="65"/>
        <v>0</v>
      </c>
      <c r="DJ24" s="62">
        <f t="shared" si="66"/>
        <v>1.1337823070469484</v>
      </c>
      <c r="DK24" s="62">
        <f t="shared" si="67"/>
        <v>2.6729972219149447</v>
      </c>
      <c r="DL24" s="62">
        <f t="shared" si="68"/>
        <v>64.051091499030989</v>
      </c>
      <c r="DM24" s="62">
        <f t="shared" si="69"/>
        <v>32.023433333790351</v>
      </c>
      <c r="DO24" s="62">
        <f t="shared" si="70"/>
        <v>1.1337823070469484</v>
      </c>
      <c r="DP24" s="62">
        <f t="shared" si="71"/>
        <v>3.8067795289618931</v>
      </c>
      <c r="DQ24" s="62">
        <f t="shared" si="72"/>
        <v>61.783526884937089</v>
      </c>
      <c r="DR24" s="62">
        <f t="shared" si="73"/>
        <v>33.1572156408373</v>
      </c>
    </row>
    <row r="25" spans="1:122" x14ac:dyDescent="0.25">
      <c r="A25" s="78">
        <f t="shared" si="1"/>
        <v>15</v>
      </c>
      <c r="B25" s="82" t="str">
        <f t="shared" si="2"/>
        <v>15 semi TiO2</v>
      </c>
      <c r="C25" s="13" t="s">
        <v>7</v>
      </c>
      <c r="D25" s="5">
        <v>7.0910000000000001E-2</v>
      </c>
      <c r="E25" s="10">
        <f t="shared" si="84"/>
        <v>6.0982599999999998E-2</v>
      </c>
      <c r="F25" s="80" t="str">
        <f t="shared" si="0"/>
        <v>15 Quant MnO</v>
      </c>
      <c r="G25" s="13" t="s">
        <v>9</v>
      </c>
      <c r="H25" s="5">
        <v>17.402999999999999</v>
      </c>
      <c r="I25" s="8">
        <f t="shared" si="85"/>
        <v>14.966579999999999</v>
      </c>
      <c r="K25" s="62">
        <v>160</v>
      </c>
      <c r="L25" s="62">
        <f t="shared" si="81"/>
        <v>41.3</v>
      </c>
      <c r="M25" s="62" t="e">
        <f t="shared" si="81"/>
        <v>#N/A</v>
      </c>
      <c r="N25" s="62">
        <f t="shared" si="81"/>
        <v>3.266</v>
      </c>
      <c r="O25" s="62">
        <f t="shared" si="81"/>
        <v>11.65</v>
      </c>
      <c r="P25" s="62">
        <f t="shared" si="6"/>
        <v>0.15570000000000001</v>
      </c>
      <c r="Q25" s="113">
        <f t="shared" si="81"/>
        <v>40.6</v>
      </c>
      <c r="R25" s="62">
        <f t="shared" si="81"/>
        <v>1.9670000000000001</v>
      </c>
      <c r="S25" s="62" t="e">
        <f t="shared" si="81"/>
        <v>#N/A</v>
      </c>
      <c r="T25" s="62" t="e">
        <f t="shared" si="81"/>
        <v>#N/A</v>
      </c>
      <c r="U25" s="62" t="e">
        <f t="shared" si="81"/>
        <v>#N/A</v>
      </c>
      <c r="V25" s="62">
        <f t="shared" si="81"/>
        <v>0.61509999999999998</v>
      </c>
      <c r="W25" s="62">
        <f t="shared" si="81"/>
        <v>0.45200000000000001</v>
      </c>
      <c r="X25" s="62">
        <f t="shared" si="81"/>
        <v>13</v>
      </c>
      <c r="AA25" s="62">
        <f t="shared" si="82"/>
        <v>44.59</v>
      </c>
      <c r="AB25" s="62">
        <f t="shared" si="82"/>
        <v>3.5999999999999997E-2</v>
      </c>
      <c r="AC25" s="62">
        <f t="shared" si="82"/>
        <v>2.2450000000000001</v>
      </c>
      <c r="AD25" s="62">
        <f t="shared" si="82"/>
        <v>9.6080000000000005</v>
      </c>
      <c r="AE25" s="62">
        <f t="shared" si="82"/>
        <v>0.13600000000000001</v>
      </c>
      <c r="AF25" s="62">
        <f t="shared" si="82"/>
        <v>41.527999999999999</v>
      </c>
      <c r="AG25" s="62">
        <f t="shared" si="82"/>
        <v>1.907</v>
      </c>
      <c r="AH25" s="62">
        <f t="shared" si="82"/>
        <v>-6.9000000000000006E-2</v>
      </c>
      <c r="AI25" s="62">
        <f t="shared" si="82"/>
        <v>1.2999999999999999E-2</v>
      </c>
      <c r="AJ25" s="62">
        <f t="shared" si="82"/>
        <v>4.0000000000000001E-3</v>
      </c>
      <c r="AK25" s="62" t="e">
        <f t="shared" si="82"/>
        <v>#N/A</v>
      </c>
      <c r="AL25" s="62" t="e">
        <f t="shared" si="82"/>
        <v>#N/A</v>
      </c>
      <c r="AM25" s="62">
        <f t="shared" si="82"/>
        <v>13</v>
      </c>
      <c r="AO25" s="62">
        <f t="shared" si="8"/>
        <v>0.74211533660647422</v>
      </c>
      <c r="AP25" s="62">
        <f t="shared" si="76"/>
        <v>4.5073244021534987E-4</v>
      </c>
      <c r="AQ25" s="62">
        <f t="shared" si="77"/>
        <v>2.2018438603373873E-2</v>
      </c>
      <c r="AR25" s="62">
        <f t="shared" si="9"/>
        <v>0.1203256105197245</v>
      </c>
      <c r="AS25" s="62">
        <f t="shared" si="10"/>
        <v>1.9171130532844661E-3</v>
      </c>
      <c r="AT25" s="62">
        <f t="shared" si="11"/>
        <v>1.0303589682516052</v>
      </c>
      <c r="AU25" s="62">
        <f t="shared" si="12"/>
        <v>3.4004992867332384E-2</v>
      </c>
      <c r="AV25"/>
      <c r="AW25" s="62">
        <f t="shared" si="13"/>
        <v>2.7600849256900208E-4</v>
      </c>
      <c r="AX25" s="62">
        <f t="shared" si="14"/>
        <v>5.6361843032267155E-5</v>
      </c>
      <c r="AY25"/>
      <c r="AZ25"/>
      <c r="BB25" s="62">
        <f t="shared" si="25"/>
        <v>4.5073244021534987E-4</v>
      </c>
      <c r="BC25" s="62">
        <f t="shared" si="26"/>
        <v>0.11987487807950915</v>
      </c>
      <c r="BD25" s="62">
        <f t="shared" si="15"/>
        <v>0</v>
      </c>
      <c r="BE25" s="62">
        <f t="shared" si="27"/>
        <v>2.2018438603373873E-2</v>
      </c>
      <c r="BF25" s="62">
        <f t="shared" si="28"/>
        <v>1.1009219301686936E-2</v>
      </c>
      <c r="BG25" s="62">
        <f t="shared" si="74"/>
        <v>2.2995773565645448E-2</v>
      </c>
      <c r="BH25" s="62">
        <f t="shared" si="29"/>
        <v>1.1291551858187534</v>
      </c>
      <c r="BI25" s="62">
        <f t="shared" si="30"/>
        <v>0.62811380374051851</v>
      </c>
      <c r="BJ25" s="62">
        <f t="shared" si="31"/>
        <v>1.7976920409875616</v>
      </c>
      <c r="BK25" s="62">
        <f t="shared" si="32"/>
        <v>0.5010413820782349</v>
      </c>
      <c r="BL25" s="62">
        <f t="shared" si="33"/>
        <v>0.12707242166228361</v>
      </c>
      <c r="BM25" s="62">
        <f t="shared" si="34"/>
        <v>0.66256952904806621</v>
      </c>
      <c r="BN25" s="62">
        <f t="shared" si="35"/>
        <v>6.8027945816181865E-2</v>
      </c>
      <c r="BO25" s="62">
        <f t="shared" si="36"/>
        <v>0</v>
      </c>
      <c r="BP25" s="62">
        <f t="shared" si="37"/>
        <v>1.6615945676681232</v>
      </c>
      <c r="BQ25" s="62">
        <f t="shared" si="38"/>
        <v>3.4706959130288069</v>
      </c>
      <c r="BR25" s="62">
        <f t="shared" si="39"/>
        <v>75.620951479325697</v>
      </c>
      <c r="BS25" s="62">
        <f t="shared" si="40"/>
        <v>19.1787300941612</v>
      </c>
      <c r="BU25" s="62">
        <f t="shared" si="41"/>
        <v>48.320660000000004</v>
      </c>
      <c r="BV25" s="62">
        <f t="shared" si="42"/>
        <v>3.5999999999999997E-2</v>
      </c>
      <c r="BW25" s="62">
        <f t="shared" si="43"/>
        <v>1.4964710000000001</v>
      </c>
      <c r="BX25" s="62">
        <f t="shared" si="44"/>
        <v>9.6080000000000005</v>
      </c>
      <c r="BY25" s="62">
        <f t="shared" si="45"/>
        <v>0.13600000000000001</v>
      </c>
      <c r="BZ25" s="62">
        <f t="shared" si="46"/>
        <v>41.54374</v>
      </c>
      <c r="CA25" s="62">
        <f t="shared" si="47"/>
        <v>1.8724248000000001</v>
      </c>
      <c r="CB25" s="62">
        <f t="shared" si="48"/>
        <v>-6.9000000000000006E-2</v>
      </c>
      <c r="CC25" s="62">
        <f t="shared" si="49"/>
        <v>1.2999999999999999E-2</v>
      </c>
      <c r="CD25" s="62">
        <f t="shared" si="50"/>
        <v>4.0000000000000001E-3</v>
      </c>
      <c r="CE25" s="62" t="e">
        <f t="shared" si="51"/>
        <v>#N/A</v>
      </c>
      <c r="CF25" s="62" t="e">
        <f t="shared" si="52"/>
        <v>#N/A</v>
      </c>
      <c r="CG25" s="62">
        <f t="shared" si="53"/>
        <v>13</v>
      </c>
      <c r="CI25" s="62">
        <f t="shared" si="17"/>
        <v>0.80420504285595407</v>
      </c>
      <c r="CJ25" s="62">
        <f t="shared" si="78"/>
        <v>4.5073244021534987E-4</v>
      </c>
      <c r="CK25" s="62">
        <f t="shared" si="79"/>
        <v>1.4677040015692431E-2</v>
      </c>
      <c r="CL25" s="62">
        <f t="shared" si="18"/>
        <v>0.1203256105197245</v>
      </c>
      <c r="CM25" s="62">
        <f t="shared" si="19"/>
        <v>1.9171130532844661E-3</v>
      </c>
      <c r="CN25" s="62">
        <f t="shared" si="20"/>
        <v>1.0307494963329065</v>
      </c>
      <c r="CO25" s="62">
        <f t="shared" si="21"/>
        <v>3.3388459343794585E-2</v>
      </c>
      <c r="CQ25" s="62">
        <f t="shared" si="22"/>
        <v>2.7600849256900208E-4</v>
      </c>
      <c r="CR25" s="62">
        <f t="shared" si="23"/>
        <v>5.6361843032267155E-5</v>
      </c>
      <c r="CV25" s="62">
        <f t="shared" si="54"/>
        <v>4.5073244021534987E-4</v>
      </c>
      <c r="CW25" s="62">
        <f t="shared" si="55"/>
        <v>0.11987487807950915</v>
      </c>
      <c r="CX25" s="62">
        <f t="shared" si="24"/>
        <v>0</v>
      </c>
      <c r="CY25" s="62">
        <f t="shared" si="56"/>
        <v>1.4677040015692431E-2</v>
      </c>
      <c r="CZ25" s="62">
        <f t="shared" si="57"/>
        <v>7.3385200078462153E-3</v>
      </c>
      <c r="DA25" s="62">
        <f t="shared" si="83"/>
        <v>2.6049939335948371E-2</v>
      </c>
      <c r="DB25" s="62">
        <f t="shared" si="58"/>
        <v>1.1264915481297517</v>
      </c>
      <c r="DC25" s="62">
        <f t="shared" si="59"/>
        <v>0.6853282454964682</v>
      </c>
      <c r="DD25" s="62">
        <f t="shared" si="60"/>
        <v>1.6437255512702447</v>
      </c>
      <c r="DE25" s="62">
        <f t="shared" si="61"/>
        <v>0.44116330263328357</v>
      </c>
      <c r="DF25" s="62">
        <f t="shared" si="62"/>
        <v>0.24416494286318463</v>
      </c>
      <c r="DG25" s="62">
        <f t="shared" si="63"/>
        <v>0.71916743728047816</v>
      </c>
      <c r="DH25" s="62">
        <f t="shared" si="64"/>
        <v>6.2674200311375119E-2</v>
      </c>
      <c r="DI25" s="62">
        <f t="shared" si="65"/>
        <v>0</v>
      </c>
      <c r="DJ25" s="62">
        <f t="shared" si="66"/>
        <v>1.0204188381493924</v>
      </c>
      <c r="DK25" s="62">
        <f t="shared" si="67"/>
        <v>3.6222356555040731</v>
      </c>
      <c r="DL25" s="62">
        <f t="shared" si="68"/>
        <v>61.343614819594251</v>
      </c>
      <c r="DM25" s="62">
        <f t="shared" si="69"/>
        <v>33.951056486440905</v>
      </c>
      <c r="DO25" s="62">
        <f t="shared" si="70"/>
        <v>1.0204188381493924</v>
      </c>
      <c r="DP25" s="62">
        <f t="shared" si="71"/>
        <v>4.6426544936534651</v>
      </c>
      <c r="DQ25" s="62">
        <f t="shared" si="72"/>
        <v>59.302777143295465</v>
      </c>
      <c r="DR25" s="62">
        <f t="shared" si="73"/>
        <v>34.971475324590294</v>
      </c>
    </row>
    <row r="26" spans="1:122" x14ac:dyDescent="0.25">
      <c r="A26" s="78">
        <f t="shared" si="1"/>
        <v>15</v>
      </c>
      <c r="B26" s="82" t="str">
        <f t="shared" si="2"/>
        <v>15 semi Cr2O3</v>
      </c>
      <c r="C26" s="13" t="s">
        <v>8</v>
      </c>
      <c r="D26" s="5">
        <v>0.55920000000000003</v>
      </c>
      <c r="E26" s="10">
        <f t="shared" si="84"/>
        <v>0.48091200000000001</v>
      </c>
      <c r="F26" s="80" t="str">
        <f t="shared" si="0"/>
        <v>15 Quant MgO</v>
      </c>
      <c r="G26" s="13" t="s">
        <v>3</v>
      </c>
      <c r="H26" s="5">
        <v>20.788</v>
      </c>
      <c r="I26" s="8">
        <f t="shared" si="85"/>
        <v>17.877680000000002</v>
      </c>
      <c r="K26" s="62">
        <v>170</v>
      </c>
      <c r="L26" s="62">
        <f t="shared" si="81"/>
        <v>40.01</v>
      </c>
      <c r="M26" s="62" t="e">
        <f t="shared" si="81"/>
        <v>#N/A</v>
      </c>
      <c r="N26" s="62">
        <f t="shared" si="81"/>
        <v>3.1280000000000001</v>
      </c>
      <c r="O26" s="62">
        <f t="shared" si="81"/>
        <v>12.59</v>
      </c>
      <c r="P26" s="62">
        <f t="shared" si="6"/>
        <v>0.13950000000000001</v>
      </c>
      <c r="Q26" s="113">
        <f t="shared" si="81"/>
        <v>41.97</v>
      </c>
      <c r="R26" s="62">
        <f t="shared" si="81"/>
        <v>1.1830000000000001</v>
      </c>
      <c r="S26" s="62" t="e">
        <f t="shared" si="81"/>
        <v>#N/A</v>
      </c>
      <c r="T26" s="62" t="e">
        <f t="shared" si="81"/>
        <v>#N/A</v>
      </c>
      <c r="U26" s="62" t="e">
        <f t="shared" si="81"/>
        <v>#N/A</v>
      </c>
      <c r="V26" s="62">
        <f t="shared" si="81"/>
        <v>0.54630000000000001</v>
      </c>
      <c r="W26" s="62">
        <f t="shared" si="81"/>
        <v>0.43259999999999998</v>
      </c>
      <c r="X26" s="62">
        <f t="shared" si="81"/>
        <v>13</v>
      </c>
      <c r="AA26" s="62">
        <f t="shared" si="82"/>
        <v>43.250999999999998</v>
      </c>
      <c r="AB26" s="62">
        <f t="shared" si="82"/>
        <v>4.2999999999999997E-2</v>
      </c>
      <c r="AC26" s="62">
        <f t="shared" si="82"/>
        <v>2.153</v>
      </c>
      <c r="AD26" s="62">
        <f t="shared" si="82"/>
        <v>10.478</v>
      </c>
      <c r="AE26" s="62">
        <f t="shared" si="82"/>
        <v>0.14299999999999999</v>
      </c>
      <c r="AF26" s="62">
        <f t="shared" si="82"/>
        <v>42.756999999999998</v>
      </c>
      <c r="AG26" s="62">
        <f t="shared" si="82"/>
        <v>1.2170000000000001</v>
      </c>
      <c r="AH26" s="62">
        <f t="shared" si="82"/>
        <v>-5.8000000000000003E-2</v>
      </c>
      <c r="AI26" s="62">
        <f t="shared" si="82"/>
        <v>8.9999999999999993E-3</v>
      </c>
      <c r="AJ26" s="62">
        <f t="shared" si="82"/>
        <v>6.0000000000000001E-3</v>
      </c>
      <c r="AK26" s="62" t="e">
        <f t="shared" si="82"/>
        <v>#N/A</v>
      </c>
      <c r="AL26" s="62" t="e">
        <f t="shared" si="82"/>
        <v>#N/A</v>
      </c>
      <c r="AM26" s="62">
        <f t="shared" si="82"/>
        <v>13</v>
      </c>
      <c r="AO26" s="62">
        <f t="shared" si="8"/>
        <v>0.71983024049263533</v>
      </c>
      <c r="AP26" s="62">
        <f t="shared" si="76"/>
        <v>5.3837485914611232E-4</v>
      </c>
      <c r="AQ26" s="62">
        <f t="shared" si="77"/>
        <v>2.1116123970184388E-2</v>
      </c>
      <c r="AR26" s="62">
        <f t="shared" si="9"/>
        <v>0.13122103944896682</v>
      </c>
      <c r="AS26" s="62">
        <f t="shared" si="10"/>
        <v>2.015787989850578E-3</v>
      </c>
      <c r="AT26" s="62">
        <f t="shared" si="11"/>
        <v>1.0608519169122974</v>
      </c>
      <c r="AU26" s="62">
        <f t="shared" si="12"/>
        <v>2.1701141226818831E-2</v>
      </c>
      <c r="AV26"/>
      <c r="AW26" s="62">
        <f t="shared" si="13"/>
        <v>1.9108280254777067E-4</v>
      </c>
      <c r="AX26" s="62">
        <f t="shared" si="14"/>
        <v>8.4542764548400736E-5</v>
      </c>
      <c r="AY26"/>
      <c r="AZ26"/>
      <c r="BB26" s="62">
        <f t="shared" si="25"/>
        <v>5.3837485914611232E-4</v>
      </c>
      <c r="BC26" s="62">
        <f t="shared" si="26"/>
        <v>0.1306826645898207</v>
      </c>
      <c r="BD26" s="62">
        <f t="shared" si="15"/>
        <v>0</v>
      </c>
      <c r="BE26" s="62">
        <f t="shared" si="27"/>
        <v>2.1116123970184388E-2</v>
      </c>
      <c r="BF26" s="62">
        <f t="shared" si="28"/>
        <v>1.0558061985092194E-2</v>
      </c>
      <c r="BG26" s="62">
        <f t="shared" si="74"/>
        <v>1.1143079241726637E-2</v>
      </c>
      <c r="BH26" s="62">
        <f t="shared" si="29"/>
        <v>1.182407290250242</v>
      </c>
      <c r="BI26" s="62">
        <f t="shared" si="30"/>
        <v>0.65414179955554441</v>
      </c>
      <c r="BJ26" s="62">
        <f t="shared" si="31"/>
        <v>1.8075703021174105</v>
      </c>
      <c r="BK26" s="62">
        <f t="shared" si="32"/>
        <v>0.52826549069469764</v>
      </c>
      <c r="BL26" s="62">
        <f t="shared" si="33"/>
        <v>0.12587630886084678</v>
      </c>
      <c r="BM26" s="62">
        <f t="shared" si="34"/>
        <v>0.67638131564150938</v>
      </c>
      <c r="BN26" s="62">
        <f t="shared" si="35"/>
        <v>7.9596352929337533E-2</v>
      </c>
      <c r="BO26" s="62">
        <f t="shared" si="36"/>
        <v>0</v>
      </c>
      <c r="BP26" s="62">
        <f t="shared" si="37"/>
        <v>1.5609629865482713</v>
      </c>
      <c r="BQ26" s="62">
        <f t="shared" si="38"/>
        <v>1.647455212620422</v>
      </c>
      <c r="BR26" s="62">
        <f t="shared" si="39"/>
        <v>78.101727306536802</v>
      </c>
      <c r="BS26" s="62">
        <f t="shared" si="40"/>
        <v>18.610258141365161</v>
      </c>
      <c r="BU26" s="62">
        <f t="shared" si="41"/>
        <v>46.708503999999991</v>
      </c>
      <c r="BV26" s="62">
        <f t="shared" si="42"/>
        <v>4.2999999999999997E-2</v>
      </c>
      <c r="BW26" s="62">
        <f t="shared" si="43"/>
        <v>1.4103773999999998</v>
      </c>
      <c r="BX26" s="62">
        <f t="shared" si="44"/>
        <v>10.478</v>
      </c>
      <c r="BY26" s="62">
        <f t="shared" si="45"/>
        <v>0.14299999999999999</v>
      </c>
      <c r="BZ26" s="62">
        <f t="shared" si="46"/>
        <v>42.763522500000001</v>
      </c>
      <c r="CA26" s="62">
        <f t="shared" si="47"/>
        <v>1.2056088000000003</v>
      </c>
      <c r="CB26" s="62">
        <f t="shared" si="48"/>
        <v>-5.8000000000000003E-2</v>
      </c>
      <c r="CC26" s="62">
        <f t="shared" si="49"/>
        <v>8.9999999999999993E-3</v>
      </c>
      <c r="CD26" s="62">
        <f t="shared" si="50"/>
        <v>6.0000000000000001E-3</v>
      </c>
      <c r="CE26" s="62" t="e">
        <f t="shared" si="51"/>
        <v>#N/A</v>
      </c>
      <c r="CF26" s="62" t="e">
        <f t="shared" si="52"/>
        <v>#N/A</v>
      </c>
      <c r="CG26" s="62">
        <f t="shared" si="53"/>
        <v>13</v>
      </c>
      <c r="CI26" s="62">
        <f t="shared" si="17"/>
        <v>0.77737378713489202</v>
      </c>
      <c r="CJ26" s="62">
        <f t="shared" si="78"/>
        <v>5.3837485914611232E-4</v>
      </c>
      <c r="CK26" s="62">
        <f t="shared" si="79"/>
        <v>1.3832653981953706E-2</v>
      </c>
      <c r="CL26" s="62">
        <f t="shared" si="18"/>
        <v>0.13122103944896682</v>
      </c>
      <c r="CM26" s="62">
        <f t="shared" si="19"/>
        <v>2.015787989850578E-3</v>
      </c>
      <c r="CN26" s="62">
        <f t="shared" si="20"/>
        <v>1.0610137478786434</v>
      </c>
      <c r="CO26" s="62">
        <f t="shared" si="21"/>
        <v>2.1498017118402289E-2</v>
      </c>
      <c r="CQ26" s="62">
        <f t="shared" si="22"/>
        <v>1.9108280254777067E-4</v>
      </c>
      <c r="CR26" s="62">
        <f t="shared" si="23"/>
        <v>8.4542764548400736E-5</v>
      </c>
      <c r="CV26" s="62">
        <f t="shared" si="54"/>
        <v>5.3837485914611232E-4</v>
      </c>
      <c r="CW26" s="62">
        <f t="shared" si="55"/>
        <v>0.1306826645898207</v>
      </c>
      <c r="CX26" s="62">
        <f t="shared" si="24"/>
        <v>0</v>
      </c>
      <c r="CY26" s="62">
        <f t="shared" si="56"/>
        <v>1.3832653981953706E-2</v>
      </c>
      <c r="CZ26" s="62">
        <f t="shared" si="57"/>
        <v>6.9163269909768531E-3</v>
      </c>
      <c r="DA26" s="62">
        <f t="shared" si="83"/>
        <v>1.4581690127425436E-2</v>
      </c>
      <c r="DB26" s="62">
        <f t="shared" si="58"/>
        <v>1.1791305103308893</v>
      </c>
      <c r="DC26" s="62">
        <f t="shared" si="59"/>
        <v>0.70521437264323661</v>
      </c>
      <c r="DD26" s="62">
        <f t="shared" si="60"/>
        <v>1.6720171285099485</v>
      </c>
      <c r="DE26" s="62">
        <f t="shared" si="61"/>
        <v>0.47391613768765267</v>
      </c>
      <c r="DF26" s="62">
        <f t="shared" si="62"/>
        <v>0.23129823495558394</v>
      </c>
      <c r="DG26" s="62">
        <f t="shared" si="63"/>
        <v>0.72725076462078508</v>
      </c>
      <c r="DH26" s="62">
        <f t="shared" si="64"/>
        <v>7.40287787015034E-2</v>
      </c>
      <c r="DI26" s="62">
        <f t="shared" si="65"/>
        <v>0</v>
      </c>
      <c r="DJ26" s="62">
        <f t="shared" si="66"/>
        <v>0.95102368088719402</v>
      </c>
      <c r="DK26" s="62">
        <f t="shared" si="67"/>
        <v>2.0050429421038638</v>
      </c>
      <c r="DL26" s="62">
        <f t="shared" si="68"/>
        <v>65.165436840038211</v>
      </c>
      <c r="DM26" s="62">
        <f t="shared" si="69"/>
        <v>31.804467758269219</v>
      </c>
      <c r="DO26" s="62">
        <f t="shared" si="70"/>
        <v>0.95102368088719402</v>
      </c>
      <c r="DP26" s="62">
        <f t="shared" si="71"/>
        <v>2.9560666229910577</v>
      </c>
      <c r="DQ26" s="62">
        <f t="shared" si="72"/>
        <v>63.263389478263825</v>
      </c>
      <c r="DR26" s="62">
        <f t="shared" si="73"/>
        <v>32.755491439156415</v>
      </c>
    </row>
    <row r="27" spans="1:122" x14ac:dyDescent="0.25">
      <c r="A27" s="78">
        <f t="shared" si="1"/>
        <v>15</v>
      </c>
      <c r="B27" s="82" t="str">
        <f t="shared" si="2"/>
        <v>15 semi MnO</v>
      </c>
      <c r="C27" s="13" t="s">
        <v>9</v>
      </c>
      <c r="D27" s="5">
        <v>0.16339999999999999</v>
      </c>
      <c r="E27" s="10">
        <f t="shared" si="84"/>
        <v>0.14052399999999998</v>
      </c>
      <c r="F27" s="80" t="str">
        <f t="shared" si="0"/>
        <v>15 Quant CaO</v>
      </c>
      <c r="G27" s="13" t="s">
        <v>6</v>
      </c>
      <c r="H27" s="5">
        <v>8.6470000000000002</v>
      </c>
      <c r="I27" s="8">
        <f t="shared" si="85"/>
        <v>7.4364200000000009</v>
      </c>
      <c r="K27" s="62">
        <v>180</v>
      </c>
      <c r="L27" s="62">
        <f t="shared" si="81"/>
        <v>41.73</v>
      </c>
      <c r="M27" s="62" t="e">
        <f t="shared" si="81"/>
        <v>#N/A</v>
      </c>
      <c r="N27" s="62">
        <f t="shared" si="81"/>
        <v>2.5350000000000001</v>
      </c>
      <c r="O27" s="62">
        <f t="shared" si="81"/>
        <v>12.06</v>
      </c>
      <c r="P27" s="62">
        <f t="shared" si="6"/>
        <v>0.15720000000000001</v>
      </c>
      <c r="Q27" s="113">
        <f t="shared" si="81"/>
        <v>40.94</v>
      </c>
      <c r="R27" s="62">
        <f t="shared" si="81"/>
        <v>1.65</v>
      </c>
      <c r="S27" s="62" t="e">
        <f t="shared" si="81"/>
        <v>#N/A</v>
      </c>
      <c r="T27" s="62" t="e">
        <f t="shared" si="81"/>
        <v>#N/A</v>
      </c>
      <c r="U27" s="62" t="e">
        <f t="shared" si="81"/>
        <v>#N/A</v>
      </c>
      <c r="V27" s="62">
        <f t="shared" si="81"/>
        <v>0.50460000000000005</v>
      </c>
      <c r="W27" s="62">
        <f t="shared" si="81"/>
        <v>0.4199</v>
      </c>
      <c r="X27" s="62">
        <f t="shared" si="81"/>
        <v>13</v>
      </c>
      <c r="AA27" s="114">
        <f t="shared" si="82"/>
        <v>60.720999999999997</v>
      </c>
      <c r="AB27" s="62">
        <f t="shared" si="82"/>
        <v>5.2999999999999999E-2</v>
      </c>
      <c r="AC27" s="62">
        <f t="shared" si="82"/>
        <v>2.0979999999999999</v>
      </c>
      <c r="AD27" s="114">
        <f t="shared" si="82"/>
        <v>6.0990000000000002</v>
      </c>
      <c r="AE27" s="114">
        <f t="shared" si="82"/>
        <v>0.223</v>
      </c>
      <c r="AF27" s="114">
        <f t="shared" si="82"/>
        <v>28.707000000000001</v>
      </c>
      <c r="AG27" s="62">
        <f t="shared" si="82"/>
        <v>2.1259999999999999</v>
      </c>
      <c r="AH27" s="62">
        <f t="shared" si="82"/>
        <v>-4.3999999999999997E-2</v>
      </c>
      <c r="AI27" s="62">
        <f t="shared" si="82"/>
        <v>1.0999999999999999E-2</v>
      </c>
      <c r="AJ27" s="62">
        <f t="shared" si="82"/>
        <v>5.0000000000000001E-3</v>
      </c>
      <c r="AK27" s="62" t="e">
        <f t="shared" si="82"/>
        <v>#N/A</v>
      </c>
      <c r="AL27" s="62" t="e">
        <f t="shared" si="82"/>
        <v>#N/A</v>
      </c>
      <c r="AM27" s="62">
        <f t="shared" si="82"/>
        <v>13</v>
      </c>
      <c r="AO27" s="62">
        <f t="shared" si="8"/>
        <v>1.0105850045768494</v>
      </c>
      <c r="AP27" s="62">
        <f t="shared" si="76"/>
        <v>6.6357831476148734E-4</v>
      </c>
      <c r="AQ27" s="62">
        <f t="shared" si="77"/>
        <v>2.0576696743821107E-2</v>
      </c>
      <c r="AR27" s="62">
        <f t="shared" si="9"/>
        <v>7.6380713838447092E-2</v>
      </c>
      <c r="AS27" s="62">
        <f t="shared" si="10"/>
        <v>3.1435015506061461E-3</v>
      </c>
      <c r="AT27" s="62">
        <f t="shared" si="11"/>
        <v>0.71225474141781042</v>
      </c>
      <c r="AU27" s="62">
        <f t="shared" si="12"/>
        <v>3.791012838801712E-2</v>
      </c>
      <c r="AV27"/>
      <c r="AW27" s="62">
        <f t="shared" si="13"/>
        <v>2.335456475583864E-4</v>
      </c>
      <c r="AX27" s="62">
        <f t="shared" si="14"/>
        <v>7.0452303790333949E-5</v>
      </c>
      <c r="AY27"/>
      <c r="AZ27"/>
      <c r="BB27" s="62">
        <f t="shared" si="25"/>
        <v>6.6357831476148734E-4</v>
      </c>
      <c r="BC27" s="62">
        <f t="shared" si="26"/>
        <v>7.57171355236856E-2</v>
      </c>
      <c r="BD27" s="62">
        <f t="shared" si="15"/>
        <v>0</v>
      </c>
      <c r="BE27" s="62">
        <f t="shared" si="27"/>
        <v>2.0576696743821107E-2</v>
      </c>
      <c r="BF27" s="62">
        <f t="shared" si="28"/>
        <v>1.0288348371910554E-2</v>
      </c>
      <c r="BG27" s="62">
        <f t="shared" si="74"/>
        <v>2.7621780016106566E-2</v>
      </c>
      <c r="BH27" s="62">
        <f t="shared" si="29"/>
        <v>0.76349359847599552</v>
      </c>
      <c r="BI27" s="114">
        <f t="shared" si="30"/>
        <v>0.87952118776860211</v>
      </c>
      <c r="BJ27" s="114">
        <f t="shared" si="31"/>
        <v>0.86807868769258922</v>
      </c>
      <c r="BK27" s="114">
        <f t="shared" si="32"/>
        <v>-0.11602758929260663</v>
      </c>
      <c r="BL27" s="114">
        <f t="shared" si="33"/>
        <v>0.9955487770612087</v>
      </c>
      <c r="BM27" s="114">
        <f t="shared" si="34"/>
        <v>0.91809489447138071</v>
      </c>
      <c r="BN27" s="114">
        <f t="shared" si="35"/>
        <v>7.2277748058228938E-2</v>
      </c>
      <c r="BO27" s="114">
        <f t="shared" si="36"/>
        <v>0</v>
      </c>
      <c r="BP27" s="114">
        <f t="shared" si="37"/>
        <v>1.1206192773606876</v>
      </c>
      <c r="BQ27" s="114">
        <f t="shared" si="38"/>
        <v>3.0085974971041085</v>
      </c>
      <c r="BR27" s="114">
        <f t="shared" si="39"/>
        <v>-12.637864559677443</v>
      </c>
      <c r="BS27" s="114">
        <f t="shared" si="40"/>
        <v>108.4363700371544</v>
      </c>
      <c r="BU27" s="62">
        <f t="shared" si="41"/>
        <v>67.742383999999987</v>
      </c>
      <c r="BV27" s="62">
        <f t="shared" si="42"/>
        <v>5.2999999999999999E-2</v>
      </c>
      <c r="BW27" s="62">
        <f t="shared" si="43"/>
        <v>1.3589083999999998</v>
      </c>
      <c r="BX27" s="62">
        <f t="shared" si="44"/>
        <v>6.0990000000000002</v>
      </c>
      <c r="BY27" s="62">
        <f t="shared" si="45"/>
        <v>0.223</v>
      </c>
      <c r="BZ27" s="62">
        <f t="shared" si="46"/>
        <v>28.818897500000002</v>
      </c>
      <c r="CA27" s="62">
        <f t="shared" si="47"/>
        <v>2.0840664000000002</v>
      </c>
      <c r="CB27" s="62">
        <f t="shared" si="48"/>
        <v>-4.3999999999999997E-2</v>
      </c>
      <c r="CC27" s="62">
        <f t="shared" si="49"/>
        <v>1.0999999999999999E-2</v>
      </c>
      <c r="CD27" s="62">
        <f t="shared" si="50"/>
        <v>5.0000000000000001E-3</v>
      </c>
      <c r="CE27" s="62" t="e">
        <f t="shared" si="51"/>
        <v>#N/A</v>
      </c>
      <c r="CF27" s="62" t="e">
        <f t="shared" si="52"/>
        <v>#N/A</v>
      </c>
      <c r="CG27" s="62">
        <f t="shared" si="53"/>
        <v>13</v>
      </c>
      <c r="CI27" s="62">
        <f t="shared" si="17"/>
        <v>1.1274425230922858</v>
      </c>
      <c r="CJ27" s="62">
        <f t="shared" si="78"/>
        <v>6.6357831476148734E-4</v>
      </c>
      <c r="CK27" s="62">
        <f t="shared" si="79"/>
        <v>1.3327857983522949E-2</v>
      </c>
      <c r="CL27" s="62">
        <f t="shared" si="18"/>
        <v>7.6380713838447092E-2</v>
      </c>
      <c r="CM27" s="62">
        <f t="shared" si="19"/>
        <v>3.1435015506061461E-3</v>
      </c>
      <c r="CN27" s="62">
        <f t="shared" si="20"/>
        <v>0.71503105120036525</v>
      </c>
      <c r="CO27" s="62">
        <f t="shared" si="21"/>
        <v>3.7162382310984315E-2</v>
      </c>
      <c r="CQ27" s="62">
        <f t="shared" si="22"/>
        <v>2.335456475583864E-4</v>
      </c>
      <c r="CR27" s="62">
        <f t="shared" si="23"/>
        <v>7.0452303790333949E-5</v>
      </c>
      <c r="CV27" s="62">
        <f t="shared" si="54"/>
        <v>6.6357831476148734E-4</v>
      </c>
      <c r="CW27" s="62">
        <f t="shared" si="55"/>
        <v>7.57171355236856E-2</v>
      </c>
      <c r="CX27" s="62">
        <f t="shared" si="24"/>
        <v>0</v>
      </c>
      <c r="CY27" s="62">
        <f t="shared" si="56"/>
        <v>1.3327857983522949E-2</v>
      </c>
      <c r="CZ27" s="62">
        <f t="shared" si="57"/>
        <v>6.6639289917614745E-3</v>
      </c>
      <c r="DA27" s="62">
        <f t="shared" si="83"/>
        <v>3.0498453319222841E-2</v>
      </c>
      <c r="DB27" s="62">
        <f t="shared" si="58"/>
        <v>0.7633932349554341</v>
      </c>
      <c r="DC27" s="114">
        <f t="shared" si="59"/>
        <v>0.99212085183187138</v>
      </c>
      <c r="DD27" s="114">
        <f t="shared" si="60"/>
        <v>0.76945589193684405</v>
      </c>
      <c r="DE27" s="114">
        <f t="shared" si="61"/>
        <v>-0.22872761687643728</v>
      </c>
      <c r="DF27" s="114">
        <f t="shared" si="62"/>
        <v>1.2208484687083088</v>
      </c>
      <c r="DG27" s="114">
        <f t="shared" si="63"/>
        <v>1.0299468124576172</v>
      </c>
      <c r="DH27" s="114">
        <f t="shared" si="64"/>
        <v>6.4428406082260081E-2</v>
      </c>
      <c r="DI27" s="114">
        <f t="shared" si="65"/>
        <v>0</v>
      </c>
      <c r="DJ27" s="114">
        <f t="shared" si="66"/>
        <v>0.6470168081651011</v>
      </c>
      <c r="DK27" s="114">
        <f t="shared" si="67"/>
        <v>2.9611677953008728</v>
      </c>
      <c r="DL27" s="114">
        <f t="shared" si="68"/>
        <v>-22.207711515768153</v>
      </c>
      <c r="DM27" s="114">
        <f t="shared" si="69"/>
        <v>118.53509850621992</v>
      </c>
      <c r="DN27" s="114"/>
      <c r="DO27" s="114">
        <f t="shared" si="70"/>
        <v>0.6470168081651011</v>
      </c>
      <c r="DP27" s="114">
        <f t="shared" si="71"/>
        <v>3.6081846034659737</v>
      </c>
      <c r="DQ27" s="114">
        <f t="shared" si="72"/>
        <v>-23.501745132098357</v>
      </c>
      <c r="DR27" s="114">
        <f t="shared" si="73"/>
        <v>119.18211531438503</v>
      </c>
    </row>
    <row r="28" spans="1:122" x14ac:dyDescent="0.25">
      <c r="A28" s="78">
        <f t="shared" si="1"/>
        <v>15</v>
      </c>
      <c r="B28" s="82" t="str">
        <f t="shared" si="2"/>
        <v>15 semi Fe2O3</v>
      </c>
      <c r="C28" s="13" t="s">
        <v>10</v>
      </c>
      <c r="D28" s="5">
        <v>13.04</v>
      </c>
      <c r="E28" s="10">
        <f t="shared" si="84"/>
        <v>11.214399999999998</v>
      </c>
      <c r="F28" s="80" t="str">
        <f t="shared" si="0"/>
        <v>15 Quant Na2O</v>
      </c>
      <c r="G28" s="13" t="s">
        <v>26</v>
      </c>
      <c r="H28" s="5">
        <v>2.9649999999999999</v>
      </c>
      <c r="I28" s="8">
        <f t="shared" si="85"/>
        <v>2.5498999999999996</v>
      </c>
      <c r="K28" s="62">
        <v>190</v>
      </c>
      <c r="L28" s="62">
        <f t="shared" ref="L28:X37" si="86">INDEX($A$7:$I$702,(MATCH((CONCATENATE($K28,$L$5,L$7)),$B$7:$B$702,0)),4)</f>
        <v>42</v>
      </c>
      <c r="M28" s="62">
        <f t="shared" si="86"/>
        <v>9.2990000000000003E-2</v>
      </c>
      <c r="N28" s="62">
        <f t="shared" si="86"/>
        <v>3.0510000000000002</v>
      </c>
      <c r="O28" s="62">
        <f t="shared" si="86"/>
        <v>11.73</v>
      </c>
      <c r="P28" s="62">
        <f t="shared" si="6"/>
        <v>0.17180000000000001</v>
      </c>
      <c r="Q28" s="113">
        <f t="shared" si="86"/>
        <v>39.82</v>
      </c>
      <c r="R28" s="62">
        <f t="shared" si="86"/>
        <v>2.1230000000000002</v>
      </c>
      <c r="S28" s="62" t="e">
        <f t="shared" si="86"/>
        <v>#N/A</v>
      </c>
      <c r="T28" s="62">
        <f t="shared" si="86"/>
        <v>3.005E-2</v>
      </c>
      <c r="U28" s="62" t="e">
        <f t="shared" si="86"/>
        <v>#N/A</v>
      </c>
      <c r="V28" s="62">
        <f t="shared" si="86"/>
        <v>0.53869999999999996</v>
      </c>
      <c r="W28" s="62">
        <f t="shared" si="86"/>
        <v>0.43619999999999998</v>
      </c>
      <c r="X28" s="62">
        <f t="shared" si="86"/>
        <v>12</v>
      </c>
      <c r="AA28" s="62">
        <f t="shared" ref="AA28:AM37" si="87">INDEX($A$7:$I$702,(MATCH((CONCATENATE($K28,$AA$5,AA$7)),$F$7:$F$702,0)),8)</f>
        <v>44.970999999999997</v>
      </c>
      <c r="AB28" s="62">
        <f t="shared" si="87"/>
        <v>6.6000000000000003E-2</v>
      </c>
      <c r="AC28" s="62">
        <f t="shared" si="87"/>
        <v>2.09</v>
      </c>
      <c r="AD28" s="62">
        <f t="shared" si="87"/>
        <v>9.9039999999999999</v>
      </c>
      <c r="AE28" s="62">
        <f t="shared" si="87"/>
        <v>0.14199999999999999</v>
      </c>
      <c r="AF28" s="62">
        <f t="shared" si="87"/>
        <v>40.884999999999998</v>
      </c>
      <c r="AG28" s="62">
        <f t="shared" si="87"/>
        <v>1.9590000000000001</v>
      </c>
      <c r="AH28" s="62">
        <f t="shared" si="87"/>
        <v>-5.2999999999999999E-2</v>
      </c>
      <c r="AI28" s="62">
        <f t="shared" si="87"/>
        <v>0.03</v>
      </c>
      <c r="AJ28" s="62">
        <f t="shared" si="87"/>
        <v>6.0000000000000001E-3</v>
      </c>
      <c r="AK28" s="62" t="e">
        <f t="shared" si="87"/>
        <v>#N/A</v>
      </c>
      <c r="AL28" s="62" t="e">
        <f t="shared" si="87"/>
        <v>#N/A</v>
      </c>
      <c r="AM28" s="62">
        <f t="shared" si="87"/>
        <v>12</v>
      </c>
      <c r="AO28" s="62">
        <f t="shared" si="8"/>
        <v>0.74845635349920936</v>
      </c>
      <c r="AP28" s="62">
        <f t="shared" si="76"/>
        <v>8.2634280706147493E-4</v>
      </c>
      <c r="AQ28" s="62">
        <f t="shared" si="77"/>
        <v>2.0498234601804628E-2</v>
      </c>
      <c r="AR28" s="62">
        <f t="shared" si="9"/>
        <v>0.12403256105197245</v>
      </c>
      <c r="AS28" s="62">
        <f t="shared" si="10"/>
        <v>2.0016915703411331E-3</v>
      </c>
      <c r="AT28" s="62">
        <f t="shared" si="11"/>
        <v>1.0144053750955231</v>
      </c>
      <c r="AU28" s="62">
        <f t="shared" si="12"/>
        <v>3.493223965763196E-2</v>
      </c>
      <c r="AV28"/>
      <c r="AW28" s="62">
        <f t="shared" si="13"/>
        <v>6.3694267515923564E-4</v>
      </c>
      <c r="AX28" s="62">
        <f t="shared" si="14"/>
        <v>8.4542764548400736E-5</v>
      </c>
      <c r="AY28"/>
      <c r="AZ28"/>
      <c r="BB28" s="62">
        <f t="shared" si="25"/>
        <v>8.2634280706147493E-4</v>
      </c>
      <c r="BC28" s="62">
        <f t="shared" si="26"/>
        <v>0.12320621824491097</v>
      </c>
      <c r="BD28" s="62">
        <f t="shared" si="15"/>
        <v>0</v>
      </c>
      <c r="BE28" s="62">
        <f t="shared" si="27"/>
        <v>2.0498234601804628E-2</v>
      </c>
      <c r="BF28" s="62">
        <f t="shared" si="28"/>
        <v>1.0249117300902314E-2</v>
      </c>
      <c r="BG28" s="62">
        <f t="shared" si="74"/>
        <v>2.4683122356729648E-2</v>
      </c>
      <c r="BH28" s="62">
        <f t="shared" si="29"/>
        <v>1.1149301625540455</v>
      </c>
      <c r="BI28" s="62">
        <f t="shared" si="30"/>
        <v>0.6292256294704861</v>
      </c>
      <c r="BJ28" s="62">
        <f t="shared" si="31"/>
        <v>1.7719083748897761</v>
      </c>
      <c r="BK28" s="62">
        <f t="shared" si="32"/>
        <v>0.48570453308355938</v>
      </c>
      <c r="BL28" s="62">
        <f t="shared" si="33"/>
        <v>0.14352109638692673</v>
      </c>
      <c r="BM28" s="62">
        <f t="shared" si="34"/>
        <v>0.66498421193517943</v>
      </c>
      <c r="BN28" s="62">
        <f t="shared" si="35"/>
        <v>0.12426502648186545</v>
      </c>
      <c r="BO28" s="62">
        <f t="shared" si="36"/>
        <v>0</v>
      </c>
      <c r="BP28" s="62">
        <f t="shared" si="37"/>
        <v>1.5412572384352135</v>
      </c>
      <c r="BQ28" s="62">
        <f t="shared" si="38"/>
        <v>3.7118358471848474</v>
      </c>
      <c r="BR28" s="62">
        <f t="shared" si="39"/>
        <v>73.040009727464678</v>
      </c>
      <c r="BS28" s="62">
        <f t="shared" si="40"/>
        <v>21.582632160433413</v>
      </c>
      <c r="BU28" s="62">
        <f t="shared" si="41"/>
        <v>48.779383999999993</v>
      </c>
      <c r="BV28" s="62">
        <f t="shared" si="42"/>
        <v>6.6000000000000003E-2</v>
      </c>
      <c r="BW28" s="62">
        <f t="shared" si="43"/>
        <v>1.3514219999999997</v>
      </c>
      <c r="BX28" s="62">
        <f t="shared" si="44"/>
        <v>9.9039999999999999</v>
      </c>
      <c r="BY28" s="62">
        <f t="shared" si="45"/>
        <v>0.14199999999999999</v>
      </c>
      <c r="BZ28" s="62">
        <f t="shared" si="46"/>
        <v>40.905562499999995</v>
      </c>
      <c r="CA28" s="62">
        <f t="shared" si="47"/>
        <v>1.9226776000000003</v>
      </c>
      <c r="CB28" s="62">
        <f t="shared" si="48"/>
        <v>-5.2999999999999999E-2</v>
      </c>
      <c r="CC28" s="62">
        <f t="shared" si="49"/>
        <v>0.03</v>
      </c>
      <c r="CD28" s="62">
        <f t="shared" si="50"/>
        <v>6.0000000000000001E-3</v>
      </c>
      <c r="CE28" s="62" t="e">
        <f t="shared" si="51"/>
        <v>#N/A</v>
      </c>
      <c r="CF28" s="62" t="e">
        <f t="shared" si="52"/>
        <v>#N/A</v>
      </c>
      <c r="CG28" s="62">
        <f t="shared" si="53"/>
        <v>12</v>
      </c>
      <c r="CI28" s="62">
        <f t="shared" si="17"/>
        <v>0.81183962719480718</v>
      </c>
      <c r="CJ28" s="62">
        <f t="shared" si="78"/>
        <v>8.2634280706147493E-4</v>
      </c>
      <c r="CK28" s="62">
        <f t="shared" si="79"/>
        <v>1.3254433111023929E-2</v>
      </c>
      <c r="CL28" s="62">
        <f t="shared" si="18"/>
        <v>0.12403256105197245</v>
      </c>
      <c r="CM28" s="62">
        <f t="shared" si="19"/>
        <v>2.0016915703411331E-3</v>
      </c>
      <c r="CN28" s="62">
        <f t="shared" si="20"/>
        <v>1.0149155551254949</v>
      </c>
      <c r="CO28" s="62">
        <f t="shared" si="21"/>
        <v>3.4284550641940095E-2</v>
      </c>
      <c r="CQ28" s="62">
        <f t="shared" si="22"/>
        <v>6.3694267515923564E-4</v>
      </c>
      <c r="CR28" s="62">
        <f t="shared" si="23"/>
        <v>8.4542764548400736E-5</v>
      </c>
      <c r="CV28" s="62">
        <f t="shared" si="54"/>
        <v>8.2634280706147493E-4</v>
      </c>
      <c r="CW28" s="62">
        <f t="shared" si="55"/>
        <v>0.12320621824491097</v>
      </c>
      <c r="CX28" s="62">
        <f t="shared" si="24"/>
        <v>0</v>
      </c>
      <c r="CY28" s="62">
        <f t="shared" si="56"/>
        <v>1.3254433111023929E-2</v>
      </c>
      <c r="CZ28" s="62">
        <f t="shared" si="57"/>
        <v>6.6272165555119646E-3</v>
      </c>
      <c r="DA28" s="62">
        <f t="shared" si="83"/>
        <v>2.7657334086428131E-2</v>
      </c>
      <c r="DB28" s="62">
        <f t="shared" si="58"/>
        <v>1.1124661308543189</v>
      </c>
      <c r="DC28" s="62">
        <f t="shared" si="59"/>
        <v>0.68795585773807078</v>
      </c>
      <c r="DD28" s="62">
        <f t="shared" si="60"/>
        <v>1.6170603365628646</v>
      </c>
      <c r="DE28" s="62">
        <f t="shared" si="61"/>
        <v>0.42451027311624817</v>
      </c>
      <c r="DF28" s="62">
        <f t="shared" si="62"/>
        <v>0.2634455846218226</v>
      </c>
      <c r="DG28" s="62">
        <f t="shared" si="63"/>
        <v>0.72306675118707231</v>
      </c>
      <c r="DH28" s="62">
        <f t="shared" si="64"/>
        <v>0.11428305971818678</v>
      </c>
      <c r="DI28" s="62">
        <f t="shared" si="65"/>
        <v>0</v>
      </c>
      <c r="DJ28" s="62">
        <f t="shared" si="66"/>
        <v>0.91654284263962327</v>
      </c>
      <c r="DK28" s="62">
        <f t="shared" si="67"/>
        <v>3.8250042670365589</v>
      </c>
      <c r="DL28" s="62">
        <f t="shared" si="68"/>
        <v>58.709693457667868</v>
      </c>
      <c r="DM28" s="62">
        <f t="shared" si="69"/>
        <v>36.434476372937773</v>
      </c>
      <c r="DO28" s="62">
        <f t="shared" si="70"/>
        <v>0.91654284263962327</v>
      </c>
      <c r="DP28" s="62">
        <f t="shared" si="71"/>
        <v>4.7415471096761825</v>
      </c>
      <c r="DQ28" s="62">
        <f t="shared" si="72"/>
        <v>56.876607772388624</v>
      </c>
      <c r="DR28" s="62">
        <f t="shared" si="73"/>
        <v>37.351019215577395</v>
      </c>
    </row>
    <row r="29" spans="1:122" x14ac:dyDescent="0.25">
      <c r="A29" s="78">
        <f t="shared" si="1"/>
        <v>15</v>
      </c>
      <c r="B29" s="82" t="str">
        <f t="shared" si="2"/>
        <v>15 semi NiO</v>
      </c>
      <c r="C29" s="13" t="s">
        <v>11</v>
      </c>
      <c r="D29" s="5">
        <v>0.48820000000000002</v>
      </c>
      <c r="E29" s="10">
        <f t="shared" si="84"/>
        <v>0.419852</v>
      </c>
      <c r="F29" s="80" t="str">
        <f t="shared" si="0"/>
        <v>15 Quant K2O</v>
      </c>
      <c r="G29" s="13" t="s">
        <v>13</v>
      </c>
      <c r="H29" s="5">
        <v>0.83799999999999997</v>
      </c>
      <c r="I29" s="8">
        <f t="shared" si="85"/>
        <v>0.72067999999999999</v>
      </c>
      <c r="K29" s="62">
        <v>200</v>
      </c>
      <c r="L29" s="62">
        <f t="shared" si="86"/>
        <v>40.43</v>
      </c>
      <c r="M29" s="62" t="e">
        <f t="shared" si="86"/>
        <v>#N/A</v>
      </c>
      <c r="N29" s="62">
        <f t="shared" si="86"/>
        <v>4.7469999999999999</v>
      </c>
      <c r="O29" s="62">
        <f t="shared" si="86"/>
        <v>11.52</v>
      </c>
      <c r="P29" s="62">
        <f t="shared" si="6"/>
        <v>0.15590000000000001</v>
      </c>
      <c r="Q29" s="113">
        <f t="shared" si="86"/>
        <v>37.270000000000003</v>
      </c>
      <c r="R29" s="62">
        <f t="shared" si="86"/>
        <v>4.8070000000000004</v>
      </c>
      <c r="S29" s="62">
        <f t="shared" si="86"/>
        <v>0.14749999999999999</v>
      </c>
      <c r="T29" s="62" t="e">
        <f t="shared" si="86"/>
        <v>#N/A</v>
      </c>
      <c r="U29" s="62" t="e">
        <f t="shared" si="86"/>
        <v>#N/A</v>
      </c>
      <c r="V29" s="62">
        <f t="shared" si="86"/>
        <v>0.54290000000000005</v>
      </c>
      <c r="W29" s="62">
        <f t="shared" si="86"/>
        <v>0.38140000000000002</v>
      </c>
      <c r="X29" s="62">
        <f t="shared" si="86"/>
        <v>12</v>
      </c>
      <c r="AA29" s="62">
        <f t="shared" si="87"/>
        <v>43.9</v>
      </c>
      <c r="AB29" s="62">
        <f t="shared" si="87"/>
        <v>6.7000000000000004E-2</v>
      </c>
      <c r="AC29" s="62">
        <f t="shared" si="87"/>
        <v>3.544</v>
      </c>
      <c r="AD29" s="62">
        <f t="shared" si="87"/>
        <v>9.6769999999999996</v>
      </c>
      <c r="AE29" s="62">
        <f t="shared" si="87"/>
        <v>0.14000000000000001</v>
      </c>
      <c r="AF29" s="62">
        <f t="shared" si="87"/>
        <v>38.1</v>
      </c>
      <c r="AG29" s="62">
        <f t="shared" si="87"/>
        <v>4.5419999999999998</v>
      </c>
      <c r="AH29" s="62">
        <f t="shared" si="87"/>
        <v>-2E-3</v>
      </c>
      <c r="AI29" s="62">
        <f t="shared" si="87"/>
        <v>2.8000000000000001E-2</v>
      </c>
      <c r="AJ29" s="62">
        <f t="shared" si="87"/>
        <v>5.0000000000000001E-3</v>
      </c>
      <c r="AK29" s="62" t="e">
        <f t="shared" si="87"/>
        <v>#N/A</v>
      </c>
      <c r="AL29" s="62" t="e">
        <f t="shared" si="87"/>
        <v>#N/A</v>
      </c>
      <c r="AM29" s="62">
        <f t="shared" si="87"/>
        <v>12</v>
      </c>
      <c r="AO29" s="62">
        <f t="shared" si="8"/>
        <v>0.73063160522592985</v>
      </c>
      <c r="AP29" s="62">
        <f t="shared" si="76"/>
        <v>8.3886315262301245E-4</v>
      </c>
      <c r="AQ29" s="62">
        <f t="shared" si="77"/>
        <v>3.4758728913299335E-2</v>
      </c>
      <c r="AR29" s="62">
        <f t="shared" si="9"/>
        <v>0.12118973074514715</v>
      </c>
      <c r="AS29" s="62">
        <f t="shared" si="10"/>
        <v>1.9734987313222443E-3</v>
      </c>
      <c r="AT29" s="62">
        <f t="shared" si="11"/>
        <v>0.94530621966832407</v>
      </c>
      <c r="AU29" s="62">
        <f t="shared" si="12"/>
        <v>8.0991440798858769E-2</v>
      </c>
      <c r="AV29"/>
      <c r="AW29" s="62">
        <f t="shared" si="13"/>
        <v>5.9447983014861996E-4</v>
      </c>
      <c r="AX29" s="62">
        <f t="shared" si="14"/>
        <v>7.0452303790333949E-5</v>
      </c>
      <c r="AY29"/>
      <c r="AZ29"/>
      <c r="BB29" s="62">
        <f t="shared" si="25"/>
        <v>8.3886315262301245E-4</v>
      </c>
      <c r="BC29" s="62">
        <f t="shared" si="26"/>
        <v>0.12035086759252414</v>
      </c>
      <c r="BD29" s="62">
        <f t="shared" si="15"/>
        <v>0</v>
      </c>
      <c r="BE29" s="62">
        <f t="shared" si="27"/>
        <v>3.4758728913299335E-2</v>
      </c>
      <c r="BF29" s="62">
        <f t="shared" si="28"/>
        <v>1.7379364456649667E-2</v>
      </c>
      <c r="BG29" s="62">
        <f t="shared" si="74"/>
        <v>6.3612076342209098E-2</v>
      </c>
      <c r="BH29" s="62">
        <f t="shared" si="29"/>
        <v>1.0040185096499614</v>
      </c>
      <c r="BI29" s="62">
        <f t="shared" si="30"/>
        <v>0.44142457094379406</v>
      </c>
      <c r="BJ29" s="114">
        <f t="shared" si="31"/>
        <v>2.2744962010232133</v>
      </c>
      <c r="BK29" s="62">
        <f t="shared" si="32"/>
        <v>0.56259393870616736</v>
      </c>
      <c r="BL29" s="62">
        <f t="shared" si="33"/>
        <v>-0.1211693677623733</v>
      </c>
      <c r="BM29" s="62">
        <f t="shared" si="34"/>
        <v>0.52325487489527589</v>
      </c>
      <c r="BN29" s="62">
        <f t="shared" si="35"/>
        <v>0.16031635687883508</v>
      </c>
      <c r="BO29" s="62">
        <f t="shared" si="36"/>
        <v>0</v>
      </c>
      <c r="BP29" s="62">
        <f t="shared" si="37"/>
        <v>3.3213956124399169</v>
      </c>
      <c r="BQ29" s="114">
        <f t="shared" si="38"/>
        <v>12.156996407332164</v>
      </c>
      <c r="BR29" s="77">
        <f t="shared" si="39"/>
        <v>107.51814568736981</v>
      </c>
      <c r="BS29" s="114">
        <f t="shared" si="40"/>
        <v>-23.156854064020735</v>
      </c>
      <c r="BU29" s="62">
        <f t="shared" si="41"/>
        <v>47.489899999999992</v>
      </c>
      <c r="BV29" s="62">
        <f t="shared" si="42"/>
        <v>6.7000000000000004E-2</v>
      </c>
      <c r="BW29" s="62">
        <f t="shared" si="43"/>
        <v>2.7120751999999997</v>
      </c>
      <c r="BX29" s="62">
        <f t="shared" si="44"/>
        <v>9.6769999999999996</v>
      </c>
      <c r="BY29" s="62">
        <f t="shared" si="45"/>
        <v>0.14000000000000001</v>
      </c>
      <c r="BZ29" s="62">
        <f t="shared" si="46"/>
        <v>38.141449999999999</v>
      </c>
      <c r="CA29" s="62">
        <f t="shared" si="47"/>
        <v>4.4188887999999995</v>
      </c>
      <c r="CB29" s="62">
        <f t="shared" si="48"/>
        <v>-2E-3</v>
      </c>
      <c r="CC29" s="62">
        <f t="shared" si="49"/>
        <v>2.8000000000000001E-2</v>
      </c>
      <c r="CD29" s="62">
        <f t="shared" si="50"/>
        <v>5.0000000000000001E-3</v>
      </c>
      <c r="CE29" s="62" t="e">
        <f t="shared" si="51"/>
        <v>#N/A</v>
      </c>
      <c r="CF29" s="62" t="e">
        <f t="shared" si="52"/>
        <v>#N/A</v>
      </c>
      <c r="CG29" s="62">
        <f t="shared" si="53"/>
        <v>12</v>
      </c>
      <c r="CI29" s="62">
        <f t="shared" si="17"/>
        <v>0.79037863027377864</v>
      </c>
      <c r="CJ29" s="62">
        <f t="shared" si="78"/>
        <v>8.3886315262301245E-4</v>
      </c>
      <c r="CK29" s="62">
        <f t="shared" si="79"/>
        <v>2.6599403687720673E-2</v>
      </c>
      <c r="CL29" s="62">
        <f t="shared" si="18"/>
        <v>0.12118973074514715</v>
      </c>
      <c r="CM29" s="62">
        <f t="shared" si="19"/>
        <v>1.9734987313222443E-3</v>
      </c>
      <c r="CN29" s="62">
        <f t="shared" si="20"/>
        <v>0.94633464336399986</v>
      </c>
      <c r="CO29" s="62">
        <f t="shared" si="21"/>
        <v>7.8796162624821683E-2</v>
      </c>
      <c r="CQ29" s="62">
        <f t="shared" si="22"/>
        <v>5.9447983014861996E-4</v>
      </c>
      <c r="CR29" s="62">
        <f t="shared" si="23"/>
        <v>7.0452303790333949E-5</v>
      </c>
      <c r="CV29" s="62">
        <f t="shared" si="54"/>
        <v>8.3886315262301245E-4</v>
      </c>
      <c r="CW29" s="62">
        <f t="shared" si="55"/>
        <v>0.12035086759252414</v>
      </c>
      <c r="CX29" s="62">
        <f t="shared" si="24"/>
        <v>0</v>
      </c>
      <c r="CY29" s="62">
        <f t="shared" si="56"/>
        <v>2.6599403687720673E-2</v>
      </c>
      <c r="CZ29" s="62">
        <f t="shared" si="57"/>
        <v>1.3299701843860336E-2</v>
      </c>
      <c r="DA29" s="62">
        <f t="shared" si="83"/>
        <v>6.5496460780961344E-2</v>
      </c>
      <c r="DB29" s="62">
        <f t="shared" si="58"/>
        <v>1.0031625489068849</v>
      </c>
      <c r="DC29" s="62">
        <f t="shared" si="59"/>
        <v>0.50179338346221269</v>
      </c>
      <c r="DD29" s="114">
        <f t="shared" si="60"/>
        <v>1.9991545962311947</v>
      </c>
      <c r="DE29" s="62">
        <f t="shared" si="61"/>
        <v>0.50136916544467225</v>
      </c>
      <c r="DF29" s="62">
        <f t="shared" si="62"/>
        <v>4.242180175404453E-4</v>
      </c>
      <c r="DG29" s="62">
        <f t="shared" si="63"/>
        <v>0.58142840923965733</v>
      </c>
      <c r="DH29" s="62">
        <f t="shared" si="64"/>
        <v>0.14427625814156664</v>
      </c>
      <c r="DI29" s="62">
        <f t="shared" si="65"/>
        <v>0</v>
      </c>
      <c r="DJ29" s="62">
        <f t="shared" si="66"/>
        <v>2.2874186456166732</v>
      </c>
      <c r="DK29" s="114">
        <f t="shared" si="67"/>
        <v>11.264750696755952</v>
      </c>
      <c r="DL29" s="77">
        <f t="shared" si="68"/>
        <v>86.230593049335212</v>
      </c>
      <c r="DM29" s="114">
        <f t="shared" si="69"/>
        <v>7.2961350150606091E-2</v>
      </c>
      <c r="DN29" s="114"/>
      <c r="DO29" s="62">
        <f t="shared" si="70"/>
        <v>2.2874186456166732</v>
      </c>
      <c r="DP29" s="114">
        <f t="shared" si="71"/>
        <v>13.552169342372625</v>
      </c>
      <c r="DQ29" s="62">
        <f t="shared" si="72"/>
        <v>81.655755758101861</v>
      </c>
      <c r="DR29" s="62">
        <f t="shared" si="73"/>
        <v>2.3603799957672793</v>
      </c>
    </row>
    <row r="30" spans="1:122" x14ac:dyDescent="0.25">
      <c r="A30" s="78">
        <f t="shared" si="1"/>
        <v>15</v>
      </c>
      <c r="B30" s="82" t="str">
        <f t="shared" si="2"/>
        <v>15 semi LOI</v>
      </c>
      <c r="C30" s="4" t="s">
        <v>12</v>
      </c>
      <c r="D30" s="5">
        <v>14</v>
      </c>
      <c r="E30" s="10"/>
      <c r="F30" s="80" t="str">
        <f t="shared" si="0"/>
        <v>15 Quant P2O5</v>
      </c>
      <c r="G30" s="13" t="s">
        <v>35</v>
      </c>
      <c r="H30" s="5">
        <v>36.289000000000001</v>
      </c>
      <c r="I30" s="8">
        <f t="shared" si="85"/>
        <v>31.208540000000003</v>
      </c>
      <c r="J30" s="16"/>
      <c r="K30" s="62">
        <v>210</v>
      </c>
      <c r="L30" s="62">
        <f t="shared" si="86"/>
        <v>42.61</v>
      </c>
      <c r="M30" s="62">
        <f t="shared" si="86"/>
        <v>0.13189999999999999</v>
      </c>
      <c r="N30" s="62">
        <f t="shared" si="86"/>
        <v>4.2320000000000002</v>
      </c>
      <c r="O30" s="62">
        <f t="shared" si="86"/>
        <v>10.33</v>
      </c>
      <c r="P30" s="62">
        <f t="shared" si="6"/>
        <v>0.15820000000000001</v>
      </c>
      <c r="Q30" s="113">
        <f t="shared" si="86"/>
        <v>34.68</v>
      </c>
      <c r="R30" s="62">
        <f t="shared" si="86"/>
        <v>6.8639999999999999</v>
      </c>
      <c r="S30" s="62" t="e">
        <f t="shared" si="86"/>
        <v>#N/A</v>
      </c>
      <c r="T30" s="62">
        <f t="shared" si="86"/>
        <v>0.1716</v>
      </c>
      <c r="U30" s="62">
        <f t="shared" si="86"/>
        <v>1.6899999999999998E-2</v>
      </c>
      <c r="V30" s="62">
        <f t="shared" si="86"/>
        <v>0.42320000000000002</v>
      </c>
      <c r="W30" s="62">
        <f t="shared" si="86"/>
        <v>0.37559999999999999</v>
      </c>
      <c r="X30" s="62">
        <f t="shared" si="86"/>
        <v>11</v>
      </c>
      <c r="AA30" s="62">
        <f t="shared" si="87"/>
        <v>45.66</v>
      </c>
      <c r="AB30" s="62">
        <f t="shared" si="87"/>
        <v>0.125</v>
      </c>
      <c r="AC30" s="62">
        <f t="shared" si="87"/>
        <v>3.2639999999999998</v>
      </c>
      <c r="AD30" s="62">
        <f t="shared" si="87"/>
        <v>8.5850000000000009</v>
      </c>
      <c r="AE30" s="62">
        <f t="shared" si="87"/>
        <v>0.128</v>
      </c>
      <c r="AF30" s="62">
        <f t="shared" si="87"/>
        <v>35.412999999999997</v>
      </c>
      <c r="AG30" s="62">
        <f t="shared" si="87"/>
        <v>6.6139999999999999</v>
      </c>
      <c r="AH30" s="62">
        <f t="shared" si="87"/>
        <v>1.2E-2</v>
      </c>
      <c r="AI30" s="62">
        <f t="shared" si="87"/>
        <v>0.185</v>
      </c>
      <c r="AJ30" s="62">
        <f t="shared" si="87"/>
        <v>1.4E-2</v>
      </c>
      <c r="AK30" s="62" t="e">
        <f t="shared" si="87"/>
        <v>#N/A</v>
      </c>
      <c r="AL30" s="62" t="e">
        <f t="shared" si="87"/>
        <v>#N/A</v>
      </c>
      <c r="AM30" s="62">
        <f t="shared" si="87"/>
        <v>11</v>
      </c>
      <c r="AO30" s="62">
        <f t="shared" si="8"/>
        <v>0.75992344179079629</v>
      </c>
      <c r="AP30" s="62">
        <f t="shared" si="76"/>
        <v>1.5650431951921872E-3</v>
      </c>
      <c r="AQ30" s="62">
        <f t="shared" si="77"/>
        <v>3.2012553942722635E-2</v>
      </c>
      <c r="AR30" s="62">
        <f t="shared" si="9"/>
        <v>0.10751408891671886</v>
      </c>
      <c r="AS30" s="62">
        <f t="shared" si="10"/>
        <v>1.804341697208909E-3</v>
      </c>
      <c r="AT30" s="62">
        <f t="shared" si="11"/>
        <v>0.87863856055418255</v>
      </c>
      <c r="AU30" s="62">
        <f t="shared" si="12"/>
        <v>0.11793865905848788</v>
      </c>
      <c r="AV30" s="62">
        <f>IF(AH30&gt;0,2*AH30/61.98,#N/A)</f>
        <v>3.8722168441432723E-4</v>
      </c>
      <c r="AW30" s="62">
        <f t="shared" si="13"/>
        <v>3.9278131634819533E-3</v>
      </c>
      <c r="AX30" s="62">
        <f t="shared" si="14"/>
        <v>1.9726645061293505E-4</v>
      </c>
      <c r="AY30"/>
      <c r="AZ30"/>
      <c r="BB30" s="62">
        <f t="shared" si="25"/>
        <v>1.5650431951921872E-3</v>
      </c>
      <c r="BC30" s="62">
        <f t="shared" si="26"/>
        <v>0.10594904572152668</v>
      </c>
      <c r="BD30" s="62">
        <f t="shared" si="15"/>
        <v>3.8722168441432723E-4</v>
      </c>
      <c r="BE30" s="62">
        <f t="shared" si="27"/>
        <v>3.1625332258308311E-2</v>
      </c>
      <c r="BF30" s="62">
        <f t="shared" si="28"/>
        <v>1.5812666129154156E-2</v>
      </c>
      <c r="BG30" s="62">
        <f t="shared" si="74"/>
        <v>0.10212599292933372</v>
      </c>
      <c r="BH30" s="62">
        <f t="shared" si="29"/>
        <v>0.88426595504358452</v>
      </c>
      <c r="BI30" s="62">
        <f t="shared" si="30"/>
        <v>0.31863247276191009</v>
      </c>
      <c r="BJ30" s="114">
        <f t="shared" si="31"/>
        <v>2.7751909508116253</v>
      </c>
      <c r="BK30" s="62">
        <f t="shared" si="32"/>
        <v>0.56563348228167443</v>
      </c>
      <c r="BL30" s="62">
        <f t="shared" si="33"/>
        <v>-0.24700100951976434</v>
      </c>
      <c r="BM30" s="62">
        <f t="shared" si="34"/>
        <v>0.43852339670000451</v>
      </c>
      <c r="BN30" s="62">
        <f t="shared" si="35"/>
        <v>0.35688932608146312</v>
      </c>
      <c r="BO30" s="62">
        <f t="shared" si="36"/>
        <v>8.830125993921073E-2</v>
      </c>
      <c r="BP30" s="62">
        <f t="shared" si="37"/>
        <v>3.6058888187376827</v>
      </c>
      <c r="BQ30" s="114">
        <f t="shared" si="38"/>
        <v>23.288607562984488</v>
      </c>
      <c r="BR30" s="77">
        <f t="shared" si="39"/>
        <v>128.98593017800289</v>
      </c>
      <c r="BS30" s="114">
        <f t="shared" si="40"/>
        <v>-56.325617145745731</v>
      </c>
      <c r="BU30" s="62">
        <f t="shared" si="41"/>
        <v>49.60893999999999</v>
      </c>
      <c r="BV30" s="62">
        <f t="shared" si="42"/>
        <v>0.125</v>
      </c>
      <c r="BW30" s="62">
        <f t="shared" si="43"/>
        <v>2.4500511999999994</v>
      </c>
      <c r="BX30" s="62">
        <f t="shared" si="44"/>
        <v>8.5850000000000009</v>
      </c>
      <c r="BY30" s="62">
        <f t="shared" si="45"/>
        <v>0.128</v>
      </c>
      <c r="BZ30" s="62">
        <f t="shared" si="46"/>
        <v>35.474602499999996</v>
      </c>
      <c r="CA30" s="62">
        <f t="shared" si="47"/>
        <v>6.4212695999999996</v>
      </c>
      <c r="CB30" s="62">
        <f t="shared" si="48"/>
        <v>1.2E-2</v>
      </c>
      <c r="CC30" s="62">
        <f t="shared" si="49"/>
        <v>0.185</v>
      </c>
      <c r="CD30" s="62">
        <f t="shared" si="50"/>
        <v>1.4E-2</v>
      </c>
      <c r="CE30" s="62" t="e">
        <f t="shared" si="51"/>
        <v>#N/A</v>
      </c>
      <c r="CF30" s="62" t="e">
        <f t="shared" si="52"/>
        <v>#N/A</v>
      </c>
      <c r="CG30" s="62">
        <f t="shared" si="53"/>
        <v>11</v>
      </c>
      <c r="CI30" s="62">
        <f t="shared" si="17"/>
        <v>0.82564600149787781</v>
      </c>
      <c r="CJ30" s="62">
        <f t="shared" si="78"/>
        <v>1.5650431951921872E-3</v>
      </c>
      <c r="CK30" s="62">
        <f t="shared" si="79"/>
        <v>2.4029533150254998E-2</v>
      </c>
      <c r="CL30" s="62">
        <f t="shared" si="18"/>
        <v>0.10751408891671886</v>
      </c>
      <c r="CM30" s="62">
        <f t="shared" si="19"/>
        <v>1.804341697208909E-3</v>
      </c>
      <c r="CN30" s="62">
        <f t="shared" si="20"/>
        <v>0.88016699169321455</v>
      </c>
      <c r="CO30" s="62">
        <f t="shared" si="21"/>
        <v>0.11450195435092725</v>
      </c>
      <c r="CP30" s="62">
        <f>IF(CB30&gt;0,2*CB30/61.98,#N/A)</f>
        <v>3.8722168441432723E-4</v>
      </c>
      <c r="CQ30" s="62">
        <f t="shared" si="22"/>
        <v>3.9278131634819533E-3</v>
      </c>
      <c r="CR30" s="62">
        <f t="shared" si="23"/>
        <v>1.9726645061293505E-4</v>
      </c>
      <c r="CV30" s="62">
        <f t="shared" si="54"/>
        <v>1.5650431951921872E-3</v>
      </c>
      <c r="CW30" s="62">
        <f t="shared" si="55"/>
        <v>0.10594904572152668</v>
      </c>
      <c r="CX30" s="62">
        <f t="shared" si="24"/>
        <v>3.8722168441432723E-4</v>
      </c>
      <c r="CY30" s="62">
        <f t="shared" si="56"/>
        <v>2.3642311465840671E-2</v>
      </c>
      <c r="CZ30" s="62">
        <f t="shared" si="57"/>
        <v>1.1821155732920335E-2</v>
      </c>
      <c r="DA30" s="62">
        <f t="shared" si="83"/>
        <v>0.10268079861800691</v>
      </c>
      <c r="DB30" s="62">
        <f t="shared" si="58"/>
        <v>0.88523958049394325</v>
      </c>
      <c r="DC30" s="62">
        <f t="shared" si="59"/>
        <v>0.39011883050676655</v>
      </c>
      <c r="DD30" s="114">
        <f t="shared" si="60"/>
        <v>2.269153681569311</v>
      </c>
      <c r="DE30" s="62">
        <f t="shared" si="61"/>
        <v>0.49512074998717681</v>
      </c>
      <c r="DF30" s="62">
        <f t="shared" si="62"/>
        <v>-0.10500191948041027</v>
      </c>
      <c r="DG30" s="62">
        <f t="shared" si="63"/>
        <v>0.50657304973730033</v>
      </c>
      <c r="DH30" s="62">
        <f t="shared" si="64"/>
        <v>0.30894718856516162</v>
      </c>
      <c r="DI30" s="62">
        <f t="shared" si="65"/>
        <v>7.6439456188033175E-2</v>
      </c>
      <c r="DJ30" s="62">
        <f t="shared" si="66"/>
        <v>2.3335540133946275</v>
      </c>
      <c r="DK30" s="114">
        <f t="shared" si="67"/>
        <v>20.269692331886848</v>
      </c>
      <c r="DL30" s="77">
        <f t="shared" si="68"/>
        <v>97.739259963382878</v>
      </c>
      <c r="DM30" s="114">
        <f t="shared" si="69"/>
        <v>-20.727892953417552</v>
      </c>
      <c r="DN30" s="114"/>
      <c r="DO30" s="62">
        <f t="shared" si="70"/>
        <v>2.3335540133946275</v>
      </c>
      <c r="DP30" s="114">
        <f t="shared" si="71"/>
        <v>22.603246345281477</v>
      </c>
      <c r="DQ30" s="62">
        <f t="shared" si="72"/>
        <v>93.072151936593627</v>
      </c>
      <c r="DR30" s="114">
        <f t="shared" si="73"/>
        <v>-18.394338940022923</v>
      </c>
    </row>
    <row r="31" spans="1:122" x14ac:dyDescent="0.25">
      <c r="A31" s="78">
        <f t="shared" si="1"/>
        <v>15</v>
      </c>
      <c r="B31" s="82" t="str">
        <f t="shared" si="2"/>
        <v xml:space="preserve">15 semi </v>
      </c>
      <c r="F31" s="80" t="str">
        <f t="shared" si="0"/>
        <v>15 Quant LOI</v>
      </c>
      <c r="G31" s="4" t="s">
        <v>12</v>
      </c>
      <c r="H31" s="5">
        <v>14</v>
      </c>
      <c r="I31" s="10"/>
      <c r="K31" s="62">
        <v>220</v>
      </c>
      <c r="L31" s="62">
        <f t="shared" si="86"/>
        <v>41.87</v>
      </c>
      <c r="M31" s="62">
        <f t="shared" si="86"/>
        <v>5.7750000000000003E-2</v>
      </c>
      <c r="N31" s="62">
        <f t="shared" si="86"/>
        <v>3.3079999999999998</v>
      </c>
      <c r="O31" s="62">
        <f t="shared" si="86"/>
        <v>11.54</v>
      </c>
      <c r="P31" s="62">
        <f t="shared" si="6"/>
        <v>0.14879999999999999</v>
      </c>
      <c r="Q31" s="113">
        <f t="shared" si="86"/>
        <v>39.06</v>
      </c>
      <c r="R31" s="62">
        <f t="shared" si="86"/>
        <v>2.7269999999999999</v>
      </c>
      <c r="S31" s="62" t="e">
        <f t="shared" si="86"/>
        <v>#N/A</v>
      </c>
      <c r="T31" s="62" t="e">
        <f t="shared" si="86"/>
        <v>#N/A</v>
      </c>
      <c r="U31" s="62" t="e">
        <f t="shared" si="86"/>
        <v>#N/A</v>
      </c>
      <c r="V31" s="62">
        <f t="shared" si="86"/>
        <v>0.82489999999999997</v>
      </c>
      <c r="W31" s="62">
        <f t="shared" si="86"/>
        <v>0.46500000000000002</v>
      </c>
      <c r="X31" s="62">
        <f t="shared" si="86"/>
        <v>12</v>
      </c>
      <c r="AA31" s="62">
        <f t="shared" si="87"/>
        <v>45.167000000000002</v>
      </c>
      <c r="AB31" s="62">
        <f t="shared" si="87"/>
        <v>5.0999999999999997E-2</v>
      </c>
      <c r="AC31" s="62">
        <f t="shared" si="87"/>
        <v>2.3450000000000002</v>
      </c>
      <c r="AD31" s="62">
        <f t="shared" si="87"/>
        <v>9.5820000000000007</v>
      </c>
      <c r="AE31" s="62">
        <f t="shared" si="87"/>
        <v>0.14099999999999999</v>
      </c>
      <c r="AF31" s="62">
        <f t="shared" si="87"/>
        <v>40.262</v>
      </c>
      <c r="AG31" s="62">
        <f t="shared" si="87"/>
        <v>2.4710000000000001</v>
      </c>
      <c r="AH31" s="62">
        <f t="shared" si="87"/>
        <v>-4.2999999999999997E-2</v>
      </c>
      <c r="AI31" s="62">
        <f t="shared" si="87"/>
        <v>1.7999999999999999E-2</v>
      </c>
      <c r="AJ31" s="62">
        <f t="shared" si="87"/>
        <v>6.0000000000000001E-3</v>
      </c>
      <c r="AK31" s="62" t="e">
        <f t="shared" si="87"/>
        <v>#N/A</v>
      </c>
      <c r="AL31" s="62" t="e">
        <f t="shared" si="87"/>
        <v>#N/A</v>
      </c>
      <c r="AM31" s="62">
        <f t="shared" si="87"/>
        <v>12</v>
      </c>
      <c r="AO31" s="62">
        <f t="shared" si="8"/>
        <v>0.75171839893484227</v>
      </c>
      <c r="AP31" s="62">
        <f t="shared" si="76"/>
        <v>6.3853762363841229E-4</v>
      </c>
      <c r="AQ31" s="62">
        <f t="shared" si="77"/>
        <v>2.2999215378579838E-2</v>
      </c>
      <c r="AR31" s="62">
        <f t="shared" si="9"/>
        <v>0.12000000000000002</v>
      </c>
      <c r="AS31" s="62">
        <f t="shared" si="10"/>
        <v>1.9875951508316887E-3</v>
      </c>
      <c r="AT31" s="62">
        <f t="shared" si="11"/>
        <v>0.99894800567679953</v>
      </c>
      <c r="AU31" s="62">
        <f t="shared" si="12"/>
        <v>4.4062054208273894E-2</v>
      </c>
      <c r="AV31"/>
      <c r="AW31" s="62">
        <f t="shared" si="13"/>
        <v>3.8216560509554134E-4</v>
      </c>
      <c r="AX31" s="62">
        <f t="shared" si="14"/>
        <v>8.4542764548400736E-5</v>
      </c>
      <c r="AY31"/>
      <c r="AZ31"/>
      <c r="BB31" s="62">
        <f t="shared" si="25"/>
        <v>6.3853762363841229E-4</v>
      </c>
      <c r="BC31" s="62">
        <f t="shared" si="26"/>
        <v>0.11936146237636161</v>
      </c>
      <c r="BD31" s="62">
        <f t="shared" si="15"/>
        <v>0</v>
      </c>
      <c r="BE31" s="62">
        <f t="shared" si="27"/>
        <v>2.2999215378579838E-2</v>
      </c>
      <c r="BF31" s="62">
        <f t="shared" si="28"/>
        <v>1.1499607689289919E-2</v>
      </c>
      <c r="BG31" s="62">
        <f t="shared" si="74"/>
        <v>3.2562446518983976E-2</v>
      </c>
      <c r="BH31" s="62">
        <f t="shared" si="29"/>
        <v>1.0877346166850088</v>
      </c>
      <c r="BI31" s="62">
        <f t="shared" si="30"/>
        <v>0.59846939748032646</v>
      </c>
      <c r="BJ31" s="62">
        <f t="shared" si="31"/>
        <v>1.817527548216475</v>
      </c>
      <c r="BK31" s="62">
        <f t="shared" si="32"/>
        <v>0.48926521920468236</v>
      </c>
      <c r="BL31" s="62">
        <f t="shared" si="33"/>
        <v>0.1092041782756441</v>
      </c>
      <c r="BM31" s="62">
        <f t="shared" si="34"/>
        <v>0.64316998931223879</v>
      </c>
      <c r="BN31" s="62">
        <f t="shared" si="35"/>
        <v>9.9279760288756638E-2</v>
      </c>
      <c r="BO31" s="62">
        <f t="shared" si="36"/>
        <v>0</v>
      </c>
      <c r="BP31" s="62">
        <f t="shared" si="37"/>
        <v>1.7879577530641313</v>
      </c>
      <c r="BQ31" s="62">
        <f t="shared" si="38"/>
        <v>5.0628056439331059</v>
      </c>
      <c r="BR31" s="62">
        <f t="shared" si="39"/>
        <v>76.070903079272796</v>
      </c>
      <c r="BS31" s="62">
        <f t="shared" si="40"/>
        <v>16.979053763441211</v>
      </c>
      <c r="BU31" s="62">
        <f t="shared" si="41"/>
        <v>49.015367999999995</v>
      </c>
      <c r="BV31" s="62">
        <f t="shared" si="42"/>
        <v>5.0999999999999997E-2</v>
      </c>
      <c r="BW31" s="62">
        <f t="shared" si="43"/>
        <v>1.5900509999999999</v>
      </c>
      <c r="BX31" s="62">
        <f t="shared" si="44"/>
        <v>9.5820000000000007</v>
      </c>
      <c r="BY31" s="62">
        <f t="shared" si="45"/>
        <v>0.14099999999999999</v>
      </c>
      <c r="BZ31" s="62">
        <f t="shared" si="46"/>
        <v>40.287235000000003</v>
      </c>
      <c r="CA31" s="62">
        <f t="shared" si="47"/>
        <v>2.4174744000000001</v>
      </c>
      <c r="CB31" s="62">
        <f t="shared" si="48"/>
        <v>-4.2999999999999997E-2</v>
      </c>
      <c r="CC31" s="62">
        <f t="shared" si="49"/>
        <v>1.7999999999999999E-2</v>
      </c>
      <c r="CD31" s="62">
        <f t="shared" si="50"/>
        <v>6.0000000000000001E-3</v>
      </c>
      <c r="CE31" s="62" t="e">
        <f t="shared" si="51"/>
        <v>#N/A</v>
      </c>
      <c r="CF31" s="62" t="e">
        <f t="shared" si="52"/>
        <v>#N/A</v>
      </c>
      <c r="CG31" s="62">
        <f t="shared" si="53"/>
        <v>12</v>
      </c>
      <c r="CI31" s="62">
        <f t="shared" si="17"/>
        <v>0.81576712989930922</v>
      </c>
      <c r="CJ31" s="62">
        <f t="shared" si="78"/>
        <v>6.3853762363841229E-4</v>
      </c>
      <c r="CK31" s="62">
        <f t="shared" si="79"/>
        <v>1.5594850921930168E-2</v>
      </c>
      <c r="CL31" s="62">
        <f t="shared" si="18"/>
        <v>0.12000000000000002</v>
      </c>
      <c r="CM31" s="62">
        <f t="shared" si="19"/>
        <v>1.9875951508316887E-3</v>
      </c>
      <c r="CN31" s="62">
        <f t="shared" si="20"/>
        <v>0.99957411597741197</v>
      </c>
      <c r="CO31" s="62">
        <f t="shared" si="21"/>
        <v>4.310760342368046E-2</v>
      </c>
      <c r="CQ31" s="62">
        <f t="shared" si="22"/>
        <v>3.8216560509554134E-4</v>
      </c>
      <c r="CR31" s="62">
        <f t="shared" si="23"/>
        <v>8.4542764548400736E-5</v>
      </c>
      <c r="CV31" s="62">
        <f t="shared" si="54"/>
        <v>6.3853762363841229E-4</v>
      </c>
      <c r="CW31" s="62">
        <f t="shared" si="55"/>
        <v>0.11936146237636161</v>
      </c>
      <c r="CX31" s="62">
        <f t="shared" si="24"/>
        <v>0</v>
      </c>
      <c r="CY31" s="62">
        <f t="shared" si="56"/>
        <v>1.5594850921930168E-2</v>
      </c>
      <c r="CZ31" s="62">
        <f t="shared" si="57"/>
        <v>7.797425460965084E-3</v>
      </c>
      <c r="DA31" s="62">
        <f t="shared" si="83"/>
        <v>3.5310177962715378E-2</v>
      </c>
      <c r="DB31" s="62">
        <f t="shared" si="58"/>
        <v>1.0856129955418898</v>
      </c>
      <c r="DC31" s="62">
        <f t="shared" si="59"/>
        <v>0.65893156712651746</v>
      </c>
      <c r="DD31" s="62">
        <f t="shared" si="60"/>
        <v>1.6475352672449033</v>
      </c>
      <c r="DE31" s="62">
        <f t="shared" si="61"/>
        <v>0.42668142841537243</v>
      </c>
      <c r="DF31" s="62">
        <f t="shared" si="62"/>
        <v>0.23225013871114503</v>
      </c>
      <c r="DG31" s="62">
        <f t="shared" si="63"/>
        <v>0.70267770817383635</v>
      </c>
      <c r="DH31" s="62">
        <f t="shared" si="64"/>
        <v>9.087204791196303E-2</v>
      </c>
      <c r="DI31" s="62">
        <f t="shared" si="65"/>
        <v>0</v>
      </c>
      <c r="DJ31" s="62">
        <f t="shared" si="66"/>
        <v>1.109673093405728</v>
      </c>
      <c r="DK31" s="62">
        <f t="shared" si="67"/>
        <v>5.0250886789167861</v>
      </c>
      <c r="DL31" s="62">
        <f t="shared" si="68"/>
        <v>60.722209264935891</v>
      </c>
      <c r="DM31" s="62">
        <f t="shared" si="69"/>
        <v>33.052156914829631</v>
      </c>
      <c r="DO31" s="62">
        <f t="shared" si="70"/>
        <v>1.109673093405728</v>
      </c>
      <c r="DP31" s="62">
        <f t="shared" si="71"/>
        <v>6.1347617723225145</v>
      </c>
      <c r="DQ31" s="62">
        <f t="shared" si="72"/>
        <v>58.502863078124435</v>
      </c>
      <c r="DR31" s="62">
        <f t="shared" si="73"/>
        <v>34.161830008235356</v>
      </c>
    </row>
    <row r="32" spans="1:122" x14ac:dyDescent="0.25">
      <c r="A32" s="78">
        <f t="shared" si="1"/>
        <v>15</v>
      </c>
      <c r="B32" s="82" t="str">
        <f t="shared" si="2"/>
        <v xml:space="preserve">15 semi </v>
      </c>
      <c r="F32" s="80" t="str">
        <f t="shared" si="0"/>
        <v xml:space="preserve">15 Quant </v>
      </c>
      <c r="K32" s="62">
        <v>230</v>
      </c>
      <c r="L32" s="62">
        <f t="shared" si="86"/>
        <v>41.44</v>
      </c>
      <c r="M32" s="62" t="e">
        <f t="shared" si="86"/>
        <v>#N/A</v>
      </c>
      <c r="N32" s="62">
        <f t="shared" si="86"/>
        <v>3.149</v>
      </c>
      <c r="O32" s="62">
        <f t="shared" si="86"/>
        <v>11.49</v>
      </c>
      <c r="P32" s="62">
        <f t="shared" si="6"/>
        <v>0.16830000000000001</v>
      </c>
      <c r="Q32" s="113">
        <f t="shared" si="86"/>
        <v>39.83</v>
      </c>
      <c r="R32" s="62">
        <f t="shared" si="86"/>
        <v>2.9780000000000002</v>
      </c>
      <c r="S32" s="62">
        <f t="shared" si="86"/>
        <v>0.1275</v>
      </c>
      <c r="T32" s="62" t="e">
        <f t="shared" si="86"/>
        <v>#N/A</v>
      </c>
      <c r="U32" s="62" t="e">
        <f t="shared" si="86"/>
        <v>#N/A</v>
      </c>
      <c r="V32" s="62">
        <f t="shared" si="86"/>
        <v>0.39529999999999998</v>
      </c>
      <c r="W32" s="62">
        <f t="shared" si="86"/>
        <v>0.43309999999999998</v>
      </c>
      <c r="X32" s="62">
        <f t="shared" si="86"/>
        <v>12</v>
      </c>
      <c r="AA32" s="62">
        <f t="shared" si="87"/>
        <v>44.566000000000003</v>
      </c>
      <c r="AB32" s="62">
        <f t="shared" si="87"/>
        <v>0.05</v>
      </c>
      <c r="AC32" s="62">
        <f t="shared" si="87"/>
        <v>2.1640000000000001</v>
      </c>
      <c r="AD32" s="62">
        <f t="shared" si="87"/>
        <v>9.6669999999999998</v>
      </c>
      <c r="AE32" s="62">
        <f t="shared" si="87"/>
        <v>0.13500000000000001</v>
      </c>
      <c r="AF32" s="62">
        <f t="shared" si="87"/>
        <v>40.509</v>
      </c>
      <c r="AG32" s="62">
        <f t="shared" si="87"/>
        <v>2.8639999999999999</v>
      </c>
      <c r="AH32" s="62">
        <f t="shared" si="87"/>
        <v>-3.0000000000000001E-3</v>
      </c>
      <c r="AI32" s="62">
        <f t="shared" si="87"/>
        <v>4.2000000000000003E-2</v>
      </c>
      <c r="AJ32" s="62">
        <f t="shared" si="87"/>
        <v>6.0000000000000001E-3</v>
      </c>
      <c r="AK32" s="62" t="e">
        <f t="shared" si="87"/>
        <v>#N/A</v>
      </c>
      <c r="AL32" s="62" t="e">
        <f t="shared" si="87"/>
        <v>#N/A</v>
      </c>
      <c r="AM32" s="62">
        <f t="shared" si="87"/>
        <v>12</v>
      </c>
      <c r="AO32" s="62">
        <f t="shared" si="8"/>
        <v>0.74171590247149877</v>
      </c>
      <c r="AP32" s="62">
        <f t="shared" si="76"/>
        <v>6.2601727807687487E-4</v>
      </c>
      <c r="AQ32" s="62">
        <f t="shared" si="77"/>
        <v>2.1224009415457046E-2</v>
      </c>
      <c r="AR32" s="62">
        <f t="shared" si="9"/>
        <v>0.12106449592986851</v>
      </c>
      <c r="AS32" s="62">
        <f t="shared" si="10"/>
        <v>1.9030166337750214E-3</v>
      </c>
      <c r="AT32" s="62">
        <f t="shared" si="11"/>
        <v>1.0050763688331794</v>
      </c>
      <c r="AU32" s="62">
        <f t="shared" si="12"/>
        <v>5.1069900142653349E-2</v>
      </c>
      <c r="AV32"/>
      <c r="AW32" s="62">
        <f t="shared" si="13"/>
        <v>8.9171974522292993E-4</v>
      </c>
      <c r="AX32" s="62">
        <f t="shared" si="14"/>
        <v>8.4542764548400736E-5</v>
      </c>
      <c r="AY32"/>
      <c r="AZ32"/>
      <c r="BB32" s="62">
        <f t="shared" si="25"/>
        <v>6.2601727807687487E-4</v>
      </c>
      <c r="BC32" s="62">
        <f t="shared" si="26"/>
        <v>0.12043847865179164</v>
      </c>
      <c r="BD32" s="62">
        <f t="shared" si="15"/>
        <v>0</v>
      </c>
      <c r="BE32" s="62">
        <f t="shared" si="27"/>
        <v>2.1224009415457046E-2</v>
      </c>
      <c r="BF32" s="62">
        <f t="shared" si="28"/>
        <v>1.0612004707728523E-2</v>
      </c>
      <c r="BG32" s="62">
        <f t="shared" si="74"/>
        <v>4.0457895434924826E-2</v>
      </c>
      <c r="BH32" s="62">
        <f t="shared" si="29"/>
        <v>1.0869599686838212</v>
      </c>
      <c r="BI32" s="62">
        <f t="shared" si="30"/>
        <v>0.55866031131634242</v>
      </c>
      <c r="BJ32" s="62">
        <f t="shared" si="31"/>
        <v>1.9456545357995336</v>
      </c>
      <c r="BK32" s="62">
        <f t="shared" si="32"/>
        <v>0.52829965736747875</v>
      </c>
      <c r="BL32" s="62">
        <f t="shared" si="33"/>
        <v>3.036065394886367E-2</v>
      </c>
      <c r="BM32" s="62">
        <f t="shared" si="34"/>
        <v>0.61035622873707263</v>
      </c>
      <c r="BN32" s="62">
        <f t="shared" si="35"/>
        <v>0.10256588670721155</v>
      </c>
      <c r="BO32" s="62">
        <f t="shared" si="36"/>
        <v>0</v>
      </c>
      <c r="BP32" s="62">
        <f t="shared" si="37"/>
        <v>1.7386575589941149</v>
      </c>
      <c r="BQ32" s="62">
        <f t="shared" si="38"/>
        <v>6.6285709115542017</v>
      </c>
      <c r="BR32" s="62">
        <f t="shared" si="39"/>
        <v>86.555954128725375</v>
      </c>
      <c r="BS32" s="62">
        <f t="shared" si="40"/>
        <v>4.9742515140190919</v>
      </c>
      <c r="BU32" s="62">
        <f t="shared" si="41"/>
        <v>48.291764000000001</v>
      </c>
      <c r="BV32" s="62">
        <f t="shared" si="42"/>
        <v>0.05</v>
      </c>
      <c r="BW32" s="62">
        <f t="shared" si="43"/>
        <v>1.4206712000000001</v>
      </c>
      <c r="BX32" s="62">
        <f t="shared" si="44"/>
        <v>9.6669999999999998</v>
      </c>
      <c r="BY32" s="62">
        <f t="shared" si="45"/>
        <v>0.13500000000000001</v>
      </c>
      <c r="BZ32" s="62">
        <f t="shared" si="46"/>
        <v>40.532382499999997</v>
      </c>
      <c r="CA32" s="62">
        <f t="shared" si="47"/>
        <v>2.7972695999999999</v>
      </c>
      <c r="CB32" s="62">
        <f t="shared" si="48"/>
        <v>-3.0000000000000001E-3</v>
      </c>
      <c r="CC32" s="62">
        <f t="shared" si="49"/>
        <v>4.2000000000000003E-2</v>
      </c>
      <c r="CD32" s="62">
        <f t="shared" si="50"/>
        <v>6.0000000000000001E-3</v>
      </c>
      <c r="CE32" s="62" t="e">
        <f t="shared" si="51"/>
        <v>#N/A</v>
      </c>
      <c r="CF32" s="62" t="e">
        <f t="shared" si="52"/>
        <v>#N/A</v>
      </c>
      <c r="CG32" s="62">
        <f t="shared" si="53"/>
        <v>12</v>
      </c>
      <c r="CI32" s="62">
        <f t="shared" si="17"/>
        <v>0.80372412415744365</v>
      </c>
      <c r="CJ32" s="62">
        <f t="shared" si="78"/>
        <v>6.2601727807687487E-4</v>
      </c>
      <c r="CK32" s="62">
        <f t="shared" si="79"/>
        <v>1.393361318163986E-2</v>
      </c>
      <c r="CL32" s="62">
        <f t="shared" si="18"/>
        <v>0.12106449592986851</v>
      </c>
      <c r="CM32" s="62">
        <f t="shared" si="19"/>
        <v>1.9030166337750214E-3</v>
      </c>
      <c r="CN32" s="62">
        <f t="shared" si="20"/>
        <v>1.005656516410119</v>
      </c>
      <c r="CO32" s="62">
        <f t="shared" si="21"/>
        <v>4.9879985734664761E-2</v>
      </c>
      <c r="CQ32" s="62">
        <f t="shared" si="22"/>
        <v>8.9171974522292993E-4</v>
      </c>
      <c r="CR32" s="62">
        <f t="shared" si="23"/>
        <v>8.4542764548400736E-5</v>
      </c>
      <c r="CV32" s="62">
        <f t="shared" si="54"/>
        <v>6.2601727807687487E-4</v>
      </c>
      <c r="CW32" s="62">
        <f t="shared" si="55"/>
        <v>0.12043847865179164</v>
      </c>
      <c r="CX32" s="62">
        <f t="shared" si="24"/>
        <v>0</v>
      </c>
      <c r="CY32" s="62">
        <f t="shared" si="56"/>
        <v>1.393361318163986E-2</v>
      </c>
      <c r="CZ32" s="62">
        <f t="shared" si="57"/>
        <v>6.9668065908199302E-3</v>
      </c>
      <c r="DA32" s="62">
        <f t="shared" si="83"/>
        <v>4.2913179143844835E-2</v>
      </c>
      <c r="DB32" s="62">
        <f t="shared" si="58"/>
        <v>1.0850848325518407</v>
      </c>
      <c r="DC32" s="62">
        <f t="shared" si="59"/>
        <v>0.61813779440042438</v>
      </c>
      <c r="DD32" s="62">
        <f t="shared" si="60"/>
        <v>1.7554092993202937</v>
      </c>
      <c r="DE32" s="62">
        <f t="shared" si="61"/>
        <v>0.4669470381514163</v>
      </c>
      <c r="DF32" s="62">
        <f t="shared" si="62"/>
        <v>0.15119075624900807</v>
      </c>
      <c r="DG32" s="62">
        <f t="shared" si="63"/>
        <v>0.66864379741316604</v>
      </c>
      <c r="DH32" s="62">
        <f t="shared" si="64"/>
        <v>9.3624928623999251E-2</v>
      </c>
      <c r="DI32" s="62">
        <f t="shared" si="65"/>
        <v>0</v>
      </c>
      <c r="DJ32" s="62">
        <f t="shared" si="66"/>
        <v>1.0419309380828707</v>
      </c>
      <c r="DK32" s="62">
        <f t="shared" si="67"/>
        <v>6.4179432023248202</v>
      </c>
      <c r="DL32" s="62">
        <f t="shared" si="68"/>
        <v>69.834946492875645</v>
      </c>
      <c r="DM32" s="62">
        <f t="shared" si="69"/>
        <v>22.611554438092664</v>
      </c>
      <c r="DO32" s="62">
        <f t="shared" si="70"/>
        <v>1.0419309380828707</v>
      </c>
      <c r="DP32" s="62">
        <f t="shared" si="71"/>
        <v>7.4598741404076909</v>
      </c>
      <c r="DQ32" s="62">
        <f t="shared" si="72"/>
        <v>67.751084616709903</v>
      </c>
      <c r="DR32" s="62">
        <f t="shared" si="73"/>
        <v>23.653485376175535</v>
      </c>
    </row>
    <row r="33" spans="1:122" x14ac:dyDescent="0.25">
      <c r="A33" s="78">
        <f>A32+5</f>
        <v>20</v>
      </c>
      <c r="B33" s="82" t="str">
        <f t="shared" si="2"/>
        <v>20 semi Simi-Quantification of sample: BAIC 20-05</v>
      </c>
      <c r="C33" s="117" t="s">
        <v>134</v>
      </c>
      <c r="D33" s="118"/>
      <c r="E33" s="119"/>
      <c r="F33" s="80" t="str">
        <f t="shared" si="0"/>
        <v>20 Quant Quantification of sample: BAIC 20-05</v>
      </c>
      <c r="G33" s="117" t="s">
        <v>218</v>
      </c>
      <c r="H33" s="118"/>
      <c r="I33" s="119"/>
      <c r="J33" s="62" t="s">
        <v>536</v>
      </c>
      <c r="K33" s="62">
        <v>240</v>
      </c>
      <c r="L33" s="62">
        <f t="shared" si="86"/>
        <v>40.630000000000003</v>
      </c>
      <c r="M33" s="62">
        <f t="shared" si="86"/>
        <v>8.251E-2</v>
      </c>
      <c r="N33" s="62">
        <f t="shared" si="86"/>
        <v>4.492</v>
      </c>
      <c r="O33" s="62">
        <f t="shared" si="86"/>
        <v>11.38</v>
      </c>
      <c r="P33" s="62">
        <f t="shared" si="6"/>
        <v>0.13070000000000001</v>
      </c>
      <c r="Q33" s="113">
        <f t="shared" si="86"/>
        <v>37.619999999999997</v>
      </c>
      <c r="R33" s="62">
        <f t="shared" si="86"/>
        <v>4.5449999999999999</v>
      </c>
      <c r="S33" s="62">
        <f t="shared" si="86"/>
        <v>0.13719999999999999</v>
      </c>
      <c r="T33" s="62">
        <f t="shared" si="86"/>
        <v>3.7130000000000003E-2</v>
      </c>
      <c r="U33" s="62" t="e">
        <f t="shared" si="86"/>
        <v>#N/A</v>
      </c>
      <c r="V33" s="62">
        <f t="shared" si="86"/>
        <v>0.52949999999999997</v>
      </c>
      <c r="W33" s="62">
        <f t="shared" si="86"/>
        <v>0.41699999999999998</v>
      </c>
      <c r="X33" s="62">
        <f t="shared" si="86"/>
        <v>12</v>
      </c>
      <c r="AA33" s="62">
        <f t="shared" si="87"/>
        <v>43.905999999999999</v>
      </c>
      <c r="AB33" s="62">
        <f t="shared" si="87"/>
        <v>5.3999999999999999E-2</v>
      </c>
      <c r="AC33" s="62">
        <f t="shared" si="87"/>
        <v>3.4550000000000001</v>
      </c>
      <c r="AD33" s="62">
        <f t="shared" si="87"/>
        <v>9.5909999999999993</v>
      </c>
      <c r="AE33" s="62">
        <f t="shared" si="87"/>
        <v>0.14299999999999999</v>
      </c>
      <c r="AF33" s="62">
        <f t="shared" si="87"/>
        <v>38.5</v>
      </c>
      <c r="AG33" s="62">
        <f t="shared" si="87"/>
        <v>4.3259999999999996</v>
      </c>
      <c r="AH33" s="62">
        <f t="shared" si="87"/>
        <v>-8.9999999999999993E-3</v>
      </c>
      <c r="AI33" s="62">
        <f t="shared" si="87"/>
        <v>0.03</v>
      </c>
      <c r="AJ33" s="62">
        <f t="shared" si="87"/>
        <v>5.0000000000000001E-3</v>
      </c>
      <c r="AK33" s="62" t="e">
        <f t="shared" si="87"/>
        <v>#N/A</v>
      </c>
      <c r="AL33" s="62" t="e">
        <f t="shared" si="87"/>
        <v>#N/A</v>
      </c>
      <c r="AM33" s="62">
        <f t="shared" si="87"/>
        <v>12</v>
      </c>
      <c r="AO33" s="62">
        <f t="shared" si="8"/>
        <v>0.73073146375967379</v>
      </c>
      <c r="AP33" s="62">
        <f t="shared" si="76"/>
        <v>6.7609866032302486E-4</v>
      </c>
      <c r="AQ33" s="62">
        <f t="shared" si="77"/>
        <v>3.3885837583366031E-2</v>
      </c>
      <c r="AR33" s="62">
        <f t="shared" si="9"/>
        <v>0.12011271133375079</v>
      </c>
      <c r="AS33" s="62">
        <f t="shared" si="10"/>
        <v>2.015787989850578E-3</v>
      </c>
      <c r="AT33" s="62">
        <f t="shared" si="11"/>
        <v>0.95523069441549802</v>
      </c>
      <c r="AU33" s="62">
        <f t="shared" si="12"/>
        <v>7.7139800285306703E-2</v>
      </c>
      <c r="AV33"/>
      <c r="AW33" s="62">
        <f t="shared" si="13"/>
        <v>6.3694267515923564E-4</v>
      </c>
      <c r="AX33" s="62">
        <f t="shared" si="14"/>
        <v>7.0452303790333949E-5</v>
      </c>
      <c r="AY33"/>
      <c r="AZ33"/>
      <c r="BB33" s="62">
        <f t="shared" si="25"/>
        <v>6.7609866032302486E-4</v>
      </c>
      <c r="BC33" s="62">
        <f t="shared" si="26"/>
        <v>0.11943661267342777</v>
      </c>
      <c r="BD33" s="62">
        <f t="shared" si="15"/>
        <v>0</v>
      </c>
      <c r="BE33" s="62">
        <f t="shared" si="27"/>
        <v>3.3885837583366031E-2</v>
      </c>
      <c r="BF33" s="62">
        <f t="shared" si="28"/>
        <v>1.6942918791683016E-2</v>
      </c>
      <c r="BG33" s="62">
        <f t="shared" si="74"/>
        <v>6.0196881493623691E-2</v>
      </c>
      <c r="BH33" s="62">
        <f t="shared" si="29"/>
        <v>1.0164862135851527</v>
      </c>
      <c r="BI33" s="62">
        <f t="shared" si="30"/>
        <v>0.45605810020181303</v>
      </c>
      <c r="BJ33" s="114">
        <f t="shared" si="31"/>
        <v>2.2288524491404522</v>
      </c>
      <c r="BK33" s="62">
        <f t="shared" si="32"/>
        <v>0.56042811338333975</v>
      </c>
      <c r="BL33" s="62">
        <f t="shared" si="33"/>
        <v>-0.10437001318152672</v>
      </c>
      <c r="BM33" s="62">
        <f t="shared" si="34"/>
        <v>0.53387399914744271</v>
      </c>
      <c r="BN33" s="62">
        <f t="shared" si="35"/>
        <v>0.12664011759379637</v>
      </c>
      <c r="BO33" s="62">
        <f t="shared" si="36"/>
        <v>0</v>
      </c>
      <c r="BP33" s="62">
        <f t="shared" si="37"/>
        <v>3.173580061726101</v>
      </c>
      <c r="BQ33" s="114">
        <f t="shared" si="38"/>
        <v>11.275484775387762</v>
      </c>
      <c r="BR33" s="77">
        <f t="shared" si="39"/>
        <v>104.97385418250411</v>
      </c>
      <c r="BS33" s="114">
        <f t="shared" si="40"/>
        <v>-19.549559137211762</v>
      </c>
      <c r="BU33" s="62">
        <f t="shared" si="41"/>
        <v>47.497123999999999</v>
      </c>
      <c r="BV33" s="62">
        <f t="shared" si="42"/>
        <v>5.3999999999999999E-2</v>
      </c>
      <c r="BW33" s="62">
        <f t="shared" si="43"/>
        <v>2.6287889999999998</v>
      </c>
      <c r="BX33" s="62">
        <f t="shared" si="44"/>
        <v>9.5909999999999993</v>
      </c>
      <c r="BY33" s="62">
        <f t="shared" si="45"/>
        <v>0.14299999999999999</v>
      </c>
      <c r="BZ33" s="62">
        <f t="shared" si="46"/>
        <v>38.538449999999997</v>
      </c>
      <c r="CA33" s="62">
        <f t="shared" si="47"/>
        <v>4.2101463999999993</v>
      </c>
      <c r="CB33" s="62">
        <f t="shared" si="48"/>
        <v>-8.9999999999999993E-3</v>
      </c>
      <c r="CC33" s="62">
        <f t="shared" si="49"/>
        <v>0.03</v>
      </c>
      <c r="CD33" s="62">
        <f t="shared" si="50"/>
        <v>5.0000000000000001E-3</v>
      </c>
      <c r="CE33" s="62" t="e">
        <f t="shared" si="51"/>
        <v>#N/A</v>
      </c>
      <c r="CF33" s="62" t="e">
        <f t="shared" si="52"/>
        <v>#N/A</v>
      </c>
      <c r="CG33" s="62">
        <f t="shared" si="53"/>
        <v>12</v>
      </c>
      <c r="CI33" s="62">
        <f t="shared" si="17"/>
        <v>0.79049885994840641</v>
      </c>
      <c r="CJ33" s="62">
        <f t="shared" si="78"/>
        <v>6.7609866032302486E-4</v>
      </c>
      <c r="CK33" s="62">
        <f t="shared" si="79"/>
        <v>2.5782551981169084E-2</v>
      </c>
      <c r="CL33" s="62">
        <f t="shared" si="18"/>
        <v>0.12011271133375079</v>
      </c>
      <c r="CM33" s="62">
        <f t="shared" si="19"/>
        <v>2.015787989850578E-3</v>
      </c>
      <c r="CN33" s="62">
        <f t="shared" si="20"/>
        <v>0.95618468455057004</v>
      </c>
      <c r="CO33" s="62">
        <f t="shared" si="21"/>
        <v>7.5073937232524951E-2</v>
      </c>
      <c r="CQ33" s="62">
        <f t="shared" si="22"/>
        <v>6.3694267515923564E-4</v>
      </c>
      <c r="CR33" s="62">
        <f t="shared" si="23"/>
        <v>7.0452303790333949E-5</v>
      </c>
      <c r="CV33" s="62">
        <f t="shared" si="54"/>
        <v>6.7609866032302486E-4</v>
      </c>
      <c r="CW33" s="62">
        <f t="shared" si="55"/>
        <v>0.11943661267342777</v>
      </c>
      <c r="CX33" s="62">
        <f t="shared" si="24"/>
        <v>0</v>
      </c>
      <c r="CY33" s="62">
        <f t="shared" si="56"/>
        <v>2.5782551981169084E-2</v>
      </c>
      <c r="CZ33" s="62">
        <f t="shared" si="57"/>
        <v>1.2891275990584542E-2</v>
      </c>
      <c r="DA33" s="62">
        <f t="shared" si="83"/>
        <v>6.2182661241940412E-2</v>
      </c>
      <c r="DB33" s="62">
        <f t="shared" si="58"/>
        <v>1.0154544239719079</v>
      </c>
      <c r="DC33" s="62">
        <f t="shared" si="59"/>
        <v>0.51598566299947579</v>
      </c>
      <c r="DD33" s="114">
        <f t="shared" si="60"/>
        <v>1.9679896105426082</v>
      </c>
      <c r="DE33" s="62">
        <f t="shared" si="61"/>
        <v>0.49946876097243209</v>
      </c>
      <c r="DF33" s="62">
        <f t="shared" si="62"/>
        <v>1.6516902027043701E-2</v>
      </c>
      <c r="DG33" s="62">
        <f t="shared" si="63"/>
        <v>0.5917356988923238</v>
      </c>
      <c r="DH33" s="62">
        <f t="shared" si="64"/>
        <v>0.11425686528438642</v>
      </c>
      <c r="DI33" s="62">
        <f t="shared" si="65"/>
        <v>0</v>
      </c>
      <c r="DJ33" s="62">
        <f t="shared" si="66"/>
        <v>2.1785530287788712</v>
      </c>
      <c r="DK33" s="114">
        <f t="shared" si="67"/>
        <v>10.508519489079463</v>
      </c>
      <c r="DL33" s="77">
        <f t="shared" si="68"/>
        <v>84.407407210244855</v>
      </c>
      <c r="DM33" s="114">
        <f t="shared" si="69"/>
        <v>2.7912634066124218</v>
      </c>
      <c r="DN33" s="114"/>
      <c r="DO33" s="62">
        <f t="shared" si="70"/>
        <v>2.1785530287788712</v>
      </c>
      <c r="DP33" s="62">
        <f t="shared" si="71"/>
        <v>12.687072517858335</v>
      </c>
      <c r="DQ33" s="62">
        <f t="shared" si="72"/>
        <v>80.050301152687112</v>
      </c>
      <c r="DR33" s="62">
        <f t="shared" si="73"/>
        <v>4.9698164353912926</v>
      </c>
    </row>
    <row r="34" spans="1:122" x14ac:dyDescent="0.25">
      <c r="A34" s="78">
        <f t="shared" si="1"/>
        <v>20</v>
      </c>
      <c r="B34" s="82" t="str">
        <f t="shared" si="2"/>
        <v>20 semi Elements</v>
      </c>
      <c r="C34" s="2" t="s">
        <v>0</v>
      </c>
      <c r="D34" s="3" t="s">
        <v>1</v>
      </c>
      <c r="E34" s="2" t="s">
        <v>2</v>
      </c>
      <c r="F34" s="80" t="str">
        <f t="shared" si="0"/>
        <v>20 Quant Elements</v>
      </c>
      <c r="G34" s="2" t="s">
        <v>0</v>
      </c>
      <c r="H34" s="3" t="s">
        <v>1</v>
      </c>
      <c r="I34" s="2" t="s">
        <v>2</v>
      </c>
      <c r="K34" s="62">
        <v>250</v>
      </c>
      <c r="L34" s="62">
        <f t="shared" si="86"/>
        <v>41.47</v>
      </c>
      <c r="M34" s="62" t="e">
        <f t="shared" si="86"/>
        <v>#N/A</v>
      </c>
      <c r="N34" s="62">
        <f t="shared" si="86"/>
        <v>3.4409999999999998</v>
      </c>
      <c r="O34" s="62">
        <f t="shared" si="86"/>
        <v>12</v>
      </c>
      <c r="P34" s="62">
        <f t="shared" si="6"/>
        <v>0.17019999999999999</v>
      </c>
      <c r="Q34" s="113">
        <f t="shared" si="86"/>
        <v>39.630000000000003</v>
      </c>
      <c r="R34" s="62">
        <f t="shared" si="86"/>
        <v>2.407</v>
      </c>
      <c r="S34" s="62" t="e">
        <f t="shared" si="86"/>
        <v>#N/A</v>
      </c>
      <c r="T34" s="62" t="e">
        <f t="shared" si="86"/>
        <v>#N/A</v>
      </c>
      <c r="U34" s="62" t="e">
        <f t="shared" si="86"/>
        <v>#N/A</v>
      </c>
      <c r="V34" s="62">
        <f t="shared" si="86"/>
        <v>0.4551</v>
      </c>
      <c r="W34" s="62">
        <f t="shared" si="86"/>
        <v>0.42</v>
      </c>
      <c r="X34" s="62">
        <f t="shared" si="86"/>
        <v>13</v>
      </c>
      <c r="AA34" s="62">
        <f t="shared" si="87"/>
        <v>44.481999999999999</v>
      </c>
      <c r="AB34" s="62">
        <f t="shared" si="87"/>
        <v>4.9000000000000002E-2</v>
      </c>
      <c r="AC34" s="62">
        <f t="shared" si="87"/>
        <v>2.472</v>
      </c>
      <c r="AD34" s="62">
        <f t="shared" si="87"/>
        <v>10.010999999999999</v>
      </c>
      <c r="AE34" s="62">
        <f t="shared" si="87"/>
        <v>0.14599999999999999</v>
      </c>
      <c r="AF34" s="62">
        <f t="shared" si="87"/>
        <v>40.65</v>
      </c>
      <c r="AG34" s="62">
        <f t="shared" si="87"/>
        <v>2.2210000000000001</v>
      </c>
      <c r="AH34" s="62">
        <f t="shared" si="87"/>
        <v>-5.1999999999999998E-2</v>
      </c>
      <c r="AI34" s="62">
        <f t="shared" si="87"/>
        <v>1.6E-2</v>
      </c>
      <c r="AJ34" s="62">
        <f t="shared" si="87"/>
        <v>4.0000000000000001E-3</v>
      </c>
      <c r="AK34" s="62" t="e">
        <f t="shared" si="87"/>
        <v>#N/A</v>
      </c>
      <c r="AL34" s="62" t="e">
        <f t="shared" si="87"/>
        <v>#N/A</v>
      </c>
      <c r="AM34" s="62">
        <f t="shared" si="87"/>
        <v>13</v>
      </c>
      <c r="AO34" s="62">
        <f t="shared" si="8"/>
        <v>0.74031788299908463</v>
      </c>
      <c r="AP34" s="62">
        <f t="shared" si="76"/>
        <v>6.1349693251533746E-4</v>
      </c>
      <c r="AQ34" s="62">
        <f t="shared" si="77"/>
        <v>2.4244801883091409E-2</v>
      </c>
      <c r="AR34" s="62">
        <f t="shared" si="9"/>
        <v>0.12537257357545398</v>
      </c>
      <c r="AS34" s="62">
        <f t="shared" si="10"/>
        <v>2.0580772483789118E-3</v>
      </c>
      <c r="AT34" s="62">
        <f t="shared" si="11"/>
        <v>1.0085747461815582</v>
      </c>
      <c r="AU34" s="62">
        <f t="shared" si="12"/>
        <v>3.960413694721826E-2</v>
      </c>
      <c r="AV34"/>
      <c r="AW34" s="62">
        <f t="shared" si="13"/>
        <v>3.3970276008492571E-4</v>
      </c>
      <c r="AX34" s="62">
        <f t="shared" si="14"/>
        <v>5.6361843032267155E-5</v>
      </c>
      <c r="AY34"/>
      <c r="AZ34"/>
      <c r="BB34" s="62">
        <f t="shared" si="25"/>
        <v>6.1349693251533746E-4</v>
      </c>
      <c r="BC34" s="62">
        <f t="shared" si="26"/>
        <v>0.12475907664293864</v>
      </c>
      <c r="BD34" s="62">
        <f t="shared" si="15"/>
        <v>0</v>
      </c>
      <c r="BE34" s="62">
        <f t="shared" si="27"/>
        <v>2.4244801883091409E-2</v>
      </c>
      <c r="BF34" s="62">
        <f t="shared" si="28"/>
        <v>1.2122400941545704E-2</v>
      </c>
      <c r="BG34" s="62">
        <f t="shared" si="74"/>
        <v>2.7481736005672556E-2</v>
      </c>
      <c r="BH34" s="62">
        <f t="shared" si="29"/>
        <v>1.1079101640672033</v>
      </c>
      <c r="BI34" s="62">
        <f t="shared" si="30"/>
        <v>0.60614613709330301</v>
      </c>
      <c r="BJ34" s="62">
        <f t="shared" si="31"/>
        <v>1.8277938211073095</v>
      </c>
      <c r="BK34" s="62">
        <f t="shared" si="32"/>
        <v>0.50176402697390032</v>
      </c>
      <c r="BL34" s="62">
        <f t="shared" si="33"/>
        <v>0.10438211011940268</v>
      </c>
      <c r="BM34" s="62">
        <f t="shared" si="34"/>
        <v>0.64636377097303654</v>
      </c>
      <c r="BN34" s="62">
        <f t="shared" si="35"/>
        <v>9.4915117471973814E-2</v>
      </c>
      <c r="BO34" s="62">
        <f t="shared" si="36"/>
        <v>0</v>
      </c>
      <c r="BP34" s="62">
        <f t="shared" si="37"/>
        <v>1.8754765483369578</v>
      </c>
      <c r="BQ34" s="62">
        <f t="shared" si="38"/>
        <v>4.2517444881388577</v>
      </c>
      <c r="BR34" s="62">
        <f t="shared" si="39"/>
        <v>77.628736248404579</v>
      </c>
      <c r="BS34" s="62">
        <f t="shared" si="40"/>
        <v>16.149127597647649</v>
      </c>
      <c r="BU34" s="62">
        <f t="shared" si="41"/>
        <v>48.190628000000004</v>
      </c>
      <c r="BV34" s="62">
        <f t="shared" si="42"/>
        <v>4.9000000000000002E-2</v>
      </c>
      <c r="BW34" s="62">
        <f t="shared" si="43"/>
        <v>1.7088975999999998</v>
      </c>
      <c r="BX34" s="62">
        <f t="shared" si="44"/>
        <v>10.010999999999999</v>
      </c>
      <c r="BY34" s="62">
        <f t="shared" si="45"/>
        <v>0.14599999999999999</v>
      </c>
      <c r="BZ34" s="62">
        <f t="shared" si="46"/>
        <v>40.672325000000001</v>
      </c>
      <c r="CA34" s="62">
        <f t="shared" si="47"/>
        <v>2.1758744000000001</v>
      </c>
      <c r="CB34" s="62">
        <f t="shared" si="48"/>
        <v>-5.1999999999999998E-2</v>
      </c>
      <c r="CC34" s="62">
        <f t="shared" si="49"/>
        <v>1.6E-2</v>
      </c>
      <c r="CD34" s="62">
        <f t="shared" si="50"/>
        <v>4.0000000000000001E-3</v>
      </c>
      <c r="CE34" s="62" t="e">
        <f t="shared" si="51"/>
        <v>#N/A</v>
      </c>
      <c r="CF34" s="62" t="e">
        <f t="shared" si="52"/>
        <v>#N/A</v>
      </c>
      <c r="CG34" s="62">
        <f t="shared" si="53"/>
        <v>13</v>
      </c>
      <c r="CI34" s="62">
        <f t="shared" si="17"/>
        <v>0.8020409087126571</v>
      </c>
      <c r="CJ34" s="62">
        <f t="shared" si="78"/>
        <v>6.1349693251533746E-4</v>
      </c>
      <c r="CK34" s="62">
        <f t="shared" si="79"/>
        <v>1.6760470772852098E-2</v>
      </c>
      <c r="CL34" s="62">
        <f t="shared" si="18"/>
        <v>0.12537257357545398</v>
      </c>
      <c r="CM34" s="62">
        <f t="shared" si="19"/>
        <v>2.0580772483789118E-3</v>
      </c>
      <c r="CN34" s="62">
        <f t="shared" si="20"/>
        <v>1.009128655928385</v>
      </c>
      <c r="CO34" s="62">
        <f t="shared" si="21"/>
        <v>3.8799472182596294E-2</v>
      </c>
      <c r="CQ34" s="62">
        <f t="shared" si="22"/>
        <v>3.3970276008492571E-4</v>
      </c>
      <c r="CR34" s="62">
        <f t="shared" si="23"/>
        <v>5.6361843032267155E-5</v>
      </c>
      <c r="CV34" s="62">
        <f t="shared" si="54"/>
        <v>6.1349693251533746E-4</v>
      </c>
      <c r="CW34" s="62">
        <f t="shared" si="55"/>
        <v>0.12475907664293864</v>
      </c>
      <c r="CX34" s="62">
        <f t="shared" si="24"/>
        <v>0</v>
      </c>
      <c r="CY34" s="62">
        <f t="shared" si="56"/>
        <v>1.6760470772852098E-2</v>
      </c>
      <c r="CZ34" s="62">
        <f t="shared" si="57"/>
        <v>8.3802353864260489E-3</v>
      </c>
      <c r="DA34" s="62">
        <f t="shared" si="83"/>
        <v>3.0419236796170243E-2</v>
      </c>
      <c r="DB34" s="62">
        <f t="shared" si="58"/>
        <v>1.1055265730235324</v>
      </c>
      <c r="DC34" s="62">
        <f t="shared" si="59"/>
        <v>0.66360349075512393</v>
      </c>
      <c r="DD34" s="62">
        <f t="shared" si="60"/>
        <v>1.6659444810417405</v>
      </c>
      <c r="DE34" s="62">
        <f t="shared" si="61"/>
        <v>0.44192308226840848</v>
      </c>
      <c r="DF34" s="62">
        <f t="shared" si="62"/>
        <v>0.22168040848671544</v>
      </c>
      <c r="DG34" s="62">
        <f t="shared" si="63"/>
        <v>0.70301645987023553</v>
      </c>
      <c r="DH34" s="62">
        <f t="shared" si="64"/>
        <v>8.7266368219682672E-2</v>
      </c>
      <c r="DI34" s="62">
        <f t="shared" si="65"/>
        <v>0</v>
      </c>
      <c r="DJ34" s="62">
        <f t="shared" si="66"/>
        <v>1.1920397124091366</v>
      </c>
      <c r="DK34" s="62">
        <f t="shared" si="67"/>
        <v>4.3269594003225897</v>
      </c>
      <c r="DL34" s="62">
        <f t="shared" si="68"/>
        <v>62.860986547879648</v>
      </c>
      <c r="DM34" s="62">
        <f t="shared" si="69"/>
        <v>31.532747971168945</v>
      </c>
      <c r="DO34" s="62">
        <f t="shared" si="70"/>
        <v>1.1920397124091366</v>
      </c>
      <c r="DP34" s="62">
        <f t="shared" si="71"/>
        <v>5.5189991127317262</v>
      </c>
      <c r="DQ34" s="62">
        <f t="shared" si="72"/>
        <v>60.476907123061373</v>
      </c>
      <c r="DR34" s="62">
        <f t="shared" si="73"/>
        <v>32.724787683578079</v>
      </c>
    </row>
    <row r="35" spans="1:122" x14ac:dyDescent="0.25">
      <c r="A35" s="78">
        <f t="shared" si="1"/>
        <v>20</v>
      </c>
      <c r="B35" s="82" t="str">
        <f t="shared" si="2"/>
        <v>20 semi MgO</v>
      </c>
      <c r="C35" s="13" t="s">
        <v>3</v>
      </c>
      <c r="D35" s="5">
        <v>40.020000000000003</v>
      </c>
      <c r="E35" s="10">
        <f>D35*(100-D$44)/100</f>
        <v>34.017000000000003</v>
      </c>
      <c r="F35" s="80" t="str">
        <f t="shared" si="0"/>
        <v>20 Quant SiO2</v>
      </c>
      <c r="G35" s="13" t="s">
        <v>5</v>
      </c>
      <c r="H35" s="5">
        <v>44.005000000000003</v>
      </c>
      <c r="I35" s="10">
        <f>H35*(100-H$45)/100</f>
        <v>37.404250000000005</v>
      </c>
      <c r="K35" s="62">
        <v>260</v>
      </c>
      <c r="L35" s="62">
        <f t="shared" si="86"/>
        <v>42.23</v>
      </c>
      <c r="M35" s="62" t="e">
        <f t="shared" si="86"/>
        <v>#N/A</v>
      </c>
      <c r="N35" s="62">
        <f t="shared" si="86"/>
        <v>2.8809999999999998</v>
      </c>
      <c r="O35" s="62">
        <f t="shared" si="86"/>
        <v>11.38</v>
      </c>
      <c r="P35" s="62">
        <f t="shared" si="6"/>
        <v>0.1236</v>
      </c>
      <c r="Q35" s="113">
        <f t="shared" si="86"/>
        <v>38.97</v>
      </c>
      <c r="R35" s="62">
        <f t="shared" si="86"/>
        <v>3.2170000000000001</v>
      </c>
      <c r="S35" s="62">
        <f t="shared" si="86"/>
        <v>0.1169</v>
      </c>
      <c r="T35" s="62">
        <f t="shared" si="86"/>
        <v>7.7520000000000006E-2</v>
      </c>
      <c r="U35" s="62" t="e">
        <f t="shared" si="86"/>
        <v>#N/A</v>
      </c>
      <c r="V35" s="62">
        <f t="shared" si="86"/>
        <v>0.59309999999999996</v>
      </c>
      <c r="W35" s="62">
        <f t="shared" si="86"/>
        <v>0.41039999999999999</v>
      </c>
      <c r="X35" s="62">
        <f t="shared" si="86"/>
        <v>12</v>
      </c>
      <c r="AA35" s="62">
        <f t="shared" si="87"/>
        <v>45.465000000000003</v>
      </c>
      <c r="AB35" s="62">
        <f t="shared" si="87"/>
        <v>3.5999999999999997E-2</v>
      </c>
      <c r="AC35" s="62">
        <f t="shared" si="87"/>
        <v>1.9159999999999999</v>
      </c>
      <c r="AD35" s="62">
        <f t="shared" si="87"/>
        <v>9.4369999999999994</v>
      </c>
      <c r="AE35" s="62">
        <f t="shared" si="87"/>
        <v>0.13600000000000001</v>
      </c>
      <c r="AF35" s="62">
        <f t="shared" si="87"/>
        <v>39.966000000000001</v>
      </c>
      <c r="AG35" s="62">
        <f t="shared" si="87"/>
        <v>2.9830000000000001</v>
      </c>
      <c r="AH35" s="62">
        <f t="shared" si="87"/>
        <v>-2.7E-2</v>
      </c>
      <c r="AI35" s="62">
        <f t="shared" si="87"/>
        <v>8.3000000000000004E-2</v>
      </c>
      <c r="AJ35" s="62">
        <f t="shared" si="87"/>
        <v>5.0000000000000001E-3</v>
      </c>
      <c r="AK35" s="62" t="e">
        <f t="shared" si="87"/>
        <v>#N/A</v>
      </c>
      <c r="AL35" s="62" t="e">
        <f t="shared" si="87"/>
        <v>#N/A</v>
      </c>
      <c r="AM35" s="62">
        <f t="shared" si="87"/>
        <v>12</v>
      </c>
      <c r="AO35" s="62">
        <f t="shared" si="8"/>
        <v>0.75667803944412082</v>
      </c>
      <c r="AP35" s="62">
        <f t="shared" si="76"/>
        <v>4.5073244021534987E-4</v>
      </c>
      <c r="AQ35" s="62">
        <f t="shared" si="77"/>
        <v>1.8791683012946255E-2</v>
      </c>
      <c r="AR35" s="62">
        <f t="shared" si="9"/>
        <v>0.11818409517845961</v>
      </c>
      <c r="AS35" s="62">
        <f t="shared" si="10"/>
        <v>1.9171130532844661E-3</v>
      </c>
      <c r="AT35" s="62">
        <f t="shared" si="11"/>
        <v>0.99160389436389074</v>
      </c>
      <c r="AU35" s="62">
        <f t="shared" si="12"/>
        <v>5.3191868758915836E-2</v>
      </c>
      <c r="AV35"/>
      <c r="AW35" s="62">
        <f t="shared" si="13"/>
        <v>1.762208067940552E-3</v>
      </c>
      <c r="AX35" s="62">
        <f t="shared" si="14"/>
        <v>7.0452303790333949E-5</v>
      </c>
      <c r="AY35"/>
      <c r="AZ35"/>
      <c r="BB35" s="62">
        <f t="shared" si="25"/>
        <v>4.5073244021534987E-4</v>
      </c>
      <c r="BC35" s="62">
        <f t="shared" si="26"/>
        <v>0.11773336273824427</v>
      </c>
      <c r="BD35" s="62">
        <f t="shared" si="15"/>
        <v>0</v>
      </c>
      <c r="BE35" s="62">
        <f t="shared" si="27"/>
        <v>1.8791683012946255E-2</v>
      </c>
      <c r="BF35" s="62">
        <f t="shared" si="28"/>
        <v>9.3958415064731276E-3</v>
      </c>
      <c r="BG35" s="62">
        <f t="shared" si="74"/>
        <v>4.3796027252442707E-2</v>
      </c>
      <c r="BH35" s="62">
        <f t="shared" si="29"/>
        <v>1.0674583429029767</v>
      </c>
      <c r="BI35" s="62">
        <f t="shared" si="30"/>
        <v>0.56270224742140384</v>
      </c>
      <c r="BJ35" s="62">
        <f t="shared" si="31"/>
        <v>1.8970216447412986</v>
      </c>
      <c r="BK35" s="62">
        <f t="shared" si="32"/>
        <v>0.50475609548157285</v>
      </c>
      <c r="BL35" s="62">
        <f t="shared" si="33"/>
        <v>5.7946151939830992E-2</v>
      </c>
      <c r="BM35" s="62">
        <f t="shared" si="34"/>
        <v>0.61634484862053507</v>
      </c>
      <c r="BN35" s="62">
        <f t="shared" si="35"/>
        <v>7.3129911156741445E-2</v>
      </c>
      <c r="BO35" s="62">
        <f t="shared" si="36"/>
        <v>0</v>
      </c>
      <c r="BP35" s="62">
        <f t="shared" si="37"/>
        <v>1.5244455319943566</v>
      </c>
      <c r="BQ35" s="62">
        <f t="shared" si="38"/>
        <v>7.1057667392636237</v>
      </c>
      <c r="BR35" s="62">
        <f t="shared" si="39"/>
        <v>81.895078154913875</v>
      </c>
      <c r="BS35" s="62">
        <f t="shared" si="40"/>
        <v>9.4015796626713897</v>
      </c>
      <c r="BU35" s="62">
        <f t="shared" si="41"/>
        <v>49.374160000000003</v>
      </c>
      <c r="BV35" s="62">
        <f t="shared" si="42"/>
        <v>3.5999999999999997E-2</v>
      </c>
      <c r="BW35" s="62">
        <f t="shared" si="43"/>
        <v>1.1885927999999999</v>
      </c>
      <c r="BX35" s="62">
        <f t="shared" si="44"/>
        <v>9.4369999999999994</v>
      </c>
      <c r="BY35" s="62">
        <f t="shared" si="45"/>
        <v>0.13600000000000001</v>
      </c>
      <c r="BZ35" s="62">
        <f t="shared" si="46"/>
        <v>39.993454999999997</v>
      </c>
      <c r="CA35" s="62">
        <f t="shared" si="47"/>
        <v>2.9122712000000002</v>
      </c>
      <c r="CB35" s="62">
        <f t="shared" si="48"/>
        <v>-2.7E-2</v>
      </c>
      <c r="CC35" s="62">
        <f t="shared" si="49"/>
        <v>8.3000000000000004E-2</v>
      </c>
      <c r="CD35" s="62">
        <f t="shared" si="50"/>
        <v>5.0000000000000001E-3</v>
      </c>
      <c r="CE35" s="62" t="e">
        <f t="shared" si="51"/>
        <v>#N/A</v>
      </c>
      <c r="CF35" s="62" t="e">
        <f t="shared" si="52"/>
        <v>#N/A</v>
      </c>
      <c r="CG35" s="62">
        <f t="shared" si="53"/>
        <v>12</v>
      </c>
      <c r="CI35" s="62">
        <f t="shared" si="17"/>
        <v>0.82173853707248068</v>
      </c>
      <c r="CJ35" s="62">
        <f t="shared" si="78"/>
        <v>4.5073244021534987E-4</v>
      </c>
      <c r="CK35" s="62">
        <f t="shared" si="79"/>
        <v>1.1657442134170262E-2</v>
      </c>
      <c r="CL35" s="62">
        <f t="shared" si="18"/>
        <v>0.11818409517845961</v>
      </c>
      <c r="CM35" s="62">
        <f t="shared" si="19"/>
        <v>1.9171130532844661E-3</v>
      </c>
      <c r="CN35" s="62">
        <f t="shared" si="20"/>
        <v>0.99228508549934991</v>
      </c>
      <c r="CO35" s="62">
        <f t="shared" si="21"/>
        <v>5.1930656205420832E-2</v>
      </c>
      <c r="CQ35" s="62">
        <f t="shared" si="22"/>
        <v>1.762208067940552E-3</v>
      </c>
      <c r="CR35" s="62">
        <f t="shared" si="23"/>
        <v>7.0452303790333949E-5</v>
      </c>
      <c r="CV35" s="62">
        <f t="shared" si="54"/>
        <v>4.5073244021534987E-4</v>
      </c>
      <c r="CW35" s="62">
        <f t="shared" si="55"/>
        <v>0.11773336273824427</v>
      </c>
      <c r="CX35" s="62">
        <f t="shared" si="24"/>
        <v>0</v>
      </c>
      <c r="CY35" s="62">
        <f t="shared" si="56"/>
        <v>1.1657442134170262E-2</v>
      </c>
      <c r="CZ35" s="62">
        <f t="shared" si="57"/>
        <v>5.8287210670851311E-3</v>
      </c>
      <c r="DA35" s="62">
        <f t="shared" si="83"/>
        <v>4.6101935138335701E-2</v>
      </c>
      <c r="DB35" s="62">
        <f t="shared" si="58"/>
        <v>1.065833626152543</v>
      </c>
      <c r="DC35" s="62">
        <f t="shared" si="59"/>
        <v>0.62567335438496752</v>
      </c>
      <c r="DD35" s="62">
        <f t="shared" si="60"/>
        <v>1.7034985087390366</v>
      </c>
      <c r="DE35" s="62">
        <f t="shared" si="61"/>
        <v>0.44016027176757544</v>
      </c>
      <c r="DF35" s="62">
        <f t="shared" si="62"/>
        <v>0.18551308261739208</v>
      </c>
      <c r="DG35" s="62">
        <f t="shared" si="63"/>
        <v>0.67805474303060365</v>
      </c>
      <c r="DH35" s="62">
        <f t="shared" si="64"/>
        <v>6.6474343679210318E-2</v>
      </c>
      <c r="DI35" s="62">
        <f t="shared" si="65"/>
        <v>0</v>
      </c>
      <c r="DJ35" s="62">
        <f t="shared" si="66"/>
        <v>0.85962396502579363</v>
      </c>
      <c r="DK35" s="62">
        <f t="shared" si="67"/>
        <v>6.7991464719029198</v>
      </c>
      <c r="DL35" s="62">
        <f t="shared" si="68"/>
        <v>64.91515269110198</v>
      </c>
      <c r="DM35" s="62">
        <f t="shared" si="69"/>
        <v>27.359602528290118</v>
      </c>
      <c r="DO35" s="62">
        <f t="shared" si="70"/>
        <v>0.85962396502579363</v>
      </c>
      <c r="DP35" s="62">
        <f t="shared" si="71"/>
        <v>7.6587704369287133</v>
      </c>
      <c r="DQ35" s="62">
        <f t="shared" si="72"/>
        <v>63.195904761050393</v>
      </c>
      <c r="DR35" s="62">
        <f t="shared" si="73"/>
        <v>28.219226493315912</v>
      </c>
    </row>
    <row r="36" spans="1:122" x14ac:dyDescent="0.25">
      <c r="A36" s="78">
        <f t="shared" si="1"/>
        <v>20</v>
      </c>
      <c r="B36" s="82" t="str">
        <f t="shared" si="2"/>
        <v>20 semi Al2O3</v>
      </c>
      <c r="C36" s="13" t="s">
        <v>4</v>
      </c>
      <c r="D36" s="5">
        <v>3.42</v>
      </c>
      <c r="E36" s="10">
        <f t="shared" ref="E36:E43" si="88">D36*(100-D$44)/100</f>
        <v>2.907</v>
      </c>
      <c r="F36" s="80" t="str">
        <f t="shared" si="0"/>
        <v>20 Quant TiO2</v>
      </c>
      <c r="G36" s="13" t="s">
        <v>7</v>
      </c>
      <c r="H36" s="5">
        <v>4.2000000000000003E-2</v>
      </c>
      <c r="I36" s="10">
        <f t="shared" ref="I36:I44" si="89">H36*(100-H$45)/100</f>
        <v>3.5700000000000003E-2</v>
      </c>
      <c r="K36" s="62">
        <v>270</v>
      </c>
      <c r="L36" s="62">
        <f t="shared" si="86"/>
        <v>41.91</v>
      </c>
      <c r="M36" s="62">
        <f t="shared" si="86"/>
        <v>5.806E-2</v>
      </c>
      <c r="N36" s="62">
        <f t="shared" si="86"/>
        <v>3.5339999999999998</v>
      </c>
      <c r="O36" s="62">
        <f t="shared" si="86"/>
        <v>11.48</v>
      </c>
      <c r="P36" s="62">
        <f t="shared" si="6"/>
        <v>0.128</v>
      </c>
      <c r="Q36" s="113">
        <f t="shared" si="86"/>
        <v>38.07</v>
      </c>
      <c r="R36" s="62">
        <f t="shared" si="86"/>
        <v>3.6739999999999999</v>
      </c>
      <c r="S36" s="62">
        <f t="shared" si="86"/>
        <v>0.13170000000000001</v>
      </c>
      <c r="T36" s="62">
        <f t="shared" si="86"/>
        <v>0.12130000000000001</v>
      </c>
      <c r="U36" s="62" t="e">
        <f t="shared" si="86"/>
        <v>#N/A</v>
      </c>
      <c r="V36" s="62">
        <f t="shared" si="86"/>
        <v>0.5212</v>
      </c>
      <c r="W36" s="62">
        <f t="shared" si="86"/>
        <v>0.36799999999999999</v>
      </c>
      <c r="X36" s="62">
        <f t="shared" si="86"/>
        <v>12</v>
      </c>
      <c r="AA36" s="62">
        <f t="shared" si="87"/>
        <v>45.106999999999999</v>
      </c>
      <c r="AB36" s="62">
        <f t="shared" si="87"/>
        <v>5.0999999999999997E-2</v>
      </c>
      <c r="AC36" s="62">
        <f t="shared" si="87"/>
        <v>2.496</v>
      </c>
      <c r="AD36" s="62">
        <f t="shared" si="87"/>
        <v>9.6300000000000008</v>
      </c>
      <c r="AE36" s="62">
        <f t="shared" si="87"/>
        <v>0.13900000000000001</v>
      </c>
      <c r="AF36" s="62">
        <f t="shared" si="87"/>
        <v>38.863</v>
      </c>
      <c r="AG36" s="62">
        <f t="shared" si="87"/>
        <v>3.5030000000000001</v>
      </c>
      <c r="AH36" s="62">
        <f t="shared" si="87"/>
        <v>6.4000000000000001E-2</v>
      </c>
      <c r="AI36" s="62">
        <f t="shared" si="87"/>
        <v>0.14299999999999999</v>
      </c>
      <c r="AJ36" s="62">
        <f t="shared" si="87"/>
        <v>6.0000000000000001E-3</v>
      </c>
      <c r="AK36" s="62" t="e">
        <f t="shared" si="87"/>
        <v>#N/A</v>
      </c>
      <c r="AL36" s="62" t="e">
        <f t="shared" si="87"/>
        <v>#N/A</v>
      </c>
      <c r="AM36" s="62">
        <f t="shared" si="87"/>
        <v>12</v>
      </c>
      <c r="AO36" s="62">
        <f t="shared" si="8"/>
        <v>0.7507198135974037</v>
      </c>
      <c r="AP36" s="62">
        <f t="shared" si="76"/>
        <v>6.3853762363841229E-4</v>
      </c>
      <c r="AQ36" s="62">
        <f t="shared" si="77"/>
        <v>2.4480188309140841E-2</v>
      </c>
      <c r="AR36" s="62">
        <f t="shared" si="9"/>
        <v>0.12060112711333752</v>
      </c>
      <c r="AS36" s="62">
        <f t="shared" si="10"/>
        <v>1.9594023118127998E-3</v>
      </c>
      <c r="AT36" s="62">
        <f t="shared" si="11"/>
        <v>0.96423715524855846</v>
      </c>
      <c r="AU36" s="62">
        <f t="shared" si="12"/>
        <v>6.2464336661911556E-2</v>
      </c>
      <c r="AV36" s="62">
        <f>IF(AH36&gt;0,2*AH36/61.98,#N/A)</f>
        <v>2.0651823168764119E-3</v>
      </c>
      <c r="AW36" s="62">
        <f t="shared" si="13"/>
        <v>3.036093418259023E-3</v>
      </c>
      <c r="AX36" s="62">
        <f t="shared" si="14"/>
        <v>8.4542764548400736E-5</v>
      </c>
      <c r="AY36"/>
      <c r="AZ36"/>
      <c r="BB36" s="62">
        <f t="shared" si="25"/>
        <v>6.3853762363841229E-4</v>
      </c>
      <c r="BC36" s="62">
        <f t="shared" si="26"/>
        <v>0.11996258948969911</v>
      </c>
      <c r="BD36" s="62">
        <f t="shared" si="15"/>
        <v>2.0651823168764119E-3</v>
      </c>
      <c r="BE36" s="62">
        <f t="shared" si="27"/>
        <v>2.2415005992264429E-2</v>
      </c>
      <c r="BF36" s="62">
        <f t="shared" si="28"/>
        <v>1.1207502996132214E-2</v>
      </c>
      <c r="BG36" s="62">
        <f t="shared" si="74"/>
        <v>5.1256833665779343E-2</v>
      </c>
      <c r="BH36" s="62">
        <f t="shared" si="29"/>
        <v>1.0349023133842912</v>
      </c>
      <c r="BI36" s="62">
        <f t="shared" si="30"/>
        <v>0.5170819259913928</v>
      </c>
      <c r="BJ36" s="62">
        <f t="shared" si="31"/>
        <v>2.0014281323024194</v>
      </c>
      <c r="BK36" s="62">
        <f t="shared" si="32"/>
        <v>0.51782038739289837</v>
      </c>
      <c r="BL36" s="62">
        <f t="shared" si="33"/>
        <v>-7.384614015055746E-4</v>
      </c>
      <c r="BM36" s="62">
        <f t="shared" si="34"/>
        <v>0.58224998259381922</v>
      </c>
      <c r="BN36" s="62">
        <f t="shared" si="35"/>
        <v>0.10966726367149754</v>
      </c>
      <c r="BO36" s="62">
        <f t="shared" si="36"/>
        <v>0.35468997485863291</v>
      </c>
      <c r="BP36" s="62">
        <f t="shared" si="37"/>
        <v>1.9248610272523836</v>
      </c>
      <c r="BQ36" s="62">
        <f t="shared" si="38"/>
        <v>8.8032348987696558</v>
      </c>
      <c r="BR36" s="62">
        <f t="shared" si="39"/>
        <v>88.934375761782164</v>
      </c>
      <c r="BS36" s="62">
        <f t="shared" si="40"/>
        <v>-0.12682892633433177</v>
      </c>
      <c r="BU36" s="62">
        <f t="shared" si="41"/>
        <v>48.943128000000002</v>
      </c>
      <c r="BV36" s="62">
        <f t="shared" si="42"/>
        <v>5.0999999999999997E-2</v>
      </c>
      <c r="BW36" s="62">
        <f t="shared" si="43"/>
        <v>1.7313567999999999</v>
      </c>
      <c r="BX36" s="62">
        <f t="shared" si="44"/>
        <v>9.6300000000000008</v>
      </c>
      <c r="BY36" s="62">
        <f t="shared" si="45"/>
        <v>0.13900000000000001</v>
      </c>
      <c r="BZ36" s="62">
        <f t="shared" si="46"/>
        <v>38.8987275</v>
      </c>
      <c r="CA36" s="62">
        <f t="shared" si="47"/>
        <v>3.4147992000000005</v>
      </c>
      <c r="CB36" s="62">
        <f t="shared" si="48"/>
        <v>6.4000000000000001E-2</v>
      </c>
      <c r="CC36" s="62">
        <f t="shared" si="49"/>
        <v>0.14299999999999999</v>
      </c>
      <c r="CD36" s="62">
        <f t="shared" si="50"/>
        <v>6.0000000000000001E-3</v>
      </c>
      <c r="CE36" s="62" t="e">
        <f t="shared" si="51"/>
        <v>#N/A</v>
      </c>
      <c r="CF36" s="62" t="e">
        <f t="shared" si="52"/>
        <v>#N/A</v>
      </c>
      <c r="CG36" s="62">
        <f t="shared" si="53"/>
        <v>12</v>
      </c>
      <c r="CI36" s="62">
        <f t="shared" si="17"/>
        <v>0.81456483315303319</v>
      </c>
      <c r="CJ36" s="62">
        <f t="shared" si="78"/>
        <v>6.3853762363841229E-4</v>
      </c>
      <c r="CK36" s="62">
        <f t="shared" si="79"/>
        <v>1.6980745390349158E-2</v>
      </c>
      <c r="CL36" s="62">
        <f t="shared" si="18"/>
        <v>0.12060112711333752</v>
      </c>
      <c r="CM36" s="62">
        <f t="shared" si="19"/>
        <v>1.9594023118127998E-3</v>
      </c>
      <c r="CN36" s="62">
        <f t="shared" si="20"/>
        <v>0.96512359692738259</v>
      </c>
      <c r="CO36" s="62">
        <f t="shared" si="21"/>
        <v>6.0891569186875903E-2</v>
      </c>
      <c r="CP36" s="62">
        <f>IF(CB36&gt;0,2*CB36/61.98,#N/A)</f>
        <v>2.0651823168764119E-3</v>
      </c>
      <c r="CQ36" s="62">
        <f t="shared" si="22"/>
        <v>3.036093418259023E-3</v>
      </c>
      <c r="CR36" s="62">
        <f t="shared" si="23"/>
        <v>8.4542764548400736E-5</v>
      </c>
      <c r="CV36" s="62">
        <f t="shared" si="54"/>
        <v>6.3853762363841229E-4</v>
      </c>
      <c r="CW36" s="62">
        <f t="shared" si="55"/>
        <v>0.11996258948969911</v>
      </c>
      <c r="CX36" s="62">
        <f t="shared" si="24"/>
        <v>2.0651823168764119E-3</v>
      </c>
      <c r="CY36" s="62">
        <f t="shared" si="56"/>
        <v>1.4915563073472745E-2</v>
      </c>
      <c r="CZ36" s="62">
        <f t="shared" si="57"/>
        <v>7.4577815367363725E-3</v>
      </c>
      <c r="DA36" s="62">
        <f t="shared" si="83"/>
        <v>5.3433787650139529E-2</v>
      </c>
      <c r="DB36" s="62">
        <f t="shared" si="58"/>
        <v>1.0336118010787549</v>
      </c>
      <c r="DC36" s="62">
        <f t="shared" si="59"/>
        <v>0.57971857252837322</v>
      </c>
      <c r="DD36" s="62">
        <f t="shared" si="60"/>
        <v>1.7829544369620256</v>
      </c>
      <c r="DE36" s="62">
        <f t="shared" si="61"/>
        <v>0.45389322855038167</v>
      </c>
      <c r="DF36" s="62">
        <f t="shared" si="62"/>
        <v>0.12582534397799156</v>
      </c>
      <c r="DG36" s="62">
        <f t="shared" si="63"/>
        <v>0.64331386165576387</v>
      </c>
      <c r="DH36" s="62">
        <f t="shared" si="64"/>
        <v>9.9257557111382844E-2</v>
      </c>
      <c r="DI36" s="62">
        <f t="shared" si="65"/>
        <v>0.32102251171162971</v>
      </c>
      <c r="DJ36" s="62">
        <f t="shared" si="66"/>
        <v>1.1592757410110057</v>
      </c>
      <c r="DK36" s="62">
        <f t="shared" si="67"/>
        <v>8.306021498217282</v>
      </c>
      <c r="DL36" s="62">
        <f t="shared" si="68"/>
        <v>70.555487080932693</v>
      </c>
      <c r="DM36" s="62">
        <f t="shared" si="69"/>
        <v>19.558935611016022</v>
      </c>
      <c r="DO36" s="62">
        <f t="shared" si="70"/>
        <v>1.1592757410110057</v>
      </c>
      <c r="DP36" s="62">
        <f t="shared" si="71"/>
        <v>9.4652972392282884</v>
      </c>
      <c r="DQ36" s="62">
        <f t="shared" si="72"/>
        <v>68.236935598910677</v>
      </c>
      <c r="DR36" s="62">
        <f t="shared" si="73"/>
        <v>20.718211352027026</v>
      </c>
    </row>
    <row r="37" spans="1:122" x14ac:dyDescent="0.25">
      <c r="A37" s="78">
        <f t="shared" si="1"/>
        <v>20</v>
      </c>
      <c r="B37" s="82" t="str">
        <f t="shared" si="2"/>
        <v>20 semi SiO2</v>
      </c>
      <c r="C37" s="13" t="s">
        <v>5</v>
      </c>
      <c r="D37" s="5">
        <v>40.94</v>
      </c>
      <c r="E37" s="10">
        <f t="shared" si="88"/>
        <v>34.798999999999999</v>
      </c>
      <c r="F37" s="80" t="str">
        <f t="shared" si="0"/>
        <v>20 Quant Al2O3</v>
      </c>
      <c r="G37" s="13" t="s">
        <v>4</v>
      </c>
      <c r="H37" s="5">
        <v>2.3889999999999998</v>
      </c>
      <c r="I37" s="10">
        <f t="shared" si="89"/>
        <v>2.0306499999999996</v>
      </c>
      <c r="K37" s="62">
        <v>280</v>
      </c>
      <c r="L37" s="62">
        <f t="shared" si="86"/>
        <v>42.3</v>
      </c>
      <c r="M37" s="62">
        <f t="shared" si="86"/>
        <v>9.7600000000000006E-2</v>
      </c>
      <c r="N37" s="62">
        <f t="shared" si="86"/>
        <v>3.6579999999999999</v>
      </c>
      <c r="O37" s="62">
        <f t="shared" si="86"/>
        <v>11.63</v>
      </c>
      <c r="P37" s="62">
        <f t="shared" si="6"/>
        <v>0.17369999999999999</v>
      </c>
      <c r="Q37" s="113">
        <f t="shared" si="86"/>
        <v>37.21</v>
      </c>
      <c r="R37" s="62">
        <f t="shared" si="86"/>
        <v>4.0410000000000004</v>
      </c>
      <c r="S37" s="62" t="e">
        <f t="shared" si="86"/>
        <v>#N/A</v>
      </c>
      <c r="T37" s="62">
        <f t="shared" si="86"/>
        <v>4.929E-2</v>
      </c>
      <c r="U37" s="62" t="e">
        <f t="shared" si="86"/>
        <v>#N/A</v>
      </c>
      <c r="V37" s="62">
        <f t="shared" si="86"/>
        <v>0.41770000000000002</v>
      </c>
      <c r="W37" s="62">
        <f t="shared" si="86"/>
        <v>0.42280000000000001</v>
      </c>
      <c r="X37" s="62">
        <f t="shared" si="86"/>
        <v>12</v>
      </c>
      <c r="AA37" s="62">
        <f t="shared" si="87"/>
        <v>45.25</v>
      </c>
      <c r="AB37" s="62">
        <f t="shared" si="87"/>
        <v>0.09</v>
      </c>
      <c r="AC37" s="62">
        <f t="shared" si="87"/>
        <v>2.613</v>
      </c>
      <c r="AD37" s="62">
        <f t="shared" si="87"/>
        <v>9.9239999999999995</v>
      </c>
      <c r="AE37" s="62">
        <f t="shared" si="87"/>
        <v>0.15</v>
      </c>
      <c r="AF37" s="62">
        <f t="shared" si="87"/>
        <v>38.134</v>
      </c>
      <c r="AG37" s="62">
        <f t="shared" si="87"/>
        <v>3.7850000000000001</v>
      </c>
      <c r="AH37" s="62">
        <f t="shared" si="87"/>
        <v>-0.02</v>
      </c>
      <c r="AI37" s="62">
        <f t="shared" si="87"/>
        <v>7.0000000000000007E-2</v>
      </c>
      <c r="AJ37" s="62">
        <f t="shared" si="87"/>
        <v>5.0000000000000001E-3</v>
      </c>
      <c r="AK37" s="62" t="e">
        <f t="shared" si="87"/>
        <v>#N/A</v>
      </c>
      <c r="AL37" s="62" t="e">
        <f t="shared" si="87"/>
        <v>#N/A</v>
      </c>
      <c r="AM37" s="62">
        <f t="shared" si="87"/>
        <v>12</v>
      </c>
      <c r="AO37" s="62">
        <f t="shared" si="8"/>
        <v>0.75309977531829908</v>
      </c>
      <c r="AP37" s="62">
        <f t="shared" si="76"/>
        <v>1.1268311005383747E-3</v>
      </c>
      <c r="AQ37" s="62">
        <f t="shared" si="77"/>
        <v>2.5627697136131819E-2</v>
      </c>
      <c r="AR37" s="62">
        <f t="shared" si="9"/>
        <v>0.12428303068252974</v>
      </c>
      <c r="AS37" s="62">
        <f t="shared" si="10"/>
        <v>2.11446292641669E-3</v>
      </c>
      <c r="AT37" s="62">
        <f t="shared" si="11"/>
        <v>0.9461498000218338</v>
      </c>
      <c r="AU37" s="62">
        <f t="shared" si="12"/>
        <v>6.7492867332382314E-2</v>
      </c>
      <c r="AV37"/>
      <c r="AW37" s="62">
        <f t="shared" si="13"/>
        <v>1.48619957537155E-3</v>
      </c>
      <c r="AX37" s="62">
        <f t="shared" si="14"/>
        <v>7.0452303790333949E-5</v>
      </c>
      <c r="AY37"/>
      <c r="AZ37"/>
      <c r="BB37" s="62">
        <f t="shared" si="25"/>
        <v>1.1268311005383747E-3</v>
      </c>
      <c r="BC37" s="62">
        <f t="shared" si="26"/>
        <v>0.12315619958199137</v>
      </c>
      <c r="BD37" s="62">
        <f t="shared" si="15"/>
        <v>0</v>
      </c>
      <c r="BE37" s="62">
        <f t="shared" si="27"/>
        <v>2.5627697136131819E-2</v>
      </c>
      <c r="BF37" s="62">
        <f t="shared" si="28"/>
        <v>1.2813848568065909E-2</v>
      </c>
      <c r="BG37" s="62">
        <f t="shared" si="74"/>
        <v>5.4679018764316405E-2</v>
      </c>
      <c r="BH37" s="62">
        <f t="shared" si="29"/>
        <v>1.0167414437659255</v>
      </c>
      <c r="BI37" s="62">
        <f t="shared" si="30"/>
        <v>0.50875600312490166</v>
      </c>
      <c r="BJ37" s="62">
        <f t="shared" si="31"/>
        <v>1.998485398738993</v>
      </c>
      <c r="BK37" s="62">
        <f t="shared" si="32"/>
        <v>0.5079854406410238</v>
      </c>
      <c r="BL37" s="62">
        <f t="shared" si="33"/>
        <v>7.7056248387785686E-4</v>
      </c>
      <c r="BM37" s="62">
        <f t="shared" si="34"/>
        <v>0.57737570155782236</v>
      </c>
      <c r="BN37" s="62">
        <f t="shared" si="35"/>
        <v>0.19516427475178849</v>
      </c>
      <c r="BO37" s="62">
        <f t="shared" si="36"/>
        <v>0</v>
      </c>
      <c r="BP37" s="62">
        <f t="shared" si="37"/>
        <v>2.2193259143903621</v>
      </c>
      <c r="BQ37" s="62">
        <f t="shared" si="38"/>
        <v>9.4702666940757076</v>
      </c>
      <c r="BR37" s="62">
        <f t="shared" si="39"/>
        <v>87.981783658443518</v>
      </c>
      <c r="BS37" s="62">
        <f t="shared" si="40"/>
        <v>0.13345945833861653</v>
      </c>
      <c r="BU37" s="62">
        <f t="shared" si="41"/>
        <v>49.115300000000005</v>
      </c>
      <c r="BV37" s="62">
        <f t="shared" si="42"/>
        <v>0.09</v>
      </c>
      <c r="BW37" s="62">
        <f t="shared" si="43"/>
        <v>1.8408453999999996</v>
      </c>
      <c r="BX37" s="62">
        <f t="shared" si="44"/>
        <v>9.9239999999999995</v>
      </c>
      <c r="BY37" s="62">
        <f t="shared" si="45"/>
        <v>0.15</v>
      </c>
      <c r="BZ37" s="62">
        <f t="shared" si="46"/>
        <v>38.175195000000002</v>
      </c>
      <c r="CA37" s="62">
        <f t="shared" si="47"/>
        <v>3.6873240000000003</v>
      </c>
      <c r="CB37" s="62">
        <f t="shared" si="48"/>
        <v>-0.02</v>
      </c>
      <c r="CC37" s="62">
        <f t="shared" si="49"/>
        <v>7.0000000000000007E-2</v>
      </c>
      <c r="CD37" s="62">
        <f t="shared" si="50"/>
        <v>5.0000000000000001E-3</v>
      </c>
      <c r="CE37" s="62" t="e">
        <f t="shared" si="51"/>
        <v>#N/A</v>
      </c>
      <c r="CF37" s="62" t="e">
        <f t="shared" si="52"/>
        <v>#N/A</v>
      </c>
      <c r="CG37" s="62">
        <f t="shared" si="53"/>
        <v>12</v>
      </c>
      <c r="CI37" s="62">
        <f t="shared" si="17"/>
        <v>0.81743030706499131</v>
      </c>
      <c r="CJ37" s="62">
        <f t="shared" si="78"/>
        <v>1.1268311005383747E-3</v>
      </c>
      <c r="CK37" s="62">
        <f t="shared" si="79"/>
        <v>1.8054584150647309E-2</v>
      </c>
      <c r="CL37" s="62">
        <f t="shared" si="18"/>
        <v>0.12428303068252974</v>
      </c>
      <c r="CM37" s="62">
        <f t="shared" si="19"/>
        <v>2.11446292641669E-3</v>
      </c>
      <c r="CN37" s="62">
        <f t="shared" si="20"/>
        <v>0.94717189686485848</v>
      </c>
      <c r="CO37" s="62">
        <f t="shared" si="21"/>
        <v>6.5751141226818841E-2</v>
      </c>
      <c r="CQ37" s="62">
        <f t="shared" si="22"/>
        <v>1.48619957537155E-3</v>
      </c>
      <c r="CR37" s="62">
        <f t="shared" si="23"/>
        <v>7.0452303790333949E-5</v>
      </c>
      <c r="CV37" s="62">
        <f t="shared" si="54"/>
        <v>1.1268311005383747E-3</v>
      </c>
      <c r="CW37" s="62">
        <f t="shared" si="55"/>
        <v>0.12315619958199137</v>
      </c>
      <c r="CX37" s="62">
        <f t="shared" si="24"/>
        <v>0</v>
      </c>
      <c r="CY37" s="62">
        <f t="shared" si="56"/>
        <v>1.8054584150647309E-2</v>
      </c>
      <c r="CZ37" s="62">
        <f t="shared" si="57"/>
        <v>9.0272920753236546E-3</v>
      </c>
      <c r="DA37" s="62">
        <f t="shared" si="83"/>
        <v>5.6723849151495184E-2</v>
      </c>
      <c r="DB37" s="62">
        <f t="shared" si="58"/>
        <v>1.0157187102217713</v>
      </c>
      <c r="DC37" s="62">
        <f t="shared" si="59"/>
        <v>0.57248032630836321</v>
      </c>
      <c r="DD37" s="62">
        <f t="shared" si="60"/>
        <v>1.7742421242169644</v>
      </c>
      <c r="DE37" s="62">
        <f t="shared" si="61"/>
        <v>0.44323838391340803</v>
      </c>
      <c r="DF37" s="62">
        <f t="shared" si="62"/>
        <v>0.12924194239495518</v>
      </c>
      <c r="DG37" s="62">
        <f t="shared" si="63"/>
        <v>0.63935829863572047</v>
      </c>
      <c r="DH37" s="62">
        <f t="shared" si="64"/>
        <v>0.1762440720551898</v>
      </c>
      <c r="DI37" s="62">
        <f t="shared" si="65"/>
        <v>0</v>
      </c>
      <c r="DJ37" s="62">
        <f t="shared" si="66"/>
        <v>1.4119300702886517</v>
      </c>
      <c r="DK37" s="62">
        <f t="shared" si="67"/>
        <v>8.8719970120875917</v>
      </c>
      <c r="DL37" s="62">
        <f t="shared" si="68"/>
        <v>69.325507287416428</v>
      </c>
      <c r="DM37" s="62">
        <f t="shared" si="69"/>
        <v>20.21432155815214</v>
      </c>
      <c r="DO37" s="62">
        <f t="shared" si="70"/>
        <v>1.4119300702886517</v>
      </c>
      <c r="DP37" s="62">
        <f t="shared" si="71"/>
        <v>10.283927082376243</v>
      </c>
      <c r="DQ37" s="62">
        <f t="shared" si="72"/>
        <v>66.501647146839119</v>
      </c>
      <c r="DR37" s="62">
        <f t="shared" si="73"/>
        <v>21.626251628440791</v>
      </c>
    </row>
    <row r="38" spans="1:122" x14ac:dyDescent="0.25">
      <c r="A38" s="78">
        <f t="shared" si="1"/>
        <v>20</v>
      </c>
      <c r="B38" s="82" t="str">
        <f t="shared" si="2"/>
        <v>20 semi CaO</v>
      </c>
      <c r="C38" s="13" t="s">
        <v>6</v>
      </c>
      <c r="D38" s="5">
        <v>2.496</v>
      </c>
      <c r="E38" s="10">
        <f t="shared" si="88"/>
        <v>2.1215999999999999</v>
      </c>
      <c r="F38" s="80" t="str">
        <f t="shared" si="0"/>
        <v>20 Quant Fe2O3</v>
      </c>
      <c r="G38" s="13" t="s">
        <v>10</v>
      </c>
      <c r="H38" s="5">
        <v>10.183</v>
      </c>
      <c r="I38" s="10">
        <f t="shared" si="89"/>
        <v>8.6555499999999999</v>
      </c>
      <c r="K38" s="62">
        <v>290</v>
      </c>
      <c r="L38" s="62">
        <f t="shared" ref="L38:X47" si="90">INDEX($A$7:$I$702,(MATCH((CONCATENATE($K38,$L$5,L$7)),$B$7:$B$702,0)),4)</f>
        <v>41.27</v>
      </c>
      <c r="M38" s="62">
        <f t="shared" si="90"/>
        <v>8.2680000000000003E-2</v>
      </c>
      <c r="N38" s="62">
        <f t="shared" si="90"/>
        <v>2.5299999999999998</v>
      </c>
      <c r="O38" s="62">
        <f t="shared" si="90"/>
        <v>12.22</v>
      </c>
      <c r="P38" s="62">
        <f t="shared" si="6"/>
        <v>0.15609999999999999</v>
      </c>
      <c r="Q38" s="113">
        <f t="shared" si="90"/>
        <v>40.65</v>
      </c>
      <c r="R38" s="62">
        <f t="shared" si="90"/>
        <v>2.02</v>
      </c>
      <c r="S38" s="62" t="e">
        <f t="shared" si="90"/>
        <v>#N/A</v>
      </c>
      <c r="T38" s="62">
        <f t="shared" si="90"/>
        <v>6.3469999999999999E-2</v>
      </c>
      <c r="U38" s="62" t="e">
        <f t="shared" si="90"/>
        <v>#N/A</v>
      </c>
      <c r="V38" s="62">
        <f t="shared" si="90"/>
        <v>0.56830000000000003</v>
      </c>
      <c r="W38" s="62">
        <f t="shared" si="90"/>
        <v>0.43980000000000002</v>
      </c>
      <c r="X38" s="62">
        <f t="shared" si="90"/>
        <v>13</v>
      </c>
      <c r="AA38" s="62">
        <f t="shared" ref="AA38:AM50" si="91">INDEX($A$7:$I$702,(MATCH((CONCATENATE($K38,$AA$5,AA$7)),$F$7:$F$702,0)),8)</f>
        <v>41.273000000000003</v>
      </c>
      <c r="AB38" s="62">
        <f t="shared" si="91"/>
        <v>8.3000000000000004E-2</v>
      </c>
      <c r="AC38" s="62">
        <f t="shared" si="91"/>
        <v>2.5299999999999998</v>
      </c>
      <c r="AD38" s="62">
        <f t="shared" si="91"/>
        <v>12.215</v>
      </c>
      <c r="AE38" s="62">
        <f t="shared" si="91"/>
        <v>0.156</v>
      </c>
      <c r="AF38" s="62">
        <f t="shared" si="91"/>
        <v>40.651000000000003</v>
      </c>
      <c r="AG38" s="62">
        <f t="shared" si="91"/>
        <v>2.02</v>
      </c>
      <c r="AH38" s="62" t="e">
        <f t="shared" si="91"/>
        <v>#N/A</v>
      </c>
      <c r="AI38" s="62">
        <f t="shared" si="91"/>
        <v>6.3E-2</v>
      </c>
      <c r="AJ38" s="62" t="e">
        <f t="shared" si="91"/>
        <v>#N/A</v>
      </c>
      <c r="AK38" s="62">
        <f t="shared" si="91"/>
        <v>0.56799999999999995</v>
      </c>
      <c r="AL38" s="62">
        <f t="shared" si="91"/>
        <v>0.44</v>
      </c>
      <c r="AM38" s="62">
        <f t="shared" si="91"/>
        <v>13</v>
      </c>
      <c r="AO38" s="62">
        <f t="shared" si="8"/>
        <v>0.68691021053507539</v>
      </c>
      <c r="AP38" s="62">
        <f t="shared" si="76"/>
        <v>1.0391886816076123E-3</v>
      </c>
      <c r="AQ38" s="62">
        <f t="shared" si="77"/>
        <v>2.4813652412710867E-2</v>
      </c>
      <c r="AR38" s="62">
        <f t="shared" si="9"/>
        <v>0.15297432686286788</v>
      </c>
      <c r="AS38" s="62">
        <f t="shared" si="10"/>
        <v>2.199041443473358E-3</v>
      </c>
      <c r="AT38" s="62">
        <f t="shared" si="11"/>
        <v>1.0085995573684263</v>
      </c>
      <c r="AU38" s="62">
        <f t="shared" si="12"/>
        <v>3.6019971469329531E-2</v>
      </c>
      <c r="AV38"/>
      <c r="AW38" s="62">
        <f t="shared" si="13"/>
        <v>1.337579617834395E-3</v>
      </c>
      <c r="AX38"/>
      <c r="AY38" s="62">
        <f>2*AK38/152</f>
        <v>7.4736842105263155E-3</v>
      </c>
      <c r="AZ38" s="62">
        <f>AL38/74.69</f>
        <v>5.8910162002945507E-3</v>
      </c>
      <c r="BB38" s="62">
        <f t="shared" si="25"/>
        <v>1.0391886816076123E-3</v>
      </c>
      <c r="BC38" s="62">
        <f t="shared" si="26"/>
        <v>0.15193513818126028</v>
      </c>
      <c r="BD38" s="62">
        <f t="shared" si="15"/>
        <v>0</v>
      </c>
      <c r="BE38" s="62">
        <f t="shared" si="27"/>
        <v>2.4813652412710867E-2</v>
      </c>
      <c r="BF38" s="62">
        <f t="shared" si="28"/>
        <v>1.2406826206355434E-2</v>
      </c>
      <c r="BG38" s="62">
        <f t="shared" si="74"/>
        <v>2.3613145262974096E-2</v>
      </c>
      <c r="BH38" s="62">
        <f t="shared" si="29"/>
        <v>1.1391205917301859</v>
      </c>
      <c r="BI38" s="62">
        <f t="shared" si="30"/>
        <v>0.56764397707046821</v>
      </c>
      <c r="BJ38" s="62">
        <f t="shared" si="31"/>
        <v>2.0067518334450214</v>
      </c>
      <c r="BK38" s="62">
        <f t="shared" si="32"/>
        <v>0.57147661465971755</v>
      </c>
      <c r="BL38" s="62">
        <f t="shared" si="33"/>
        <v>-3.8326375892493436E-3</v>
      </c>
      <c r="BM38" s="62">
        <f t="shared" si="34"/>
        <v>0.60470313722140534</v>
      </c>
      <c r="BN38" s="62">
        <f t="shared" si="35"/>
        <v>0.17185104849673119</v>
      </c>
      <c r="BO38" s="62">
        <f t="shared" si="36"/>
        <v>0</v>
      </c>
      <c r="BP38" s="62">
        <f t="shared" si="37"/>
        <v>2.0517218189679762</v>
      </c>
      <c r="BQ38" s="62">
        <f t="shared" si="38"/>
        <v>3.9049152897528963</v>
      </c>
      <c r="BR38" s="77">
        <f t="shared" si="39"/>
        <v>94.505316655977225</v>
      </c>
      <c r="BS38" s="114">
        <f t="shared" si="40"/>
        <v>-0.63380481319481985</v>
      </c>
      <c r="BU38" s="62">
        <f t="shared" si="41"/>
        <v>44.326992000000004</v>
      </c>
      <c r="BV38" s="62">
        <f t="shared" si="42"/>
        <v>8.3000000000000004E-2</v>
      </c>
      <c r="BW38" s="62">
        <f t="shared" si="43"/>
        <v>1.7631739999999998</v>
      </c>
      <c r="BX38" s="62">
        <f t="shared" si="44"/>
        <v>12.215</v>
      </c>
      <c r="BY38" s="62">
        <f t="shared" si="45"/>
        <v>0.156</v>
      </c>
      <c r="BZ38" s="62">
        <f t="shared" si="46"/>
        <v>40.673317500000003</v>
      </c>
      <c r="CA38" s="62">
        <f t="shared" si="47"/>
        <v>1.9816280000000002</v>
      </c>
      <c r="CB38" s="62" t="e">
        <f t="shared" si="48"/>
        <v>#N/A</v>
      </c>
      <c r="CC38" s="62">
        <f t="shared" si="49"/>
        <v>6.3E-2</v>
      </c>
      <c r="CD38" s="62" t="e">
        <f t="shared" si="50"/>
        <v>#N/A</v>
      </c>
      <c r="CE38" s="62">
        <f t="shared" si="51"/>
        <v>0.4613216</v>
      </c>
      <c r="CF38" s="62">
        <f t="shared" si="52"/>
        <v>0.31156800000000001</v>
      </c>
      <c r="CG38" s="62">
        <f t="shared" si="53"/>
        <v>13</v>
      </c>
      <c r="CI38" s="62">
        <f t="shared" si="17"/>
        <v>0.73773807106598988</v>
      </c>
      <c r="CJ38" s="62">
        <f t="shared" si="78"/>
        <v>1.0391886816076123E-3</v>
      </c>
      <c r="CK38" s="62">
        <f t="shared" si="79"/>
        <v>1.7292801098469986E-2</v>
      </c>
      <c r="CL38" s="62">
        <f t="shared" si="18"/>
        <v>0.15297432686286788</v>
      </c>
      <c r="CM38" s="62">
        <f t="shared" si="19"/>
        <v>2.199041443473358E-3</v>
      </c>
      <c r="CN38" s="62">
        <f t="shared" si="20"/>
        <v>1.0091532810313515</v>
      </c>
      <c r="CO38" s="62">
        <f t="shared" si="21"/>
        <v>3.5335734664764626E-2</v>
      </c>
      <c r="CQ38" s="62">
        <f t="shared" si="22"/>
        <v>1.337579617834395E-3</v>
      </c>
      <c r="CS38" s="62">
        <f>2*CE38/152</f>
        <v>6.0700210526315789E-3</v>
      </c>
      <c r="CT38" s="62">
        <f>CF38/74.69</f>
        <v>4.1714821261213016E-3</v>
      </c>
      <c r="CV38" s="62">
        <f t="shared" si="54"/>
        <v>1.0391886816076123E-3</v>
      </c>
      <c r="CW38" s="62">
        <f t="shared" si="55"/>
        <v>0.15193513818126028</v>
      </c>
      <c r="CX38" s="62">
        <f t="shared" si="24"/>
        <v>0</v>
      </c>
      <c r="CY38" s="62">
        <f t="shared" si="56"/>
        <v>1.7292801098469986E-2</v>
      </c>
      <c r="CZ38" s="62">
        <f t="shared" si="57"/>
        <v>8.6464005492349928E-3</v>
      </c>
      <c r="DA38" s="62">
        <f t="shared" si="83"/>
        <v>2.6689334115529633E-2</v>
      </c>
      <c r="DB38" s="62">
        <f t="shared" si="58"/>
        <v>1.1365981265405556</v>
      </c>
      <c r="DC38" s="62">
        <f t="shared" si="59"/>
        <v>0.6136879335054013</v>
      </c>
      <c r="DD38" s="62">
        <f t="shared" si="60"/>
        <v>1.852078335723953</v>
      </c>
      <c r="DE38" s="62">
        <f t="shared" si="61"/>
        <v>0.52291019303515429</v>
      </c>
      <c r="DF38" s="62">
        <f t="shared" si="62"/>
        <v>9.0777740470247004E-2</v>
      </c>
      <c r="DG38" s="62">
        <f t="shared" si="63"/>
        <v>0.65006285685177356</v>
      </c>
      <c r="DH38" s="62">
        <f t="shared" si="64"/>
        <v>0.15985972289516098</v>
      </c>
      <c r="DI38" s="62">
        <f t="shared" si="65"/>
        <v>0</v>
      </c>
      <c r="DJ38" s="62">
        <f t="shared" si="66"/>
        <v>1.3300868459258137</v>
      </c>
      <c r="DK38" s="62">
        <f t="shared" si="67"/>
        <v>4.1056543739146907</v>
      </c>
      <c r="DL38" s="77">
        <f t="shared" si="68"/>
        <v>80.439943233733715</v>
      </c>
      <c r="DM38" s="114">
        <f t="shared" si="69"/>
        <v>13.964455823530619</v>
      </c>
      <c r="DN38" s="114"/>
      <c r="DO38" s="62">
        <f t="shared" si="70"/>
        <v>1.3300868459258137</v>
      </c>
      <c r="DP38" s="62">
        <f t="shared" si="71"/>
        <v>5.4357412198405042</v>
      </c>
      <c r="DQ38" s="62">
        <f t="shared" si="72"/>
        <v>77.779769541882089</v>
      </c>
      <c r="DR38" s="62">
        <f t="shared" si="73"/>
        <v>15.294542669456433</v>
      </c>
    </row>
    <row r="39" spans="1:122" x14ac:dyDescent="0.25">
      <c r="A39" s="78">
        <f t="shared" si="1"/>
        <v>20</v>
      </c>
      <c r="B39" s="82" t="str">
        <f t="shared" si="2"/>
        <v>20 semi TiO2</v>
      </c>
      <c r="C39" s="13" t="s">
        <v>7</v>
      </c>
      <c r="D39" s="5">
        <v>5.4370000000000002E-2</v>
      </c>
      <c r="E39" s="10">
        <f t="shared" si="88"/>
        <v>4.6214500000000006E-2</v>
      </c>
      <c r="F39" s="80" t="str">
        <f t="shared" ref="F39:F60" si="92">A39&amp;" Quant "&amp;G39</f>
        <v>20 Quant MnO</v>
      </c>
      <c r="G39" s="13" t="s">
        <v>9</v>
      </c>
      <c r="H39" s="5">
        <v>0.124</v>
      </c>
      <c r="I39" s="10">
        <f t="shared" si="89"/>
        <v>0.10539999999999999</v>
      </c>
      <c r="K39" s="62">
        <v>300</v>
      </c>
      <c r="L39" s="62">
        <f t="shared" si="90"/>
        <v>42.4</v>
      </c>
      <c r="M39" s="62">
        <f t="shared" si="90"/>
        <v>6.8739999999999996E-2</v>
      </c>
      <c r="N39" s="62">
        <f t="shared" si="90"/>
        <v>2.8420000000000001</v>
      </c>
      <c r="O39" s="62">
        <f t="shared" si="90"/>
        <v>11.29</v>
      </c>
      <c r="P39" s="62">
        <f t="shared" si="6"/>
        <v>0.15210000000000001</v>
      </c>
      <c r="Q39" s="113">
        <f t="shared" si="90"/>
        <v>39.090000000000003</v>
      </c>
      <c r="R39" s="62">
        <f t="shared" si="90"/>
        <v>3.129</v>
      </c>
      <c r="S39" s="62" t="e">
        <f t="shared" si="90"/>
        <v>#N/A</v>
      </c>
      <c r="T39" s="62">
        <f t="shared" si="90"/>
        <v>0.12379999999999999</v>
      </c>
      <c r="U39" s="62" t="e">
        <f t="shared" si="90"/>
        <v>#N/A</v>
      </c>
      <c r="V39" s="62">
        <f t="shared" si="90"/>
        <v>0.49490000000000001</v>
      </c>
      <c r="W39" s="62">
        <f t="shared" si="90"/>
        <v>0.41099999999999998</v>
      </c>
      <c r="X39" s="62">
        <f t="shared" si="90"/>
        <v>12</v>
      </c>
      <c r="AA39" s="62">
        <f t="shared" si="91"/>
        <v>45.515000000000001</v>
      </c>
      <c r="AB39" s="62">
        <f t="shared" si="91"/>
        <v>5.2999999999999999E-2</v>
      </c>
      <c r="AC39" s="62">
        <f t="shared" si="91"/>
        <v>1.9119999999999999</v>
      </c>
      <c r="AD39" s="62">
        <f t="shared" si="91"/>
        <v>9.359</v>
      </c>
      <c r="AE39" s="62">
        <f t="shared" si="91"/>
        <v>0.13500000000000001</v>
      </c>
      <c r="AF39" s="62">
        <f t="shared" si="91"/>
        <v>39.851999999999997</v>
      </c>
      <c r="AG39" s="62">
        <f t="shared" si="91"/>
        <v>3.0110000000000001</v>
      </c>
      <c r="AH39" s="62">
        <f t="shared" si="91"/>
        <v>2.7E-2</v>
      </c>
      <c r="AI39" s="62">
        <f t="shared" si="91"/>
        <v>0.13</v>
      </c>
      <c r="AJ39" s="62">
        <f t="shared" si="91"/>
        <v>5.0000000000000001E-3</v>
      </c>
      <c r="AK39" s="62" t="e">
        <f t="shared" si="91"/>
        <v>#N/A</v>
      </c>
      <c r="AL39" s="62" t="e">
        <f t="shared" si="91"/>
        <v>#N/A</v>
      </c>
      <c r="AM39" s="62">
        <f t="shared" si="91"/>
        <v>12</v>
      </c>
      <c r="AO39" s="62">
        <f t="shared" si="8"/>
        <v>0.75751019389198637</v>
      </c>
      <c r="AP39" s="62">
        <f t="shared" si="76"/>
        <v>6.6357831476148734E-4</v>
      </c>
      <c r="AQ39" s="62">
        <f t="shared" si="77"/>
        <v>1.8752451941938017E-2</v>
      </c>
      <c r="AR39" s="62">
        <f t="shared" si="9"/>
        <v>0.11720726361928617</v>
      </c>
      <c r="AS39" s="62">
        <f t="shared" si="10"/>
        <v>1.9030166337750214E-3</v>
      </c>
      <c r="AT39" s="62">
        <f t="shared" si="11"/>
        <v>0.98877541906094613</v>
      </c>
      <c r="AU39" s="62">
        <f t="shared" si="12"/>
        <v>5.3691155492154072E-2</v>
      </c>
      <c r="AV39" s="62">
        <f>IF(AH39&gt;0,2*AH39/61.98,#N/A)</f>
        <v>8.7124878993223619E-4</v>
      </c>
      <c r="AW39" s="62">
        <f t="shared" si="13"/>
        <v>2.7600849256900211E-3</v>
      </c>
      <c r="AX39" s="62">
        <f t="shared" ref="AX39:AX50" si="93">2*AJ39/141.94</f>
        <v>7.0452303790333949E-5</v>
      </c>
      <c r="AY39"/>
      <c r="AZ39"/>
      <c r="BB39" s="62">
        <f t="shared" si="25"/>
        <v>6.6357831476148734E-4</v>
      </c>
      <c r="BC39" s="62">
        <f t="shared" si="26"/>
        <v>0.11654368530452468</v>
      </c>
      <c r="BD39" s="62">
        <f t="shared" si="15"/>
        <v>8.7124878993223619E-4</v>
      </c>
      <c r="BE39" s="62">
        <f t="shared" si="27"/>
        <v>1.7881203152005781E-2</v>
      </c>
      <c r="BF39" s="62">
        <f t="shared" si="28"/>
        <v>8.9406015760028906E-3</v>
      </c>
      <c r="BG39" s="62">
        <f t="shared" si="74"/>
        <v>4.4750553916151181E-2</v>
      </c>
      <c r="BH39" s="62">
        <f t="shared" si="29"/>
        <v>1.0624715670830946</v>
      </c>
      <c r="BI39" s="62">
        <f t="shared" si="30"/>
        <v>0.55801302870557912</v>
      </c>
      <c r="BJ39" s="62">
        <f t="shared" si="31"/>
        <v>1.90402645176172</v>
      </c>
      <c r="BK39" s="62">
        <f t="shared" si="32"/>
        <v>0.50445853837751553</v>
      </c>
      <c r="BL39" s="62">
        <f t="shared" si="33"/>
        <v>5.3554490328063586E-2</v>
      </c>
      <c r="BM39" s="62">
        <f t="shared" si="34"/>
        <v>0.61323901130242686</v>
      </c>
      <c r="BN39" s="62">
        <f t="shared" si="35"/>
        <v>0.10820875752052164</v>
      </c>
      <c r="BO39" s="62">
        <f t="shared" si="36"/>
        <v>0.14207328201150082</v>
      </c>
      <c r="BP39" s="62">
        <f t="shared" si="37"/>
        <v>1.4579309879543387</v>
      </c>
      <c r="BQ39" s="62">
        <f t="shared" si="38"/>
        <v>7.2974082032236955</v>
      </c>
      <c r="BR39" s="62">
        <f t="shared" si="39"/>
        <v>82.261325369063186</v>
      </c>
      <c r="BS39" s="62">
        <f t="shared" si="40"/>
        <v>8.7330534002267655</v>
      </c>
      <c r="BU39" s="62">
        <f t="shared" si="41"/>
        <v>49.434359999999998</v>
      </c>
      <c r="BV39" s="62">
        <f t="shared" si="42"/>
        <v>5.2999999999999999E-2</v>
      </c>
      <c r="BW39" s="62">
        <f t="shared" si="43"/>
        <v>1.1848495999999997</v>
      </c>
      <c r="BX39" s="62">
        <f t="shared" si="44"/>
        <v>9.359</v>
      </c>
      <c r="BY39" s="62">
        <f t="shared" si="45"/>
        <v>0.13500000000000001</v>
      </c>
      <c r="BZ39" s="62">
        <f t="shared" si="46"/>
        <v>39.880309999999994</v>
      </c>
      <c r="CA39" s="62">
        <f t="shared" si="47"/>
        <v>2.9393304000000002</v>
      </c>
      <c r="CB39" s="62">
        <f t="shared" si="48"/>
        <v>2.7E-2</v>
      </c>
      <c r="CC39" s="62">
        <f t="shared" si="49"/>
        <v>0.13</v>
      </c>
      <c r="CD39" s="62">
        <f t="shared" si="50"/>
        <v>5.0000000000000001E-3</v>
      </c>
      <c r="CE39" s="62" t="e">
        <f t="shared" si="51"/>
        <v>#N/A</v>
      </c>
      <c r="CF39" s="62" t="e">
        <f t="shared" si="52"/>
        <v>#N/A</v>
      </c>
      <c r="CG39" s="62">
        <f t="shared" si="53"/>
        <v>12</v>
      </c>
      <c r="CI39" s="62">
        <f t="shared" si="17"/>
        <v>0.82274045102771065</v>
      </c>
      <c r="CJ39" s="62">
        <f t="shared" si="78"/>
        <v>6.6357831476148734E-4</v>
      </c>
      <c r="CK39" s="62">
        <f t="shared" si="79"/>
        <v>1.162072969792075E-2</v>
      </c>
      <c r="CL39" s="62">
        <f t="shared" si="18"/>
        <v>0.11720726361928617</v>
      </c>
      <c r="CM39" s="62">
        <f t="shared" si="19"/>
        <v>1.9030166337750214E-3</v>
      </c>
      <c r="CN39" s="62">
        <f t="shared" si="20"/>
        <v>0.98947782376117732</v>
      </c>
      <c r="CO39" s="62">
        <f t="shared" si="21"/>
        <v>5.2413166904422256E-2</v>
      </c>
      <c r="CP39" s="62">
        <f>IF(CB39&gt;0,2*CB39/61.98,#N/A)</f>
        <v>8.7124878993223619E-4</v>
      </c>
      <c r="CQ39" s="62">
        <f t="shared" si="22"/>
        <v>2.7600849256900211E-3</v>
      </c>
      <c r="CR39" s="62">
        <f t="shared" ref="CR39:CR50" si="94">2*CD39/141.94</f>
        <v>7.0452303790333949E-5</v>
      </c>
      <c r="CV39" s="62">
        <f t="shared" si="54"/>
        <v>6.6357831476148734E-4</v>
      </c>
      <c r="CW39" s="62">
        <f t="shared" si="55"/>
        <v>0.11654368530452468</v>
      </c>
      <c r="CX39" s="62">
        <f t="shared" si="24"/>
        <v>8.7124878993223619E-4</v>
      </c>
      <c r="CY39" s="62">
        <f t="shared" si="56"/>
        <v>1.0749480907988515E-2</v>
      </c>
      <c r="CZ39" s="62">
        <f t="shared" si="57"/>
        <v>5.3747404539942574E-3</v>
      </c>
      <c r="DA39" s="62">
        <f t="shared" si="83"/>
        <v>4.7038426450428002E-2</v>
      </c>
      <c r="DB39" s="62">
        <f t="shared" si="58"/>
        <v>1.060886099249049</v>
      </c>
      <c r="DC39" s="62">
        <f t="shared" si="59"/>
        <v>0.6212235179482134</v>
      </c>
      <c r="DD39" s="62">
        <f t="shared" si="60"/>
        <v>1.7077365370083861</v>
      </c>
      <c r="DE39" s="62">
        <f t="shared" si="61"/>
        <v>0.43966258130083558</v>
      </c>
      <c r="DF39" s="62">
        <f t="shared" si="62"/>
        <v>0.18156093664737782</v>
      </c>
      <c r="DG39" s="62">
        <f t="shared" si="63"/>
        <v>0.67517151195732938</v>
      </c>
      <c r="DH39" s="62">
        <f t="shared" si="64"/>
        <v>9.828292559882551E-2</v>
      </c>
      <c r="DI39" s="62">
        <f t="shared" si="65"/>
        <v>0.12904110651921269</v>
      </c>
      <c r="DJ39" s="62">
        <f t="shared" si="66"/>
        <v>0.79605557385157255</v>
      </c>
      <c r="DK39" s="62">
        <f t="shared" si="67"/>
        <v>6.9668855420251825</v>
      </c>
      <c r="DL39" s="62">
        <f t="shared" si="68"/>
        <v>65.118651115217986</v>
      </c>
      <c r="DM39" s="62">
        <f t="shared" si="69"/>
        <v>26.891083736787223</v>
      </c>
      <c r="DO39" s="62">
        <f t="shared" si="70"/>
        <v>0.79605557385157255</v>
      </c>
      <c r="DP39" s="62">
        <f t="shared" si="71"/>
        <v>7.7629411158767549</v>
      </c>
      <c r="DQ39" s="62">
        <f t="shared" si="72"/>
        <v>63.526539967514843</v>
      </c>
      <c r="DR39" s="62">
        <f t="shared" si="73"/>
        <v>27.687139310638795</v>
      </c>
    </row>
    <row r="40" spans="1:122" x14ac:dyDescent="0.25">
      <c r="A40" s="78">
        <f t="shared" si="1"/>
        <v>20</v>
      </c>
      <c r="B40" s="82" t="str">
        <f t="shared" si="2"/>
        <v>20 semi Cr2O3</v>
      </c>
      <c r="C40" s="13" t="s">
        <v>8</v>
      </c>
      <c r="D40" s="5">
        <v>0.59589999999999999</v>
      </c>
      <c r="E40" s="10">
        <f t="shared" si="88"/>
        <v>0.50651499999999994</v>
      </c>
      <c r="F40" s="80" t="str">
        <f t="shared" si="92"/>
        <v>20 Quant MgO</v>
      </c>
      <c r="G40" s="13" t="s">
        <v>3</v>
      </c>
      <c r="H40" s="5">
        <v>40.877000000000002</v>
      </c>
      <c r="I40" s="10">
        <f t="shared" si="89"/>
        <v>34.745449999999998</v>
      </c>
      <c r="K40" s="62">
        <v>310</v>
      </c>
      <c r="L40" s="62">
        <f t="shared" si="90"/>
        <v>41.68</v>
      </c>
      <c r="M40" s="62" t="e">
        <f t="shared" si="90"/>
        <v>#N/A</v>
      </c>
      <c r="N40" s="62">
        <f t="shared" si="90"/>
        <v>2.266</v>
      </c>
      <c r="O40" s="62">
        <f t="shared" si="90"/>
        <v>11.88</v>
      </c>
      <c r="P40" s="62">
        <f t="shared" si="6"/>
        <v>0.16850000000000001</v>
      </c>
      <c r="Q40" s="113">
        <f t="shared" si="90"/>
        <v>40.97</v>
      </c>
      <c r="R40" s="62">
        <f t="shared" si="90"/>
        <v>1.8560000000000001</v>
      </c>
      <c r="S40" s="62">
        <f t="shared" si="90"/>
        <v>0.14430000000000001</v>
      </c>
      <c r="T40" s="62">
        <f t="shared" si="90"/>
        <v>6.3210000000000002E-2</v>
      </c>
      <c r="U40" s="62" t="e">
        <f t="shared" si="90"/>
        <v>#N/A</v>
      </c>
      <c r="V40" s="62">
        <f t="shared" si="90"/>
        <v>0.495</v>
      </c>
      <c r="W40" s="62">
        <f t="shared" si="90"/>
        <v>0.47110000000000002</v>
      </c>
      <c r="X40" s="62">
        <f t="shared" si="90"/>
        <v>14</v>
      </c>
      <c r="AA40" s="62">
        <f t="shared" si="91"/>
        <v>44.889000000000003</v>
      </c>
      <c r="AB40" s="62">
        <f t="shared" si="91"/>
        <v>3.6999999999999998E-2</v>
      </c>
      <c r="AC40" s="62">
        <f t="shared" si="91"/>
        <v>1.387</v>
      </c>
      <c r="AD40" s="62">
        <f t="shared" si="91"/>
        <v>9.9079999999999995</v>
      </c>
      <c r="AE40" s="62">
        <f t="shared" si="91"/>
        <v>0.14399999999999999</v>
      </c>
      <c r="AF40" s="62">
        <f t="shared" si="91"/>
        <v>41.777000000000001</v>
      </c>
      <c r="AG40" s="62">
        <f t="shared" si="91"/>
        <v>1.794</v>
      </c>
      <c r="AH40" s="62">
        <f t="shared" si="91"/>
        <v>-2.1000000000000001E-2</v>
      </c>
      <c r="AI40" s="62">
        <f t="shared" si="91"/>
        <v>7.5999999999999998E-2</v>
      </c>
      <c r="AJ40" s="62">
        <f t="shared" si="91"/>
        <v>6.0000000000000001E-3</v>
      </c>
      <c r="AK40" s="62" t="e">
        <f t="shared" si="91"/>
        <v>#N/A</v>
      </c>
      <c r="AL40" s="62" t="e">
        <f t="shared" si="91"/>
        <v>#N/A</v>
      </c>
      <c r="AM40" s="62">
        <f t="shared" si="91"/>
        <v>14</v>
      </c>
      <c r="AO40" s="62">
        <f t="shared" si="8"/>
        <v>0.74709162020470998</v>
      </c>
      <c r="AP40" s="62">
        <f t="shared" si="76"/>
        <v>4.6325278577688739E-4</v>
      </c>
      <c r="AQ40" s="62">
        <f t="shared" si="77"/>
        <v>1.360337387210671E-2</v>
      </c>
      <c r="AR40" s="62">
        <f t="shared" si="9"/>
        <v>0.12408265497808391</v>
      </c>
      <c r="AS40" s="62">
        <f t="shared" si="10"/>
        <v>2.0298844093600225E-3</v>
      </c>
      <c r="AT40" s="62">
        <f t="shared" si="11"/>
        <v>1.0365369537817211</v>
      </c>
      <c r="AU40" s="62">
        <f t="shared" si="12"/>
        <v>3.1990014265335237E-2</v>
      </c>
      <c r="AV40"/>
      <c r="AW40" s="62">
        <f t="shared" si="13"/>
        <v>1.6135881104033969E-3</v>
      </c>
      <c r="AX40" s="62">
        <f t="shared" si="93"/>
        <v>8.4542764548400736E-5</v>
      </c>
      <c r="AY40"/>
      <c r="AZ40"/>
      <c r="BB40" s="62">
        <f t="shared" si="25"/>
        <v>4.6325278577688739E-4</v>
      </c>
      <c r="BC40" s="62">
        <f t="shared" si="26"/>
        <v>0.12361940219230702</v>
      </c>
      <c r="BD40" s="62">
        <f t="shared" si="15"/>
        <v>0</v>
      </c>
      <c r="BE40" s="62">
        <f t="shared" si="27"/>
        <v>1.360337387210671E-2</v>
      </c>
      <c r="BF40" s="62">
        <f t="shared" si="28"/>
        <v>6.801686936053355E-3</v>
      </c>
      <c r="BG40" s="62">
        <f t="shared" si="74"/>
        <v>2.5188327329281883E-2</v>
      </c>
      <c r="BH40" s="62">
        <f t="shared" si="29"/>
        <v>1.1369979130541061</v>
      </c>
      <c r="BI40" s="62">
        <f t="shared" si="30"/>
        <v>0.63273493701547567</v>
      </c>
      <c r="BJ40" s="62">
        <f t="shared" si="31"/>
        <v>1.7969576935599132</v>
      </c>
      <c r="BK40" s="62">
        <f t="shared" si="32"/>
        <v>0.50426297603863046</v>
      </c>
      <c r="BL40" s="62">
        <f t="shared" si="33"/>
        <v>0.12847196097684521</v>
      </c>
      <c r="BM40" s="62">
        <f t="shared" si="34"/>
        <v>0.66518820406658774</v>
      </c>
      <c r="BN40" s="62">
        <f t="shared" si="35"/>
        <v>6.9642363310837382E-2</v>
      </c>
      <c r="BO40" s="62">
        <f t="shared" si="36"/>
        <v>0</v>
      </c>
      <c r="BP40" s="62">
        <f t="shared" si="37"/>
        <v>1.0225206782789673</v>
      </c>
      <c r="BQ40" s="62">
        <f t="shared" si="38"/>
        <v>3.7866467227311866</v>
      </c>
      <c r="BR40" s="62">
        <f t="shared" si="39"/>
        <v>75.807564378900494</v>
      </c>
      <c r="BS40" s="62">
        <f t="shared" si="40"/>
        <v>19.313625856778529</v>
      </c>
      <c r="BU40" s="62">
        <f t="shared" si="41"/>
        <v>48.680655999999999</v>
      </c>
      <c r="BV40" s="62">
        <f t="shared" si="42"/>
        <v>3.6999999999999998E-2</v>
      </c>
      <c r="BW40" s="62">
        <f t="shared" si="43"/>
        <v>0.69355459999999991</v>
      </c>
      <c r="BX40" s="62">
        <f t="shared" si="44"/>
        <v>9.9079999999999995</v>
      </c>
      <c r="BY40" s="62">
        <f t="shared" si="45"/>
        <v>0.14399999999999999</v>
      </c>
      <c r="BZ40" s="62">
        <f t="shared" si="46"/>
        <v>41.790872499999999</v>
      </c>
      <c r="CA40" s="62">
        <f t="shared" si="47"/>
        <v>1.7632216000000003</v>
      </c>
      <c r="CB40" s="62">
        <f t="shared" si="48"/>
        <v>-2.1000000000000001E-2</v>
      </c>
      <c r="CC40" s="62">
        <f t="shared" si="49"/>
        <v>7.5999999999999998E-2</v>
      </c>
      <c r="CD40" s="62">
        <f t="shared" si="50"/>
        <v>6.0000000000000001E-3</v>
      </c>
      <c r="CE40" s="62" t="e">
        <f t="shared" si="51"/>
        <v>#N/A</v>
      </c>
      <c r="CF40" s="62" t="e">
        <f t="shared" si="52"/>
        <v>#N/A</v>
      </c>
      <c r="CG40" s="62">
        <f t="shared" si="53"/>
        <v>14</v>
      </c>
      <c r="CI40" s="62">
        <f t="shared" si="17"/>
        <v>0.81019648830822999</v>
      </c>
      <c r="CJ40" s="62">
        <f t="shared" si="78"/>
        <v>4.6325278577688739E-4</v>
      </c>
      <c r="CK40" s="62">
        <f t="shared" si="79"/>
        <v>6.8022224401726164E-3</v>
      </c>
      <c r="CL40" s="62">
        <f t="shared" si="18"/>
        <v>0.12408265497808391</v>
      </c>
      <c r="CM40" s="62">
        <f t="shared" si="19"/>
        <v>2.0298844093600225E-3</v>
      </c>
      <c r="CN40" s="62">
        <f t="shared" si="20"/>
        <v>1.0368811469715464</v>
      </c>
      <c r="CO40" s="62">
        <f t="shared" si="21"/>
        <v>3.1441184022824545E-2</v>
      </c>
      <c r="CQ40" s="62">
        <f t="shared" si="22"/>
        <v>1.6135881104033969E-3</v>
      </c>
      <c r="CR40" s="62">
        <f t="shared" si="94"/>
        <v>8.4542764548400736E-5</v>
      </c>
      <c r="CV40" s="62">
        <f t="shared" si="54"/>
        <v>4.6325278577688739E-4</v>
      </c>
      <c r="CW40" s="62">
        <f t="shared" si="55"/>
        <v>0.12361940219230702</v>
      </c>
      <c r="CX40" s="62">
        <f t="shared" si="24"/>
        <v>0</v>
      </c>
      <c r="CY40" s="62">
        <f t="shared" si="56"/>
        <v>6.8022224401726164E-3</v>
      </c>
      <c r="CZ40" s="62">
        <f t="shared" si="57"/>
        <v>3.4011112200863082E-3</v>
      </c>
      <c r="DA40" s="62">
        <f t="shared" si="83"/>
        <v>2.8040072802738236E-2</v>
      </c>
      <c r="DB40" s="62">
        <f t="shared" si="58"/>
        <v>1.1344903607704753</v>
      </c>
      <c r="DC40" s="62">
        <f t="shared" si="59"/>
        <v>0.69123397465710446</v>
      </c>
      <c r="DD40" s="62">
        <f t="shared" si="60"/>
        <v>1.6412537611931675</v>
      </c>
      <c r="DE40" s="62">
        <f t="shared" si="61"/>
        <v>0.44325638611337081</v>
      </c>
      <c r="DF40" s="62">
        <f t="shared" si="62"/>
        <v>0.24797758854373364</v>
      </c>
      <c r="DG40" s="62">
        <f t="shared" si="63"/>
        <v>0.7231384114657059</v>
      </c>
      <c r="DH40" s="62">
        <f t="shared" si="64"/>
        <v>6.4061427028600973E-2</v>
      </c>
      <c r="DI40" s="62">
        <f t="shared" si="65"/>
        <v>0</v>
      </c>
      <c r="DJ40" s="62">
        <f t="shared" si="66"/>
        <v>0.47032645011799407</v>
      </c>
      <c r="DK40" s="62">
        <f t="shared" si="67"/>
        <v>3.877552672925328</v>
      </c>
      <c r="DL40" s="62">
        <f t="shared" si="68"/>
        <v>61.296202647422469</v>
      </c>
      <c r="DM40" s="62">
        <f t="shared" si="69"/>
        <v>34.291856802505606</v>
      </c>
      <c r="DO40" s="62">
        <f t="shared" si="70"/>
        <v>0.47032645011799407</v>
      </c>
      <c r="DP40" s="62">
        <f t="shared" si="71"/>
        <v>4.347879123043322</v>
      </c>
      <c r="DQ40" s="62">
        <f t="shared" si="72"/>
        <v>60.35554974718648</v>
      </c>
      <c r="DR40" s="62">
        <f t="shared" si="73"/>
        <v>34.762183252623601</v>
      </c>
    </row>
    <row r="41" spans="1:122" x14ac:dyDescent="0.25">
      <c r="A41" s="78">
        <f t="shared" si="1"/>
        <v>20</v>
      </c>
      <c r="B41" s="82" t="str">
        <f t="shared" si="2"/>
        <v>20 semi MnO</v>
      </c>
      <c r="C41" s="13" t="s">
        <v>9</v>
      </c>
      <c r="D41" s="5">
        <v>0.15040000000000001</v>
      </c>
      <c r="E41" s="10">
        <f t="shared" si="88"/>
        <v>0.12784000000000001</v>
      </c>
      <c r="F41" s="80" t="str">
        <f t="shared" si="92"/>
        <v>20 Quant CaO</v>
      </c>
      <c r="G41" s="13" t="s">
        <v>6</v>
      </c>
      <c r="H41" s="5">
        <v>2.39</v>
      </c>
      <c r="I41" s="10">
        <f t="shared" si="89"/>
        <v>2.0314999999999999</v>
      </c>
      <c r="K41" s="62">
        <v>315</v>
      </c>
      <c r="L41" s="62">
        <f t="shared" si="90"/>
        <v>41.69</v>
      </c>
      <c r="M41" s="62" t="e">
        <f t="shared" si="90"/>
        <v>#N/A</v>
      </c>
      <c r="N41" s="62">
        <f t="shared" si="90"/>
        <v>2.5960000000000001</v>
      </c>
      <c r="O41" s="62">
        <f t="shared" si="90"/>
        <v>12.12</v>
      </c>
      <c r="P41" s="62">
        <f t="shared" si="6"/>
        <v>0.15659999999999999</v>
      </c>
      <c r="Q41" s="113">
        <f t="shared" si="90"/>
        <v>40.22</v>
      </c>
      <c r="R41" s="62">
        <f t="shared" si="90"/>
        <v>2.0920000000000001</v>
      </c>
      <c r="S41" s="62">
        <f t="shared" si="90"/>
        <v>0.16159999999999999</v>
      </c>
      <c r="T41" s="62">
        <f t="shared" si="90"/>
        <v>7.8259999999999996E-2</v>
      </c>
      <c r="U41" s="62" t="e">
        <f t="shared" si="90"/>
        <v>#N/A</v>
      </c>
      <c r="V41" s="62">
        <f t="shared" si="90"/>
        <v>0.47110000000000002</v>
      </c>
      <c r="W41" s="62">
        <f t="shared" si="90"/>
        <v>0.41870000000000002</v>
      </c>
      <c r="X41" s="62">
        <f t="shared" si="90"/>
        <v>12</v>
      </c>
      <c r="AA41" s="62">
        <f t="shared" si="91"/>
        <v>44.978000000000002</v>
      </c>
      <c r="AB41" s="62">
        <f t="shared" si="91"/>
        <v>4.7E-2</v>
      </c>
      <c r="AC41" s="62">
        <f t="shared" si="91"/>
        <v>1.6830000000000001</v>
      </c>
      <c r="AD41" s="62">
        <f t="shared" si="91"/>
        <v>9.9849999999999994</v>
      </c>
      <c r="AE41" s="62">
        <f t="shared" si="91"/>
        <v>0.14199999999999999</v>
      </c>
      <c r="AF41" s="62">
        <f t="shared" si="91"/>
        <v>41.045000000000002</v>
      </c>
      <c r="AG41" s="62">
        <f t="shared" si="91"/>
        <v>2.024</v>
      </c>
      <c r="AH41" s="62">
        <f t="shared" si="91"/>
        <v>3.0000000000000001E-3</v>
      </c>
      <c r="AI41" s="62">
        <f t="shared" si="91"/>
        <v>8.8999999999999996E-2</v>
      </c>
      <c r="AJ41" s="62">
        <f t="shared" si="91"/>
        <v>5.0000000000000001E-3</v>
      </c>
      <c r="AK41" s="62" t="e">
        <f t="shared" si="91"/>
        <v>#N/A</v>
      </c>
      <c r="AL41" s="62" t="e">
        <f t="shared" si="91"/>
        <v>#N/A</v>
      </c>
      <c r="AM41" s="62">
        <f t="shared" si="91"/>
        <v>12</v>
      </c>
      <c r="AO41" s="62">
        <f t="shared" si="8"/>
        <v>0.74857285512191063</v>
      </c>
      <c r="AP41" s="62">
        <f t="shared" si="76"/>
        <v>5.8845624139226241E-4</v>
      </c>
      <c r="AQ41" s="62">
        <f t="shared" si="77"/>
        <v>1.650647312671636E-2</v>
      </c>
      <c r="AR41" s="62">
        <f t="shared" si="9"/>
        <v>0.12504696305572949</v>
      </c>
      <c r="AS41" s="62">
        <f t="shared" si="10"/>
        <v>2.0016915703411331E-3</v>
      </c>
      <c r="AT41" s="62">
        <f t="shared" si="11"/>
        <v>1.0183751649943926</v>
      </c>
      <c r="AU41" s="62">
        <f t="shared" si="12"/>
        <v>3.609129814550642E-2</v>
      </c>
      <c r="AV41" s="62">
        <f>IF(AH41&gt;0,2*AH41/61.98,#N/A)</f>
        <v>9.6805421103581806E-5</v>
      </c>
      <c r="AW41" s="62">
        <f t="shared" si="13"/>
        <v>1.8895966029723989E-3</v>
      </c>
      <c r="AX41" s="62">
        <f t="shared" si="93"/>
        <v>7.0452303790333949E-5</v>
      </c>
      <c r="AY41"/>
      <c r="AZ41"/>
      <c r="BB41" s="62">
        <f t="shared" si="25"/>
        <v>5.8845624139226241E-4</v>
      </c>
      <c r="BC41" s="62">
        <f t="shared" si="26"/>
        <v>0.12445850681433722</v>
      </c>
      <c r="BD41" s="62">
        <f t="shared" si="15"/>
        <v>9.6805421103581806E-5</v>
      </c>
      <c r="BE41" s="62">
        <f t="shared" si="27"/>
        <v>1.6409667705612779E-2</v>
      </c>
      <c r="BF41" s="62">
        <f t="shared" si="28"/>
        <v>8.2048338528063897E-3</v>
      </c>
      <c r="BG41" s="62">
        <f t="shared" si="74"/>
        <v>2.7886464292700031E-2</v>
      </c>
      <c r="BH41" s="62">
        <f t="shared" si="29"/>
        <v>1.116948899086371</v>
      </c>
      <c r="BI41" s="62">
        <f t="shared" si="30"/>
        <v>0.62032691398218698</v>
      </c>
      <c r="BJ41" s="62">
        <f t="shared" si="31"/>
        <v>1.8005810709003749</v>
      </c>
      <c r="BK41" s="62">
        <f t="shared" si="32"/>
        <v>0.49662198510418398</v>
      </c>
      <c r="BL41" s="62">
        <f t="shared" si="33"/>
        <v>0.123704928878003</v>
      </c>
      <c r="BM41" s="62">
        <f t="shared" si="34"/>
        <v>0.6571034737901893</v>
      </c>
      <c r="BN41" s="62">
        <f t="shared" si="35"/>
        <v>8.9553055928624462E-2</v>
      </c>
      <c r="BO41" s="62">
        <f t="shared" si="36"/>
        <v>1.4732142647976842E-2</v>
      </c>
      <c r="BP41" s="62">
        <f t="shared" si="37"/>
        <v>1.2486365055233544</v>
      </c>
      <c r="BQ41" s="62">
        <f t="shared" si="38"/>
        <v>4.2438467311472587</v>
      </c>
      <c r="BR41" s="62">
        <f t="shared" si="39"/>
        <v>75.577440222565855</v>
      </c>
      <c r="BS41" s="62">
        <f t="shared" si="40"/>
        <v>18.825791342186925</v>
      </c>
      <c r="BU41" s="62">
        <f t="shared" si="41"/>
        <v>48.787812000000002</v>
      </c>
      <c r="BV41" s="62">
        <f t="shared" si="42"/>
        <v>4.7E-2</v>
      </c>
      <c r="BW41" s="62">
        <f t="shared" si="43"/>
        <v>0.97055139999999995</v>
      </c>
      <c r="BX41" s="62">
        <f t="shared" si="44"/>
        <v>9.9849999999999994</v>
      </c>
      <c r="BY41" s="62">
        <f t="shared" si="45"/>
        <v>0.14199999999999999</v>
      </c>
      <c r="BZ41" s="62">
        <f t="shared" si="46"/>
        <v>41.064362500000001</v>
      </c>
      <c r="CA41" s="62">
        <f t="shared" si="47"/>
        <v>1.9854936000000001</v>
      </c>
      <c r="CB41" s="62">
        <f t="shared" si="48"/>
        <v>3.0000000000000001E-3</v>
      </c>
      <c r="CC41" s="62">
        <f t="shared" si="49"/>
        <v>8.8999999999999996E-2</v>
      </c>
      <c r="CD41" s="62">
        <f t="shared" si="50"/>
        <v>5.0000000000000001E-3</v>
      </c>
      <c r="CE41" s="62" t="e">
        <f t="shared" si="51"/>
        <v>#N/A</v>
      </c>
      <c r="CF41" s="62" t="e">
        <f t="shared" si="52"/>
        <v>#N/A</v>
      </c>
      <c r="CG41" s="62">
        <f t="shared" si="53"/>
        <v>12</v>
      </c>
      <c r="CI41" s="62">
        <f t="shared" si="17"/>
        <v>0.81197989514853963</v>
      </c>
      <c r="CJ41" s="62">
        <f t="shared" si="78"/>
        <v>5.8845624139226241E-4</v>
      </c>
      <c r="CK41" s="62">
        <f t="shared" si="79"/>
        <v>9.5189427226363282E-3</v>
      </c>
      <c r="CL41" s="62">
        <f t="shared" si="18"/>
        <v>0.12504696305572949</v>
      </c>
      <c r="CM41" s="62">
        <f t="shared" si="19"/>
        <v>2.0016915703411331E-3</v>
      </c>
      <c r="CN41" s="62">
        <f t="shared" si="20"/>
        <v>1.0188555716001231</v>
      </c>
      <c r="CO41" s="62">
        <f t="shared" si="21"/>
        <v>3.5404664764621972E-2</v>
      </c>
      <c r="CP41" s="62">
        <f>IF(CB41&gt;0,2*CB41/61.98,#N/A)</f>
        <v>9.6805421103581806E-5</v>
      </c>
      <c r="CQ41" s="62">
        <f t="shared" si="22"/>
        <v>1.8895966029723989E-3</v>
      </c>
      <c r="CR41" s="62">
        <f t="shared" si="94"/>
        <v>7.0452303790333949E-5</v>
      </c>
      <c r="CV41" s="62">
        <f t="shared" si="54"/>
        <v>5.8845624139226241E-4</v>
      </c>
      <c r="CW41" s="62">
        <f t="shared" si="55"/>
        <v>0.12445850681433722</v>
      </c>
      <c r="CX41" s="62">
        <f t="shared" si="24"/>
        <v>9.6805421103581806E-5</v>
      </c>
      <c r="CY41" s="62">
        <f t="shared" si="56"/>
        <v>9.4221373015327473E-3</v>
      </c>
      <c r="CZ41" s="62">
        <f t="shared" si="57"/>
        <v>4.7110686507663736E-3</v>
      </c>
      <c r="DA41" s="62">
        <f t="shared" si="83"/>
        <v>3.0693596113855599E-2</v>
      </c>
      <c r="DB41" s="62">
        <f t="shared" si="58"/>
        <v>1.1146221738709456</v>
      </c>
      <c r="DC41" s="62">
        <f t="shared" si="59"/>
        <v>0.67949295712827384</v>
      </c>
      <c r="DD41" s="62">
        <f t="shared" si="60"/>
        <v>1.6403734022228116</v>
      </c>
      <c r="DE41" s="62">
        <f t="shared" si="61"/>
        <v>0.4351292167426718</v>
      </c>
      <c r="DF41" s="62">
        <f t="shared" si="62"/>
        <v>0.24436374038560205</v>
      </c>
      <c r="DG41" s="62">
        <f t="shared" si="63"/>
        <v>0.71558288355539168</v>
      </c>
      <c r="DH41" s="62">
        <f t="shared" si="64"/>
        <v>8.2234532842443447E-2</v>
      </c>
      <c r="DI41" s="62">
        <f t="shared" si="65"/>
        <v>1.352819125893588E-2</v>
      </c>
      <c r="DJ41" s="62">
        <f t="shared" si="66"/>
        <v>0.65835401587015463</v>
      </c>
      <c r="DK41" s="62">
        <f t="shared" si="67"/>
        <v>4.2893139032831096</v>
      </c>
      <c r="DL41" s="62">
        <f t="shared" si="68"/>
        <v>60.807661382385405</v>
      </c>
      <c r="DM41" s="62">
        <f t="shared" si="69"/>
        <v>34.148907974359958</v>
      </c>
      <c r="DO41" s="62">
        <f t="shared" si="70"/>
        <v>0.65835401587015463</v>
      </c>
      <c r="DP41" s="62">
        <f t="shared" si="71"/>
        <v>4.9476679191532646</v>
      </c>
      <c r="DQ41" s="62">
        <f t="shared" si="72"/>
        <v>59.490953350645093</v>
      </c>
      <c r="DR41" s="62">
        <f t="shared" si="73"/>
        <v>34.80726199023011</v>
      </c>
    </row>
    <row r="42" spans="1:122" x14ac:dyDescent="0.25">
      <c r="A42" s="78">
        <f t="shared" si="1"/>
        <v>20</v>
      </c>
      <c r="B42" s="82" t="str">
        <f t="shared" si="2"/>
        <v>20 semi Fe2O3</v>
      </c>
      <c r="C42" s="13" t="s">
        <v>10</v>
      </c>
      <c r="D42" s="5">
        <v>11.88</v>
      </c>
      <c r="E42" s="10">
        <f t="shared" si="88"/>
        <v>10.098000000000001</v>
      </c>
      <c r="F42" s="80" t="str">
        <f t="shared" si="92"/>
        <v>20 Quant Na2O</v>
      </c>
      <c r="G42" s="13" t="s">
        <v>26</v>
      </c>
      <c r="H42" s="5">
        <v>-0.03</v>
      </c>
      <c r="I42" s="10">
        <f t="shared" si="89"/>
        <v>-2.5499999999999998E-2</v>
      </c>
      <c r="K42" s="62">
        <v>320</v>
      </c>
      <c r="L42" s="62">
        <f t="shared" si="90"/>
        <v>41.93</v>
      </c>
      <c r="M42" s="62" t="e">
        <f t="shared" si="90"/>
        <v>#N/A</v>
      </c>
      <c r="N42" s="62">
        <f t="shared" si="90"/>
        <v>2.1480000000000001</v>
      </c>
      <c r="O42" s="62">
        <f t="shared" si="90"/>
        <v>11.46</v>
      </c>
      <c r="P42" s="62">
        <f t="shared" si="6"/>
        <v>0.1767</v>
      </c>
      <c r="Q42" s="113">
        <f t="shared" si="90"/>
        <v>40.98</v>
      </c>
      <c r="R42" s="62">
        <f t="shared" si="90"/>
        <v>2.1579999999999999</v>
      </c>
      <c r="S42" s="62">
        <f t="shared" si="90"/>
        <v>0.13059999999999999</v>
      </c>
      <c r="T42" s="62">
        <f t="shared" si="90"/>
        <v>4.666E-2</v>
      </c>
      <c r="U42" s="62" t="e">
        <f t="shared" si="90"/>
        <v>#N/A</v>
      </c>
      <c r="V42" s="62">
        <f t="shared" si="90"/>
        <v>0.51049999999999995</v>
      </c>
      <c r="W42" s="62">
        <f t="shared" si="90"/>
        <v>0.46389999999999998</v>
      </c>
      <c r="X42" s="62">
        <f t="shared" si="90"/>
        <v>12</v>
      </c>
      <c r="AA42" s="62">
        <f t="shared" si="91"/>
        <v>45.070999999999998</v>
      </c>
      <c r="AB42" s="62">
        <f t="shared" si="91"/>
        <v>3.9E-2</v>
      </c>
      <c r="AC42" s="62">
        <f t="shared" si="91"/>
        <v>1.3380000000000001</v>
      </c>
      <c r="AD42" s="62">
        <f t="shared" si="91"/>
        <v>9.5939999999999994</v>
      </c>
      <c r="AE42" s="62">
        <f t="shared" si="91"/>
        <v>0.13700000000000001</v>
      </c>
      <c r="AF42" s="62">
        <f t="shared" si="91"/>
        <v>41.747999999999998</v>
      </c>
      <c r="AG42" s="62">
        <f t="shared" si="91"/>
        <v>1.966</v>
      </c>
      <c r="AH42" s="62">
        <f t="shared" si="91"/>
        <v>5.8000000000000003E-2</v>
      </c>
      <c r="AI42" s="62">
        <f t="shared" si="91"/>
        <v>4.4999999999999998E-2</v>
      </c>
      <c r="AJ42" s="62">
        <f t="shared" si="91"/>
        <v>4.0000000000000001E-3</v>
      </c>
      <c r="AK42" s="62" t="e">
        <f t="shared" si="91"/>
        <v>#N/A</v>
      </c>
      <c r="AL42" s="62" t="e">
        <f t="shared" si="91"/>
        <v>#N/A</v>
      </c>
      <c r="AM42" s="62">
        <f t="shared" si="91"/>
        <v>12</v>
      </c>
      <c r="AO42" s="62">
        <f t="shared" si="8"/>
        <v>0.75012066239494046</v>
      </c>
      <c r="AP42" s="62">
        <f t="shared" si="76"/>
        <v>4.8829347689996244E-4</v>
      </c>
      <c r="AQ42" s="62">
        <f t="shared" si="77"/>
        <v>1.3122793252255788E-2</v>
      </c>
      <c r="AR42" s="62">
        <f t="shared" si="9"/>
        <v>0.12015028177833438</v>
      </c>
      <c r="AS42" s="62">
        <f t="shared" si="10"/>
        <v>1.9312094727939105E-3</v>
      </c>
      <c r="AT42" s="62">
        <f t="shared" si="11"/>
        <v>1.0358174293625508</v>
      </c>
      <c r="AU42" s="62">
        <f t="shared" si="12"/>
        <v>3.5057061340941512E-2</v>
      </c>
      <c r="AV42" s="62">
        <f>IF(AH42&gt;0,2*AH42/61.98,#N/A)</f>
        <v>1.8715714746692484E-3</v>
      </c>
      <c r="AW42" s="62">
        <f t="shared" si="13"/>
        <v>9.554140127388534E-4</v>
      </c>
      <c r="AX42" s="62">
        <f t="shared" si="93"/>
        <v>5.6361843032267155E-5</v>
      </c>
      <c r="AY42"/>
      <c r="AZ42"/>
      <c r="BB42" s="62">
        <f t="shared" si="25"/>
        <v>4.8829347689996244E-4</v>
      </c>
      <c r="BC42" s="62">
        <f t="shared" si="26"/>
        <v>0.11966198830143442</v>
      </c>
      <c r="BD42" s="62">
        <f t="shared" si="15"/>
        <v>1.8715714746692484E-3</v>
      </c>
      <c r="BE42" s="62">
        <f t="shared" si="27"/>
        <v>1.1251221777586539E-2</v>
      </c>
      <c r="BF42" s="62">
        <f t="shared" si="28"/>
        <v>5.6256108887932695E-3</v>
      </c>
      <c r="BG42" s="62">
        <f t="shared" si="74"/>
        <v>2.943145045214824E-2</v>
      </c>
      <c r="BH42" s="62">
        <f t="shared" si="29"/>
        <v>1.127979176684631</v>
      </c>
      <c r="BI42" s="62">
        <f t="shared" si="30"/>
        <v>0.61552892438475326</v>
      </c>
      <c r="BJ42" s="62">
        <f t="shared" si="31"/>
        <v>1.832536428425509</v>
      </c>
      <c r="BK42" s="62">
        <f t="shared" si="32"/>
        <v>0.51245025229987773</v>
      </c>
      <c r="BL42" s="62">
        <f t="shared" si="33"/>
        <v>0.10307867208487553</v>
      </c>
      <c r="BM42" s="62">
        <f t="shared" si="34"/>
        <v>0.65294585067726396</v>
      </c>
      <c r="BN42" s="62">
        <f t="shared" si="35"/>
        <v>7.4783150301588275E-2</v>
      </c>
      <c r="BO42" s="62">
        <f t="shared" si="36"/>
        <v>0.28663502076442826</v>
      </c>
      <c r="BP42" s="62">
        <f t="shared" si="37"/>
        <v>0.8615738782868656</v>
      </c>
      <c r="BQ42" s="62">
        <f t="shared" si="38"/>
        <v>4.507487170891836</v>
      </c>
      <c r="BR42" s="62">
        <f t="shared" si="39"/>
        <v>78.482810139361774</v>
      </c>
      <c r="BS42" s="62">
        <f t="shared" si="40"/>
        <v>15.786710640393508</v>
      </c>
      <c r="BU42" s="62">
        <f t="shared" si="41"/>
        <v>48.899783999999997</v>
      </c>
      <c r="BV42" s="62">
        <f t="shared" si="42"/>
        <v>3.9E-2</v>
      </c>
      <c r="BW42" s="62">
        <f t="shared" si="43"/>
        <v>0.64770039999999995</v>
      </c>
      <c r="BX42" s="62">
        <f t="shared" si="44"/>
        <v>9.5939999999999994</v>
      </c>
      <c r="BY42" s="62">
        <f t="shared" si="45"/>
        <v>0.13700000000000001</v>
      </c>
      <c r="BZ42" s="62">
        <f t="shared" si="46"/>
        <v>41.762090000000001</v>
      </c>
      <c r="CA42" s="62">
        <f t="shared" si="47"/>
        <v>1.9294424000000001</v>
      </c>
      <c r="CB42" s="62">
        <f t="shared" si="48"/>
        <v>5.8000000000000003E-2</v>
      </c>
      <c r="CC42" s="62">
        <f t="shared" si="49"/>
        <v>4.4999999999999998E-2</v>
      </c>
      <c r="CD42" s="62">
        <f t="shared" si="50"/>
        <v>4.0000000000000001E-3</v>
      </c>
      <c r="CE42" s="62" t="e">
        <f t="shared" si="51"/>
        <v>#N/A</v>
      </c>
      <c r="CF42" s="62" t="e">
        <f t="shared" si="52"/>
        <v>#N/A</v>
      </c>
      <c r="CG42" s="62">
        <f t="shared" si="53"/>
        <v>12</v>
      </c>
      <c r="CI42" s="62">
        <f t="shared" si="17"/>
        <v>0.81384345510526745</v>
      </c>
      <c r="CJ42" s="62">
        <f t="shared" si="78"/>
        <v>4.8829347689996244E-4</v>
      </c>
      <c r="CK42" s="62">
        <f t="shared" si="79"/>
        <v>6.3524950961161243E-3</v>
      </c>
      <c r="CL42" s="62">
        <f t="shared" si="18"/>
        <v>0.12015028177833438</v>
      </c>
      <c r="CM42" s="62">
        <f t="shared" si="19"/>
        <v>1.9312094727939105E-3</v>
      </c>
      <c r="CN42" s="62">
        <f t="shared" si="20"/>
        <v>1.0361670189855201</v>
      </c>
      <c r="CO42" s="62">
        <f t="shared" si="21"/>
        <v>3.4405178316690446E-2</v>
      </c>
      <c r="CP42" s="62">
        <f>IF(CB42&gt;0,2*CB42/61.98,#N/A)</f>
        <v>1.8715714746692484E-3</v>
      </c>
      <c r="CQ42" s="62">
        <f t="shared" si="22"/>
        <v>9.554140127388534E-4</v>
      </c>
      <c r="CR42" s="62">
        <f t="shared" si="94"/>
        <v>5.6361843032267155E-5</v>
      </c>
      <c r="CV42" s="62">
        <f t="shared" si="54"/>
        <v>4.8829347689996244E-4</v>
      </c>
      <c r="CW42" s="62">
        <f t="shared" si="55"/>
        <v>0.11966198830143442</v>
      </c>
      <c r="CX42" s="62">
        <f t="shared" si="24"/>
        <v>1.8715714746692484E-3</v>
      </c>
      <c r="CY42" s="62">
        <f t="shared" si="56"/>
        <v>4.4809236214468761E-3</v>
      </c>
      <c r="CZ42" s="62">
        <f t="shared" si="57"/>
        <v>2.2404618107234381E-3</v>
      </c>
      <c r="DA42" s="62">
        <f t="shared" si="83"/>
        <v>3.2164716505967007E-2</v>
      </c>
      <c r="DB42" s="62">
        <f t="shared" si="58"/>
        <v>1.1255955002537814</v>
      </c>
      <c r="DC42" s="62">
        <f t="shared" si="59"/>
        <v>0.67508895103594468</v>
      </c>
      <c r="DD42" s="62">
        <f t="shared" si="60"/>
        <v>1.6673291697731396</v>
      </c>
      <c r="DE42" s="62">
        <f t="shared" si="61"/>
        <v>0.45050654921783667</v>
      </c>
      <c r="DF42" s="62">
        <f t="shared" si="62"/>
        <v>0.22458240181810801</v>
      </c>
      <c r="DG42" s="62">
        <f t="shared" si="63"/>
        <v>0.71185399430420437</v>
      </c>
      <c r="DH42" s="62">
        <f t="shared" si="64"/>
        <v>6.8594610806003944E-2</v>
      </c>
      <c r="DI42" s="62">
        <f t="shared" si="65"/>
        <v>0.26291507663711289</v>
      </c>
      <c r="DJ42" s="62">
        <f t="shared" si="66"/>
        <v>0.3147361437387674</v>
      </c>
      <c r="DK42" s="62">
        <f t="shared" si="67"/>
        <v>4.5184429339904364</v>
      </c>
      <c r="DL42" s="62">
        <f t="shared" si="68"/>
        <v>63.286369511514849</v>
      </c>
      <c r="DM42" s="62">
        <f t="shared" si="69"/>
        <v>31.548941723312822</v>
      </c>
      <c r="DO42" s="62">
        <f t="shared" si="70"/>
        <v>0.3147361437387674</v>
      </c>
      <c r="DP42" s="62">
        <f t="shared" si="71"/>
        <v>4.8331790777292039</v>
      </c>
      <c r="DQ42" s="62">
        <f t="shared" si="72"/>
        <v>62.656897224037316</v>
      </c>
      <c r="DR42" s="62">
        <f t="shared" si="73"/>
        <v>31.863677867051589</v>
      </c>
    </row>
    <row r="43" spans="1:122" x14ac:dyDescent="0.25">
      <c r="A43" s="78">
        <f t="shared" si="1"/>
        <v>20</v>
      </c>
      <c r="B43" s="82" t="str">
        <f t="shared" si="2"/>
        <v>20 semi NiO</v>
      </c>
      <c r="C43" s="13" t="s">
        <v>11</v>
      </c>
      <c r="D43" s="5">
        <v>0.43580000000000002</v>
      </c>
      <c r="E43" s="10">
        <f t="shared" si="88"/>
        <v>0.37042999999999998</v>
      </c>
      <c r="F43" s="80" t="str">
        <f t="shared" si="92"/>
        <v>20 Quant K2O</v>
      </c>
      <c r="G43" s="13" t="s">
        <v>13</v>
      </c>
      <c r="H43" s="5">
        <v>1.2E-2</v>
      </c>
      <c r="I43" s="10">
        <f t="shared" si="89"/>
        <v>1.0200000000000001E-2</v>
      </c>
      <c r="K43" s="62">
        <v>330</v>
      </c>
      <c r="L43" s="62">
        <f t="shared" si="90"/>
        <v>42.74</v>
      </c>
      <c r="M43" s="62" t="e">
        <f t="shared" si="90"/>
        <v>#N/A</v>
      </c>
      <c r="N43" s="62">
        <f t="shared" si="90"/>
        <v>2.5259999999999998</v>
      </c>
      <c r="O43" s="62">
        <f t="shared" si="90"/>
        <v>11.16</v>
      </c>
      <c r="P43" s="62">
        <f t="shared" si="6"/>
        <v>0.1371</v>
      </c>
      <c r="Q43" s="113">
        <f t="shared" si="90"/>
        <v>39.14</v>
      </c>
      <c r="R43" s="62">
        <f t="shared" si="90"/>
        <v>3.218</v>
      </c>
      <c r="S43" s="62" t="e">
        <f t="shared" si="90"/>
        <v>#N/A</v>
      </c>
      <c r="T43" s="62">
        <f t="shared" si="90"/>
        <v>8.6860000000000007E-2</v>
      </c>
      <c r="U43" s="62" t="e">
        <f t="shared" si="90"/>
        <v>#N/A</v>
      </c>
      <c r="V43" s="62">
        <f t="shared" si="90"/>
        <v>0.52200000000000002</v>
      </c>
      <c r="W43" s="62">
        <f t="shared" si="90"/>
        <v>0.47299999999999998</v>
      </c>
      <c r="X43" s="62">
        <f t="shared" si="90"/>
        <v>11</v>
      </c>
      <c r="AA43" s="62">
        <f t="shared" si="91"/>
        <v>46.154000000000003</v>
      </c>
      <c r="AB43" s="62">
        <f t="shared" si="91"/>
        <v>3.3000000000000002E-2</v>
      </c>
      <c r="AC43" s="62">
        <f t="shared" si="91"/>
        <v>1.6379999999999999</v>
      </c>
      <c r="AD43" s="62">
        <f t="shared" si="91"/>
        <v>9.2360000000000007</v>
      </c>
      <c r="AE43" s="62">
        <f t="shared" si="91"/>
        <v>0.13300000000000001</v>
      </c>
      <c r="AF43" s="62">
        <f t="shared" si="91"/>
        <v>39.777000000000001</v>
      </c>
      <c r="AG43" s="62">
        <f t="shared" si="91"/>
        <v>2.923</v>
      </c>
      <c r="AH43" s="62">
        <f t="shared" si="91"/>
        <v>-1E-3</v>
      </c>
      <c r="AI43" s="62">
        <f t="shared" si="91"/>
        <v>0.10299999999999999</v>
      </c>
      <c r="AJ43" s="62">
        <f t="shared" si="91"/>
        <v>3.0000000000000001E-3</v>
      </c>
      <c r="AK43" s="62" t="e">
        <f t="shared" si="91"/>
        <v>#N/A</v>
      </c>
      <c r="AL43" s="62" t="e">
        <f t="shared" si="91"/>
        <v>#N/A</v>
      </c>
      <c r="AM43" s="62">
        <f t="shared" si="91"/>
        <v>11</v>
      </c>
      <c r="AO43" s="62">
        <f t="shared" si="8"/>
        <v>0.76814512773570776</v>
      </c>
      <c r="AP43" s="62">
        <f t="shared" si="76"/>
        <v>4.1317140353073746E-4</v>
      </c>
      <c r="AQ43" s="62">
        <f t="shared" si="77"/>
        <v>1.6065123577873677E-2</v>
      </c>
      <c r="AR43" s="62">
        <f t="shared" si="9"/>
        <v>0.11566687539135881</v>
      </c>
      <c r="AS43" s="62">
        <f t="shared" si="10"/>
        <v>1.8748237947561321E-3</v>
      </c>
      <c r="AT43" s="62">
        <f t="shared" si="11"/>
        <v>0.98691458004585109</v>
      </c>
      <c r="AU43" s="62">
        <f t="shared" si="12"/>
        <v>5.2121968616262483E-2</v>
      </c>
      <c r="AV43"/>
      <c r="AW43" s="62">
        <f t="shared" si="13"/>
        <v>2.186836518046709E-3</v>
      </c>
      <c r="AX43" s="62">
        <f t="shared" si="93"/>
        <v>4.2271382274200368E-5</v>
      </c>
      <c r="AY43"/>
      <c r="AZ43"/>
      <c r="BB43" s="62">
        <f t="shared" si="25"/>
        <v>4.1317140353073746E-4</v>
      </c>
      <c r="BC43" s="62">
        <f t="shared" si="26"/>
        <v>0.11525370398782807</v>
      </c>
      <c r="BD43" s="62">
        <f t="shared" si="15"/>
        <v>0</v>
      </c>
      <c r="BE43" s="62">
        <f t="shared" si="27"/>
        <v>1.6065123577873677E-2</v>
      </c>
      <c r="BF43" s="62">
        <f t="shared" si="28"/>
        <v>8.0325617889368383E-3</v>
      </c>
      <c r="BG43" s="62">
        <f t="shared" si="74"/>
        <v>4.4089406827325643E-2</v>
      </c>
      <c r="BH43" s="62">
        <f t="shared" si="29"/>
        <v>1.0599537010011097</v>
      </c>
      <c r="BI43" s="62">
        <f t="shared" si="30"/>
        <v>0.57572237684853145</v>
      </c>
      <c r="BJ43" s="62">
        <f t="shared" si="31"/>
        <v>1.8410847721487404</v>
      </c>
      <c r="BK43" s="62">
        <f t="shared" si="32"/>
        <v>0.48423132415257836</v>
      </c>
      <c r="BL43" s="62">
        <f t="shared" si="33"/>
        <v>9.149105269595309E-2</v>
      </c>
      <c r="BM43" s="62">
        <f t="shared" si="34"/>
        <v>0.62825751686832465</v>
      </c>
      <c r="BN43" s="62">
        <f t="shared" si="35"/>
        <v>6.5764657395628631E-2</v>
      </c>
      <c r="BO43" s="62">
        <f t="shared" si="36"/>
        <v>0</v>
      </c>
      <c r="BP43" s="62">
        <f t="shared" si="37"/>
        <v>1.2785460696080089</v>
      </c>
      <c r="BQ43" s="62">
        <f t="shared" si="38"/>
        <v>7.0177285020158795</v>
      </c>
      <c r="BR43" s="62">
        <f t="shared" si="39"/>
        <v>77.075293355235345</v>
      </c>
      <c r="BS43" s="62">
        <f t="shared" si="40"/>
        <v>14.562667415745148</v>
      </c>
      <c r="BU43" s="62">
        <f t="shared" si="41"/>
        <v>50.203716</v>
      </c>
      <c r="BV43" s="62">
        <f t="shared" si="42"/>
        <v>3.3000000000000002E-2</v>
      </c>
      <c r="BW43" s="62">
        <f t="shared" si="43"/>
        <v>0.92844039999999972</v>
      </c>
      <c r="BX43" s="62">
        <f t="shared" si="44"/>
        <v>9.2360000000000007</v>
      </c>
      <c r="BY43" s="62">
        <f t="shared" si="45"/>
        <v>0.13300000000000001</v>
      </c>
      <c r="BZ43" s="62">
        <f t="shared" si="46"/>
        <v>39.8058725</v>
      </c>
      <c r="CA43" s="62">
        <f t="shared" si="47"/>
        <v>2.8542872000000004</v>
      </c>
      <c r="CB43" s="62">
        <f t="shared" si="48"/>
        <v>-1E-3</v>
      </c>
      <c r="CC43" s="62">
        <f t="shared" si="49"/>
        <v>0.10299999999999999</v>
      </c>
      <c r="CD43" s="62">
        <f t="shared" si="50"/>
        <v>3.0000000000000001E-3</v>
      </c>
      <c r="CE43" s="62" t="e">
        <f t="shared" si="51"/>
        <v>#N/A</v>
      </c>
      <c r="CF43" s="62" t="e">
        <f t="shared" si="52"/>
        <v>#N/A</v>
      </c>
      <c r="CG43" s="62">
        <f t="shared" si="53"/>
        <v>11</v>
      </c>
      <c r="CI43" s="62">
        <f t="shared" si="17"/>
        <v>0.83554491137555131</v>
      </c>
      <c r="CJ43" s="62">
        <f t="shared" si="78"/>
        <v>4.1317140353073746E-4</v>
      </c>
      <c r="CK43" s="62">
        <f t="shared" si="79"/>
        <v>9.1059278148293427E-3</v>
      </c>
      <c r="CL43" s="62">
        <f t="shared" si="18"/>
        <v>0.11566687539135881</v>
      </c>
      <c r="CM43" s="62">
        <f t="shared" si="19"/>
        <v>1.8748237947561321E-3</v>
      </c>
      <c r="CN43" s="62">
        <f t="shared" si="20"/>
        <v>0.98763094103869553</v>
      </c>
      <c r="CO43" s="62">
        <f t="shared" si="21"/>
        <v>5.0896704707560636E-2</v>
      </c>
      <c r="CQ43" s="62">
        <f t="shared" si="22"/>
        <v>2.186836518046709E-3</v>
      </c>
      <c r="CR43" s="62">
        <f t="shared" si="94"/>
        <v>4.2271382274200368E-5</v>
      </c>
      <c r="CV43" s="62">
        <f t="shared" si="54"/>
        <v>4.1317140353073746E-4</v>
      </c>
      <c r="CW43" s="62">
        <f t="shared" si="55"/>
        <v>0.11525370398782807</v>
      </c>
      <c r="CX43" s="62">
        <f t="shared" si="24"/>
        <v>0</v>
      </c>
      <c r="CY43" s="62">
        <f t="shared" si="56"/>
        <v>9.1059278148293427E-3</v>
      </c>
      <c r="CZ43" s="62">
        <f t="shared" si="57"/>
        <v>4.5529639074146713E-3</v>
      </c>
      <c r="DA43" s="62">
        <f t="shared" si="83"/>
        <v>4.6343740800145965E-2</v>
      </c>
      <c r="DB43" s="62">
        <f t="shared" si="58"/>
        <v>1.0584157280211337</v>
      </c>
      <c r="DC43" s="62">
        <f t="shared" si="59"/>
        <v>0.6410640203601381</v>
      </c>
      <c r="DD43" s="62">
        <f t="shared" si="60"/>
        <v>1.6510296856568787</v>
      </c>
      <c r="DE43" s="62">
        <f t="shared" si="61"/>
        <v>0.41735170766099561</v>
      </c>
      <c r="DF43" s="62">
        <f t="shared" si="62"/>
        <v>0.22371231269914249</v>
      </c>
      <c r="DG43" s="62">
        <f t="shared" si="63"/>
        <v>0.69237389647122949</v>
      </c>
      <c r="DH43" s="62">
        <f t="shared" si="64"/>
        <v>5.9674607265888767E-2</v>
      </c>
      <c r="DI43" s="62">
        <f t="shared" si="65"/>
        <v>0</v>
      </c>
      <c r="DJ43" s="62">
        <f t="shared" si="66"/>
        <v>0.65758745825332576</v>
      </c>
      <c r="DK43" s="62">
        <f t="shared" si="67"/>
        <v>6.6934558099810904</v>
      </c>
      <c r="DL43" s="62">
        <f t="shared" si="68"/>
        <v>60.278371236709091</v>
      </c>
      <c r="DM43" s="62">
        <f t="shared" si="69"/>
        <v>32.310910887790598</v>
      </c>
      <c r="DO43" s="62">
        <f t="shared" si="70"/>
        <v>0.65758745825332576</v>
      </c>
      <c r="DP43" s="62">
        <f t="shared" si="71"/>
        <v>7.3510432682344158</v>
      </c>
      <c r="DQ43" s="62">
        <f t="shared" si="72"/>
        <v>58.963196320202442</v>
      </c>
      <c r="DR43" s="62">
        <f t="shared" si="73"/>
        <v>32.968498346043923</v>
      </c>
    </row>
    <row r="44" spans="1:122" x14ac:dyDescent="0.25">
      <c r="A44" s="78">
        <f t="shared" si="1"/>
        <v>20</v>
      </c>
      <c r="B44" s="82" t="str">
        <f t="shared" si="2"/>
        <v>20 semi LOI</v>
      </c>
      <c r="C44" s="4" t="s">
        <v>12</v>
      </c>
      <c r="D44" s="5">
        <v>15</v>
      </c>
      <c r="E44" s="10"/>
      <c r="F44" s="80" t="str">
        <f t="shared" si="92"/>
        <v>20 Quant P2O5</v>
      </c>
      <c r="G44" s="13" t="s">
        <v>35</v>
      </c>
      <c r="H44" s="5">
        <v>8.0000000000000002E-3</v>
      </c>
      <c r="I44" s="10">
        <f t="shared" si="89"/>
        <v>6.8000000000000005E-3</v>
      </c>
      <c r="K44" s="62">
        <v>340</v>
      </c>
      <c r="L44" s="62">
        <f t="shared" si="90"/>
        <v>42.19</v>
      </c>
      <c r="M44" s="62">
        <f t="shared" si="90"/>
        <v>6.8089999999999998E-2</v>
      </c>
      <c r="N44" s="62">
        <f t="shared" si="90"/>
        <v>3.2480000000000002</v>
      </c>
      <c r="O44" s="62">
        <f t="shared" si="90"/>
        <v>11.08</v>
      </c>
      <c r="P44" s="62">
        <f t="shared" si="6"/>
        <v>0.1663</v>
      </c>
      <c r="Q44" s="113">
        <f t="shared" si="90"/>
        <v>39.520000000000003</v>
      </c>
      <c r="R44" s="62">
        <f t="shared" si="90"/>
        <v>2.69</v>
      </c>
      <c r="S44" s="62" t="e">
        <f t="shared" si="90"/>
        <v>#N/A</v>
      </c>
      <c r="T44" s="62">
        <f t="shared" si="90"/>
        <v>0.1082</v>
      </c>
      <c r="U44" s="62" t="e">
        <f t="shared" si="90"/>
        <v>#N/A</v>
      </c>
      <c r="V44" s="62">
        <f t="shared" si="90"/>
        <v>0.4924</v>
      </c>
      <c r="W44" s="62">
        <f t="shared" si="90"/>
        <v>0.4325</v>
      </c>
      <c r="X44" s="62">
        <f t="shared" si="90"/>
        <v>11</v>
      </c>
      <c r="AA44" s="62">
        <f t="shared" si="91"/>
        <v>45.417999999999999</v>
      </c>
      <c r="AB44" s="62">
        <f t="shared" si="91"/>
        <v>4.8000000000000001E-2</v>
      </c>
      <c r="AC44" s="62">
        <f t="shared" si="91"/>
        <v>2.226</v>
      </c>
      <c r="AD44" s="62">
        <f t="shared" si="91"/>
        <v>9.3559999999999999</v>
      </c>
      <c r="AE44" s="62">
        <f t="shared" si="91"/>
        <v>0.13600000000000001</v>
      </c>
      <c r="AF44" s="62">
        <f t="shared" si="91"/>
        <v>40.283000000000001</v>
      </c>
      <c r="AG44" s="62">
        <f t="shared" si="91"/>
        <v>2.4409999999999998</v>
      </c>
      <c r="AH44" s="62">
        <f t="shared" si="91"/>
        <v>2E-3</v>
      </c>
      <c r="AI44" s="62">
        <f t="shared" si="91"/>
        <v>8.3000000000000004E-2</v>
      </c>
      <c r="AJ44" s="62">
        <f t="shared" si="91"/>
        <v>6.0000000000000001E-3</v>
      </c>
      <c r="AK44" s="62" t="e">
        <f t="shared" si="91"/>
        <v>#N/A</v>
      </c>
      <c r="AL44" s="62" t="e">
        <f t="shared" si="91"/>
        <v>#N/A</v>
      </c>
      <c r="AM44" s="62">
        <f t="shared" si="91"/>
        <v>11</v>
      </c>
      <c r="AO44" s="62">
        <f t="shared" si="8"/>
        <v>0.75589581426312724</v>
      </c>
      <c r="AP44" s="62">
        <f t="shared" si="76"/>
        <v>6.0097658695379994E-4</v>
      </c>
      <c r="AQ44" s="62">
        <f t="shared" si="77"/>
        <v>2.1832091016084739E-2</v>
      </c>
      <c r="AR44" s="62">
        <f t="shared" si="9"/>
        <v>0.11716969317470258</v>
      </c>
      <c r="AS44" s="62">
        <f t="shared" si="10"/>
        <v>1.9171130532844661E-3</v>
      </c>
      <c r="AT44" s="62">
        <f t="shared" si="11"/>
        <v>0.99946904060102615</v>
      </c>
      <c r="AU44" s="62">
        <f t="shared" si="12"/>
        <v>4.3527104136947214E-2</v>
      </c>
      <c r="AV44" s="62">
        <f>IF(AH44&gt;0,2*AH44/61.98,#N/A)</f>
        <v>6.4536947402387871E-5</v>
      </c>
      <c r="AW44" s="62">
        <f t="shared" si="13"/>
        <v>1.762208067940552E-3</v>
      </c>
      <c r="AX44" s="62">
        <f t="shared" si="93"/>
        <v>8.4542764548400736E-5</v>
      </c>
      <c r="AY44"/>
      <c r="AZ44"/>
      <c r="BB44" s="62">
        <f t="shared" si="25"/>
        <v>6.0097658695379994E-4</v>
      </c>
      <c r="BC44" s="62">
        <f t="shared" si="26"/>
        <v>0.11656871658774878</v>
      </c>
      <c r="BD44" s="62">
        <f t="shared" si="15"/>
        <v>6.4536947402387871E-5</v>
      </c>
      <c r="BE44" s="62">
        <f t="shared" si="27"/>
        <v>2.1767554068682353E-2</v>
      </c>
      <c r="BF44" s="62">
        <f t="shared" si="28"/>
        <v>1.0883777034341176E-2</v>
      </c>
      <c r="BG44" s="62">
        <f t="shared" si="74"/>
        <v>3.2643327102606035E-2</v>
      </c>
      <c r="BH44" s="62">
        <f t="shared" si="29"/>
        <v>1.0853115431394533</v>
      </c>
      <c r="BI44" s="62">
        <f t="shared" si="30"/>
        <v>0.6033613409418136</v>
      </c>
      <c r="BJ44" s="62">
        <f t="shared" si="31"/>
        <v>1.7987754095171928</v>
      </c>
      <c r="BK44" s="62">
        <f t="shared" si="32"/>
        <v>0.48195020219763979</v>
      </c>
      <c r="BL44" s="62">
        <f t="shared" si="33"/>
        <v>0.12141113874417381</v>
      </c>
      <c r="BM44" s="62">
        <f t="shared" si="34"/>
        <v>0.64755395861311693</v>
      </c>
      <c r="BN44" s="62">
        <f t="shared" si="35"/>
        <v>9.280718293204894E-2</v>
      </c>
      <c r="BO44" s="62">
        <f t="shared" si="36"/>
        <v>9.9662655974813771E-3</v>
      </c>
      <c r="BP44" s="62">
        <f t="shared" si="37"/>
        <v>1.6807521426710512</v>
      </c>
      <c r="BQ44" s="62">
        <f t="shared" si="38"/>
        <v>5.0410203919560761</v>
      </c>
      <c r="BR44" s="62">
        <f t="shared" si="39"/>
        <v>74.426261439254432</v>
      </c>
      <c r="BS44" s="62">
        <f t="shared" si="40"/>
        <v>18.749192577588929</v>
      </c>
      <c r="BU44" s="62">
        <f t="shared" si="41"/>
        <v>49.317571999999998</v>
      </c>
      <c r="BV44" s="62">
        <f t="shared" si="42"/>
        <v>4.8000000000000001E-2</v>
      </c>
      <c r="BW44" s="62">
        <f t="shared" si="43"/>
        <v>1.4786907999999999</v>
      </c>
      <c r="BX44" s="62">
        <f t="shared" si="44"/>
        <v>9.3559999999999999</v>
      </c>
      <c r="BY44" s="62">
        <f t="shared" si="45"/>
        <v>0.13600000000000001</v>
      </c>
      <c r="BZ44" s="62">
        <f t="shared" si="46"/>
        <v>40.308077500000003</v>
      </c>
      <c r="CA44" s="62">
        <f t="shared" si="47"/>
        <v>2.3884824</v>
      </c>
      <c r="CB44" s="62">
        <f t="shared" si="48"/>
        <v>2E-3</v>
      </c>
      <c r="CC44" s="62">
        <f t="shared" si="49"/>
        <v>8.3000000000000004E-2</v>
      </c>
      <c r="CD44" s="62">
        <f t="shared" si="50"/>
        <v>6.0000000000000001E-3</v>
      </c>
      <c r="CE44" s="62" t="e">
        <f t="shared" si="51"/>
        <v>#N/A</v>
      </c>
      <c r="CF44" s="62" t="e">
        <f t="shared" si="52"/>
        <v>#N/A</v>
      </c>
      <c r="CG44" s="62">
        <f t="shared" si="53"/>
        <v>11</v>
      </c>
      <c r="CI44" s="62">
        <f t="shared" si="17"/>
        <v>0.82079673795456431</v>
      </c>
      <c r="CJ44" s="62">
        <f t="shared" si="78"/>
        <v>6.0097658695379994E-4</v>
      </c>
      <c r="CK44" s="62">
        <f t="shared" si="79"/>
        <v>1.4502655943507256E-2</v>
      </c>
      <c r="CL44" s="62">
        <f t="shared" si="18"/>
        <v>0.11716969317470258</v>
      </c>
      <c r="CM44" s="62">
        <f t="shared" si="19"/>
        <v>1.9171130532844661E-3</v>
      </c>
      <c r="CN44" s="62">
        <f t="shared" si="20"/>
        <v>1.0000912431397069</v>
      </c>
      <c r="CO44" s="62">
        <f t="shared" si="21"/>
        <v>4.2590627674750359E-2</v>
      </c>
      <c r="CP44" s="62">
        <f>IF(CB44&gt;0,2*CB44/61.98,#N/A)</f>
        <v>6.4536947402387871E-5</v>
      </c>
      <c r="CQ44" s="62">
        <f t="shared" si="22"/>
        <v>1.762208067940552E-3</v>
      </c>
      <c r="CR44" s="62">
        <f t="shared" si="94"/>
        <v>8.4542764548400736E-5</v>
      </c>
      <c r="CV44" s="62">
        <f t="shared" si="54"/>
        <v>6.0097658695379994E-4</v>
      </c>
      <c r="CW44" s="62">
        <f t="shared" si="55"/>
        <v>0.11656871658774878</v>
      </c>
      <c r="CX44" s="62">
        <f t="shared" si="24"/>
        <v>6.4536947402387871E-5</v>
      </c>
      <c r="CY44" s="62">
        <f t="shared" si="56"/>
        <v>1.4438118996104869E-2</v>
      </c>
      <c r="CZ44" s="62">
        <f t="shared" si="57"/>
        <v>7.2190594980524343E-3</v>
      </c>
      <c r="DA44" s="62">
        <f t="shared" si="83"/>
        <v>3.5371568176697926E-2</v>
      </c>
      <c r="DB44" s="62">
        <f t="shared" si="58"/>
        <v>1.0832055046040421</v>
      </c>
      <c r="DC44" s="62">
        <f t="shared" si="59"/>
        <v>0.66467873540946054</v>
      </c>
      <c r="DD44" s="62">
        <f t="shared" si="60"/>
        <v>1.6296677581189014</v>
      </c>
      <c r="DE44" s="62">
        <f t="shared" si="61"/>
        <v>0.41852676919458148</v>
      </c>
      <c r="DF44" s="62">
        <f t="shared" si="62"/>
        <v>0.24615196621487906</v>
      </c>
      <c r="DG44" s="62">
        <f t="shared" si="63"/>
        <v>0.70793487661856713</v>
      </c>
      <c r="DH44" s="62">
        <f t="shared" si="64"/>
        <v>8.4891507227945778E-2</v>
      </c>
      <c r="DI44" s="62">
        <f t="shared" si="65"/>
        <v>9.116226581553229E-3</v>
      </c>
      <c r="DJ44" s="62">
        <f t="shared" si="66"/>
        <v>1.0197349694839288</v>
      </c>
      <c r="DK44" s="62">
        <f t="shared" si="67"/>
        <v>4.996443789526138</v>
      </c>
      <c r="DL44" s="62">
        <f t="shared" si="68"/>
        <v>59.119388381268045</v>
      </c>
      <c r="DM44" s="62">
        <f t="shared" si="69"/>
        <v>34.770425125912382</v>
      </c>
      <c r="DO44" s="62">
        <f t="shared" si="70"/>
        <v>1.0197349694839288</v>
      </c>
      <c r="DP44" s="62">
        <f t="shared" si="71"/>
        <v>6.0161787590100673</v>
      </c>
      <c r="DQ44" s="62">
        <f t="shared" si="72"/>
        <v>57.07991844230019</v>
      </c>
      <c r="DR44" s="62">
        <f t="shared" si="73"/>
        <v>35.79016009539631</v>
      </c>
    </row>
    <row r="45" spans="1:122" x14ac:dyDescent="0.25">
      <c r="A45" s="78">
        <f t="shared" si="1"/>
        <v>20</v>
      </c>
      <c r="B45" s="82" t="str">
        <f t="shared" si="2"/>
        <v xml:space="preserve">20 semi </v>
      </c>
      <c r="C45" s="29"/>
      <c r="D45" s="11"/>
      <c r="E45" s="20"/>
      <c r="F45" s="80" t="str">
        <f t="shared" si="92"/>
        <v>20 Quant LOI</v>
      </c>
      <c r="G45" s="4" t="s">
        <v>12</v>
      </c>
      <c r="H45" s="5">
        <v>15</v>
      </c>
      <c r="I45" s="10"/>
      <c r="K45" s="62">
        <v>350</v>
      </c>
      <c r="L45" s="62">
        <f t="shared" si="90"/>
        <v>40.64</v>
      </c>
      <c r="M45" s="62">
        <f t="shared" si="90"/>
        <v>6.8320000000000006E-2</v>
      </c>
      <c r="N45" s="62">
        <f t="shared" si="90"/>
        <v>2.9569999999999999</v>
      </c>
      <c r="O45" s="62">
        <f t="shared" si="90"/>
        <v>12.26</v>
      </c>
      <c r="P45" s="62">
        <f t="shared" si="6"/>
        <v>0.1588</v>
      </c>
      <c r="Q45" s="113">
        <f t="shared" si="90"/>
        <v>41.41</v>
      </c>
      <c r="R45" s="62">
        <f t="shared" si="90"/>
        <v>1.3089999999999999</v>
      </c>
      <c r="S45" s="62">
        <f t="shared" si="90"/>
        <v>0.1298</v>
      </c>
      <c r="T45" s="62">
        <f t="shared" si="90"/>
        <v>5.985E-2</v>
      </c>
      <c r="U45" s="62" t="e">
        <f t="shared" si="90"/>
        <v>#N/A</v>
      </c>
      <c r="V45" s="62">
        <f t="shared" si="90"/>
        <v>0.57620000000000005</v>
      </c>
      <c r="W45" s="62">
        <f t="shared" si="90"/>
        <v>0.43</v>
      </c>
      <c r="X45" s="62">
        <f t="shared" si="90"/>
        <v>13</v>
      </c>
      <c r="AA45" s="62">
        <f t="shared" si="91"/>
        <v>44.046999999999997</v>
      </c>
      <c r="AB45" s="62">
        <f t="shared" si="91"/>
        <v>5.1999999999999998E-2</v>
      </c>
      <c r="AC45" s="62">
        <f t="shared" si="91"/>
        <v>2.016</v>
      </c>
      <c r="AD45" s="62">
        <f t="shared" si="91"/>
        <v>10.246</v>
      </c>
      <c r="AE45" s="62">
        <f t="shared" si="91"/>
        <v>0.14199999999999999</v>
      </c>
      <c r="AF45" s="62">
        <f t="shared" si="91"/>
        <v>42.226999999999997</v>
      </c>
      <c r="AG45" s="62">
        <f t="shared" si="91"/>
        <v>1.23</v>
      </c>
      <c r="AH45" s="62">
        <f t="shared" si="91"/>
        <v>-1.7999999999999999E-2</v>
      </c>
      <c r="AI45" s="62">
        <f t="shared" si="91"/>
        <v>5.0999999999999997E-2</v>
      </c>
      <c r="AJ45" s="62">
        <f t="shared" si="91"/>
        <v>7.0000000000000001E-3</v>
      </c>
      <c r="AK45" s="62" t="e">
        <f t="shared" si="91"/>
        <v>#N/A</v>
      </c>
      <c r="AL45" s="62" t="e">
        <f t="shared" si="91"/>
        <v>#N/A</v>
      </c>
      <c r="AM45" s="62">
        <f t="shared" si="91"/>
        <v>13</v>
      </c>
      <c r="AO45" s="62">
        <f t="shared" si="8"/>
        <v>0.73307813930265453</v>
      </c>
      <c r="AP45" s="62">
        <f t="shared" si="76"/>
        <v>6.5105796919994981E-4</v>
      </c>
      <c r="AQ45" s="62">
        <f t="shared" si="77"/>
        <v>1.9772459788152216E-2</v>
      </c>
      <c r="AR45" s="62">
        <f t="shared" si="9"/>
        <v>0.12831559173450222</v>
      </c>
      <c r="AS45" s="62">
        <f t="shared" si="10"/>
        <v>2.0016915703411331E-3</v>
      </c>
      <c r="AT45" s="62">
        <f t="shared" si="11"/>
        <v>1.0477019878722917</v>
      </c>
      <c r="AU45" s="62">
        <f t="shared" si="12"/>
        <v>2.1932952924393723E-2</v>
      </c>
      <c r="AV45"/>
      <c r="AW45" s="62">
        <f t="shared" si="13"/>
        <v>1.0828025477707004E-3</v>
      </c>
      <c r="AX45" s="62">
        <f t="shared" si="93"/>
        <v>9.8633225306467523E-5</v>
      </c>
      <c r="AY45"/>
      <c r="AZ45"/>
      <c r="BB45" s="62">
        <f t="shared" si="25"/>
        <v>6.5105796919994981E-4</v>
      </c>
      <c r="BC45" s="62">
        <f t="shared" si="26"/>
        <v>0.12766453376530226</v>
      </c>
      <c r="BD45" s="62">
        <f t="shared" si="15"/>
        <v>0</v>
      </c>
      <c r="BE45" s="62">
        <f t="shared" si="27"/>
        <v>1.9772459788152216E-2</v>
      </c>
      <c r="BF45" s="62">
        <f t="shared" si="28"/>
        <v>9.8862298940761081E-3</v>
      </c>
      <c r="BG45" s="62">
        <f t="shared" si="74"/>
        <v>1.2046723030317615E-2</v>
      </c>
      <c r="BH45" s="62">
        <f t="shared" si="29"/>
        <v>1.1653214901776174</v>
      </c>
      <c r="BI45" s="62">
        <f t="shared" si="30"/>
        <v>0.66511878739323183</v>
      </c>
      <c r="BJ45" s="62">
        <f t="shared" si="31"/>
        <v>1.7520501785024087</v>
      </c>
      <c r="BK45" s="62">
        <f t="shared" si="32"/>
        <v>0.50020270278438561</v>
      </c>
      <c r="BL45" s="62">
        <f t="shared" si="33"/>
        <v>0.16491608460884621</v>
      </c>
      <c r="BM45" s="62">
        <f t="shared" si="34"/>
        <v>0.68770279828682546</v>
      </c>
      <c r="BN45" s="62">
        <f t="shared" si="35"/>
        <v>9.4671414864362397E-2</v>
      </c>
      <c r="BO45" s="62">
        <f t="shared" si="36"/>
        <v>0</v>
      </c>
      <c r="BP45" s="62">
        <f t="shared" si="37"/>
        <v>1.4375730211806965</v>
      </c>
      <c r="BQ45" s="62">
        <f t="shared" si="38"/>
        <v>1.7517338973067835</v>
      </c>
      <c r="BR45" s="62">
        <f t="shared" si="39"/>
        <v>72.735301358445582</v>
      </c>
      <c r="BS45" s="62">
        <f t="shared" si="40"/>
        <v>23.980720308202585</v>
      </c>
      <c r="BU45" s="62">
        <f t="shared" si="41"/>
        <v>47.666888</v>
      </c>
      <c r="BV45" s="62">
        <f t="shared" si="42"/>
        <v>5.1999999999999998E-2</v>
      </c>
      <c r="BW45" s="62">
        <f t="shared" si="43"/>
        <v>1.2821727999999999</v>
      </c>
      <c r="BX45" s="62">
        <f t="shared" si="44"/>
        <v>10.246</v>
      </c>
      <c r="BY45" s="62">
        <f t="shared" si="45"/>
        <v>0.14199999999999999</v>
      </c>
      <c r="BZ45" s="62">
        <f t="shared" si="46"/>
        <v>42.237497499999996</v>
      </c>
      <c r="CA45" s="62">
        <f t="shared" si="47"/>
        <v>1.218172</v>
      </c>
      <c r="CB45" s="62">
        <f t="shared" si="48"/>
        <v>-1.7999999999999999E-2</v>
      </c>
      <c r="CC45" s="62">
        <f t="shared" si="49"/>
        <v>5.0999999999999997E-2</v>
      </c>
      <c r="CD45" s="62">
        <f t="shared" si="50"/>
        <v>7.0000000000000001E-3</v>
      </c>
      <c r="CE45" s="62" t="e">
        <f t="shared" si="51"/>
        <v>#N/A</v>
      </c>
      <c r="CF45" s="62" t="e">
        <f t="shared" si="52"/>
        <v>#N/A</v>
      </c>
      <c r="CG45" s="62">
        <f t="shared" si="53"/>
        <v>13</v>
      </c>
      <c r="CI45" s="62">
        <f t="shared" si="17"/>
        <v>0.79332425730215528</v>
      </c>
      <c r="CJ45" s="62">
        <f t="shared" si="78"/>
        <v>6.5105796919994981E-4</v>
      </c>
      <c r="CK45" s="62">
        <f t="shared" si="79"/>
        <v>1.2575253040408003E-2</v>
      </c>
      <c r="CL45" s="62">
        <f t="shared" si="18"/>
        <v>0.12831559173450222</v>
      </c>
      <c r="CM45" s="62">
        <f t="shared" si="19"/>
        <v>2.0016915703411331E-3</v>
      </c>
      <c r="CN45" s="62">
        <f t="shared" si="20"/>
        <v>1.0479624433064378</v>
      </c>
      <c r="CO45" s="62">
        <f t="shared" si="21"/>
        <v>2.172203994293866E-2</v>
      </c>
      <c r="CQ45" s="62">
        <f t="shared" si="22"/>
        <v>1.0828025477707004E-3</v>
      </c>
      <c r="CR45" s="62">
        <f t="shared" si="94"/>
        <v>9.8633225306467523E-5</v>
      </c>
      <c r="CV45" s="62">
        <f t="shared" si="54"/>
        <v>6.5105796919994981E-4</v>
      </c>
      <c r="CW45" s="62">
        <f t="shared" si="55"/>
        <v>0.12766453376530226</v>
      </c>
      <c r="CX45" s="62">
        <f t="shared" si="24"/>
        <v>0</v>
      </c>
      <c r="CY45" s="62">
        <f t="shared" si="56"/>
        <v>1.2575253040408003E-2</v>
      </c>
      <c r="CZ45" s="62">
        <f t="shared" si="57"/>
        <v>6.2876265202040016E-3</v>
      </c>
      <c r="DA45" s="62">
        <f t="shared" si="83"/>
        <v>1.5434413422734657E-2</v>
      </c>
      <c r="DB45" s="62">
        <f t="shared" si="58"/>
        <v>1.1621942552193465</v>
      </c>
      <c r="DC45" s="62">
        <f t="shared" si="59"/>
        <v>0.71901135057080867</v>
      </c>
      <c r="DD45" s="62">
        <f t="shared" si="60"/>
        <v>1.6163781758058531</v>
      </c>
      <c r="DE45" s="62">
        <f t="shared" si="61"/>
        <v>0.44318290464853777</v>
      </c>
      <c r="DF45" s="62">
        <f t="shared" si="62"/>
        <v>0.2758284459222709</v>
      </c>
      <c r="DG45" s="62">
        <f t="shared" si="63"/>
        <v>0.74138444848294727</v>
      </c>
      <c r="DH45" s="62">
        <f t="shared" si="64"/>
        <v>8.7816512813584463E-2</v>
      </c>
      <c r="DI45" s="62">
        <f t="shared" si="65"/>
        <v>0</v>
      </c>
      <c r="DJ45" s="62">
        <f t="shared" si="66"/>
        <v>0.84809258314900093</v>
      </c>
      <c r="DK45" s="62">
        <f t="shared" si="67"/>
        <v>2.0818366846400971</v>
      </c>
      <c r="DL45" s="62">
        <f t="shared" si="68"/>
        <v>59.777744941291623</v>
      </c>
      <c r="DM45" s="62">
        <f t="shared" si="69"/>
        <v>37.204509278105704</v>
      </c>
      <c r="DO45" s="62">
        <f t="shared" si="70"/>
        <v>0.84809258314900093</v>
      </c>
      <c r="DP45" s="62">
        <f t="shared" si="71"/>
        <v>2.929929267789098</v>
      </c>
      <c r="DQ45" s="62">
        <f t="shared" si="72"/>
        <v>58.081559774993622</v>
      </c>
      <c r="DR45" s="62">
        <f t="shared" si="73"/>
        <v>38.052601861254708</v>
      </c>
    </row>
    <row r="46" spans="1:122" x14ac:dyDescent="0.25">
      <c r="A46" s="78">
        <f t="shared" si="1"/>
        <v>20</v>
      </c>
      <c r="B46" s="82" t="str">
        <f t="shared" si="2"/>
        <v xml:space="preserve">20 semi </v>
      </c>
      <c r="F46" s="80" t="str">
        <f t="shared" si="92"/>
        <v xml:space="preserve">20 Quant </v>
      </c>
      <c r="K46" s="62">
        <v>360</v>
      </c>
      <c r="L46" s="62">
        <f t="shared" si="90"/>
        <v>42.45</v>
      </c>
      <c r="M46" s="62" t="e">
        <f t="shared" si="90"/>
        <v>#N/A</v>
      </c>
      <c r="N46" s="62">
        <f t="shared" si="90"/>
        <v>2.7919999999999998</v>
      </c>
      <c r="O46" s="62">
        <f t="shared" si="90"/>
        <v>11.34</v>
      </c>
      <c r="P46" s="62">
        <f t="shared" si="6"/>
        <v>0.17199999999999999</v>
      </c>
      <c r="Q46" s="113">
        <f t="shared" si="90"/>
        <v>40.33</v>
      </c>
      <c r="R46" s="62">
        <f t="shared" si="90"/>
        <v>1.869</v>
      </c>
      <c r="S46" s="62" t="e">
        <f t="shared" si="90"/>
        <v>#N/A</v>
      </c>
      <c r="T46" s="62">
        <f t="shared" si="90"/>
        <v>4.7160000000000001E-2</v>
      </c>
      <c r="U46" s="62" t="e">
        <f t="shared" si="90"/>
        <v>#N/A</v>
      </c>
      <c r="V46" s="62">
        <f t="shared" si="90"/>
        <v>0.56810000000000005</v>
      </c>
      <c r="W46" s="62">
        <f t="shared" si="90"/>
        <v>0.43740000000000001</v>
      </c>
      <c r="X46" s="62">
        <f t="shared" si="90"/>
        <v>12</v>
      </c>
      <c r="AA46" s="62">
        <f t="shared" si="91"/>
        <v>45.524000000000001</v>
      </c>
      <c r="AB46" s="62">
        <f t="shared" si="91"/>
        <v>3.4000000000000002E-2</v>
      </c>
      <c r="AC46" s="62">
        <f t="shared" si="91"/>
        <v>1.851</v>
      </c>
      <c r="AD46" s="62">
        <f t="shared" si="91"/>
        <v>9.7260000000000009</v>
      </c>
      <c r="AE46" s="62">
        <f t="shared" si="91"/>
        <v>0.14299999999999999</v>
      </c>
      <c r="AF46" s="62">
        <f t="shared" si="91"/>
        <v>40.829000000000001</v>
      </c>
      <c r="AG46" s="62">
        <f t="shared" si="91"/>
        <v>1.8089999999999999</v>
      </c>
      <c r="AH46" s="62">
        <f t="shared" si="91"/>
        <v>2.5999999999999999E-2</v>
      </c>
      <c r="AI46" s="62">
        <f t="shared" si="91"/>
        <v>5.1999999999999998E-2</v>
      </c>
      <c r="AJ46" s="62">
        <f t="shared" si="91"/>
        <v>5.0000000000000001E-3</v>
      </c>
      <c r="AK46" s="62" t="e">
        <f t="shared" si="91"/>
        <v>#N/A</v>
      </c>
      <c r="AL46" s="62" t="e">
        <f t="shared" si="91"/>
        <v>#N/A</v>
      </c>
      <c r="AM46" s="62">
        <f t="shared" si="91"/>
        <v>12</v>
      </c>
      <c r="AO46" s="62">
        <f t="shared" si="8"/>
        <v>0.75765998169260218</v>
      </c>
      <c r="AP46" s="62">
        <f t="shared" si="76"/>
        <v>4.2569174909227493E-4</v>
      </c>
      <c r="AQ46" s="62">
        <f t="shared" si="77"/>
        <v>1.8154178109062377E-2</v>
      </c>
      <c r="AR46" s="62">
        <f t="shared" si="9"/>
        <v>0.12180338134001255</v>
      </c>
      <c r="AS46" s="62">
        <f t="shared" si="10"/>
        <v>2.015787989850578E-3</v>
      </c>
      <c r="AT46" s="62">
        <f t="shared" si="11"/>
        <v>1.0130159486309187</v>
      </c>
      <c r="AU46" s="62">
        <f t="shared" si="12"/>
        <v>3.2257489300998574E-2</v>
      </c>
      <c r="AV46" s="62">
        <f>IF(AH46&gt;0,2*AH46/61.98,#N/A)</f>
        <v>8.3898031623104224E-4</v>
      </c>
      <c r="AW46" s="62">
        <f t="shared" si="13"/>
        <v>1.1040339702760083E-3</v>
      </c>
      <c r="AX46" s="62">
        <f t="shared" si="93"/>
        <v>7.0452303790333949E-5</v>
      </c>
      <c r="AY46"/>
      <c r="AZ46"/>
      <c r="BB46" s="62">
        <f t="shared" si="25"/>
        <v>4.2569174909227493E-4</v>
      </c>
      <c r="BC46" s="62">
        <f t="shared" si="26"/>
        <v>0.12137768959092027</v>
      </c>
      <c r="BD46" s="62">
        <f t="shared" si="15"/>
        <v>8.3898031623104224E-4</v>
      </c>
      <c r="BE46" s="62">
        <f t="shared" si="27"/>
        <v>1.7315197792831336E-2</v>
      </c>
      <c r="BF46" s="62">
        <f t="shared" si="28"/>
        <v>8.6575988964156681E-3</v>
      </c>
      <c r="BG46" s="62">
        <f t="shared" si="74"/>
        <v>2.3599890404582907E-2</v>
      </c>
      <c r="BH46" s="62">
        <f t="shared" si="29"/>
        <v>1.1128095358071066</v>
      </c>
      <c r="BI46" s="62">
        <f t="shared" si="30"/>
        <v>0.64342828133274621</v>
      </c>
      <c r="BJ46" s="62">
        <f t="shared" si="31"/>
        <v>1.7295005023747501</v>
      </c>
      <c r="BK46" s="62">
        <f t="shared" si="32"/>
        <v>0.46938125447436035</v>
      </c>
      <c r="BL46" s="62">
        <f t="shared" si="33"/>
        <v>0.17404702685838586</v>
      </c>
      <c r="BM46" s="62">
        <f t="shared" si="34"/>
        <v>0.67695044269906801</v>
      </c>
      <c r="BN46" s="62">
        <f t="shared" si="35"/>
        <v>6.2883738932941677E-2</v>
      </c>
      <c r="BO46" s="62">
        <f t="shared" si="36"/>
        <v>0.12393526369315089</v>
      </c>
      <c r="BP46" s="62">
        <f t="shared" si="37"/>
        <v>1.2789117711330491</v>
      </c>
      <c r="BQ46" s="62">
        <f t="shared" si="38"/>
        <v>3.4862065102561748</v>
      </c>
      <c r="BR46" s="62">
        <f t="shared" si="39"/>
        <v>69.337609501057585</v>
      </c>
      <c r="BS46" s="62">
        <f t="shared" si="40"/>
        <v>25.710453214927114</v>
      </c>
      <c r="BU46" s="62">
        <f t="shared" si="41"/>
        <v>49.445195999999996</v>
      </c>
      <c r="BV46" s="62">
        <f t="shared" si="42"/>
        <v>3.4000000000000002E-2</v>
      </c>
      <c r="BW46" s="62">
        <f t="shared" si="43"/>
        <v>1.1277657999999999</v>
      </c>
      <c r="BX46" s="62">
        <f t="shared" si="44"/>
        <v>9.7260000000000009</v>
      </c>
      <c r="BY46" s="62">
        <f t="shared" si="45"/>
        <v>0.14299999999999999</v>
      </c>
      <c r="BZ46" s="62">
        <f t="shared" si="46"/>
        <v>40.849982500000003</v>
      </c>
      <c r="CA46" s="62">
        <f t="shared" si="47"/>
        <v>1.7777176000000001</v>
      </c>
      <c r="CB46" s="62">
        <f t="shared" si="48"/>
        <v>2.5999999999999999E-2</v>
      </c>
      <c r="CC46" s="62">
        <f t="shared" si="49"/>
        <v>5.1999999999999998E-2</v>
      </c>
      <c r="CD46" s="62">
        <f t="shared" si="50"/>
        <v>5.0000000000000001E-3</v>
      </c>
      <c r="CE46" s="62" t="e">
        <f t="shared" si="51"/>
        <v>#N/A</v>
      </c>
      <c r="CF46" s="62" t="e">
        <f t="shared" si="52"/>
        <v>#N/A</v>
      </c>
      <c r="CG46" s="62">
        <f t="shared" si="53"/>
        <v>12</v>
      </c>
      <c r="CI46" s="62">
        <f t="shared" si="17"/>
        <v>0.82292079553965203</v>
      </c>
      <c r="CJ46" s="62">
        <f t="shared" si="78"/>
        <v>4.2569174909227493E-4</v>
      </c>
      <c r="CK46" s="62">
        <f t="shared" si="79"/>
        <v>1.1060865045115732E-2</v>
      </c>
      <c r="CL46" s="62">
        <f t="shared" si="18"/>
        <v>0.12180338134001255</v>
      </c>
      <c r="CM46" s="62">
        <f t="shared" si="19"/>
        <v>2.015787989850578E-3</v>
      </c>
      <c r="CN46" s="62">
        <f t="shared" si="20"/>
        <v>1.0135365493593751</v>
      </c>
      <c r="CO46" s="62">
        <f t="shared" si="21"/>
        <v>3.1699671897289589E-2</v>
      </c>
      <c r="CP46" s="62">
        <f>IF(CB46&gt;0,2*CB46/61.98,#N/A)</f>
        <v>8.3898031623104224E-4</v>
      </c>
      <c r="CQ46" s="62">
        <f t="shared" si="22"/>
        <v>1.1040339702760083E-3</v>
      </c>
      <c r="CR46" s="62">
        <f t="shared" si="94"/>
        <v>7.0452303790333949E-5</v>
      </c>
      <c r="CV46" s="62">
        <f t="shared" si="54"/>
        <v>4.2569174909227493E-4</v>
      </c>
      <c r="CW46" s="62">
        <f t="shared" si="55"/>
        <v>0.12137768959092027</v>
      </c>
      <c r="CX46" s="62">
        <f t="shared" si="24"/>
        <v>8.3898031623104224E-4</v>
      </c>
      <c r="CY46" s="62">
        <f t="shared" si="56"/>
        <v>1.0221884728884689E-2</v>
      </c>
      <c r="CZ46" s="62">
        <f t="shared" si="57"/>
        <v>5.1109423644423446E-3</v>
      </c>
      <c r="DA46" s="62">
        <f t="shared" si="83"/>
        <v>2.6588729532847244E-2</v>
      </c>
      <c r="DB46" s="62">
        <f t="shared" si="58"/>
        <v>1.1103412974072986</v>
      </c>
      <c r="DC46" s="62">
        <f t="shared" si="59"/>
        <v>0.70382705173068527</v>
      </c>
      <c r="DD46" s="62">
        <f t="shared" si="60"/>
        <v>1.5775768985818455</v>
      </c>
      <c r="DE46" s="62">
        <f t="shared" si="61"/>
        <v>0.40651424567661332</v>
      </c>
      <c r="DF46" s="62">
        <f t="shared" si="62"/>
        <v>0.29731280605407195</v>
      </c>
      <c r="DG46" s="62">
        <f t="shared" si="63"/>
        <v>0.7367913956932981</v>
      </c>
      <c r="DH46" s="62">
        <f t="shared" si="64"/>
        <v>5.777642784382845E-2</v>
      </c>
      <c r="DI46" s="62">
        <f t="shared" si="65"/>
        <v>0.11386945085611205</v>
      </c>
      <c r="DJ46" s="62">
        <f t="shared" si="66"/>
        <v>0.69367563116465336</v>
      </c>
      <c r="DK46" s="62">
        <f t="shared" si="67"/>
        <v>3.6087187890987873</v>
      </c>
      <c r="DL46" s="62">
        <f t="shared" si="68"/>
        <v>55.173587538179092</v>
      </c>
      <c r="DM46" s="62">
        <f t="shared" si="69"/>
        <v>40.352372162857534</v>
      </c>
      <c r="DO46" s="62">
        <f t="shared" si="70"/>
        <v>0.69367563116465336</v>
      </c>
      <c r="DP46" s="62">
        <f t="shared" si="71"/>
        <v>4.3023944202634405</v>
      </c>
      <c r="DQ46" s="62">
        <f t="shared" si="72"/>
        <v>53.786236275849788</v>
      </c>
      <c r="DR46" s="62">
        <f t="shared" si="73"/>
        <v>41.046047794022186</v>
      </c>
    </row>
    <row r="47" spans="1:122" x14ac:dyDescent="0.25">
      <c r="A47" s="78">
        <f t="shared" si="1"/>
        <v>20</v>
      </c>
      <c r="B47" s="82" t="str">
        <f t="shared" si="2"/>
        <v xml:space="preserve">20 semi </v>
      </c>
      <c r="F47" s="80" t="str">
        <f t="shared" si="92"/>
        <v xml:space="preserve">20 Quant </v>
      </c>
      <c r="K47" s="62">
        <v>370</v>
      </c>
      <c r="L47" s="62">
        <f t="shared" si="90"/>
        <v>42.25</v>
      </c>
      <c r="M47" s="62">
        <f t="shared" si="90"/>
        <v>5.1150000000000001E-2</v>
      </c>
      <c r="N47" s="62">
        <f t="shared" si="90"/>
        <v>2.8260000000000001</v>
      </c>
      <c r="O47" s="62">
        <f t="shared" si="90"/>
        <v>11.4</v>
      </c>
      <c r="P47" s="62" t="e">
        <f t="shared" si="6"/>
        <v>#N/A</v>
      </c>
      <c r="Q47" s="113">
        <f t="shared" si="90"/>
        <v>39.42</v>
      </c>
      <c r="R47" s="62">
        <f t="shared" si="90"/>
        <v>3.02</v>
      </c>
      <c r="S47" s="62">
        <f t="shared" si="90"/>
        <v>0.11509999999999999</v>
      </c>
      <c r="T47" s="62">
        <f t="shared" si="90"/>
        <v>5.663E-2</v>
      </c>
      <c r="U47" s="62" t="e">
        <f t="shared" si="90"/>
        <v>#N/A</v>
      </c>
      <c r="V47" s="62">
        <f t="shared" si="90"/>
        <v>0.46360000000000001</v>
      </c>
      <c r="W47" s="62">
        <f t="shared" si="90"/>
        <v>0.40189999999999998</v>
      </c>
      <c r="X47" s="62">
        <f t="shared" si="90"/>
        <v>12</v>
      </c>
      <c r="AA47" s="114">
        <f t="shared" si="91"/>
        <v>61.024999999999999</v>
      </c>
      <c r="AB47" s="62">
        <f t="shared" si="91"/>
        <v>7.3999999999999996E-2</v>
      </c>
      <c r="AC47" s="62">
        <f t="shared" si="91"/>
        <v>2.5009999999999999</v>
      </c>
      <c r="AD47" s="114">
        <f t="shared" si="91"/>
        <v>14.289</v>
      </c>
      <c r="AE47" s="114">
        <f t="shared" si="91"/>
        <v>0.215</v>
      </c>
      <c r="AF47" s="114">
        <f t="shared" si="91"/>
        <v>17.887</v>
      </c>
      <c r="AG47" s="62">
        <f t="shared" si="91"/>
        <v>3.843</v>
      </c>
      <c r="AH47" s="62">
        <f t="shared" si="91"/>
        <v>5.8999999999999997E-2</v>
      </c>
      <c r="AI47" s="62">
        <f t="shared" si="91"/>
        <v>9.9000000000000005E-2</v>
      </c>
      <c r="AJ47" s="62">
        <f t="shared" si="91"/>
        <v>8.9999999999999993E-3</v>
      </c>
      <c r="AK47" s="62" t="e">
        <f t="shared" si="91"/>
        <v>#N/A</v>
      </c>
      <c r="AL47" s="62" t="e">
        <f t="shared" si="91"/>
        <v>#N/A</v>
      </c>
      <c r="AM47" s="62">
        <f t="shared" si="91"/>
        <v>12</v>
      </c>
      <c r="AO47" s="62">
        <f t="shared" si="8"/>
        <v>1.0156445036198718</v>
      </c>
      <c r="AP47" s="62">
        <f t="shared" si="76"/>
        <v>9.2650557155377479E-4</v>
      </c>
      <c r="AQ47" s="62">
        <f t="shared" si="77"/>
        <v>2.4529227147901136E-2</v>
      </c>
      <c r="AR47" s="62">
        <f t="shared" si="9"/>
        <v>0.17894802755165937</v>
      </c>
      <c r="AS47" s="62">
        <f t="shared" si="10"/>
        <v>3.0307301945305893E-3</v>
      </c>
      <c r="AT47" s="62">
        <f t="shared" si="11"/>
        <v>0.44379769950675363</v>
      </c>
      <c r="AU47" s="62">
        <f t="shared" si="12"/>
        <v>6.8527104136947223E-2</v>
      </c>
      <c r="AV47" s="62">
        <f>IF(AH47&gt;0,2*AH47/61.98,#N/A)</f>
        <v>1.9038399483704421E-3</v>
      </c>
      <c r="AW47" s="62">
        <f t="shared" si="13"/>
        <v>2.1019108280254778E-3</v>
      </c>
      <c r="AX47" s="62">
        <f t="shared" si="93"/>
        <v>1.2681414682260108E-4</v>
      </c>
      <c r="AY47"/>
      <c r="AZ47"/>
      <c r="BB47" s="62">
        <f t="shared" si="25"/>
        <v>9.2650557155377479E-4</v>
      </c>
      <c r="BC47" s="62">
        <f t="shared" si="26"/>
        <v>0.1780215219801056</v>
      </c>
      <c r="BD47" s="114">
        <f t="shared" si="15"/>
        <v>1.9038399483704421E-3</v>
      </c>
      <c r="BE47" s="62">
        <f t="shared" si="27"/>
        <v>2.2625387199530694E-2</v>
      </c>
      <c r="BF47" s="62">
        <f t="shared" si="28"/>
        <v>1.1312693599765347E-2</v>
      </c>
      <c r="BG47" s="62">
        <f t="shared" si="74"/>
        <v>5.7214410537181876E-2</v>
      </c>
      <c r="BH47" s="62">
        <f t="shared" si="29"/>
        <v>0.56763554114420789</v>
      </c>
      <c r="BI47" s="114">
        <f t="shared" si="30"/>
        <v>0.7584499544265022</v>
      </c>
      <c r="BJ47" s="114">
        <f t="shared" si="31"/>
        <v>0.74841528809032942</v>
      </c>
      <c r="BK47" s="114">
        <f t="shared" si="32"/>
        <v>-0.19081441328229434</v>
      </c>
      <c r="BL47" s="114">
        <f t="shared" si="33"/>
        <v>0.94926436770879652</v>
      </c>
      <c r="BM47" s="114">
        <f t="shared" si="34"/>
        <v>0.82980740408337361</v>
      </c>
      <c r="BN47" s="114">
        <f t="shared" si="35"/>
        <v>0.11165308564307357</v>
      </c>
      <c r="BO47" s="114">
        <f t="shared" si="36"/>
        <v>0.22943154507924307</v>
      </c>
      <c r="BP47" s="114">
        <f t="shared" si="37"/>
        <v>1.3632914751178482</v>
      </c>
      <c r="BQ47" s="114">
        <f t="shared" si="38"/>
        <v>6.8949023900771733</v>
      </c>
      <c r="BR47" s="114">
        <f t="shared" si="39"/>
        <v>-22.995024187940672</v>
      </c>
      <c r="BS47" s="114">
        <f t="shared" si="40"/>
        <v>114.39574569202333</v>
      </c>
      <c r="BU47" s="62">
        <f t="shared" si="41"/>
        <v>68.108399999999989</v>
      </c>
      <c r="BV47" s="62">
        <f t="shared" si="42"/>
        <v>7.3999999999999996E-2</v>
      </c>
      <c r="BW47" s="62">
        <f t="shared" si="43"/>
        <v>1.7360357999999998</v>
      </c>
      <c r="BX47" s="62">
        <f t="shared" si="44"/>
        <v>14.289</v>
      </c>
      <c r="BY47" s="62">
        <f t="shared" si="45"/>
        <v>0.215</v>
      </c>
      <c r="BZ47" s="62">
        <f t="shared" si="46"/>
        <v>18.080047500000003</v>
      </c>
      <c r="CA47" s="62">
        <f t="shared" si="47"/>
        <v>3.7433752</v>
      </c>
      <c r="CB47" s="62">
        <f t="shared" si="48"/>
        <v>5.8999999999999997E-2</v>
      </c>
      <c r="CC47" s="62">
        <f t="shared" si="49"/>
        <v>9.9000000000000005E-2</v>
      </c>
      <c r="CD47" s="62">
        <f t="shared" si="50"/>
        <v>8.9999999999999993E-3</v>
      </c>
      <c r="CE47" s="62" t="e">
        <f t="shared" si="51"/>
        <v>#N/A</v>
      </c>
      <c r="CF47" s="62" t="e">
        <f t="shared" si="52"/>
        <v>#N/A</v>
      </c>
      <c r="CG47" s="62">
        <f t="shared" si="53"/>
        <v>12</v>
      </c>
      <c r="CI47" s="62">
        <f t="shared" si="17"/>
        <v>1.1335341599400848</v>
      </c>
      <c r="CJ47" s="62">
        <f t="shared" si="78"/>
        <v>9.2650557155377479E-4</v>
      </c>
      <c r="CK47" s="62">
        <f t="shared" si="79"/>
        <v>1.7026635935661043E-2</v>
      </c>
      <c r="CL47" s="62">
        <f t="shared" si="18"/>
        <v>0.17894802755165937</v>
      </c>
      <c r="CM47" s="62">
        <f t="shared" si="19"/>
        <v>3.0307301945305893E-3</v>
      </c>
      <c r="CN47" s="62">
        <f t="shared" si="20"/>
        <v>0.44858743710364135</v>
      </c>
      <c r="CO47" s="62">
        <f t="shared" si="21"/>
        <v>6.675062767475036E-2</v>
      </c>
      <c r="CP47" s="62">
        <f>IF(CB47&gt;0,2*CB47/61.98,#N/A)</f>
        <v>1.9038399483704421E-3</v>
      </c>
      <c r="CQ47" s="62">
        <f t="shared" si="22"/>
        <v>2.1019108280254778E-3</v>
      </c>
      <c r="CR47" s="62">
        <f t="shared" si="94"/>
        <v>1.2681414682260108E-4</v>
      </c>
      <c r="CV47" s="62">
        <f t="shared" si="54"/>
        <v>9.2650557155377479E-4</v>
      </c>
      <c r="CW47" s="62">
        <f t="shared" si="55"/>
        <v>0.1780215219801056</v>
      </c>
      <c r="CX47" s="114">
        <f t="shared" si="24"/>
        <v>1.9038399483704421E-3</v>
      </c>
      <c r="CY47" s="62">
        <f t="shared" si="56"/>
        <v>1.5122795987290601E-2</v>
      </c>
      <c r="CZ47" s="62">
        <f t="shared" si="57"/>
        <v>7.5613979936453007E-3</v>
      </c>
      <c r="DA47" s="62">
        <f t="shared" si="83"/>
        <v>5.9189229681105057E-2</v>
      </c>
      <c r="DB47" s="62">
        <f t="shared" si="58"/>
        <v>0.57045045959717244</v>
      </c>
      <c r="DC47" s="114">
        <f t="shared" si="59"/>
        <v>0.87594292538326257</v>
      </c>
      <c r="DD47" s="114">
        <f t="shared" si="60"/>
        <v>0.65124158557200051</v>
      </c>
      <c r="DE47" s="114">
        <f t="shared" si="61"/>
        <v>-0.30549246578609013</v>
      </c>
      <c r="DF47" s="114">
        <f t="shared" si="62"/>
        <v>1.1814353911693527</v>
      </c>
      <c r="DG47" s="114">
        <f t="shared" si="63"/>
        <v>0.94552389857793717</v>
      </c>
      <c r="DH47" s="114">
        <f t="shared" si="64"/>
        <v>9.7988593725365808E-2</v>
      </c>
      <c r="DI47" s="114">
        <f t="shared" si="65"/>
        <v>0.20135291675163441</v>
      </c>
      <c r="DJ47" s="114">
        <f t="shared" si="66"/>
        <v>0.7997045875855282</v>
      </c>
      <c r="DK47" s="114">
        <f t="shared" si="67"/>
        <v>6.2599400998880448</v>
      </c>
      <c r="DL47" s="114">
        <f t="shared" si="68"/>
        <v>-32.309333084605171</v>
      </c>
      <c r="DM47" s="114">
        <f t="shared" si="69"/>
        <v>124.9503468866546</v>
      </c>
      <c r="DN47" s="114"/>
      <c r="DO47" s="114">
        <f t="shared" si="70"/>
        <v>0.7997045875855282</v>
      </c>
      <c r="DP47" s="114">
        <f t="shared" si="71"/>
        <v>7.0596446874735728</v>
      </c>
      <c r="DQ47" s="114">
        <f t="shared" si="72"/>
        <v>-33.908742259776226</v>
      </c>
      <c r="DR47" s="114">
        <f t="shared" si="73"/>
        <v>125.75005147424012</v>
      </c>
    </row>
    <row r="48" spans="1:122" x14ac:dyDescent="0.25">
      <c r="A48" s="78">
        <f>A47+5</f>
        <v>25</v>
      </c>
      <c r="B48" s="82" t="str">
        <f t="shared" si="2"/>
        <v>25 semi Simi-Quantification of sample: BAIC 25-10</v>
      </c>
      <c r="C48" s="117" t="s">
        <v>135</v>
      </c>
      <c r="D48" s="118"/>
      <c r="E48" s="119"/>
      <c r="F48" s="80" t="str">
        <f t="shared" si="92"/>
        <v>25 Quant Quantification of sample: BAIC 25-10</v>
      </c>
      <c r="G48" s="117" t="s">
        <v>254</v>
      </c>
      <c r="H48" s="118"/>
      <c r="I48" s="119"/>
      <c r="K48" s="62">
        <v>380</v>
      </c>
      <c r="L48" s="62">
        <f t="shared" ref="L48:X50" si="95">INDEX($A$7:$I$702,(MATCH((CONCATENATE($K48,$L$5,L$7)),$B$7:$B$702,0)),4)</f>
        <v>41.93</v>
      </c>
      <c r="M48" s="62" t="e">
        <f t="shared" si="95"/>
        <v>#N/A</v>
      </c>
      <c r="N48" s="62">
        <f t="shared" si="95"/>
        <v>3.1549999999999998</v>
      </c>
      <c r="O48" s="62">
        <f t="shared" si="95"/>
        <v>11.35</v>
      </c>
      <c r="P48" s="62">
        <f t="shared" si="6"/>
        <v>0.1613</v>
      </c>
      <c r="Q48" s="113">
        <f t="shared" si="95"/>
        <v>39.18</v>
      </c>
      <c r="R48" s="62">
        <f t="shared" si="95"/>
        <v>3.1429999999999998</v>
      </c>
      <c r="S48" s="62">
        <f t="shared" si="95"/>
        <v>0.15260000000000001</v>
      </c>
      <c r="T48" s="62">
        <f t="shared" si="95"/>
        <v>6.0049999999999999E-2</v>
      </c>
      <c r="U48" s="62" t="e">
        <f t="shared" si="95"/>
        <v>#N/A</v>
      </c>
      <c r="V48" s="62">
        <f t="shared" si="95"/>
        <v>0.4486</v>
      </c>
      <c r="W48" s="62">
        <f t="shared" si="95"/>
        <v>0.4239</v>
      </c>
      <c r="X48" s="62">
        <f t="shared" si="95"/>
        <v>11</v>
      </c>
      <c r="AA48" s="62">
        <f t="shared" si="91"/>
        <v>45.140999999999998</v>
      </c>
      <c r="AB48" s="62">
        <f t="shared" si="91"/>
        <v>3.2000000000000001E-2</v>
      </c>
      <c r="AC48" s="62">
        <f t="shared" si="91"/>
        <v>2.2040000000000002</v>
      </c>
      <c r="AD48" s="62">
        <f t="shared" si="91"/>
        <v>9.3580000000000005</v>
      </c>
      <c r="AE48" s="62">
        <f t="shared" si="91"/>
        <v>0.14199999999999999</v>
      </c>
      <c r="AF48" s="62">
        <f t="shared" si="91"/>
        <v>40.340000000000003</v>
      </c>
      <c r="AG48" s="62">
        <f t="shared" si="91"/>
        <v>2.726</v>
      </c>
      <c r="AH48" s="62">
        <f t="shared" si="91"/>
        <v>-2.1999999999999999E-2</v>
      </c>
      <c r="AI48" s="62">
        <f t="shared" si="91"/>
        <v>7.2999999999999995E-2</v>
      </c>
      <c r="AJ48" s="62">
        <f t="shared" si="91"/>
        <v>5.0000000000000001E-3</v>
      </c>
      <c r="AK48" s="62" t="e">
        <f t="shared" si="91"/>
        <v>#N/A</v>
      </c>
      <c r="AL48" s="62" t="e">
        <f t="shared" si="91"/>
        <v>#N/A</v>
      </c>
      <c r="AM48" s="62">
        <f t="shared" si="91"/>
        <v>11</v>
      </c>
      <c r="AO48" s="62">
        <f t="shared" si="8"/>
        <v>0.75128567862195217</v>
      </c>
      <c r="AP48" s="62">
        <f t="shared" si="76"/>
        <v>4.0065105796919994E-4</v>
      </c>
      <c r="AQ48" s="62">
        <f t="shared" si="77"/>
        <v>2.1616320125539431E-2</v>
      </c>
      <c r="AR48" s="62">
        <f t="shared" si="9"/>
        <v>0.11719474013775831</v>
      </c>
      <c r="AS48" s="62">
        <f t="shared" si="10"/>
        <v>2.0016915703411331E-3</v>
      </c>
      <c r="AT48" s="62">
        <f t="shared" si="11"/>
        <v>1.0008832782524986</v>
      </c>
      <c r="AU48" s="62">
        <f t="shared" si="12"/>
        <v>4.8609129814550643E-2</v>
      </c>
      <c r="AV48"/>
      <c r="AW48" s="62">
        <f t="shared" si="13"/>
        <v>1.5498938428874732E-3</v>
      </c>
      <c r="AX48" s="62">
        <f t="shared" si="93"/>
        <v>7.0452303790333949E-5</v>
      </c>
      <c r="AY48"/>
      <c r="AZ48"/>
      <c r="BB48" s="62">
        <f t="shared" si="25"/>
        <v>4.0065105796919994E-4</v>
      </c>
      <c r="BC48" s="62">
        <f t="shared" si="26"/>
        <v>0.11679408907978911</v>
      </c>
      <c r="BD48" s="62">
        <f t="shared" si="15"/>
        <v>0</v>
      </c>
      <c r="BE48" s="62">
        <f t="shared" si="27"/>
        <v>2.1616320125539431E-2</v>
      </c>
      <c r="BF48" s="62">
        <f t="shared" si="28"/>
        <v>1.0808160062769715E-2</v>
      </c>
      <c r="BG48" s="62">
        <f t="shared" si="74"/>
        <v>3.7800969751780926E-2</v>
      </c>
      <c r="BH48" s="62">
        <f t="shared" si="29"/>
        <v>1.0818780891508479</v>
      </c>
      <c r="BI48" s="62">
        <f t="shared" si="30"/>
        <v>0.57846547948928906</v>
      </c>
      <c r="BJ48" s="62">
        <f t="shared" si="31"/>
        <v>1.8702552313164957</v>
      </c>
      <c r="BK48" s="62">
        <f t="shared" si="32"/>
        <v>0.50341260966155887</v>
      </c>
      <c r="BL48" s="62">
        <f t="shared" si="33"/>
        <v>7.5052869827730184E-2</v>
      </c>
      <c r="BM48" s="62">
        <f t="shared" si="34"/>
        <v>0.6274752603618089</v>
      </c>
      <c r="BN48" s="62">
        <f t="shared" si="35"/>
        <v>6.3851291561388454E-2</v>
      </c>
      <c r="BO48" s="62">
        <f t="shared" si="36"/>
        <v>0</v>
      </c>
      <c r="BP48" s="62">
        <f t="shared" si="37"/>
        <v>1.7224838564213059</v>
      </c>
      <c r="BQ48" s="62">
        <f t="shared" si="38"/>
        <v>6.0242964368004701</v>
      </c>
      <c r="BR48" s="62">
        <f t="shared" si="39"/>
        <v>80.228280135106175</v>
      </c>
      <c r="BS48" s="62">
        <f t="shared" si="40"/>
        <v>11.961088280110662</v>
      </c>
      <c r="BU48" s="62">
        <f t="shared" si="41"/>
        <v>48.984063999999989</v>
      </c>
      <c r="BV48" s="62">
        <f t="shared" si="42"/>
        <v>3.2000000000000001E-2</v>
      </c>
      <c r="BW48" s="62">
        <f t="shared" si="43"/>
        <v>1.4581032</v>
      </c>
      <c r="BX48" s="62">
        <f t="shared" si="44"/>
        <v>9.3580000000000005</v>
      </c>
      <c r="BY48" s="62">
        <f t="shared" si="45"/>
        <v>0.14199999999999999</v>
      </c>
      <c r="BZ48" s="62">
        <f t="shared" si="46"/>
        <v>40.364650000000005</v>
      </c>
      <c r="CA48" s="62">
        <f t="shared" si="47"/>
        <v>2.6639064000000001</v>
      </c>
      <c r="CB48" s="62">
        <f t="shared" si="48"/>
        <v>-2.1999999999999999E-2</v>
      </c>
      <c r="CC48" s="62">
        <f t="shared" si="49"/>
        <v>7.2999999999999995E-2</v>
      </c>
      <c r="CD48" s="62">
        <f t="shared" si="50"/>
        <v>5.0000000000000001E-3</v>
      </c>
      <c r="CE48" s="62" t="e">
        <f t="shared" si="51"/>
        <v>#N/A</v>
      </c>
      <c r="CF48" s="62" t="e">
        <f t="shared" si="52"/>
        <v>#N/A</v>
      </c>
      <c r="CG48" s="62">
        <f t="shared" si="53"/>
        <v>11</v>
      </c>
      <c r="CI48" s="62">
        <f t="shared" si="17"/>
        <v>0.81524613464258944</v>
      </c>
      <c r="CJ48" s="62">
        <f t="shared" si="78"/>
        <v>4.0065105796919994E-4</v>
      </c>
      <c r="CK48" s="62">
        <f t="shared" si="79"/>
        <v>1.4300737544134957E-2</v>
      </c>
      <c r="CL48" s="62">
        <f t="shared" si="18"/>
        <v>0.11719474013775831</v>
      </c>
      <c r="CM48" s="62">
        <f t="shared" si="19"/>
        <v>2.0016915703411331E-3</v>
      </c>
      <c r="CN48" s="62">
        <f t="shared" si="20"/>
        <v>1.0014948740087932</v>
      </c>
      <c r="CO48" s="62">
        <f t="shared" si="21"/>
        <v>4.7501897289586308E-2</v>
      </c>
      <c r="CQ48" s="62">
        <f t="shared" si="22"/>
        <v>1.5498938428874732E-3</v>
      </c>
      <c r="CR48" s="62">
        <f t="shared" si="94"/>
        <v>7.0452303790333949E-5</v>
      </c>
      <c r="CV48" s="62">
        <f t="shared" si="54"/>
        <v>4.0065105796919994E-4</v>
      </c>
      <c r="CW48" s="62">
        <f t="shared" si="55"/>
        <v>0.11679408907978911</v>
      </c>
      <c r="CX48" s="62">
        <f t="shared" si="24"/>
        <v>0</v>
      </c>
      <c r="CY48" s="62">
        <f t="shared" si="56"/>
        <v>1.4300737544134957E-2</v>
      </c>
      <c r="CZ48" s="62">
        <f t="shared" si="57"/>
        <v>7.1503687720674784E-3</v>
      </c>
      <c r="DA48" s="62">
        <f t="shared" si="83"/>
        <v>4.0351528517518831E-2</v>
      </c>
      <c r="DB48" s="62">
        <f t="shared" si="58"/>
        <v>1.0799391261414046</v>
      </c>
      <c r="DC48" s="62">
        <f t="shared" si="59"/>
        <v>0.63953928302837915</v>
      </c>
      <c r="DD48" s="62">
        <f t="shared" si="60"/>
        <v>1.6886204722681328</v>
      </c>
      <c r="DE48" s="62">
        <f t="shared" si="61"/>
        <v>0.44039984311302549</v>
      </c>
      <c r="DF48" s="62">
        <f t="shared" si="62"/>
        <v>0.19913943991535366</v>
      </c>
      <c r="DG48" s="62">
        <f t="shared" si="63"/>
        <v>0.68744183137593473</v>
      </c>
      <c r="DH48" s="62">
        <f t="shared" si="64"/>
        <v>5.8281448652504203E-2</v>
      </c>
      <c r="DI48" s="62">
        <f t="shared" si="65"/>
        <v>0</v>
      </c>
      <c r="DJ48" s="62">
        <f t="shared" si="66"/>
        <v>1.0401416448219056</v>
      </c>
      <c r="DK48" s="62">
        <f t="shared" si="67"/>
        <v>5.8698098771141227</v>
      </c>
      <c r="DL48" s="62">
        <f t="shared" si="68"/>
        <v>64.06357934773223</v>
      </c>
      <c r="DM48" s="62">
        <f t="shared" si="69"/>
        <v>28.968187681679236</v>
      </c>
      <c r="DO48" s="62">
        <f t="shared" si="70"/>
        <v>1.0401416448219056</v>
      </c>
      <c r="DP48" s="62">
        <f t="shared" si="71"/>
        <v>6.9099515219360281</v>
      </c>
      <c r="DQ48" s="62">
        <f t="shared" si="72"/>
        <v>61.98329605808842</v>
      </c>
      <c r="DR48" s="62">
        <f t="shared" si="73"/>
        <v>30.008329326501141</v>
      </c>
    </row>
    <row r="49" spans="1:122" x14ac:dyDescent="0.25">
      <c r="A49" s="78">
        <f t="shared" si="1"/>
        <v>25</v>
      </c>
      <c r="B49" s="82" t="str">
        <f t="shared" si="2"/>
        <v>25 semi Elements</v>
      </c>
      <c r="C49" s="2" t="s">
        <v>0</v>
      </c>
      <c r="D49" s="3" t="s">
        <v>1</v>
      </c>
      <c r="E49" s="2" t="s">
        <v>2</v>
      </c>
      <c r="F49" s="80" t="str">
        <f t="shared" si="92"/>
        <v>25 Quant Elements</v>
      </c>
      <c r="G49" s="2" t="s">
        <v>0</v>
      </c>
      <c r="H49" s="3" t="s">
        <v>1</v>
      </c>
      <c r="I49" s="2" t="s">
        <v>2</v>
      </c>
      <c r="K49" s="62">
        <v>390</v>
      </c>
      <c r="L49" s="62">
        <f t="shared" si="95"/>
        <v>42.15</v>
      </c>
      <c r="M49" s="62" t="e">
        <f t="shared" si="95"/>
        <v>#N/A</v>
      </c>
      <c r="N49" s="62">
        <f t="shared" si="95"/>
        <v>2.6389999999999998</v>
      </c>
      <c r="O49" s="62">
        <f t="shared" si="95"/>
        <v>11.47</v>
      </c>
      <c r="P49" s="62">
        <f t="shared" si="6"/>
        <v>0.13009999999999999</v>
      </c>
      <c r="Q49" s="113">
        <f t="shared" si="95"/>
        <v>40.39</v>
      </c>
      <c r="R49" s="62">
        <f t="shared" si="95"/>
        <v>2.2069999999999999</v>
      </c>
      <c r="S49" s="62" t="e">
        <f t="shared" si="95"/>
        <v>#N/A</v>
      </c>
      <c r="T49" s="62">
        <f t="shared" si="95"/>
        <v>3.7929999999999998E-2</v>
      </c>
      <c r="U49" s="62" t="e">
        <f t="shared" si="95"/>
        <v>#N/A</v>
      </c>
      <c r="V49" s="62">
        <f t="shared" si="95"/>
        <v>0.54890000000000005</v>
      </c>
      <c r="W49" s="62">
        <f t="shared" si="95"/>
        <v>0.43469999999999998</v>
      </c>
      <c r="X49" s="62">
        <f t="shared" si="95"/>
        <v>12</v>
      </c>
      <c r="AA49" s="62">
        <f t="shared" si="91"/>
        <v>45.216000000000001</v>
      </c>
      <c r="AB49" s="62">
        <f t="shared" si="91"/>
        <v>3.5000000000000003E-2</v>
      </c>
      <c r="AC49" s="62">
        <f t="shared" si="91"/>
        <v>1.726</v>
      </c>
      <c r="AD49" s="62">
        <f t="shared" si="91"/>
        <v>9.5920000000000005</v>
      </c>
      <c r="AE49" s="62">
        <f t="shared" si="91"/>
        <v>0.13900000000000001</v>
      </c>
      <c r="AF49" s="62">
        <f t="shared" si="91"/>
        <v>41.216999999999999</v>
      </c>
      <c r="AG49" s="62">
        <f t="shared" si="91"/>
        <v>2.0750000000000002</v>
      </c>
      <c r="AH49" s="62">
        <f t="shared" si="91"/>
        <v>-5.0999999999999997E-2</v>
      </c>
      <c r="AI49" s="62">
        <f t="shared" si="91"/>
        <v>4.7E-2</v>
      </c>
      <c r="AJ49" s="62">
        <f t="shared" si="91"/>
        <v>4.0000000000000001E-3</v>
      </c>
      <c r="AK49" s="62" t="e">
        <f t="shared" si="91"/>
        <v>#N/A</v>
      </c>
      <c r="AL49" s="62" t="e">
        <f t="shared" si="91"/>
        <v>#N/A</v>
      </c>
      <c r="AM49" s="62">
        <f t="shared" si="91"/>
        <v>12</v>
      </c>
      <c r="AO49" s="62">
        <f t="shared" si="8"/>
        <v>0.7525339102937505</v>
      </c>
      <c r="AP49" s="62">
        <f t="shared" si="76"/>
        <v>4.3821209465381246E-4</v>
      </c>
      <c r="AQ49" s="62">
        <f t="shared" si="77"/>
        <v>1.6928207140054923E-2</v>
      </c>
      <c r="AR49" s="62">
        <f t="shared" si="9"/>
        <v>0.12012523481527866</v>
      </c>
      <c r="AS49" s="62">
        <f t="shared" si="10"/>
        <v>1.9594023118127998E-3</v>
      </c>
      <c r="AT49" s="62">
        <f t="shared" si="11"/>
        <v>1.0226426891356775</v>
      </c>
      <c r="AU49" s="62">
        <f t="shared" si="12"/>
        <v>3.700071326676177E-2</v>
      </c>
      <c r="AV49"/>
      <c r="AW49" s="62">
        <f t="shared" si="13"/>
        <v>9.9787685774946908E-4</v>
      </c>
      <c r="AX49" s="62">
        <f t="shared" si="93"/>
        <v>5.6361843032267155E-5</v>
      </c>
      <c r="AY49"/>
      <c r="AZ49"/>
      <c r="BB49" s="62">
        <f t="shared" si="25"/>
        <v>4.3821209465381246E-4</v>
      </c>
      <c r="BC49" s="62">
        <f t="shared" si="26"/>
        <v>0.11968702272062486</v>
      </c>
      <c r="BD49" s="62">
        <f t="shared" si="15"/>
        <v>0</v>
      </c>
      <c r="BE49" s="62">
        <f t="shared" si="27"/>
        <v>1.6928207140054923E-2</v>
      </c>
      <c r="BF49" s="62">
        <f t="shared" si="28"/>
        <v>8.4641035700274616E-3</v>
      </c>
      <c r="BG49" s="62">
        <f t="shared" si="74"/>
        <v>2.8536609696734307E-2</v>
      </c>
      <c r="BH49" s="62">
        <f t="shared" si="29"/>
        <v>1.1157525044713807</v>
      </c>
      <c r="BI49" s="62">
        <f t="shared" si="30"/>
        <v>0.62145926436675825</v>
      </c>
      <c r="BJ49" s="62">
        <f t="shared" si="31"/>
        <v>1.7953751250426482</v>
      </c>
      <c r="BK49" s="62">
        <f t="shared" si="32"/>
        <v>0.4942932401046225</v>
      </c>
      <c r="BL49" s="62">
        <f t="shared" si="33"/>
        <v>0.12716602426213575</v>
      </c>
      <c r="BM49" s="62">
        <f t="shared" si="34"/>
        <v>0.65889818972817382</v>
      </c>
      <c r="BN49" s="62">
        <f t="shared" si="35"/>
        <v>6.6506798999492675E-2</v>
      </c>
      <c r="BO49" s="62">
        <f t="shared" si="36"/>
        <v>0</v>
      </c>
      <c r="BP49" s="62">
        <f t="shared" si="37"/>
        <v>1.2845844323110522</v>
      </c>
      <c r="BQ49" s="62">
        <f t="shared" si="38"/>
        <v>4.3309588858495704</v>
      </c>
      <c r="BR49" s="62">
        <f t="shared" si="39"/>
        <v>75.018151181829992</v>
      </c>
      <c r="BS49" s="62">
        <f t="shared" si="40"/>
        <v>19.299798701009884</v>
      </c>
      <c r="BU49" s="62">
        <f t="shared" si="41"/>
        <v>49.074364000000003</v>
      </c>
      <c r="BV49" s="62">
        <f t="shared" si="42"/>
        <v>3.5000000000000003E-2</v>
      </c>
      <c r="BW49" s="62">
        <f t="shared" si="43"/>
        <v>1.0107907999999999</v>
      </c>
      <c r="BX49" s="62">
        <f t="shared" si="44"/>
        <v>9.5920000000000005</v>
      </c>
      <c r="BY49" s="62">
        <f t="shared" si="45"/>
        <v>0.13900000000000001</v>
      </c>
      <c r="BZ49" s="62">
        <f t="shared" si="46"/>
        <v>41.235072500000001</v>
      </c>
      <c r="CA49" s="62">
        <f t="shared" si="47"/>
        <v>2.0347800000000005</v>
      </c>
      <c r="CB49" s="62">
        <f t="shared" si="48"/>
        <v>-5.0999999999999997E-2</v>
      </c>
      <c r="CC49" s="62">
        <f t="shared" si="49"/>
        <v>4.7E-2</v>
      </c>
      <c r="CD49" s="62">
        <f t="shared" si="50"/>
        <v>4.0000000000000001E-3</v>
      </c>
      <c r="CE49" s="62" t="e">
        <f t="shared" si="51"/>
        <v>#N/A</v>
      </c>
      <c r="CF49" s="62" t="e">
        <f t="shared" si="52"/>
        <v>#N/A</v>
      </c>
      <c r="CG49" s="62">
        <f t="shared" si="53"/>
        <v>12</v>
      </c>
      <c r="CI49" s="62">
        <f t="shared" si="17"/>
        <v>0.81674900557543484</v>
      </c>
      <c r="CJ49" s="62">
        <f t="shared" si="78"/>
        <v>4.3821209465381246E-4</v>
      </c>
      <c r="CK49" s="62">
        <f t="shared" si="79"/>
        <v>9.9136014123185554E-3</v>
      </c>
      <c r="CL49" s="62">
        <f t="shared" si="18"/>
        <v>0.12012523481527866</v>
      </c>
      <c r="CM49" s="62">
        <f t="shared" si="19"/>
        <v>1.9594023118127998E-3</v>
      </c>
      <c r="CN49" s="62">
        <f t="shared" si="20"/>
        <v>1.0230910893103482</v>
      </c>
      <c r="CO49" s="62">
        <f t="shared" si="21"/>
        <v>3.6283523537803147E-2</v>
      </c>
      <c r="CQ49" s="62">
        <f t="shared" si="22"/>
        <v>9.9787685774946908E-4</v>
      </c>
      <c r="CR49" s="62">
        <f t="shared" si="94"/>
        <v>5.6361843032267155E-5</v>
      </c>
      <c r="CV49" s="62">
        <f t="shared" si="54"/>
        <v>4.3821209465381246E-4</v>
      </c>
      <c r="CW49" s="62">
        <f t="shared" si="55"/>
        <v>0.11968702272062486</v>
      </c>
      <c r="CX49" s="62">
        <f t="shared" si="24"/>
        <v>0</v>
      </c>
      <c r="CY49" s="62">
        <f t="shared" si="56"/>
        <v>9.9136014123185554E-3</v>
      </c>
      <c r="CZ49" s="62">
        <f t="shared" si="57"/>
        <v>4.9568007061592777E-3</v>
      </c>
      <c r="DA49" s="62">
        <f t="shared" si="83"/>
        <v>3.1326722831643866E-2</v>
      </c>
      <c r="DB49" s="62">
        <f t="shared" si="58"/>
        <v>1.113410791511142</v>
      </c>
      <c r="DC49" s="62">
        <f t="shared" si="59"/>
        <v>0.68152851283654081</v>
      </c>
      <c r="DD49" s="62">
        <f t="shared" si="60"/>
        <v>1.6336965666734837</v>
      </c>
      <c r="DE49" s="62">
        <f t="shared" si="61"/>
        <v>0.43188227867460122</v>
      </c>
      <c r="DF49" s="62">
        <f t="shared" si="62"/>
        <v>0.2496462341619396</v>
      </c>
      <c r="DG49" s="62">
        <f t="shared" si="63"/>
        <v>0.71825024846899777</v>
      </c>
      <c r="DH49" s="62">
        <f t="shared" si="64"/>
        <v>6.1011060641871423E-2</v>
      </c>
      <c r="DI49" s="62">
        <f t="shared" si="65"/>
        <v>0</v>
      </c>
      <c r="DJ49" s="62">
        <f t="shared" si="66"/>
        <v>0.69012168345573932</v>
      </c>
      <c r="DK49" s="62">
        <f t="shared" si="67"/>
        <v>4.3615331701477356</v>
      </c>
      <c r="DL49" s="62">
        <f t="shared" si="68"/>
        <v>60.129777830942558</v>
      </c>
      <c r="DM49" s="62">
        <f t="shared" si="69"/>
        <v>34.757556254812101</v>
      </c>
      <c r="DO49" s="62">
        <f t="shared" si="70"/>
        <v>0.69012168345573932</v>
      </c>
      <c r="DP49" s="62">
        <f t="shared" si="71"/>
        <v>5.0516548536034751</v>
      </c>
      <c r="DQ49" s="62">
        <f t="shared" si="72"/>
        <v>58.749534464031079</v>
      </c>
      <c r="DR49" s="62">
        <f t="shared" si="73"/>
        <v>35.447677938267837</v>
      </c>
    </row>
    <row r="50" spans="1:122" x14ac:dyDescent="0.25">
      <c r="A50" s="78">
        <f t="shared" si="1"/>
        <v>25</v>
      </c>
      <c r="B50" s="82" t="str">
        <f t="shared" si="2"/>
        <v>25 semi Na2O</v>
      </c>
      <c r="C50" s="13" t="s">
        <v>26</v>
      </c>
      <c r="D50" s="5">
        <v>0.126</v>
      </c>
      <c r="E50" s="10">
        <f>D50*(100-D$59)/ 100</f>
        <v>0.10710000000000001</v>
      </c>
      <c r="F50" s="80" t="str">
        <f t="shared" si="92"/>
        <v>25 Quant SiO2</v>
      </c>
      <c r="G50" s="13" t="s">
        <v>5</v>
      </c>
      <c r="H50" s="5">
        <v>93.3</v>
      </c>
      <c r="I50" s="30">
        <f>H50*(100-H$60)/100</f>
        <v>79.305000000000007</v>
      </c>
      <c r="K50" s="62">
        <v>400</v>
      </c>
      <c r="L50" s="62">
        <f t="shared" si="95"/>
        <v>42.04</v>
      </c>
      <c r="M50" s="62">
        <f t="shared" si="95"/>
        <v>5.9929999999999997E-2</v>
      </c>
      <c r="N50" s="62">
        <f t="shared" si="95"/>
        <v>2.1269999999999998</v>
      </c>
      <c r="O50" s="62">
        <f t="shared" si="95"/>
        <v>11.77</v>
      </c>
      <c r="P50" s="62">
        <f t="shared" si="6"/>
        <v>0.1593</v>
      </c>
      <c r="Q50" s="113">
        <f t="shared" si="95"/>
        <v>41.33</v>
      </c>
      <c r="R50" s="62">
        <f t="shared" si="95"/>
        <v>1.5509999999999999</v>
      </c>
      <c r="S50" s="62" t="e">
        <f t="shared" si="95"/>
        <v>#N/A</v>
      </c>
      <c r="T50" s="62">
        <f t="shared" si="95"/>
        <v>3.0349999999999999E-2</v>
      </c>
      <c r="U50" s="62" t="e">
        <f t="shared" si="95"/>
        <v>#N/A</v>
      </c>
      <c r="V50" s="62">
        <f t="shared" si="95"/>
        <v>0.48520000000000002</v>
      </c>
      <c r="W50" s="62">
        <f t="shared" si="95"/>
        <v>0.45300000000000001</v>
      </c>
      <c r="X50" s="62">
        <f t="shared" si="95"/>
        <v>12</v>
      </c>
      <c r="AA50" s="62">
        <f t="shared" si="91"/>
        <v>45.319000000000003</v>
      </c>
      <c r="AB50" s="62">
        <f t="shared" si="91"/>
        <v>2.8000000000000001E-2</v>
      </c>
      <c r="AC50" s="62">
        <f t="shared" si="91"/>
        <v>1.2290000000000001</v>
      </c>
      <c r="AD50" s="62">
        <f t="shared" si="91"/>
        <v>9.6080000000000005</v>
      </c>
      <c r="AE50" s="62">
        <f t="shared" si="91"/>
        <v>0.13900000000000001</v>
      </c>
      <c r="AF50" s="62">
        <f t="shared" si="91"/>
        <v>42.22</v>
      </c>
      <c r="AG50" s="62">
        <f t="shared" si="91"/>
        <v>1.407</v>
      </c>
      <c r="AH50" s="62">
        <f t="shared" si="91"/>
        <v>6.0000000000000001E-3</v>
      </c>
      <c r="AI50" s="62">
        <f t="shared" si="91"/>
        <v>0.04</v>
      </c>
      <c r="AJ50" s="62">
        <f t="shared" si="91"/>
        <v>4.0000000000000001E-3</v>
      </c>
      <c r="AK50" s="62" t="e">
        <f t="shared" si="91"/>
        <v>#N/A</v>
      </c>
      <c r="AL50" s="62" t="e">
        <f t="shared" si="91"/>
        <v>#N/A</v>
      </c>
      <c r="AM50" s="62">
        <f t="shared" si="91"/>
        <v>12</v>
      </c>
      <c r="AO50" s="62">
        <f t="shared" si="8"/>
        <v>0.75424814845635357</v>
      </c>
      <c r="AP50" s="62">
        <f t="shared" si="76"/>
        <v>3.5056967572304995E-4</v>
      </c>
      <c r="AQ50" s="62">
        <f t="shared" si="77"/>
        <v>1.2053746567281289E-2</v>
      </c>
      <c r="AR50" s="62">
        <f t="shared" si="9"/>
        <v>0.1203256105197245</v>
      </c>
      <c r="AS50" s="62">
        <f t="shared" si="10"/>
        <v>1.9594023118127998E-3</v>
      </c>
      <c r="AT50" s="62">
        <f t="shared" si="11"/>
        <v>1.0475283095642163</v>
      </c>
      <c r="AU50" s="62">
        <f t="shared" si="12"/>
        <v>2.5089158345221112E-2</v>
      </c>
      <c r="AV50" s="62">
        <f>IF(AH50&gt;0,2*AH50/61.98,#N/A)</f>
        <v>1.9361084220716361E-4</v>
      </c>
      <c r="AW50" s="62">
        <f t="shared" si="13"/>
        <v>8.4925690021231425E-4</v>
      </c>
      <c r="AX50" s="62">
        <f t="shared" si="93"/>
        <v>5.6361843032267155E-5</v>
      </c>
      <c r="AY50"/>
      <c r="AZ50"/>
      <c r="BB50" s="62">
        <f t="shared" si="25"/>
        <v>3.5056967572304995E-4</v>
      </c>
      <c r="BC50" s="62">
        <f t="shared" si="26"/>
        <v>0.11997504084400144</v>
      </c>
      <c r="BD50" s="62">
        <f t="shared" si="15"/>
        <v>1.9361084220716361E-4</v>
      </c>
      <c r="BE50" s="62">
        <f t="shared" si="27"/>
        <v>1.1860135725074125E-2</v>
      </c>
      <c r="BF50" s="62">
        <f t="shared" si="28"/>
        <v>5.9300678625370624E-3</v>
      </c>
      <c r="BG50" s="62">
        <f t="shared" si="74"/>
        <v>1.9159090482684049E-2</v>
      </c>
      <c r="BH50" s="62">
        <f t="shared" si="29"/>
        <v>1.1503036622373464</v>
      </c>
      <c r="BI50" s="62">
        <f t="shared" si="30"/>
        <v>0.66517081827392177</v>
      </c>
      <c r="BJ50" s="62">
        <f t="shared" si="31"/>
        <v>1.7293357294631702</v>
      </c>
      <c r="BK50" s="62">
        <f t="shared" si="32"/>
        <v>0.48513284396342454</v>
      </c>
      <c r="BL50" s="62">
        <f t="shared" si="33"/>
        <v>0.18003797431049723</v>
      </c>
      <c r="BM50" s="62">
        <f t="shared" si="34"/>
        <v>0.6908041571370731</v>
      </c>
      <c r="BN50" s="62">
        <f t="shared" si="35"/>
        <v>5.0748055306431519E-2</v>
      </c>
      <c r="BO50" s="62">
        <f t="shared" si="36"/>
        <v>2.8026878559844318E-2</v>
      </c>
      <c r="BP50" s="62">
        <f t="shared" si="37"/>
        <v>0.85842967232757772</v>
      </c>
      <c r="BQ50" s="62">
        <f t="shared" si="38"/>
        <v>2.7734474792516917</v>
      </c>
      <c r="BR50" s="62">
        <f t="shared" si="39"/>
        <v>70.227261800794565</v>
      </c>
      <c r="BS50" s="62">
        <f t="shared" si="40"/>
        <v>26.062086113759896</v>
      </c>
      <c r="BU50" s="62">
        <f t="shared" si="41"/>
        <v>49.198375999999996</v>
      </c>
      <c r="BV50" s="62">
        <f t="shared" si="42"/>
        <v>2.8000000000000001E-2</v>
      </c>
      <c r="BW50" s="62">
        <f t="shared" si="43"/>
        <v>0.54569819999999991</v>
      </c>
      <c r="BX50" s="62">
        <f t="shared" si="44"/>
        <v>9.6080000000000005</v>
      </c>
      <c r="BY50" s="62">
        <f t="shared" si="45"/>
        <v>0.13900000000000001</v>
      </c>
      <c r="BZ50" s="62">
        <f t="shared" si="46"/>
        <v>42.230550000000001</v>
      </c>
      <c r="CA50" s="62">
        <f t="shared" si="47"/>
        <v>1.3892248000000003</v>
      </c>
      <c r="CB50" s="62">
        <f t="shared" si="48"/>
        <v>6.0000000000000001E-3</v>
      </c>
      <c r="CC50" s="62">
        <f t="shared" si="49"/>
        <v>0.04</v>
      </c>
      <c r="CD50" s="62">
        <f t="shared" si="50"/>
        <v>4.0000000000000001E-3</v>
      </c>
      <c r="CE50" s="62" t="e">
        <f t="shared" si="51"/>
        <v>#N/A</v>
      </c>
      <c r="CF50" s="62" t="e">
        <f t="shared" si="52"/>
        <v>#N/A</v>
      </c>
      <c r="CG50" s="62">
        <f t="shared" si="53"/>
        <v>12</v>
      </c>
      <c r="CI50" s="62">
        <f t="shared" si="17"/>
        <v>0.81881294832320872</v>
      </c>
      <c r="CJ50" s="62">
        <f t="shared" si="78"/>
        <v>3.5056967572304995E-4</v>
      </c>
      <c r="CK50" s="62">
        <f t="shared" si="79"/>
        <v>5.3520812083169868E-3</v>
      </c>
      <c r="CL50" s="62">
        <f t="shared" si="18"/>
        <v>0.1203256105197245</v>
      </c>
      <c r="CM50" s="62">
        <f t="shared" si="19"/>
        <v>1.9594023118127998E-3</v>
      </c>
      <c r="CN50" s="62">
        <f t="shared" si="20"/>
        <v>1.0477900675856731</v>
      </c>
      <c r="CO50" s="62">
        <f t="shared" si="21"/>
        <v>2.4772196861626253E-2</v>
      </c>
      <c r="CP50" s="62">
        <f>IF(CB50&gt;0,2*CB50/61.98,#N/A)</f>
        <v>1.9361084220716361E-4</v>
      </c>
      <c r="CQ50" s="62">
        <f t="shared" si="22"/>
        <v>8.4925690021231425E-4</v>
      </c>
      <c r="CR50" s="62">
        <f t="shared" si="94"/>
        <v>5.6361843032267155E-5</v>
      </c>
      <c r="CV50" s="62">
        <f t="shared" si="54"/>
        <v>3.5056967572304995E-4</v>
      </c>
      <c r="CW50" s="62">
        <f t="shared" si="55"/>
        <v>0.11997504084400144</v>
      </c>
      <c r="CX50" s="62">
        <f t="shared" si="24"/>
        <v>1.9361084220716361E-4</v>
      </c>
      <c r="CY50" s="62">
        <f t="shared" si="56"/>
        <v>5.1584703661098231E-3</v>
      </c>
      <c r="CZ50" s="62">
        <f t="shared" si="57"/>
        <v>2.5792351830549115E-3</v>
      </c>
      <c r="DA50" s="62">
        <f t="shared" si="83"/>
        <v>2.2192961678571342E-2</v>
      </c>
      <c r="DB50" s="62">
        <f t="shared" si="58"/>
        <v>1.1475315490629159</v>
      </c>
      <c r="DC50" s="62">
        <f t="shared" si="59"/>
        <v>0.72430179871619216</v>
      </c>
      <c r="DD50" s="62">
        <f t="shared" si="60"/>
        <v>1.5843279018454579</v>
      </c>
      <c r="DE50" s="62">
        <f t="shared" si="61"/>
        <v>0.42322975034672372</v>
      </c>
      <c r="DF50" s="62">
        <f t="shared" si="62"/>
        <v>0.30107204836946844</v>
      </c>
      <c r="DG50" s="62">
        <f t="shared" si="63"/>
        <v>0.74961817609574855</v>
      </c>
      <c r="DH50" s="62">
        <f t="shared" si="64"/>
        <v>4.6766432152022926E-2</v>
      </c>
      <c r="DI50" s="62">
        <f t="shared" si="65"/>
        <v>2.5827927921325343E-2</v>
      </c>
      <c r="DJ50" s="62">
        <f t="shared" si="66"/>
        <v>0.34407319156645771</v>
      </c>
      <c r="DK50" s="62">
        <f t="shared" si="67"/>
        <v>2.9605687783825352</v>
      </c>
      <c r="DL50" s="62">
        <f t="shared" si="68"/>
        <v>56.459376765787582</v>
      </c>
      <c r="DM50" s="62">
        <f t="shared" si="69"/>
        <v>40.163386904190084</v>
      </c>
      <c r="DO50" s="62">
        <f t="shared" si="70"/>
        <v>0.34407319156645771</v>
      </c>
      <c r="DP50" s="62">
        <f t="shared" si="71"/>
        <v>3.3046419699489928</v>
      </c>
      <c r="DQ50" s="62">
        <f t="shared" si="72"/>
        <v>55.771230382654664</v>
      </c>
      <c r="DR50" s="62">
        <f t="shared" si="73"/>
        <v>40.507460095756542</v>
      </c>
    </row>
    <row r="51" spans="1:122" x14ac:dyDescent="0.25">
      <c r="A51" s="78">
        <f t="shared" si="1"/>
        <v>25</v>
      </c>
      <c r="B51" s="82" t="str">
        <f t="shared" si="2"/>
        <v>25 semi MgO</v>
      </c>
      <c r="C51" s="13" t="s">
        <v>3</v>
      </c>
      <c r="D51" s="5">
        <v>42.36</v>
      </c>
      <c r="E51" s="10">
        <f t="shared" ref="E51:E58" si="96">D51*(100-D$59)/ 100</f>
        <v>36.006</v>
      </c>
      <c r="F51" s="80" t="str">
        <f t="shared" si="92"/>
        <v>25 Quant TiO2</v>
      </c>
      <c r="G51" s="13" t="s">
        <v>7</v>
      </c>
      <c r="H51" s="5">
        <v>6.4000000000000001E-2</v>
      </c>
      <c r="I51" s="30">
        <f t="shared" ref="I51:I59" si="97">H51*(100-H$60)/100</f>
        <v>5.4400000000000004E-2</v>
      </c>
    </row>
    <row r="52" spans="1:122" x14ac:dyDescent="0.25">
      <c r="A52" s="78">
        <f t="shared" si="1"/>
        <v>25</v>
      </c>
      <c r="B52" s="82" t="str">
        <f t="shared" si="2"/>
        <v>25 semi Al2O3</v>
      </c>
      <c r="C52" s="13" t="s">
        <v>4</v>
      </c>
      <c r="D52" s="5">
        <v>2.7839999999999998</v>
      </c>
      <c r="E52" s="10">
        <f t="shared" si="96"/>
        <v>2.3664000000000001</v>
      </c>
      <c r="F52" s="80" t="str">
        <f t="shared" si="92"/>
        <v>25 Quant Al2O3</v>
      </c>
      <c r="G52" s="13" t="s">
        <v>4</v>
      </c>
      <c r="H52" s="5">
        <v>3.5920000000000001</v>
      </c>
      <c r="I52" s="30">
        <f t="shared" si="97"/>
        <v>3.0531999999999999</v>
      </c>
      <c r="DO52" s="62" t="s">
        <v>534</v>
      </c>
    </row>
    <row r="53" spans="1:122" x14ac:dyDescent="0.25">
      <c r="A53" s="78">
        <f t="shared" si="1"/>
        <v>25</v>
      </c>
      <c r="B53" s="82" t="str">
        <f t="shared" si="2"/>
        <v>25 semi SiO2</v>
      </c>
      <c r="C53" s="13" t="s">
        <v>5</v>
      </c>
      <c r="D53" s="5">
        <v>39.4</v>
      </c>
      <c r="E53" s="10">
        <f t="shared" si="96"/>
        <v>33.49</v>
      </c>
      <c r="F53" s="80" t="str">
        <f t="shared" si="92"/>
        <v>25 Quant Fe2O3</v>
      </c>
      <c r="G53" s="13" t="s">
        <v>10</v>
      </c>
      <c r="H53" s="5">
        <v>0.58299999999999996</v>
      </c>
      <c r="I53" s="30">
        <f t="shared" si="97"/>
        <v>0.49554999999999999</v>
      </c>
      <c r="K53" s="78" t="s">
        <v>535</v>
      </c>
      <c r="L53" s="78"/>
      <c r="M53" s="78"/>
      <c r="N53" s="78"/>
      <c r="O53" s="78"/>
      <c r="P53" s="78"/>
      <c r="Q53" s="115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78"/>
      <c r="CQ53" s="78"/>
      <c r="CR53" s="78"/>
      <c r="CS53" s="78"/>
      <c r="CT53" s="78"/>
      <c r="CU53" s="78"/>
      <c r="CV53" s="78"/>
      <c r="CW53" s="78"/>
      <c r="CX53" s="78"/>
      <c r="CY53" s="78"/>
      <c r="CZ53" s="78"/>
      <c r="DA53" s="78"/>
      <c r="DB53" s="78"/>
      <c r="DC53" s="78"/>
      <c r="DD53" s="78"/>
      <c r="DE53" s="78"/>
      <c r="DF53" s="78"/>
      <c r="DG53" s="78"/>
      <c r="DH53" s="78"/>
      <c r="DI53" s="78"/>
      <c r="DJ53" s="78"/>
      <c r="DK53" s="78"/>
      <c r="DL53" s="78"/>
      <c r="DM53" s="78"/>
      <c r="DN53" s="78"/>
      <c r="DO53" s="62" t="s">
        <v>533</v>
      </c>
    </row>
    <row r="54" spans="1:122" x14ac:dyDescent="0.25">
      <c r="A54" s="78">
        <f t="shared" si="1"/>
        <v>25</v>
      </c>
      <c r="B54" s="82" t="str">
        <f t="shared" si="2"/>
        <v>25 semi CaO</v>
      </c>
      <c r="C54" s="13" t="s">
        <v>6</v>
      </c>
      <c r="D54" s="5">
        <v>1.0209999999999999</v>
      </c>
      <c r="E54" s="10">
        <f t="shared" si="96"/>
        <v>0.86785000000000001</v>
      </c>
      <c r="F54" s="80" t="str">
        <f t="shared" si="92"/>
        <v>25 Quant MnO</v>
      </c>
      <c r="G54" s="13" t="s">
        <v>9</v>
      </c>
      <c r="H54" s="5">
        <v>0.4</v>
      </c>
      <c r="I54" s="30">
        <f t="shared" si="97"/>
        <v>0.34</v>
      </c>
      <c r="AO54" s="62" t="s">
        <v>507</v>
      </c>
      <c r="BC54" s="62" t="s">
        <v>515</v>
      </c>
      <c r="BE54" s="62" t="s">
        <v>515</v>
      </c>
      <c r="BH54" s="62" t="s">
        <v>515</v>
      </c>
      <c r="BI54" s="62" t="s">
        <v>515</v>
      </c>
      <c r="BK54" s="62" t="s">
        <v>527</v>
      </c>
      <c r="CI54" s="62" t="s">
        <v>507</v>
      </c>
      <c r="CW54" s="62" t="s">
        <v>515</v>
      </c>
      <c r="CY54" s="62" t="s">
        <v>515</v>
      </c>
      <c r="DB54" s="62" t="s">
        <v>515</v>
      </c>
      <c r="DC54" s="62" t="s">
        <v>515</v>
      </c>
      <c r="DE54" s="62" t="s">
        <v>527</v>
      </c>
    </row>
    <row r="55" spans="1:122" x14ac:dyDescent="0.25">
      <c r="A55" s="78">
        <f t="shared" si="1"/>
        <v>25</v>
      </c>
      <c r="B55" s="82" t="str">
        <f t="shared" si="2"/>
        <v>25 semi TiO2</v>
      </c>
      <c r="C55" s="13" t="s">
        <v>7</v>
      </c>
      <c r="D55" s="5">
        <v>5.9479999999999998E-2</v>
      </c>
      <c r="E55" s="10">
        <f t="shared" si="96"/>
        <v>5.0557999999999999E-2</v>
      </c>
      <c r="F55" s="80" t="str">
        <f t="shared" si="92"/>
        <v>25 Quant MgO</v>
      </c>
      <c r="G55" s="13" t="s">
        <v>3</v>
      </c>
      <c r="H55" s="5">
        <v>7.9000000000000001E-2</v>
      </c>
      <c r="I55" s="30">
        <f t="shared" si="97"/>
        <v>6.7150000000000001E-2</v>
      </c>
      <c r="K55" s="77" t="s">
        <v>501</v>
      </c>
      <c r="L55" s="77" t="s">
        <v>5</v>
      </c>
      <c r="M55" s="77" t="s">
        <v>7</v>
      </c>
      <c r="N55" s="77" t="s">
        <v>4</v>
      </c>
      <c r="O55" s="77" t="s">
        <v>10</v>
      </c>
      <c r="P55" s="77" t="s">
        <v>9</v>
      </c>
      <c r="Q55" s="77" t="s">
        <v>3</v>
      </c>
      <c r="R55" s="77" t="s">
        <v>6</v>
      </c>
      <c r="S55" s="77" t="s">
        <v>26</v>
      </c>
      <c r="T55" s="77" t="s">
        <v>13</v>
      </c>
      <c r="U55" s="77" t="s">
        <v>35</v>
      </c>
      <c r="V55" s="77" t="s">
        <v>8</v>
      </c>
      <c r="W55" s="77" t="s">
        <v>11</v>
      </c>
      <c r="X55" s="77" t="s">
        <v>12</v>
      </c>
      <c r="Y55" s="77" t="s">
        <v>528</v>
      </c>
      <c r="AA55" s="77" t="s">
        <v>5</v>
      </c>
      <c r="AB55" s="77" t="s">
        <v>7</v>
      </c>
      <c r="AC55" s="77" t="s">
        <v>4</v>
      </c>
      <c r="AD55" s="77" t="s">
        <v>10</v>
      </c>
      <c r="AE55" s="77" t="s">
        <v>9</v>
      </c>
      <c r="AF55" s="77" t="s">
        <v>3</v>
      </c>
      <c r="AG55" s="77" t="s">
        <v>6</v>
      </c>
      <c r="AH55" s="77" t="s">
        <v>26</v>
      </c>
      <c r="AI55" s="77" t="s">
        <v>13</v>
      </c>
      <c r="AJ55" s="77" t="s">
        <v>35</v>
      </c>
      <c r="AK55" s="77" t="s">
        <v>8</v>
      </c>
      <c r="AL55" s="77" t="s">
        <v>11</v>
      </c>
      <c r="AM55" s="77" t="s">
        <v>528</v>
      </c>
      <c r="AN55" s="77"/>
      <c r="AO55" s="77" t="s">
        <v>5</v>
      </c>
      <c r="AP55" s="77" t="s">
        <v>7</v>
      </c>
      <c r="AQ55" s="77" t="s">
        <v>4</v>
      </c>
      <c r="AR55" s="77" t="s">
        <v>508</v>
      </c>
      <c r="AS55" s="77" t="s">
        <v>9</v>
      </c>
      <c r="AT55" s="77" t="s">
        <v>3</v>
      </c>
      <c r="AU55" s="77" t="s">
        <v>6</v>
      </c>
      <c r="AV55" s="77" t="s">
        <v>509</v>
      </c>
      <c r="AW55" s="77" t="s">
        <v>510</v>
      </c>
      <c r="AX55" s="77" t="s">
        <v>511</v>
      </c>
      <c r="AY55" s="77" t="s">
        <v>512</v>
      </c>
      <c r="AZ55" s="77" t="s">
        <v>11</v>
      </c>
      <c r="BB55" s="77" t="s">
        <v>513</v>
      </c>
      <c r="BC55" s="77" t="s">
        <v>514</v>
      </c>
      <c r="BD55" s="77" t="s">
        <v>517</v>
      </c>
      <c r="BE55" s="77" t="s">
        <v>518</v>
      </c>
      <c r="BF55" s="77" t="s">
        <v>516</v>
      </c>
      <c r="BG55" s="77" t="s">
        <v>519</v>
      </c>
      <c r="BH55" s="77" t="s">
        <v>520</v>
      </c>
      <c r="BI55" s="77" t="s">
        <v>5</v>
      </c>
      <c r="BJ55" s="77" t="s">
        <v>521</v>
      </c>
      <c r="BK55" s="77" t="s">
        <v>525</v>
      </c>
      <c r="BL55" s="77" t="s">
        <v>524</v>
      </c>
      <c r="BM55" s="77" t="s">
        <v>528</v>
      </c>
      <c r="BN55" s="77" t="s">
        <v>513</v>
      </c>
      <c r="BO55" s="77" t="s">
        <v>517</v>
      </c>
      <c r="BP55" s="77" t="s">
        <v>516</v>
      </c>
      <c r="BQ55" s="77" t="s">
        <v>519</v>
      </c>
      <c r="BR55" s="77" t="s">
        <v>525</v>
      </c>
      <c r="BS55" s="77" t="s">
        <v>524</v>
      </c>
      <c r="BU55" s="77" t="s">
        <v>5</v>
      </c>
      <c r="BV55" s="77" t="s">
        <v>7</v>
      </c>
      <c r="BW55" s="77" t="s">
        <v>4</v>
      </c>
      <c r="BX55" s="77" t="s">
        <v>10</v>
      </c>
      <c r="BY55" s="77" t="s">
        <v>9</v>
      </c>
      <c r="BZ55" s="77" t="s">
        <v>3</v>
      </c>
      <c r="CA55" s="77" t="s">
        <v>6</v>
      </c>
      <c r="CB55" s="77" t="s">
        <v>26</v>
      </c>
      <c r="CC55" s="77" t="s">
        <v>13</v>
      </c>
      <c r="CD55" s="77" t="s">
        <v>35</v>
      </c>
      <c r="CE55" s="77" t="s">
        <v>8</v>
      </c>
      <c r="CF55" s="77" t="s">
        <v>11</v>
      </c>
      <c r="CG55" s="77" t="s">
        <v>12</v>
      </c>
      <c r="CI55" s="77" t="s">
        <v>5</v>
      </c>
      <c r="CJ55" s="77" t="s">
        <v>7</v>
      </c>
      <c r="CK55" s="77" t="s">
        <v>4</v>
      </c>
      <c r="CL55" s="77" t="s">
        <v>508</v>
      </c>
      <c r="CM55" s="77" t="s">
        <v>9</v>
      </c>
      <c r="CN55" s="77" t="s">
        <v>3</v>
      </c>
      <c r="CO55" s="77" t="s">
        <v>6</v>
      </c>
      <c r="CP55" s="77" t="s">
        <v>509</v>
      </c>
      <c r="CQ55" s="77" t="s">
        <v>510</v>
      </c>
      <c r="CR55" s="77" t="s">
        <v>511</v>
      </c>
      <c r="CS55" s="77" t="s">
        <v>512</v>
      </c>
      <c r="CT55" s="77" t="s">
        <v>11</v>
      </c>
      <c r="CV55" s="77" t="s">
        <v>513</v>
      </c>
      <c r="CW55" s="77" t="s">
        <v>514</v>
      </c>
      <c r="CX55" s="77" t="s">
        <v>517</v>
      </c>
      <c r="CY55" s="77" t="s">
        <v>518</v>
      </c>
      <c r="CZ55" s="77" t="s">
        <v>516</v>
      </c>
      <c r="DA55" s="77" t="s">
        <v>519</v>
      </c>
      <c r="DB55" s="77" t="s">
        <v>520</v>
      </c>
      <c r="DC55" s="77" t="s">
        <v>5</v>
      </c>
      <c r="DD55" s="77" t="s">
        <v>521</v>
      </c>
      <c r="DE55" s="77" t="s">
        <v>525</v>
      </c>
      <c r="DF55" s="77" t="s">
        <v>524</v>
      </c>
      <c r="DG55" s="77" t="s">
        <v>528</v>
      </c>
      <c r="DH55" s="77" t="s">
        <v>513</v>
      </c>
      <c r="DI55" s="77" t="s">
        <v>517</v>
      </c>
      <c r="DJ55" s="77" t="s">
        <v>516</v>
      </c>
      <c r="DK55" s="77" t="s">
        <v>519</v>
      </c>
      <c r="DL55" s="77" t="s">
        <v>525</v>
      </c>
      <c r="DM55" s="77" t="s">
        <v>524</v>
      </c>
      <c r="DN55" s="77"/>
      <c r="DO55" s="77" t="s">
        <v>532</v>
      </c>
      <c r="DP55" s="77" t="s">
        <v>519</v>
      </c>
      <c r="DQ55" s="77" t="s">
        <v>525</v>
      </c>
      <c r="DR55" s="77" t="s">
        <v>524</v>
      </c>
    </row>
    <row r="56" spans="1:122" x14ac:dyDescent="0.25">
      <c r="A56" s="78">
        <f t="shared" si="1"/>
        <v>25</v>
      </c>
      <c r="B56" s="82" t="str">
        <f t="shared" si="2"/>
        <v>25 semi Cr2O3</v>
      </c>
      <c r="C56" s="13" t="s">
        <v>8</v>
      </c>
      <c r="D56" s="5">
        <v>0.62739999999999996</v>
      </c>
      <c r="E56" s="10">
        <f t="shared" si="96"/>
        <v>0.53328999999999993</v>
      </c>
      <c r="F56" s="80" t="str">
        <f t="shared" si="92"/>
        <v>25 Quant CaO</v>
      </c>
      <c r="G56" s="13" t="s">
        <v>6</v>
      </c>
      <c r="H56" s="5">
        <v>1.9450000000000001</v>
      </c>
      <c r="I56" s="30">
        <f t="shared" si="97"/>
        <v>1.6532500000000001</v>
      </c>
      <c r="K56" s="62">
        <v>10</v>
      </c>
      <c r="L56" s="62">
        <v>41.17</v>
      </c>
      <c r="M56" s="62">
        <v>6.6350000000000006E-2</v>
      </c>
      <c r="N56" s="62">
        <v>2.516</v>
      </c>
      <c r="O56" s="62">
        <v>12.38</v>
      </c>
      <c r="P56" s="62">
        <v>0.15529999999999999</v>
      </c>
      <c r="Q56" s="113">
        <v>39.630000000000003</v>
      </c>
      <c r="R56" s="62">
        <v>3.11</v>
      </c>
      <c r="S56"/>
      <c r="T56"/>
      <c r="U56"/>
      <c r="V56" s="62">
        <v>0.52969999999999995</v>
      </c>
      <c r="W56" s="62">
        <v>0.43990000000000001</v>
      </c>
      <c r="X56" s="62">
        <v>15</v>
      </c>
      <c r="Y56" s="62">
        <f>SUM(L56:W56)</f>
        <v>99.997250000000008</v>
      </c>
      <c r="AA56" s="62">
        <f>L56*100/$Y56</f>
        <v>41.171132206135667</v>
      </c>
      <c r="AB56" s="62">
        <f t="shared" ref="AB56:AL56" si="98">M56*100/$Y56</f>
        <v>6.635182467517857E-2</v>
      </c>
      <c r="AC56" s="62">
        <f t="shared" si="98"/>
        <v>2.5160691919027771</v>
      </c>
      <c r="AD56" s="62">
        <f t="shared" si="98"/>
        <v>12.380340459362632</v>
      </c>
      <c r="AE56" s="62">
        <f t="shared" si="98"/>
        <v>0.15530427086744883</v>
      </c>
      <c r="AF56" s="62">
        <f t="shared" si="98"/>
        <v>39.631089854971016</v>
      </c>
      <c r="AG56" s="62">
        <f t="shared" si="98"/>
        <v>3.1100855273520018</v>
      </c>
      <c r="AH56" s="62">
        <f t="shared" si="98"/>
        <v>0</v>
      </c>
      <c r="AI56" s="62">
        <f t="shared" si="98"/>
        <v>0</v>
      </c>
      <c r="AJ56" s="62">
        <f t="shared" si="98"/>
        <v>0</v>
      </c>
      <c r="AK56" s="62">
        <f t="shared" si="98"/>
        <v>0.5297145671505965</v>
      </c>
      <c r="AL56" s="62">
        <f t="shared" si="98"/>
        <v>0.43991209758268351</v>
      </c>
      <c r="AM56" s="62">
        <f>SUM(AA56:AL56)</f>
        <v>99.999999999999986</v>
      </c>
      <c r="AO56" s="62">
        <f t="shared" ref="AO56:AO98" si="99">AA56/60.085</f>
        <v>0.68521481577990628</v>
      </c>
      <c r="AP56" s="62">
        <f t="shared" ref="AP56:AP98" si="100">AB56/79.87</f>
        <v>8.3074777357178622E-4</v>
      </c>
      <c r="AQ56" s="62">
        <f t="shared" ref="AQ56:AQ98" si="101">IF(AC56&gt;0,AC56/101.96,#N/A)</f>
        <v>2.4677022282294795E-2</v>
      </c>
      <c r="AR56" s="62">
        <f t="shared" ref="AR56:AR98" si="102">2*AD56/159.7</f>
        <v>0.15504496505150447</v>
      </c>
      <c r="AS56" s="62">
        <f t="shared" ref="AS56:AS98" si="103">AE56/70.94</f>
        <v>2.1892341537559745E-3</v>
      </c>
      <c r="AT56" s="62">
        <f t="shared" ref="AT56:AT98" si="104">AF56/40.3044</f>
        <v>0.98329437617160942</v>
      </c>
      <c r="AU56" s="62">
        <f t="shared" ref="AU56:AU98" si="105">AG56/56.08</f>
        <v>5.5458015822967222E-2</v>
      </c>
      <c r="AV56" s="62">
        <f>IF(AH56&gt;0,2*AH56/61.98,0)</f>
        <v>0</v>
      </c>
      <c r="AW56" s="62">
        <f t="shared" ref="AW56:AW98" si="106">2*AI56/94.2</f>
        <v>0</v>
      </c>
      <c r="AX56" s="62">
        <f t="shared" ref="AX56:AX98" si="107">2*AJ56/141.94</f>
        <v>0</v>
      </c>
      <c r="AY56" s="62">
        <f t="shared" ref="AY56:AY98" si="108">2*AK56/152</f>
        <v>6.9699285151394279E-3</v>
      </c>
      <c r="AZ56" s="62">
        <f t="shared" ref="AZ56:AZ98" si="109">AL56/74.69</f>
        <v>5.8898393035571499E-3</v>
      </c>
      <c r="BB56" s="62">
        <f t="shared" ref="BB56:BB98" si="110">IF(AR56&gt;AP56,AP56,#N/A)</f>
        <v>8.3074777357178622E-4</v>
      </c>
      <c r="BC56" s="62">
        <f t="shared" ref="BC56:BC98" si="111">AR56-BB56</f>
        <v>0.15421421727793269</v>
      </c>
      <c r="BD56" s="62">
        <f t="shared" ref="BD56:BD98" si="112">IF(AV56&gt;0,AV56,0)</f>
        <v>0</v>
      </c>
      <c r="BE56" s="62">
        <f>AQ56-BD56</f>
        <v>2.4677022282294795E-2</v>
      </c>
      <c r="BF56" s="62">
        <f t="shared" ref="BF56:BF98" si="113">BE56/2</f>
        <v>1.2338511141147398E-2</v>
      </c>
      <c r="BG56" s="62">
        <f t="shared" ref="BG56:BG98" si="114">AU56-BF56</f>
        <v>4.3119504681819826E-2</v>
      </c>
      <c r="BH56" s="62">
        <f t="shared" ref="BH56:BH98" si="115">BC56+AS56+AT56-BG56</f>
        <v>1.0965783229214783</v>
      </c>
      <c r="BI56" s="62">
        <f t="shared" ref="BI56:BI98" si="116">AO56-2*BG56-2*BG56-2*BF56-3*BD56</f>
        <v>0.4880597747703323</v>
      </c>
      <c r="BJ56" s="62">
        <f t="shared" ref="BJ56:BJ98" si="117">BH56/BI56</f>
        <v>2.2468115169653107</v>
      </c>
      <c r="BK56" s="62">
        <f t="shared" ref="BK56:BK98" si="118">(BJ56-1)*BI56</f>
        <v>0.60851854815114592</v>
      </c>
      <c r="BL56" s="62">
        <f t="shared" ref="BL56:BL98" si="119">BI56-BK56</f>
        <v>-0.12045877338081362</v>
      </c>
      <c r="BM56" s="62">
        <f t="shared" ref="BM56:BM98" si="120">BB56+BD56+BF56+BG56+BK56+BL56</f>
        <v>0.54434853836687136</v>
      </c>
      <c r="BN56" s="62">
        <f t="shared" ref="BN56:BN98" si="121">BB56/BM56*100</f>
        <v>0.15261320918839172</v>
      </c>
      <c r="BO56" s="62">
        <f t="shared" ref="BO56:BO98" si="122">BD56/BM56*100</f>
        <v>0</v>
      </c>
      <c r="BP56" s="62">
        <f t="shared" ref="BP56:BP98" si="123">BF56/BM56*100</f>
        <v>2.2666564290160149</v>
      </c>
      <c r="BQ56" s="62">
        <f t="shared" ref="BQ56:BQ98" si="124">BG56/BM56*100</f>
        <v>7.921304392804088</v>
      </c>
      <c r="BR56" s="114">
        <f t="shared" ref="BR56:BR98" si="125">BK56/BM56*100</f>
        <v>111.78840490263727</v>
      </c>
      <c r="BS56" s="114">
        <f t="shared" ref="BS56:BS98" si="126">BL56/BM56*100</f>
        <v>-22.128978933645769</v>
      </c>
      <c r="BU56" s="62">
        <f>1.204*AA56-5.3657</f>
        <v>44.204343176187336</v>
      </c>
      <c r="BV56" s="62">
        <f>AB56</f>
        <v>6.635182467517857E-2</v>
      </c>
      <c r="BW56" s="62">
        <f>0.9358*AC56-0.6044</f>
        <v>1.7501375497826186</v>
      </c>
      <c r="BX56" s="62">
        <f>AD56</f>
        <v>12.380340459362632</v>
      </c>
      <c r="BY56" s="62">
        <f>AE56</f>
        <v>0.15530427086744883</v>
      </c>
      <c r="BZ56" s="62">
        <f>0.9925*AF56+0.3272</f>
        <v>39.661056681058731</v>
      </c>
      <c r="CA56" s="62">
        <f>0.9664*AG56+0.0295</f>
        <v>3.0350866536329746</v>
      </c>
      <c r="CB56" s="62">
        <f>AH56</f>
        <v>0</v>
      </c>
      <c r="CC56" s="62">
        <f t="shared" ref="CC56:CC98" si="127">AI56</f>
        <v>0</v>
      </c>
      <c r="CD56" s="62">
        <f t="shared" ref="CD56:CD98" si="128">AJ56</f>
        <v>0</v>
      </c>
      <c r="CE56" s="62">
        <f>0.8062*AK56+0.0034</f>
        <v>0.43045588403681095</v>
      </c>
      <c r="CF56" s="62">
        <f>0.7822*AL56-0.0326</f>
        <v>0.31149924272917501</v>
      </c>
      <c r="CG56" s="62">
        <f>AM56</f>
        <v>99.999999999999986</v>
      </c>
      <c r="CI56" s="62">
        <f t="shared" ref="CI56:CI98" si="129">BU56/60.085</f>
        <v>0.73569681578076618</v>
      </c>
      <c r="CJ56" s="62">
        <f t="shared" ref="CJ56:CJ98" si="130">BV56/79.87</f>
        <v>8.3074777357178622E-4</v>
      </c>
      <c r="CK56" s="62">
        <f t="shared" ref="CK56:CK98" si="131">IF(BW56&gt;0,BW56/101.96,#N/A)</f>
        <v>1.7164942622426627E-2</v>
      </c>
      <c r="CL56" s="62">
        <f t="shared" ref="CL56:CL98" si="132">2*BX56/159.7</f>
        <v>0.15504496505150447</v>
      </c>
      <c r="CM56" s="62">
        <f t="shared" ref="CM56:CM98" si="133">BY56/70.94</f>
        <v>2.1892341537559745E-3</v>
      </c>
      <c r="CN56" s="62">
        <f t="shared" ref="CN56:CN98" si="134">BZ56/40.3044</f>
        <v>0.98403788869351061</v>
      </c>
      <c r="CO56" s="62">
        <f t="shared" ref="CO56:CO98" si="135">CA56/56.08</f>
        <v>5.4120660728120093E-2</v>
      </c>
      <c r="CP56" s="62">
        <f>IF(CB56&gt;0,2*CB56/61.98,0)</f>
        <v>0</v>
      </c>
      <c r="CQ56" s="62">
        <f t="shared" ref="CQ56:CQ98" si="136">2*CC56/94.2</f>
        <v>0</v>
      </c>
      <c r="CR56" s="62">
        <f t="shared" ref="CR56:CR98" si="137">2*CD56/141.94</f>
        <v>0</v>
      </c>
      <c r="CS56" s="62">
        <f t="shared" ref="CS56:CS98" si="138">2*CE56/152</f>
        <v>5.6638932110106704E-3</v>
      </c>
      <c r="CT56" s="62">
        <f t="shared" ref="CT56:CT98" si="139">CF56/74.69</f>
        <v>4.1705615574933056E-3</v>
      </c>
      <c r="CV56" s="62">
        <f t="shared" ref="CV56:CV98" si="140">IF(CL56&gt;CJ56,CJ56,#N/A)</f>
        <v>8.3074777357178622E-4</v>
      </c>
      <c r="CW56" s="62">
        <f t="shared" ref="CW56:CW98" si="141">CL56-CV56</f>
        <v>0.15421421727793269</v>
      </c>
      <c r="CX56" s="62">
        <f t="shared" ref="CX56:CX98" si="142">IF(CP56&gt;0,CP56,0)</f>
        <v>0</v>
      </c>
      <c r="CY56" s="62">
        <f t="shared" ref="CY56:CY98" si="143">CK56-CX56</f>
        <v>1.7164942622426627E-2</v>
      </c>
      <c r="CZ56" s="62">
        <f t="shared" ref="CZ56:CZ98" si="144">CY56/2</f>
        <v>8.5824713112133133E-3</v>
      </c>
      <c r="DA56" s="62">
        <f t="shared" ref="DA56:DA98" si="145">CO56-CZ56</f>
        <v>4.553818941690678E-2</v>
      </c>
      <c r="DB56" s="62">
        <f t="shared" ref="DB56:DB98" si="146">CW56+CM56+CN56-DA56</f>
        <v>1.0949031507082925</v>
      </c>
      <c r="DC56" s="62">
        <f t="shared" ref="DC56:DC98" si="147">CI56-2*DA56-2*DA56-2*CZ56-3*CX56</f>
        <v>0.53637911549071238</v>
      </c>
      <c r="DD56" s="62">
        <f t="shared" ref="DD56:DD98" si="148">DB56/DC56</f>
        <v>2.0412859469865978</v>
      </c>
      <c r="DE56" s="62">
        <f t="shared" ref="DE56:DE98" si="149">(DD56-1)*DC56</f>
        <v>0.55852403521758021</v>
      </c>
      <c r="DF56" s="62">
        <f t="shared" ref="DF56:DF98" si="150">DC56-DE56</f>
        <v>-2.2144919726867829E-2</v>
      </c>
      <c r="DG56" s="62">
        <f t="shared" ref="DG56:DG98" si="151">CV56+CX56+CZ56+DA56+DE56+DF56</f>
        <v>0.59133052399240427</v>
      </c>
      <c r="DH56" s="62">
        <f t="shared" ref="DH56:DH98" si="152">CV56/DG56*100</f>
        <v>0.1404878895753498</v>
      </c>
      <c r="DI56" s="62">
        <f t="shared" ref="DI56:DI98" si="153">CX56/DG56*100</f>
        <v>0</v>
      </c>
      <c r="DJ56" s="62">
        <f t="shared" ref="DJ56:DJ98" si="154">CZ56/DG56*100</f>
        <v>1.4513831035252893</v>
      </c>
      <c r="DK56" s="62">
        <f t="shared" ref="DK56:DK98" si="155">DA56/DG56*100</f>
        <v>7.7009705349645925</v>
      </c>
      <c r="DL56" s="62">
        <f t="shared" ref="DL56:DL98" si="156">DE56/DG56*100</f>
        <v>94.452089407911998</v>
      </c>
      <c r="DM56" s="114">
        <f t="shared" ref="DM56:DM98" si="157">DF56/DG56*100</f>
        <v>-3.7449309359772345</v>
      </c>
      <c r="DN56" s="114"/>
      <c r="DO56" s="62">
        <f>DJ56</f>
        <v>1.4513831035252893</v>
      </c>
      <c r="DP56" s="62">
        <f>DK56+DJ56</f>
        <v>9.1523536384898811</v>
      </c>
      <c r="DQ56" s="62">
        <f>DL56-2*DJ56</f>
        <v>91.549323200861423</v>
      </c>
      <c r="DR56" s="114">
        <f>DM56+DJ56</f>
        <v>-2.2935478324519449</v>
      </c>
    </row>
    <row r="57" spans="1:122" x14ac:dyDescent="0.25">
      <c r="A57" s="78">
        <f t="shared" si="1"/>
        <v>25</v>
      </c>
      <c r="B57" s="82" t="str">
        <f t="shared" si="2"/>
        <v>25 semi MnO</v>
      </c>
      <c r="C57" s="13" t="s">
        <v>9</v>
      </c>
      <c r="D57" s="5">
        <v>0.1613</v>
      </c>
      <c r="E57" s="10">
        <f t="shared" si="96"/>
        <v>0.137105</v>
      </c>
      <c r="F57" s="80" t="str">
        <f t="shared" si="92"/>
        <v>25 Quant Na2O</v>
      </c>
      <c r="G57" s="13" t="s">
        <v>26</v>
      </c>
      <c r="H57" s="5">
        <v>0.01</v>
      </c>
      <c r="I57" s="30">
        <f t="shared" si="97"/>
        <v>8.5000000000000006E-3</v>
      </c>
      <c r="K57" s="62">
        <v>15</v>
      </c>
      <c r="L57" s="62">
        <v>41.77</v>
      </c>
      <c r="M57" s="62">
        <v>7.0910000000000001E-2</v>
      </c>
      <c r="N57" s="62">
        <v>3.4569999999999999</v>
      </c>
      <c r="O57" s="62">
        <v>13.04</v>
      </c>
      <c r="P57" s="62">
        <v>0.16339999999999999</v>
      </c>
      <c r="Q57" s="113">
        <v>38.07</v>
      </c>
      <c r="R57" s="62">
        <v>2.3860000000000001</v>
      </c>
      <c r="S57"/>
      <c r="T57"/>
      <c r="U57"/>
      <c r="V57" s="62">
        <v>0.55920000000000003</v>
      </c>
      <c r="W57" s="62">
        <v>0.48820000000000002</v>
      </c>
      <c r="X57" s="62">
        <v>14</v>
      </c>
      <c r="Y57" s="62">
        <f t="shared" ref="Y57:Y98" si="158">SUM(L57:W57)</f>
        <v>100.00471000000002</v>
      </c>
      <c r="AA57" s="62">
        <f t="shared" ref="AA57:AA98" si="159">L57*100/$Y57</f>
        <v>41.768032725658614</v>
      </c>
      <c r="AB57" s="62">
        <f t="shared" ref="AB57:AB98" si="160">M57*100/$Y57</f>
        <v>7.0906660296300036E-2</v>
      </c>
      <c r="AC57" s="62">
        <f t="shared" ref="AC57:AC98" si="161">N57*100/$Y57</f>
        <v>3.4568371829686813</v>
      </c>
      <c r="AD57" s="62">
        <f t="shared" ref="AD57:AD98" si="162">O57*100/$Y57</f>
        <v>13.039385844926702</v>
      </c>
      <c r="AE57" s="62">
        <f t="shared" ref="AE57:AE98" si="163">P57*100/$Y57</f>
        <v>0.16339230422247109</v>
      </c>
      <c r="AF57" s="62">
        <f t="shared" ref="AF57:AF98" si="164">Q57*100/$Y57</f>
        <v>38.068206987450885</v>
      </c>
      <c r="AG57" s="62">
        <f t="shared" ref="AG57:AG98" si="165">R57*100/$Y57</f>
        <v>2.3858876246928769</v>
      </c>
      <c r="AH57" s="62">
        <f t="shared" ref="AH57:AH98" si="166">S57*100/$Y57</f>
        <v>0</v>
      </c>
      <c r="AI57" s="62">
        <f t="shared" ref="AI57:AI98" si="167">T57*100/$Y57</f>
        <v>0</v>
      </c>
      <c r="AJ57" s="62">
        <f t="shared" ref="AJ57:AJ98" si="168">U57*100/$Y57</f>
        <v>0</v>
      </c>
      <c r="AK57" s="62">
        <f t="shared" ref="AK57:AK98" si="169">V57*100/$Y57</f>
        <v>0.55917366292047632</v>
      </c>
      <c r="AL57" s="62">
        <f t="shared" ref="AL57:AL98" si="170">W57*100/$Y57</f>
        <v>0.48817700686297666</v>
      </c>
      <c r="AM57" s="62">
        <f t="shared" ref="AM57:AM98" si="171">SUM(AA57:AL57)</f>
        <v>99.999999999999972</v>
      </c>
      <c r="AO57" s="62">
        <f t="shared" si="99"/>
        <v>0.69514908422499144</v>
      </c>
      <c r="AP57" s="62">
        <f t="shared" si="100"/>
        <v>8.8777588952422732E-4</v>
      </c>
      <c r="AQ57" s="62">
        <f t="shared" si="101"/>
        <v>3.3903856247240891E-2</v>
      </c>
      <c r="AR57" s="62">
        <f t="shared" si="102"/>
        <v>0.1632985077636406</v>
      </c>
      <c r="AS57" s="62">
        <f t="shared" si="103"/>
        <v>2.3032464649347488E-3</v>
      </c>
      <c r="AT57" s="62">
        <f t="shared" si="104"/>
        <v>0.94451739729287332</v>
      </c>
      <c r="AU57" s="62">
        <f t="shared" si="105"/>
        <v>4.2544358500229619E-2</v>
      </c>
      <c r="AV57" s="62">
        <f t="shared" ref="AV57:AV98" si="172">IF(AH57&gt;0,2*AH57/61.98,0)</f>
        <v>0</v>
      </c>
      <c r="AW57" s="62">
        <f t="shared" si="106"/>
        <v>0</v>
      </c>
      <c r="AX57" s="62">
        <f t="shared" si="107"/>
        <v>0</v>
      </c>
      <c r="AY57" s="62">
        <f t="shared" si="108"/>
        <v>7.3575481963220569E-3</v>
      </c>
      <c r="AZ57" s="62">
        <f t="shared" si="109"/>
        <v>6.5360424000934086E-3</v>
      </c>
      <c r="BB57" s="62">
        <f t="shared" si="110"/>
        <v>8.8777588952422732E-4</v>
      </c>
      <c r="BC57" s="62">
        <f t="shared" si="111"/>
        <v>0.16241073187411637</v>
      </c>
      <c r="BD57" s="62">
        <f t="shared" si="112"/>
        <v>0</v>
      </c>
      <c r="BE57" s="62">
        <f t="shared" ref="BE57:BE98" si="173">AQ57-BD57</f>
        <v>3.3903856247240891E-2</v>
      </c>
      <c r="BF57" s="62">
        <f t="shared" si="113"/>
        <v>1.6951928123620445E-2</v>
      </c>
      <c r="BG57" s="62">
        <f t="shared" si="114"/>
        <v>2.5592430376609174E-2</v>
      </c>
      <c r="BH57" s="62">
        <f t="shared" si="115"/>
        <v>1.0836389452553155</v>
      </c>
      <c r="BI57" s="62">
        <f t="shared" si="116"/>
        <v>0.55887550647131379</v>
      </c>
      <c r="BJ57" s="62">
        <f t="shared" si="117"/>
        <v>1.9389630297046072</v>
      </c>
      <c r="BK57" s="62">
        <f t="shared" si="118"/>
        <v>0.52476343878400156</v>
      </c>
      <c r="BL57" s="62">
        <f t="shared" si="119"/>
        <v>3.4112067687312231E-2</v>
      </c>
      <c r="BM57" s="62">
        <f t="shared" si="120"/>
        <v>0.60230764086106758</v>
      </c>
      <c r="BN57" s="62">
        <f t="shared" si="121"/>
        <v>0.14739575414568049</v>
      </c>
      <c r="BO57" s="62">
        <f t="shared" si="122"/>
        <v>0</v>
      </c>
      <c r="BP57" s="62">
        <f t="shared" si="123"/>
        <v>2.8144966083089575</v>
      </c>
      <c r="BQ57" s="62">
        <f t="shared" si="124"/>
        <v>4.2490628775723103</v>
      </c>
      <c r="BR57" s="62">
        <f t="shared" si="125"/>
        <v>87.125482591220702</v>
      </c>
      <c r="BS57" s="62">
        <f t="shared" si="126"/>
        <v>5.6635621687523567</v>
      </c>
      <c r="BU57" s="62">
        <f t="shared" ref="BU57:BU98" si="174">1.204*AA57-5.3657</f>
        <v>44.923011401692975</v>
      </c>
      <c r="BV57" s="62">
        <f t="shared" ref="BV57:BV98" si="175">AB57</f>
        <v>7.0906660296300036E-2</v>
      </c>
      <c r="BW57" s="62">
        <f t="shared" ref="BW57:BW98" si="176">0.9358*AC57-0.6044</f>
        <v>2.6305082358220919</v>
      </c>
      <c r="BX57" s="62">
        <f t="shared" ref="BX57:BX98" si="177">AD57</f>
        <v>13.039385844926702</v>
      </c>
      <c r="BY57" s="62">
        <f t="shared" ref="BY57:BY98" si="178">AE57</f>
        <v>0.16339230422247109</v>
      </c>
      <c r="BZ57" s="62">
        <f t="shared" ref="BZ57:BZ98" si="179">0.9925*AF57+0.3272</f>
        <v>38.109895435045004</v>
      </c>
      <c r="CA57" s="62">
        <f t="shared" ref="CA57:CA98" si="180">0.9664*AG57+0.0295</f>
        <v>2.3352218005031964</v>
      </c>
      <c r="CB57" s="62">
        <f t="shared" ref="CB57:CB98" si="181">AH57</f>
        <v>0</v>
      </c>
      <c r="CC57" s="62">
        <f t="shared" si="127"/>
        <v>0</v>
      </c>
      <c r="CD57" s="62">
        <f t="shared" si="128"/>
        <v>0</v>
      </c>
      <c r="CE57" s="62">
        <f t="shared" ref="CE57:CE98" si="182">0.8062*AK57+0.0034</f>
        <v>0.45420580704648805</v>
      </c>
      <c r="CF57" s="62">
        <f t="shared" ref="CF57:CF98" si="183">0.7822*AL57-0.0326</f>
        <v>0.34925205476822035</v>
      </c>
      <c r="CG57" s="62">
        <f t="shared" ref="CG57:CG98" si="184">AM57</f>
        <v>99.999999999999972</v>
      </c>
      <c r="CI57" s="62">
        <f t="shared" si="129"/>
        <v>0.74765767498864899</v>
      </c>
      <c r="CJ57" s="62">
        <f t="shared" si="130"/>
        <v>8.8777588952422732E-4</v>
      </c>
      <c r="CK57" s="62">
        <f t="shared" si="131"/>
        <v>2.5799413846823185E-2</v>
      </c>
      <c r="CL57" s="62">
        <f t="shared" si="132"/>
        <v>0.1632985077636406</v>
      </c>
      <c r="CM57" s="62">
        <f t="shared" si="133"/>
        <v>2.3032464649347488E-3</v>
      </c>
      <c r="CN57" s="62">
        <f t="shared" si="134"/>
        <v>0.94555173715636509</v>
      </c>
      <c r="CO57" s="62">
        <f t="shared" si="135"/>
        <v>4.1640902291426474E-2</v>
      </c>
      <c r="CP57" s="62">
        <f t="shared" ref="CP57:CP98" si="185">IF(CB57&gt;0,2*CB57/61.98,0)</f>
        <v>0</v>
      </c>
      <c r="CQ57" s="62">
        <f t="shared" si="136"/>
        <v>0</v>
      </c>
      <c r="CR57" s="62">
        <f t="shared" si="137"/>
        <v>0</v>
      </c>
      <c r="CS57" s="62">
        <f t="shared" si="138"/>
        <v>5.9763921979801059E-3</v>
      </c>
      <c r="CT57" s="62">
        <f t="shared" si="139"/>
        <v>4.6760216196039678E-3</v>
      </c>
      <c r="CV57" s="62">
        <f t="shared" si="140"/>
        <v>8.8777588952422732E-4</v>
      </c>
      <c r="CW57" s="62">
        <f t="shared" si="141"/>
        <v>0.16241073187411637</v>
      </c>
      <c r="CX57" s="62">
        <f t="shared" si="142"/>
        <v>0</v>
      </c>
      <c r="CY57" s="62">
        <f t="shared" si="143"/>
        <v>2.5799413846823185E-2</v>
      </c>
      <c r="CZ57" s="62">
        <f t="shared" si="144"/>
        <v>1.2899706923411592E-2</v>
      </c>
      <c r="DA57" s="62">
        <f t="shared" si="145"/>
        <v>2.874119536801488E-2</v>
      </c>
      <c r="DB57" s="62">
        <f t="shared" si="146"/>
        <v>1.0815245201274015</v>
      </c>
      <c r="DC57" s="62">
        <f t="shared" si="147"/>
        <v>0.60689347966976626</v>
      </c>
      <c r="DD57" s="62">
        <f t="shared" si="148"/>
        <v>1.7820664685933023</v>
      </c>
      <c r="DE57" s="62">
        <f t="shared" si="149"/>
        <v>0.47463104045763521</v>
      </c>
      <c r="DF57" s="62">
        <f t="shared" si="150"/>
        <v>0.13226243921213104</v>
      </c>
      <c r="DG57" s="62">
        <f t="shared" si="151"/>
        <v>0.64942215785071689</v>
      </c>
      <c r="DH57" s="62">
        <f t="shared" si="152"/>
        <v>0.13670243289239614</v>
      </c>
      <c r="DI57" s="62">
        <f t="shared" si="153"/>
        <v>0</v>
      </c>
      <c r="DJ57" s="62">
        <f t="shared" si="154"/>
        <v>1.9863361247333444</v>
      </c>
      <c r="DK57" s="62">
        <f t="shared" si="155"/>
        <v>4.4256567196805801</v>
      </c>
      <c r="DL57" s="62">
        <f t="shared" si="156"/>
        <v>73.085131869913639</v>
      </c>
      <c r="DM57" s="62">
        <f t="shared" si="157"/>
        <v>20.366172852780039</v>
      </c>
      <c r="DO57" s="62">
        <f t="shared" ref="DO57:DO98" si="186">DJ57</f>
        <v>1.9863361247333444</v>
      </c>
      <c r="DP57" s="62">
        <f t="shared" ref="DP57:DP98" si="187">DK57+DJ57</f>
        <v>6.4119928444139243</v>
      </c>
      <c r="DQ57" s="62">
        <f t="shared" ref="DQ57:DQ98" si="188">DL57-2*DJ57</f>
        <v>69.112459620446955</v>
      </c>
      <c r="DR57" s="62">
        <f t="shared" ref="DR57:DR98" si="189">DM57+DJ57</f>
        <v>22.352508977513384</v>
      </c>
    </row>
    <row r="58" spans="1:122" x14ac:dyDescent="0.25">
      <c r="A58" s="78">
        <f t="shared" si="1"/>
        <v>25</v>
      </c>
      <c r="B58" s="82" t="str">
        <f t="shared" si="2"/>
        <v>25 semi Fe2O3</v>
      </c>
      <c r="C58" s="13" t="s">
        <v>10</v>
      </c>
      <c r="D58" s="5">
        <v>12.96</v>
      </c>
      <c r="E58" s="10">
        <f t="shared" si="96"/>
        <v>11.016000000000002</v>
      </c>
      <c r="F58" s="80" t="str">
        <f t="shared" si="92"/>
        <v>25 Quant K2O</v>
      </c>
      <c r="G58" s="13" t="s">
        <v>13</v>
      </c>
      <c r="H58" s="5">
        <v>1.6E-2</v>
      </c>
      <c r="I58" s="30">
        <f t="shared" si="97"/>
        <v>1.3600000000000001E-2</v>
      </c>
      <c r="K58" s="62">
        <v>20</v>
      </c>
      <c r="L58" s="62">
        <v>40.94</v>
      </c>
      <c r="M58" s="62">
        <v>5.4370000000000002E-2</v>
      </c>
      <c r="N58" s="62">
        <v>3.42</v>
      </c>
      <c r="O58" s="62">
        <v>11.88</v>
      </c>
      <c r="P58" s="62">
        <v>0.15040000000000001</v>
      </c>
      <c r="Q58" s="113">
        <v>40.020000000000003</v>
      </c>
      <c r="R58" s="62">
        <v>2.496</v>
      </c>
      <c r="S58"/>
      <c r="T58"/>
      <c r="U58"/>
      <c r="V58" s="62">
        <v>0.59589999999999999</v>
      </c>
      <c r="W58" s="62">
        <v>0.43580000000000002</v>
      </c>
      <c r="X58" s="62">
        <v>15</v>
      </c>
      <c r="Y58" s="62">
        <f t="shared" si="158"/>
        <v>99.992469999999997</v>
      </c>
      <c r="AA58" s="62">
        <f t="shared" si="159"/>
        <v>40.943083014150965</v>
      </c>
      <c r="AB58" s="62">
        <f t="shared" si="160"/>
        <v>5.4374094369306014E-2</v>
      </c>
      <c r="AC58" s="62">
        <f t="shared" si="161"/>
        <v>3.4202575453931683</v>
      </c>
      <c r="AD58" s="62">
        <f t="shared" si="162"/>
        <v>11.880894631365742</v>
      </c>
      <c r="AE58" s="62">
        <f t="shared" si="163"/>
        <v>0.15041132597284576</v>
      </c>
      <c r="AF58" s="62">
        <f t="shared" si="164"/>
        <v>40.023013732934096</v>
      </c>
      <c r="AG58" s="62">
        <f t="shared" si="165"/>
        <v>2.4961879629536106</v>
      </c>
      <c r="AH58" s="62">
        <f t="shared" si="166"/>
        <v>0</v>
      </c>
      <c r="AI58" s="62">
        <f t="shared" si="167"/>
        <v>0</v>
      </c>
      <c r="AJ58" s="62">
        <f t="shared" si="168"/>
        <v>0</v>
      </c>
      <c r="AK58" s="62">
        <f t="shared" si="169"/>
        <v>0.5959448746490611</v>
      </c>
      <c r="AL58" s="62">
        <f t="shared" si="170"/>
        <v>0.43583281821121139</v>
      </c>
      <c r="AM58" s="62">
        <f t="shared" si="171"/>
        <v>100.00000000000001</v>
      </c>
      <c r="AO58" s="62">
        <f t="shared" si="99"/>
        <v>0.68141937279106202</v>
      </c>
      <c r="AP58" s="62">
        <f t="shared" si="100"/>
        <v>6.8078245109936164E-4</v>
      </c>
      <c r="AQ58" s="62">
        <f t="shared" si="101"/>
        <v>3.354509165744575E-2</v>
      </c>
      <c r="AR58" s="62">
        <f t="shared" si="102"/>
        <v>0.14879016445041632</v>
      </c>
      <c r="AS58" s="62">
        <f t="shared" si="103"/>
        <v>2.1202611498850545E-3</v>
      </c>
      <c r="AT58" s="62">
        <f t="shared" si="104"/>
        <v>0.99301847274575716</v>
      </c>
      <c r="AU58" s="62">
        <f t="shared" si="105"/>
        <v>4.4511197627560818E-2</v>
      </c>
      <c r="AV58" s="62">
        <f t="shared" si="172"/>
        <v>0</v>
      </c>
      <c r="AW58" s="62">
        <f t="shared" si="106"/>
        <v>0</v>
      </c>
      <c r="AX58" s="62">
        <f t="shared" si="107"/>
        <v>0</v>
      </c>
      <c r="AY58" s="62">
        <f t="shared" si="108"/>
        <v>7.8413799295929086E-3</v>
      </c>
      <c r="AZ58" s="62">
        <f t="shared" si="109"/>
        <v>5.8352231652324463E-3</v>
      </c>
      <c r="BB58" s="62">
        <f t="shared" si="110"/>
        <v>6.8078245109936164E-4</v>
      </c>
      <c r="BC58" s="62">
        <f t="shared" si="111"/>
        <v>0.14810938199931695</v>
      </c>
      <c r="BD58" s="62">
        <f t="shared" si="112"/>
        <v>0</v>
      </c>
      <c r="BE58" s="62">
        <f t="shared" si="173"/>
        <v>3.354509165744575E-2</v>
      </c>
      <c r="BF58" s="62">
        <f t="shared" si="113"/>
        <v>1.6772545828722875E-2</v>
      </c>
      <c r="BG58" s="62">
        <f t="shared" si="114"/>
        <v>2.7738651798837943E-2</v>
      </c>
      <c r="BH58" s="62">
        <f t="shared" si="115"/>
        <v>1.1155094640961214</v>
      </c>
      <c r="BI58" s="62">
        <f t="shared" si="116"/>
        <v>0.53691967393826445</v>
      </c>
      <c r="BJ58" s="62">
        <f t="shared" si="117"/>
        <v>2.0776095908610412</v>
      </c>
      <c r="BK58" s="62">
        <f t="shared" si="118"/>
        <v>0.57858979015785683</v>
      </c>
      <c r="BL58" s="62">
        <f t="shared" si="119"/>
        <v>-4.1670116219592379E-2</v>
      </c>
      <c r="BM58" s="62">
        <f t="shared" si="120"/>
        <v>0.58211165401692466</v>
      </c>
      <c r="BN58" s="62">
        <f t="shared" si="121"/>
        <v>0.11695049332916606</v>
      </c>
      <c r="BO58" s="62">
        <f t="shared" si="122"/>
        <v>0</v>
      </c>
      <c r="BP58" s="62">
        <f t="shared" si="123"/>
        <v>2.8813279570993129</v>
      </c>
      <c r="BQ58" s="62">
        <f t="shared" si="124"/>
        <v>4.765177197093438</v>
      </c>
      <c r="BR58" s="62">
        <f t="shared" si="125"/>
        <v>99.394984822110189</v>
      </c>
      <c r="BS58" s="114">
        <f t="shared" si="126"/>
        <v>-7.1584404696321089</v>
      </c>
      <c r="BU58" s="62">
        <f t="shared" si="174"/>
        <v>43.929771949037757</v>
      </c>
      <c r="BV58" s="62">
        <f t="shared" si="175"/>
        <v>5.4374094369306014E-2</v>
      </c>
      <c r="BW58" s="62">
        <f t="shared" si="176"/>
        <v>2.5962770109789268</v>
      </c>
      <c r="BX58" s="62">
        <f t="shared" si="177"/>
        <v>11.880894631365742</v>
      </c>
      <c r="BY58" s="62">
        <f t="shared" si="178"/>
        <v>0.15041132597284576</v>
      </c>
      <c r="BZ58" s="62">
        <f t="shared" si="179"/>
        <v>40.050041129937092</v>
      </c>
      <c r="CA58" s="62">
        <f t="shared" si="180"/>
        <v>2.4418160473983694</v>
      </c>
      <c r="CB58" s="62">
        <f t="shared" si="181"/>
        <v>0</v>
      </c>
      <c r="CC58" s="62">
        <f t="shared" si="127"/>
        <v>0</v>
      </c>
      <c r="CD58" s="62">
        <f t="shared" si="128"/>
        <v>0</v>
      </c>
      <c r="CE58" s="62">
        <f t="shared" si="182"/>
        <v>0.48385075794207311</v>
      </c>
      <c r="CF58" s="62">
        <f t="shared" si="183"/>
        <v>0.30830843040480954</v>
      </c>
      <c r="CG58" s="62">
        <f t="shared" si="184"/>
        <v>100.00000000000001</v>
      </c>
      <c r="CI58" s="62">
        <f t="shared" si="129"/>
        <v>0.73112710242219781</v>
      </c>
      <c r="CJ58" s="62">
        <f t="shared" si="130"/>
        <v>6.8078245109936164E-4</v>
      </c>
      <c r="CK58" s="62">
        <f t="shared" si="131"/>
        <v>2.546368194369289E-2</v>
      </c>
      <c r="CL58" s="62">
        <f t="shared" si="132"/>
        <v>0.14879016445041632</v>
      </c>
      <c r="CM58" s="62">
        <f t="shared" si="133"/>
        <v>2.1202611498850545E-3</v>
      </c>
      <c r="CN58" s="62">
        <f t="shared" si="134"/>
        <v>0.99368905454335232</v>
      </c>
      <c r="CO58" s="62">
        <f t="shared" si="135"/>
        <v>4.3541655624079342E-2</v>
      </c>
      <c r="CP58" s="62">
        <f t="shared" si="185"/>
        <v>0</v>
      </c>
      <c r="CQ58" s="62">
        <f t="shared" si="136"/>
        <v>0</v>
      </c>
      <c r="CR58" s="62">
        <f t="shared" si="137"/>
        <v>0</v>
      </c>
      <c r="CS58" s="62">
        <f t="shared" si="138"/>
        <v>6.3664573413430674E-3</v>
      </c>
      <c r="CT58" s="62">
        <f t="shared" si="139"/>
        <v>4.1278408140957229E-3</v>
      </c>
      <c r="CV58" s="62">
        <f t="shared" si="140"/>
        <v>6.8078245109936164E-4</v>
      </c>
      <c r="CW58" s="62">
        <f t="shared" si="141"/>
        <v>0.14810938199931695</v>
      </c>
      <c r="CX58" s="62">
        <f t="shared" si="142"/>
        <v>0</v>
      </c>
      <c r="CY58" s="62">
        <f t="shared" si="143"/>
        <v>2.546368194369289E-2</v>
      </c>
      <c r="CZ58" s="62">
        <f t="shared" si="144"/>
        <v>1.2731840971846445E-2</v>
      </c>
      <c r="DA58" s="62">
        <f t="shared" si="145"/>
        <v>3.0809814652232898E-2</v>
      </c>
      <c r="DB58" s="62">
        <f t="shared" si="146"/>
        <v>1.1131088830403215</v>
      </c>
      <c r="DC58" s="62">
        <f t="shared" si="147"/>
        <v>0.58242416186957335</v>
      </c>
      <c r="DD58" s="62">
        <f t="shared" si="148"/>
        <v>1.911165360082689</v>
      </c>
      <c r="DE58" s="62">
        <f t="shared" si="149"/>
        <v>0.53068472117074816</v>
      </c>
      <c r="DF58" s="62">
        <f t="shared" si="150"/>
        <v>5.173944069882519E-2</v>
      </c>
      <c r="DG58" s="62">
        <f t="shared" si="151"/>
        <v>0.62664659994475203</v>
      </c>
      <c r="DH58" s="62">
        <f t="shared" si="152"/>
        <v>0.10863897628414206</v>
      </c>
      <c r="DI58" s="62">
        <f t="shared" si="153"/>
        <v>0</v>
      </c>
      <c r="DJ58" s="62">
        <f t="shared" si="154"/>
        <v>2.03174180997215</v>
      </c>
      <c r="DK58" s="62">
        <f t="shared" si="155"/>
        <v>4.916617221724211</v>
      </c>
      <c r="DL58" s="62">
        <f t="shared" si="156"/>
        <v>84.686443877224534</v>
      </c>
      <c r="DM58" s="62">
        <f t="shared" si="157"/>
        <v>8.25655811479497</v>
      </c>
      <c r="DO58" s="62">
        <f t="shared" si="186"/>
        <v>2.03174180997215</v>
      </c>
      <c r="DP58" s="62">
        <f t="shared" si="187"/>
        <v>6.948359031696361</v>
      </c>
      <c r="DQ58" s="62">
        <f t="shared" si="188"/>
        <v>80.622960257280226</v>
      </c>
      <c r="DR58" s="62">
        <f t="shared" si="189"/>
        <v>10.28829992476712</v>
      </c>
    </row>
    <row r="59" spans="1:122" x14ac:dyDescent="0.25">
      <c r="A59" s="78">
        <f t="shared" si="1"/>
        <v>25</v>
      </c>
      <c r="B59" s="82" t="str">
        <f t="shared" si="2"/>
        <v>25 semi LOI</v>
      </c>
      <c r="C59" s="4" t="s">
        <v>12</v>
      </c>
      <c r="D59" s="5">
        <v>15</v>
      </c>
      <c r="E59" s="10"/>
      <c r="F59" s="80" t="str">
        <f t="shared" si="92"/>
        <v>25 Quant P2O5</v>
      </c>
      <c r="G59" s="13" t="s">
        <v>35</v>
      </c>
      <c r="H59" s="5">
        <v>0.01</v>
      </c>
      <c r="I59" s="30">
        <f t="shared" si="97"/>
        <v>8.5000000000000006E-3</v>
      </c>
      <c r="K59" s="62">
        <v>25</v>
      </c>
      <c r="L59" s="62">
        <v>39.4</v>
      </c>
      <c r="M59" s="62">
        <v>5.9479999999999998E-2</v>
      </c>
      <c r="N59" s="62">
        <v>2.7839999999999998</v>
      </c>
      <c r="O59" s="62">
        <v>12.96</v>
      </c>
      <c r="P59" s="62">
        <v>0.1613</v>
      </c>
      <c r="Q59" s="113">
        <v>42.36</v>
      </c>
      <c r="R59" s="62">
        <v>1.0209999999999999</v>
      </c>
      <c r="S59" s="62">
        <v>0.126</v>
      </c>
      <c r="T59"/>
      <c r="U59"/>
      <c r="V59" s="62">
        <v>0.62739999999999996</v>
      </c>
      <c r="X59" s="62">
        <v>15</v>
      </c>
      <c r="Y59" s="62">
        <f t="shared" si="158"/>
        <v>99.499179999999996</v>
      </c>
      <c r="AA59" s="62">
        <f t="shared" si="159"/>
        <v>39.598316287631718</v>
      </c>
      <c r="AB59" s="62">
        <f t="shared" si="160"/>
        <v>5.9779387126607471E-2</v>
      </c>
      <c r="AC59" s="62">
        <f t="shared" si="161"/>
        <v>2.7980130087504236</v>
      </c>
      <c r="AD59" s="62">
        <f t="shared" si="162"/>
        <v>13.025232971769215</v>
      </c>
      <c r="AE59" s="62">
        <f t="shared" si="163"/>
        <v>0.16211188876129431</v>
      </c>
      <c r="AF59" s="62">
        <f t="shared" si="164"/>
        <v>42.573215176245675</v>
      </c>
      <c r="AG59" s="62">
        <f t="shared" si="165"/>
        <v>1.0261391098901518</v>
      </c>
      <c r="AH59" s="62">
        <f t="shared" si="166"/>
        <v>0.12663420944775625</v>
      </c>
      <c r="AI59" s="62">
        <f t="shared" si="167"/>
        <v>0</v>
      </c>
      <c r="AJ59" s="62">
        <f t="shared" si="168"/>
        <v>0</v>
      </c>
      <c r="AK59" s="62">
        <f t="shared" si="169"/>
        <v>0.63055796037716083</v>
      </c>
      <c r="AL59" s="62">
        <f t="shared" si="170"/>
        <v>0</v>
      </c>
      <c r="AM59" s="62">
        <f t="shared" si="171"/>
        <v>100</v>
      </c>
      <c r="AO59" s="62">
        <f t="shared" si="99"/>
        <v>0.65903830053477108</v>
      </c>
      <c r="AP59" s="62">
        <f t="shared" si="100"/>
        <v>7.4845858428205169E-4</v>
      </c>
      <c r="AQ59" s="62">
        <f t="shared" si="101"/>
        <v>2.7442261757065749E-2</v>
      </c>
      <c r="AR59" s="62">
        <f t="shared" si="102"/>
        <v>0.16312126451808662</v>
      </c>
      <c r="AS59" s="62">
        <f t="shared" si="103"/>
        <v>2.2851971914476222E-3</v>
      </c>
      <c r="AT59" s="62">
        <f t="shared" si="104"/>
        <v>1.0562919973066383</v>
      </c>
      <c r="AU59" s="62">
        <f t="shared" si="105"/>
        <v>1.8297773000894291E-2</v>
      </c>
      <c r="AV59" s="62">
        <f t="shared" si="172"/>
        <v>4.0862926572364068E-3</v>
      </c>
      <c r="AW59" s="62">
        <f t="shared" si="106"/>
        <v>0</v>
      </c>
      <c r="AX59" s="62">
        <f t="shared" si="107"/>
        <v>0</v>
      </c>
      <c r="AY59" s="62">
        <f t="shared" si="108"/>
        <v>8.296815268120537E-3</v>
      </c>
      <c r="AZ59" s="62">
        <f t="shared" si="109"/>
        <v>0</v>
      </c>
      <c r="BB59" s="62">
        <f t="shared" si="110"/>
        <v>7.4845858428205169E-4</v>
      </c>
      <c r="BC59" s="62">
        <f t="shared" si="111"/>
        <v>0.16237280593380457</v>
      </c>
      <c r="BD59" s="62">
        <f t="shared" si="112"/>
        <v>4.0862926572364068E-3</v>
      </c>
      <c r="BE59" s="62">
        <f t="shared" si="173"/>
        <v>2.3355969099829343E-2</v>
      </c>
      <c r="BF59" s="62">
        <f t="shared" si="113"/>
        <v>1.1677984549914672E-2</v>
      </c>
      <c r="BG59" s="62">
        <f t="shared" si="114"/>
        <v>6.6197884509796197E-3</v>
      </c>
      <c r="BH59" s="62">
        <f t="shared" si="115"/>
        <v>1.214330211980911</v>
      </c>
      <c r="BI59" s="62">
        <f t="shared" si="116"/>
        <v>0.59694429965931417</v>
      </c>
      <c r="BJ59" s="62">
        <f t="shared" si="117"/>
        <v>2.0342437521791381</v>
      </c>
      <c r="BK59" s="62">
        <f t="shared" si="118"/>
        <v>0.6173859123215969</v>
      </c>
      <c r="BL59" s="62">
        <f t="shared" si="119"/>
        <v>-2.0441612662282727E-2</v>
      </c>
      <c r="BM59" s="62">
        <f t="shared" si="120"/>
        <v>0.62007682390172691</v>
      </c>
      <c r="BN59" s="62">
        <f t="shared" si="121"/>
        <v>0.12070417010145687</v>
      </c>
      <c r="BO59" s="62">
        <f t="shared" si="122"/>
        <v>0.65899780474363034</v>
      </c>
      <c r="BP59" s="62">
        <f t="shared" si="123"/>
        <v>1.8833125347973756</v>
      </c>
      <c r="BQ59" s="62">
        <f t="shared" si="124"/>
        <v>1.0675755319035691</v>
      </c>
      <c r="BR59" s="62">
        <f t="shared" si="125"/>
        <v>99.56603577550311</v>
      </c>
      <c r="BS59" s="114">
        <f t="shared" si="126"/>
        <v>-3.2966258170491503</v>
      </c>
      <c r="BU59" s="62">
        <f t="shared" si="174"/>
        <v>42.310672810308589</v>
      </c>
      <c r="BV59" s="62">
        <f t="shared" si="175"/>
        <v>5.9779387126607471E-2</v>
      </c>
      <c r="BW59" s="62">
        <f t="shared" si="176"/>
        <v>2.0139805735886465</v>
      </c>
      <c r="BX59" s="62">
        <f t="shared" si="177"/>
        <v>13.025232971769215</v>
      </c>
      <c r="BY59" s="62">
        <f t="shared" si="178"/>
        <v>0.16211188876129431</v>
      </c>
      <c r="BZ59" s="62">
        <f t="shared" si="179"/>
        <v>42.581116062423831</v>
      </c>
      <c r="CA59" s="62">
        <f t="shared" si="180"/>
        <v>1.0211608357978428</v>
      </c>
      <c r="CB59" s="62">
        <f t="shared" si="181"/>
        <v>0.12663420944775625</v>
      </c>
      <c r="CC59" s="62">
        <f t="shared" si="127"/>
        <v>0</v>
      </c>
      <c r="CD59" s="62">
        <f t="shared" si="128"/>
        <v>0</v>
      </c>
      <c r="CE59" s="62">
        <f t="shared" si="182"/>
        <v>0.51175582765606709</v>
      </c>
      <c r="CF59" s="62">
        <f t="shared" si="183"/>
        <v>-3.2599999999999997E-2</v>
      </c>
      <c r="CG59" s="62">
        <f t="shared" si="184"/>
        <v>100</v>
      </c>
      <c r="CI59" s="62">
        <f t="shared" si="129"/>
        <v>0.70418029142562355</v>
      </c>
      <c r="CJ59" s="62">
        <f t="shared" si="130"/>
        <v>7.4845858428205169E-4</v>
      </c>
      <c r="CK59" s="62">
        <f t="shared" si="131"/>
        <v>1.9752653722917287E-2</v>
      </c>
      <c r="CL59" s="62">
        <f t="shared" si="132"/>
        <v>0.16312126451808662</v>
      </c>
      <c r="CM59" s="62">
        <f t="shared" si="133"/>
        <v>2.2851971914476222E-3</v>
      </c>
      <c r="CN59" s="62">
        <f t="shared" si="134"/>
        <v>1.0564880276700268</v>
      </c>
      <c r="CO59" s="62">
        <f t="shared" si="135"/>
        <v>1.820900206486881E-2</v>
      </c>
      <c r="CP59" s="62">
        <f t="shared" si="185"/>
        <v>4.0862926572364068E-3</v>
      </c>
      <c r="CQ59" s="62">
        <f t="shared" si="136"/>
        <v>0</v>
      </c>
      <c r="CR59" s="62">
        <f t="shared" si="137"/>
        <v>0</v>
      </c>
      <c r="CS59" s="62">
        <f t="shared" si="138"/>
        <v>6.7336293112640402E-3</v>
      </c>
      <c r="CT59" s="62">
        <f t="shared" si="139"/>
        <v>-4.3647074574909621E-4</v>
      </c>
      <c r="CV59" s="62">
        <f t="shared" si="140"/>
        <v>7.4845858428205169E-4</v>
      </c>
      <c r="CW59" s="62">
        <f t="shared" si="141"/>
        <v>0.16237280593380457</v>
      </c>
      <c r="CX59" s="62">
        <f t="shared" si="142"/>
        <v>4.0862926572364068E-3</v>
      </c>
      <c r="CY59" s="62">
        <f t="shared" si="143"/>
        <v>1.5666361065680881E-2</v>
      </c>
      <c r="CZ59" s="62">
        <f t="shared" si="144"/>
        <v>7.8331805328404405E-3</v>
      </c>
      <c r="DA59" s="62">
        <f t="shared" si="145"/>
        <v>1.037582153202837E-2</v>
      </c>
      <c r="DB59" s="62">
        <f t="shared" si="146"/>
        <v>1.2107702092632506</v>
      </c>
      <c r="DC59" s="62">
        <f t="shared" si="147"/>
        <v>0.63475176626011998</v>
      </c>
      <c r="DD59" s="62">
        <f t="shared" si="148"/>
        <v>1.9074704059461876</v>
      </c>
      <c r="DE59" s="62">
        <f t="shared" si="149"/>
        <v>0.57601844300313065</v>
      </c>
      <c r="DF59" s="62">
        <f t="shared" si="150"/>
        <v>5.8733323256989323E-2</v>
      </c>
      <c r="DG59" s="62">
        <f t="shared" si="151"/>
        <v>0.65779551956650728</v>
      </c>
      <c r="DH59" s="62">
        <f t="shared" si="152"/>
        <v>0.11378286443411657</v>
      </c>
      <c r="DI59" s="62">
        <f t="shared" si="153"/>
        <v>0.6212101687663224</v>
      </c>
      <c r="DJ59" s="62">
        <f t="shared" si="154"/>
        <v>1.1908230293211137</v>
      </c>
      <c r="DK59" s="62">
        <f t="shared" si="155"/>
        <v>1.5773627553538405</v>
      </c>
      <c r="DL59" s="62">
        <f t="shared" si="156"/>
        <v>87.568009490659279</v>
      </c>
      <c r="DM59" s="62">
        <f t="shared" si="157"/>
        <v>8.9288116914653166</v>
      </c>
      <c r="DO59" s="62">
        <f t="shared" si="186"/>
        <v>1.1908230293211137</v>
      </c>
      <c r="DP59" s="62">
        <f t="shared" si="187"/>
        <v>2.7681857846749542</v>
      </c>
      <c r="DQ59" s="62">
        <f t="shared" si="188"/>
        <v>85.186363432017046</v>
      </c>
      <c r="DR59" s="62">
        <f t="shared" si="189"/>
        <v>10.119634720786431</v>
      </c>
    </row>
    <row r="60" spans="1:122" x14ac:dyDescent="0.25">
      <c r="A60" s="78">
        <f t="shared" si="1"/>
        <v>25</v>
      </c>
      <c r="B60" s="82" t="str">
        <f t="shared" si="2"/>
        <v xml:space="preserve">25 semi </v>
      </c>
      <c r="F60" s="80" t="str">
        <f t="shared" si="92"/>
        <v>25 Quant LOI</v>
      </c>
      <c r="G60" s="4" t="s">
        <v>12</v>
      </c>
      <c r="H60" s="5">
        <v>15</v>
      </c>
      <c r="I60" s="10"/>
      <c r="K60" s="62">
        <v>30</v>
      </c>
      <c r="L60" s="114">
        <v>8.6449999999999996</v>
      </c>
      <c r="M60"/>
      <c r="N60" s="114">
        <v>0.34100000000000003</v>
      </c>
      <c r="O60" s="114">
        <v>3.3220000000000001</v>
      </c>
      <c r="P60" s="114">
        <v>87.337999999999994</v>
      </c>
      <c r="Q60"/>
      <c r="R60" s="62">
        <v>1.2E-2</v>
      </c>
      <c r="S60"/>
      <c r="T60"/>
      <c r="U60"/>
      <c r="V60" s="62">
        <v>0.159</v>
      </c>
      <c r="W60" s="62">
        <v>0.183</v>
      </c>
      <c r="X60" s="62">
        <v>15</v>
      </c>
      <c r="Y60" s="62">
        <f t="shared" si="158"/>
        <v>100</v>
      </c>
      <c r="AA60" s="62">
        <f t="shared" si="159"/>
        <v>8.6449999999999996</v>
      </c>
      <c r="AB60" s="62">
        <f t="shared" si="160"/>
        <v>0</v>
      </c>
      <c r="AC60" s="62">
        <f t="shared" si="161"/>
        <v>0.34100000000000003</v>
      </c>
      <c r="AD60" s="62">
        <f t="shared" si="162"/>
        <v>3.3220000000000001</v>
      </c>
      <c r="AE60" s="62">
        <f t="shared" si="163"/>
        <v>87.337999999999994</v>
      </c>
      <c r="AF60" s="62">
        <f t="shared" si="164"/>
        <v>0</v>
      </c>
      <c r="AG60" s="62">
        <f t="shared" si="165"/>
        <v>1.2E-2</v>
      </c>
      <c r="AH60" s="62">
        <f t="shared" si="166"/>
        <v>0</v>
      </c>
      <c r="AI60" s="62">
        <f t="shared" si="167"/>
        <v>0</v>
      </c>
      <c r="AJ60" s="62">
        <f t="shared" si="168"/>
        <v>0</v>
      </c>
      <c r="AK60" s="62">
        <f t="shared" si="169"/>
        <v>0.159</v>
      </c>
      <c r="AL60" s="62">
        <f t="shared" si="170"/>
        <v>0.183</v>
      </c>
      <c r="AM60" s="62">
        <f t="shared" si="171"/>
        <v>100</v>
      </c>
      <c r="AO60" s="62">
        <f t="shared" si="99"/>
        <v>0.14387950403594907</v>
      </c>
      <c r="AP60" s="62">
        <f t="shared" si="100"/>
        <v>0</v>
      </c>
      <c r="AQ60" s="62">
        <f t="shared" si="101"/>
        <v>3.3444488034523349E-3</v>
      </c>
      <c r="AR60" s="62">
        <f t="shared" si="102"/>
        <v>4.1603005635566688E-2</v>
      </c>
      <c r="AS60" s="62">
        <f t="shared" si="103"/>
        <v>1.2311530871158725</v>
      </c>
      <c r="AT60" s="62">
        <f t="shared" si="104"/>
        <v>0</v>
      </c>
      <c r="AU60" s="62">
        <f t="shared" si="105"/>
        <v>2.1398002853067048E-4</v>
      </c>
      <c r="AV60" s="62">
        <f t="shared" si="172"/>
        <v>0</v>
      </c>
      <c r="AW60" s="62">
        <f t="shared" si="106"/>
        <v>0</v>
      </c>
      <c r="AX60" s="62">
        <f t="shared" si="107"/>
        <v>0</v>
      </c>
      <c r="AY60" s="62">
        <f t="shared" si="108"/>
        <v>2.0921052631578947E-3</v>
      </c>
      <c r="AZ60" s="62">
        <f t="shared" si="109"/>
        <v>2.4501271923952337E-3</v>
      </c>
      <c r="BB60" s="62">
        <f t="shared" si="110"/>
        <v>0</v>
      </c>
      <c r="BC60" s="62">
        <f t="shared" si="111"/>
        <v>4.1603005635566688E-2</v>
      </c>
      <c r="BD60" s="62">
        <f t="shared" si="112"/>
        <v>0</v>
      </c>
      <c r="BE60" s="62">
        <f t="shared" si="173"/>
        <v>3.3444488034523349E-3</v>
      </c>
      <c r="BF60" s="62">
        <f t="shared" si="113"/>
        <v>1.6722244017261675E-3</v>
      </c>
      <c r="BG60" s="62">
        <f t="shared" si="114"/>
        <v>-1.4582443731954969E-3</v>
      </c>
      <c r="BH60" s="62">
        <f t="shared" si="115"/>
        <v>1.2742143371246346</v>
      </c>
      <c r="BI60" s="62">
        <f t="shared" si="116"/>
        <v>0.14636803272527873</v>
      </c>
      <c r="BJ60" s="62">
        <f t="shared" si="117"/>
        <v>8.7055507503898379</v>
      </c>
      <c r="BK60" s="62">
        <f t="shared" si="118"/>
        <v>1.1278463043993558</v>
      </c>
      <c r="BL60" s="62">
        <f t="shared" si="119"/>
        <v>-0.98147827167407709</v>
      </c>
      <c r="BM60" s="62">
        <f t="shared" si="120"/>
        <v>0.14658201275380933</v>
      </c>
      <c r="BN60" s="62">
        <f t="shared" si="121"/>
        <v>0</v>
      </c>
      <c r="BO60" s="62">
        <f t="shared" si="122"/>
        <v>0</v>
      </c>
      <c r="BP60" s="62">
        <f t="shared" si="123"/>
        <v>1.1408114613180671</v>
      </c>
      <c r="BQ60" s="62">
        <f t="shared" si="124"/>
        <v>-0.994831729896273</v>
      </c>
      <c r="BR60" s="114">
        <f t="shared" si="125"/>
        <v>769.43022080998526</v>
      </c>
      <c r="BS60" s="114">
        <f t="shared" si="126"/>
        <v>-669.57620054140693</v>
      </c>
      <c r="BU60" s="62">
        <f t="shared" si="174"/>
        <v>5.0428799999999985</v>
      </c>
      <c r="BV60" s="62">
        <f t="shared" si="175"/>
        <v>0</v>
      </c>
      <c r="BW60" s="62">
        <f t="shared" si="176"/>
        <v>-0.28529220000000005</v>
      </c>
      <c r="BX60" s="62">
        <f t="shared" si="177"/>
        <v>3.3220000000000001</v>
      </c>
      <c r="BY60" s="62">
        <f t="shared" si="178"/>
        <v>87.337999999999994</v>
      </c>
      <c r="BZ60" s="62">
        <f t="shared" si="179"/>
        <v>0.32719999999999999</v>
      </c>
      <c r="CA60" s="62">
        <f t="shared" si="180"/>
        <v>4.1096800000000003E-2</v>
      </c>
      <c r="CB60" s="62">
        <f t="shared" si="181"/>
        <v>0</v>
      </c>
      <c r="CC60" s="62">
        <f t="shared" si="127"/>
        <v>0</v>
      </c>
      <c r="CD60" s="62">
        <f t="shared" si="128"/>
        <v>0</v>
      </c>
      <c r="CE60" s="62">
        <f t="shared" si="182"/>
        <v>0.1315858</v>
      </c>
      <c r="CF60" s="62">
        <f t="shared" si="183"/>
        <v>0.11054260000000002</v>
      </c>
      <c r="CG60" s="62">
        <f t="shared" si="184"/>
        <v>100</v>
      </c>
      <c r="CI60" s="62">
        <f t="shared" si="129"/>
        <v>8.3929100441041835E-2</v>
      </c>
      <c r="CJ60" s="62">
        <f t="shared" si="130"/>
        <v>0</v>
      </c>
      <c r="CL60" s="62">
        <f t="shared" si="132"/>
        <v>4.1603005635566688E-2</v>
      </c>
      <c r="CM60" s="62">
        <f t="shared" si="133"/>
        <v>1.2311530871158725</v>
      </c>
      <c r="CN60" s="62">
        <f t="shared" si="134"/>
        <v>8.118220343188336E-3</v>
      </c>
      <c r="CO60" s="62">
        <f t="shared" si="135"/>
        <v>7.3282453637660489E-4</v>
      </c>
      <c r="CP60" s="62">
        <f t="shared" si="185"/>
        <v>0</v>
      </c>
      <c r="CQ60" s="62">
        <f t="shared" si="136"/>
        <v>0</v>
      </c>
      <c r="CR60" s="62">
        <f t="shared" si="137"/>
        <v>0</v>
      </c>
      <c r="CS60" s="62">
        <f t="shared" si="138"/>
        <v>1.731392105263158E-3</v>
      </c>
      <c r="CT60" s="62">
        <f t="shared" si="139"/>
        <v>1.4800187441424558E-3</v>
      </c>
      <c r="CV60" s="62">
        <f t="shared" si="140"/>
        <v>0</v>
      </c>
      <c r="CW60" s="62">
        <f t="shared" si="141"/>
        <v>4.1603005635566688E-2</v>
      </c>
      <c r="CX60" s="62">
        <f t="shared" si="142"/>
        <v>0</v>
      </c>
      <c r="CY60" s="62">
        <f>CK60-CX60</f>
        <v>0</v>
      </c>
      <c r="CZ60" s="62">
        <f t="shared" si="144"/>
        <v>0</v>
      </c>
      <c r="DA60" s="62">
        <f t="shared" si="145"/>
        <v>7.3282453637660489E-4</v>
      </c>
      <c r="DB60" s="62">
        <f t="shared" si="146"/>
        <v>1.2801414885582509</v>
      </c>
      <c r="DC60" s="62">
        <f t="shared" si="147"/>
        <v>8.0997802295535423E-2</v>
      </c>
      <c r="DD60" s="114">
        <f t="shared" si="148"/>
        <v>15.804644722179233</v>
      </c>
      <c r="DE60" s="114">
        <f t="shared" si="149"/>
        <v>1.1991436862627154</v>
      </c>
      <c r="DF60" s="114">
        <f t="shared" si="150"/>
        <v>-1.1181458839671801</v>
      </c>
      <c r="DG60" s="114">
        <f t="shared" si="151"/>
        <v>8.1730626831912012E-2</v>
      </c>
      <c r="DH60" s="114">
        <f t="shared" si="152"/>
        <v>0</v>
      </c>
      <c r="DI60" s="114">
        <f t="shared" si="153"/>
        <v>0</v>
      </c>
      <c r="DJ60" s="114">
        <f t="shared" si="154"/>
        <v>0</v>
      </c>
      <c r="DK60" s="114">
        <f t="shared" si="155"/>
        <v>0.89663393611765485</v>
      </c>
      <c r="DL60" s="114">
        <f t="shared" si="156"/>
        <v>1467.1901253478525</v>
      </c>
      <c r="DM60" s="114">
        <f t="shared" si="157"/>
        <v>-1368.0867592839702</v>
      </c>
      <c r="DN60" s="114"/>
      <c r="DO60" s="114">
        <f t="shared" si="186"/>
        <v>0</v>
      </c>
      <c r="DP60" s="114">
        <f t="shared" si="187"/>
        <v>0.89663393611765485</v>
      </c>
      <c r="DQ60" s="114">
        <f t="shared" si="188"/>
        <v>1467.1901253478525</v>
      </c>
      <c r="DR60" s="114">
        <f t="shared" si="189"/>
        <v>-1368.0867592839702</v>
      </c>
    </row>
    <row r="61" spans="1:122" x14ac:dyDescent="0.25">
      <c r="A61" s="78">
        <f t="shared" si="1"/>
        <v>25</v>
      </c>
      <c r="B61" s="82" t="str">
        <f t="shared" si="2"/>
        <v xml:space="preserve">25 semi </v>
      </c>
      <c r="F61" s="80" t="str">
        <f t="shared" ref="F61:F124" si="190">A61&amp;" Quant "&amp;G61</f>
        <v xml:space="preserve">25 Quant </v>
      </c>
      <c r="J61" s="16"/>
      <c r="K61" s="62">
        <v>35</v>
      </c>
      <c r="L61" s="62">
        <v>39.33</v>
      </c>
      <c r="M61"/>
      <c r="N61" s="62">
        <v>1.8080000000000001</v>
      </c>
      <c r="O61" s="62">
        <v>13.59</v>
      </c>
      <c r="P61" s="62">
        <v>0.17649999999999999</v>
      </c>
      <c r="Q61" s="113">
        <v>43.85</v>
      </c>
      <c r="R61" s="62">
        <v>9.425E-2</v>
      </c>
      <c r="S61"/>
      <c r="T61"/>
      <c r="U61"/>
      <c r="V61" s="62">
        <v>0.59099999999999997</v>
      </c>
      <c r="W61" s="62">
        <v>0.56630000000000003</v>
      </c>
      <c r="X61" s="62">
        <v>14</v>
      </c>
      <c r="Y61" s="62">
        <f t="shared" si="158"/>
        <v>100.00604999999999</v>
      </c>
      <c r="AA61" s="62">
        <f t="shared" si="159"/>
        <v>39.327620678948925</v>
      </c>
      <c r="AB61" s="62">
        <f t="shared" si="160"/>
        <v>0</v>
      </c>
      <c r="AC61" s="62">
        <f t="shared" si="161"/>
        <v>1.8078906226173319</v>
      </c>
      <c r="AD61" s="62">
        <f t="shared" si="162"/>
        <v>13.589177854739789</v>
      </c>
      <c r="AE61" s="62">
        <f t="shared" si="163"/>
        <v>0.17648932239599505</v>
      </c>
      <c r="AF61" s="62">
        <f t="shared" si="164"/>
        <v>43.847347235492258</v>
      </c>
      <c r="AG61" s="62">
        <f t="shared" si="165"/>
        <v>9.4244298219957709E-2</v>
      </c>
      <c r="AH61" s="62">
        <f t="shared" si="166"/>
        <v>0</v>
      </c>
      <c r="AI61" s="62">
        <f t="shared" si="167"/>
        <v>0</v>
      </c>
      <c r="AJ61" s="62">
        <f t="shared" si="168"/>
        <v>0</v>
      </c>
      <c r="AK61" s="62">
        <f t="shared" si="169"/>
        <v>0.5909642466630769</v>
      </c>
      <c r="AL61" s="62">
        <f t="shared" si="170"/>
        <v>0.56626574092267423</v>
      </c>
      <c r="AM61" s="62">
        <f t="shared" si="171"/>
        <v>100.00000000000001</v>
      </c>
      <c r="AO61" s="62">
        <f t="shared" si="99"/>
        <v>0.65453308943911004</v>
      </c>
      <c r="AP61" s="62">
        <f t="shared" si="100"/>
        <v>0</v>
      </c>
      <c r="AQ61" s="62">
        <f t="shared" si="101"/>
        <v>1.7731371347757277E-2</v>
      </c>
      <c r="AR61" s="62">
        <f t="shared" si="102"/>
        <v>0.17018381784270245</v>
      </c>
      <c r="AS61" s="62">
        <f t="shared" si="103"/>
        <v>2.4878675274315628E-3</v>
      </c>
      <c r="AT61" s="62">
        <f t="shared" si="104"/>
        <v>1.0879047259230321</v>
      </c>
      <c r="AU61" s="62">
        <f t="shared" si="105"/>
        <v>1.6805331351632973E-3</v>
      </c>
      <c r="AV61" s="62">
        <f t="shared" si="172"/>
        <v>0</v>
      </c>
      <c r="AW61" s="62">
        <f t="shared" si="106"/>
        <v>0</v>
      </c>
      <c r="AX61" s="62">
        <f t="shared" si="107"/>
        <v>0</v>
      </c>
      <c r="AY61" s="62">
        <f t="shared" si="108"/>
        <v>7.7758453508299588E-3</v>
      </c>
      <c r="AZ61" s="62">
        <f t="shared" si="109"/>
        <v>7.5815469396528883E-3</v>
      </c>
      <c r="BB61" s="62">
        <f t="shared" si="110"/>
        <v>0</v>
      </c>
      <c r="BC61" s="62">
        <f t="shared" si="111"/>
        <v>0.17018381784270245</v>
      </c>
      <c r="BD61" s="62">
        <f t="shared" si="112"/>
        <v>0</v>
      </c>
      <c r="BE61" s="62">
        <f t="shared" si="173"/>
        <v>1.7731371347757277E-2</v>
      </c>
      <c r="BF61" s="62">
        <f t="shared" si="113"/>
        <v>8.8656856738786385E-3</v>
      </c>
      <c r="BG61" s="62">
        <f t="shared" si="114"/>
        <v>-7.1851525387153416E-3</v>
      </c>
      <c r="BH61" s="62">
        <f t="shared" si="115"/>
        <v>1.2677615638318815</v>
      </c>
      <c r="BI61" s="62">
        <f t="shared" si="116"/>
        <v>0.66554232824621407</v>
      </c>
      <c r="BJ61" s="62">
        <f t="shared" si="117"/>
        <v>1.9048548980687514</v>
      </c>
      <c r="BK61" s="62">
        <f t="shared" si="118"/>
        <v>0.60221923558566748</v>
      </c>
      <c r="BL61" s="62">
        <f t="shared" si="119"/>
        <v>6.3323092660546587E-2</v>
      </c>
      <c r="BM61" s="62">
        <f t="shared" si="120"/>
        <v>0.66722286138137732</v>
      </c>
      <c r="BN61" s="62">
        <f t="shared" si="121"/>
        <v>0</v>
      </c>
      <c r="BO61" s="62">
        <f t="shared" si="122"/>
        <v>0</v>
      </c>
      <c r="BP61" s="62">
        <f t="shared" si="123"/>
        <v>1.3287442902546334</v>
      </c>
      <c r="BQ61" s="62">
        <f t="shared" si="124"/>
        <v>-1.0768744529885625</v>
      </c>
      <c r="BR61" s="62">
        <f t="shared" si="125"/>
        <v>90.257584150949157</v>
      </c>
      <c r="BS61" s="62">
        <f t="shared" si="126"/>
        <v>9.4905460117847777</v>
      </c>
      <c r="BU61" s="62">
        <f t="shared" si="174"/>
        <v>41.984755297454498</v>
      </c>
      <c r="BV61" s="62">
        <f t="shared" si="175"/>
        <v>0</v>
      </c>
      <c r="BW61" s="62">
        <f t="shared" si="176"/>
        <v>1.0874240446452992</v>
      </c>
      <c r="BX61" s="62">
        <f t="shared" si="177"/>
        <v>13.589177854739789</v>
      </c>
      <c r="BY61" s="62">
        <f t="shared" si="178"/>
        <v>0.17648932239599505</v>
      </c>
      <c r="BZ61" s="62">
        <f t="shared" si="179"/>
        <v>43.845692131226066</v>
      </c>
      <c r="CA61" s="62">
        <f t="shared" si="180"/>
        <v>0.12057768979976713</v>
      </c>
      <c r="CB61" s="62">
        <f t="shared" si="181"/>
        <v>0</v>
      </c>
      <c r="CC61" s="62">
        <f t="shared" si="127"/>
        <v>0</v>
      </c>
      <c r="CD61" s="62">
        <f t="shared" si="128"/>
        <v>0</v>
      </c>
      <c r="CE61" s="62">
        <f t="shared" si="182"/>
        <v>0.47983537565977263</v>
      </c>
      <c r="CF61" s="62">
        <f t="shared" si="183"/>
        <v>0.41033306254971574</v>
      </c>
      <c r="CG61" s="62">
        <f t="shared" si="184"/>
        <v>100.00000000000001</v>
      </c>
      <c r="CI61" s="62">
        <f t="shared" si="129"/>
        <v>0.69875601726644754</v>
      </c>
      <c r="CJ61" s="62">
        <f t="shared" si="130"/>
        <v>0</v>
      </c>
      <c r="CK61" s="62">
        <f t="shared" si="131"/>
        <v>1.0665202477886418E-2</v>
      </c>
      <c r="CL61" s="62">
        <f t="shared" si="132"/>
        <v>0.17018381784270245</v>
      </c>
      <c r="CM61" s="62">
        <f t="shared" si="133"/>
        <v>2.4878675274315628E-3</v>
      </c>
      <c r="CN61" s="62">
        <f t="shared" si="134"/>
        <v>1.0878636608217978</v>
      </c>
      <c r="CO61" s="62">
        <f t="shared" si="135"/>
        <v>2.1501014586263753E-3</v>
      </c>
      <c r="CP61" s="62">
        <f t="shared" si="185"/>
        <v>0</v>
      </c>
      <c r="CQ61" s="62">
        <f t="shared" si="136"/>
        <v>0</v>
      </c>
      <c r="CR61" s="62">
        <f t="shared" si="137"/>
        <v>0</v>
      </c>
      <c r="CS61" s="62">
        <f t="shared" si="138"/>
        <v>6.3136233639443764E-3</v>
      </c>
      <c r="CT61" s="62">
        <f t="shared" si="139"/>
        <v>5.4938152704473928E-3</v>
      </c>
      <c r="CV61" s="62">
        <f t="shared" si="140"/>
        <v>0</v>
      </c>
      <c r="CW61" s="62">
        <f t="shared" si="141"/>
        <v>0.17018381784270245</v>
      </c>
      <c r="CX61" s="62">
        <f t="shared" si="142"/>
        <v>0</v>
      </c>
      <c r="CY61" s="62">
        <f t="shared" si="143"/>
        <v>1.0665202477886418E-2</v>
      </c>
      <c r="CZ61" s="62">
        <f t="shared" si="144"/>
        <v>5.3326012389432092E-3</v>
      </c>
      <c r="DA61" s="62">
        <f t="shared" si="145"/>
        <v>-3.1824997803168338E-3</v>
      </c>
      <c r="DB61" s="62">
        <f t="shared" si="146"/>
        <v>1.2637178459722487</v>
      </c>
      <c r="DC61" s="62">
        <f t="shared" si="147"/>
        <v>0.70082081390982842</v>
      </c>
      <c r="DD61" s="62">
        <f t="shared" si="148"/>
        <v>1.8031967956574499</v>
      </c>
      <c r="DE61" s="62">
        <f t="shared" si="149"/>
        <v>0.56289703206242026</v>
      </c>
      <c r="DF61" s="62">
        <f t="shared" si="150"/>
        <v>0.13792378184740817</v>
      </c>
      <c r="DG61" s="62">
        <f t="shared" si="151"/>
        <v>0.7029709153684548</v>
      </c>
      <c r="DH61" s="62">
        <f t="shared" si="152"/>
        <v>0</v>
      </c>
      <c r="DI61" s="62">
        <f t="shared" si="153"/>
        <v>0</v>
      </c>
      <c r="DJ61" s="62">
        <f t="shared" si="154"/>
        <v>0.75858063575051071</v>
      </c>
      <c r="DK61" s="62">
        <f t="shared" si="155"/>
        <v>-0.45272140151755214</v>
      </c>
      <c r="DL61" s="62">
        <f t="shared" si="156"/>
        <v>80.074014408886853</v>
      </c>
      <c r="DM61" s="62">
        <f t="shared" si="157"/>
        <v>19.620126356880192</v>
      </c>
      <c r="DO61" s="62">
        <f t="shared" si="186"/>
        <v>0.75858063575051071</v>
      </c>
      <c r="DP61" s="62">
        <f t="shared" si="187"/>
        <v>0.30585923423295858</v>
      </c>
      <c r="DQ61" s="62">
        <f t="shared" si="188"/>
        <v>78.556853137385829</v>
      </c>
      <c r="DR61" s="62">
        <f t="shared" si="189"/>
        <v>20.378706992630704</v>
      </c>
    </row>
    <row r="62" spans="1:122" x14ac:dyDescent="0.25">
      <c r="A62" s="78">
        <f>A61+5</f>
        <v>30</v>
      </c>
      <c r="B62" s="82" t="str">
        <f t="shared" si="2"/>
        <v>30 semi Simi-Quantification of sample: BAIC 30-15</v>
      </c>
      <c r="C62" s="117" t="s">
        <v>136</v>
      </c>
      <c r="D62" s="118"/>
      <c r="E62" s="119"/>
      <c r="F62" s="80" t="str">
        <f t="shared" si="190"/>
        <v>30 Quant Quantification of sample: BAIC 30-15</v>
      </c>
      <c r="G62" s="117" t="s">
        <v>315</v>
      </c>
      <c r="H62" s="118"/>
      <c r="I62" s="119"/>
      <c r="K62" s="62">
        <v>40</v>
      </c>
      <c r="L62" s="62">
        <v>38.979999999999997</v>
      </c>
      <c r="M62"/>
      <c r="N62" s="62">
        <v>2.2519999999999998</v>
      </c>
      <c r="O62" s="62">
        <v>14.31</v>
      </c>
      <c r="P62"/>
      <c r="Q62" s="113">
        <v>42.82</v>
      </c>
      <c r="R62" s="62">
        <v>0.77110000000000001</v>
      </c>
      <c r="S62"/>
      <c r="T62"/>
      <c r="U62"/>
      <c r="V62" s="62">
        <v>0.39040000000000002</v>
      </c>
      <c r="W62" s="62">
        <v>0.47110000000000002</v>
      </c>
      <c r="X62" s="62">
        <v>14</v>
      </c>
      <c r="Y62" s="62">
        <f t="shared" si="158"/>
        <v>99.994600000000005</v>
      </c>
      <c r="AA62" s="62">
        <f t="shared" si="159"/>
        <v>38.982105033671814</v>
      </c>
      <c r="AB62" s="62">
        <f t="shared" si="160"/>
        <v>0</v>
      </c>
      <c r="AC62" s="62">
        <f t="shared" si="161"/>
        <v>2.2521216145671863</v>
      </c>
      <c r="AD62" s="62">
        <f t="shared" si="162"/>
        <v>14.310772781730213</v>
      </c>
      <c r="AE62" s="62">
        <f t="shared" si="163"/>
        <v>0</v>
      </c>
      <c r="AF62" s="62">
        <f t="shared" si="164"/>
        <v>42.822312404869862</v>
      </c>
      <c r="AG62" s="62">
        <f t="shared" si="165"/>
        <v>0.77114164164864896</v>
      </c>
      <c r="AH62" s="62">
        <f t="shared" si="166"/>
        <v>0</v>
      </c>
      <c r="AI62" s="62">
        <f t="shared" si="167"/>
        <v>0</v>
      </c>
      <c r="AJ62" s="62">
        <f t="shared" si="168"/>
        <v>0</v>
      </c>
      <c r="AK62" s="62">
        <f t="shared" si="169"/>
        <v>0.39042108273846787</v>
      </c>
      <c r="AL62" s="62">
        <f t="shared" si="170"/>
        <v>0.47112544077380175</v>
      </c>
      <c r="AM62" s="62">
        <f t="shared" si="171"/>
        <v>100.00000000000001</v>
      </c>
      <c r="AO62" s="62">
        <f t="shared" si="99"/>
        <v>0.64878264181862055</v>
      </c>
      <c r="AP62" s="62">
        <f t="shared" si="100"/>
        <v>0</v>
      </c>
      <c r="AQ62" s="62">
        <f t="shared" si="101"/>
        <v>2.208828574506852E-2</v>
      </c>
      <c r="AR62" s="62">
        <f t="shared" si="102"/>
        <v>0.17922069858146794</v>
      </c>
      <c r="AS62" s="62">
        <f t="shared" si="103"/>
        <v>0</v>
      </c>
      <c r="AT62" s="62">
        <f t="shared" si="104"/>
        <v>1.0624723951943178</v>
      </c>
      <c r="AU62" s="62">
        <f t="shared" si="105"/>
        <v>1.3750742540097165E-2</v>
      </c>
      <c r="AV62" s="62">
        <f t="shared" si="172"/>
        <v>0</v>
      </c>
      <c r="AW62" s="62">
        <f t="shared" si="106"/>
        <v>0</v>
      </c>
      <c r="AX62" s="62">
        <f t="shared" si="107"/>
        <v>0</v>
      </c>
      <c r="AY62" s="62">
        <f t="shared" si="108"/>
        <v>5.1371195097166828E-3</v>
      </c>
      <c r="AZ62" s="62">
        <f t="shared" si="109"/>
        <v>6.3077445544758573E-3</v>
      </c>
      <c r="BB62" s="62">
        <f t="shared" si="110"/>
        <v>0</v>
      </c>
      <c r="BC62" s="62">
        <f t="shared" si="111"/>
        <v>0.17922069858146794</v>
      </c>
      <c r="BD62" s="62">
        <f t="shared" si="112"/>
        <v>0</v>
      </c>
      <c r="BE62" s="62">
        <f t="shared" si="173"/>
        <v>2.208828574506852E-2</v>
      </c>
      <c r="BF62" s="62">
        <f t="shared" si="113"/>
        <v>1.104414287253426E-2</v>
      </c>
      <c r="BG62" s="62">
        <f t="shared" si="114"/>
        <v>2.7065996675629048E-3</v>
      </c>
      <c r="BH62" s="62">
        <f t="shared" si="115"/>
        <v>1.2389864941082229</v>
      </c>
      <c r="BI62" s="62">
        <f t="shared" si="116"/>
        <v>0.61586795740330036</v>
      </c>
      <c r="BJ62" s="62">
        <f t="shared" si="117"/>
        <v>2.0117729445321251</v>
      </c>
      <c r="BK62" s="62">
        <f t="shared" si="118"/>
        <v>0.62311853670492257</v>
      </c>
      <c r="BL62" s="62">
        <f t="shared" si="119"/>
        <v>-7.2505793016222064E-3</v>
      </c>
      <c r="BM62" s="62">
        <f t="shared" si="120"/>
        <v>0.62961869994339748</v>
      </c>
      <c r="BN62" s="62">
        <f t="shared" si="121"/>
        <v>0</v>
      </c>
      <c r="BO62" s="62">
        <f t="shared" si="122"/>
        <v>0</v>
      </c>
      <c r="BP62" s="62">
        <f t="shared" si="123"/>
        <v>1.754100199617185</v>
      </c>
      <c r="BQ62" s="62">
        <f t="shared" si="124"/>
        <v>0.42987917414241777</v>
      </c>
      <c r="BR62" s="62">
        <f t="shared" si="125"/>
        <v>98.967603211426336</v>
      </c>
      <c r="BS62" s="114">
        <f t="shared" si="126"/>
        <v>-1.1515825851859278</v>
      </c>
      <c r="BU62" s="62">
        <f t="shared" si="174"/>
        <v>41.568754460540859</v>
      </c>
      <c r="BV62" s="62">
        <f t="shared" si="175"/>
        <v>0</v>
      </c>
      <c r="BW62" s="62">
        <f t="shared" si="176"/>
        <v>1.5031354069119729</v>
      </c>
      <c r="BX62" s="62">
        <f t="shared" si="177"/>
        <v>14.310772781730213</v>
      </c>
      <c r="BY62" s="62">
        <f t="shared" si="178"/>
        <v>0</v>
      </c>
      <c r="BZ62" s="62">
        <f t="shared" si="179"/>
        <v>42.828345061833339</v>
      </c>
      <c r="CA62" s="62">
        <f t="shared" si="180"/>
        <v>0.77473128248925438</v>
      </c>
      <c r="CB62" s="62">
        <f t="shared" si="181"/>
        <v>0</v>
      </c>
      <c r="CC62" s="62">
        <f t="shared" si="127"/>
        <v>0</v>
      </c>
      <c r="CD62" s="62">
        <f t="shared" si="128"/>
        <v>0</v>
      </c>
      <c r="CE62" s="62">
        <f t="shared" si="182"/>
        <v>0.31815747690375284</v>
      </c>
      <c r="CF62" s="62">
        <f t="shared" si="183"/>
        <v>0.33591431977326769</v>
      </c>
      <c r="CG62" s="62">
        <f t="shared" si="184"/>
        <v>100.00000000000001</v>
      </c>
      <c r="CI62" s="62">
        <f t="shared" si="129"/>
        <v>0.69183247833137818</v>
      </c>
      <c r="CJ62" s="62">
        <f t="shared" si="130"/>
        <v>0</v>
      </c>
      <c r="CK62" s="62">
        <f t="shared" si="131"/>
        <v>1.474240297089028E-2</v>
      </c>
      <c r="CL62" s="62">
        <f t="shared" si="132"/>
        <v>0.17922069858146794</v>
      </c>
      <c r="CM62" s="62">
        <f t="shared" si="133"/>
        <v>0</v>
      </c>
      <c r="CN62" s="62">
        <f t="shared" si="134"/>
        <v>1.0626220725735487</v>
      </c>
      <c r="CO62" s="62">
        <f t="shared" si="135"/>
        <v>1.3814751827554464E-2</v>
      </c>
      <c r="CP62" s="62">
        <f t="shared" si="185"/>
        <v>0</v>
      </c>
      <c r="CQ62" s="62">
        <f t="shared" si="136"/>
        <v>0</v>
      </c>
      <c r="CR62" s="62">
        <f t="shared" si="137"/>
        <v>0</v>
      </c>
      <c r="CS62" s="62">
        <f t="shared" si="138"/>
        <v>4.186282590838853E-3</v>
      </c>
      <c r="CT62" s="62">
        <f t="shared" si="139"/>
        <v>4.4974470447619189E-3</v>
      </c>
      <c r="CV62" s="62">
        <f t="shared" si="140"/>
        <v>0</v>
      </c>
      <c r="CW62" s="62">
        <f t="shared" si="141"/>
        <v>0.17922069858146794</v>
      </c>
      <c r="CX62" s="62">
        <f t="shared" si="142"/>
        <v>0</v>
      </c>
      <c r="CY62" s="62">
        <f t="shared" si="143"/>
        <v>1.474240297089028E-2</v>
      </c>
      <c r="CZ62" s="62">
        <f t="shared" si="144"/>
        <v>7.3712014854451398E-3</v>
      </c>
      <c r="DA62" s="62">
        <f t="shared" si="145"/>
        <v>6.4435503421093245E-3</v>
      </c>
      <c r="DB62" s="62">
        <f t="shared" si="146"/>
        <v>1.2353992208129072</v>
      </c>
      <c r="DC62" s="62">
        <f t="shared" si="147"/>
        <v>0.65131587399205071</v>
      </c>
      <c r="DD62" s="62">
        <f t="shared" si="148"/>
        <v>1.8967743151120944</v>
      </c>
      <c r="DE62" s="62">
        <f t="shared" si="149"/>
        <v>0.58408334682085639</v>
      </c>
      <c r="DF62" s="62">
        <f t="shared" si="150"/>
        <v>6.7232527171194323E-2</v>
      </c>
      <c r="DG62" s="62">
        <f t="shared" si="151"/>
        <v>0.66513062581960514</v>
      </c>
      <c r="DH62" s="62">
        <f t="shared" si="152"/>
        <v>0</v>
      </c>
      <c r="DI62" s="62">
        <f t="shared" si="153"/>
        <v>0</v>
      </c>
      <c r="DJ62" s="62">
        <f t="shared" si="154"/>
        <v>1.1082336610740184</v>
      </c>
      <c r="DK62" s="62">
        <f t="shared" si="155"/>
        <v>0.96876464441391186</v>
      </c>
      <c r="DL62" s="62">
        <f t="shared" si="156"/>
        <v>87.814832778316514</v>
      </c>
      <c r="DM62" s="62">
        <f t="shared" si="157"/>
        <v>10.108168916195559</v>
      </c>
      <c r="DO62" s="62">
        <f t="shared" si="186"/>
        <v>1.1082336610740184</v>
      </c>
      <c r="DP62" s="62">
        <f t="shared" si="187"/>
        <v>2.0769983054879302</v>
      </c>
      <c r="DQ62" s="62">
        <f t="shared" si="188"/>
        <v>85.59836545616848</v>
      </c>
      <c r="DR62" s="62">
        <f t="shared" si="189"/>
        <v>11.216402577269578</v>
      </c>
    </row>
    <row r="63" spans="1:122" x14ac:dyDescent="0.25">
      <c r="A63" s="78">
        <f t="shared" si="1"/>
        <v>30</v>
      </c>
      <c r="B63" s="82" t="str">
        <f t="shared" si="2"/>
        <v>30 semi Elements</v>
      </c>
      <c r="C63" s="2" t="s">
        <v>0</v>
      </c>
      <c r="D63" s="3" t="s">
        <v>1</v>
      </c>
      <c r="E63" s="2" t="s">
        <v>2</v>
      </c>
      <c r="F63" s="80" t="str">
        <f t="shared" si="190"/>
        <v>30 Quant Elements</v>
      </c>
      <c r="G63" s="2" t="s">
        <v>0</v>
      </c>
      <c r="H63" s="3" t="s">
        <v>1</v>
      </c>
      <c r="I63" s="2" t="s">
        <v>2</v>
      </c>
      <c r="K63" s="62">
        <v>50</v>
      </c>
      <c r="L63" s="62">
        <v>38.43</v>
      </c>
      <c r="M63" s="62">
        <v>7.7689999999999995E-2</v>
      </c>
      <c r="N63" s="62">
        <v>2.1219999999999999</v>
      </c>
      <c r="O63" s="62">
        <v>14.41</v>
      </c>
      <c r="P63" s="62">
        <v>0.21279999999999999</v>
      </c>
      <c r="Q63" s="113">
        <v>43.04</v>
      </c>
      <c r="R63" s="62">
        <v>0.66010000000000002</v>
      </c>
      <c r="S63"/>
      <c r="T63" s="62">
        <v>4.8180000000000001E-2</v>
      </c>
      <c r="U63"/>
      <c r="V63" s="62">
        <v>0.58109999999999995</v>
      </c>
      <c r="W63" s="62">
        <v>0.41560000000000002</v>
      </c>
      <c r="X63" s="62">
        <v>15</v>
      </c>
      <c r="Y63" s="62">
        <f t="shared" si="158"/>
        <v>99.997469999999993</v>
      </c>
      <c r="AA63" s="62">
        <f t="shared" si="159"/>
        <v>38.430972303599283</v>
      </c>
      <c r="AB63" s="62">
        <f t="shared" si="160"/>
        <v>7.7691965606729849E-2</v>
      </c>
      <c r="AC63" s="62">
        <f t="shared" si="161"/>
        <v>2.1220536879583052</v>
      </c>
      <c r="AD63" s="62">
        <f t="shared" si="162"/>
        <v>14.410364582223931</v>
      </c>
      <c r="AE63" s="62">
        <f t="shared" si="163"/>
        <v>0.2128053839762146</v>
      </c>
      <c r="AF63" s="62">
        <f t="shared" si="164"/>
        <v>43.041088939550171</v>
      </c>
      <c r="AG63" s="62">
        <f t="shared" si="165"/>
        <v>0.66011670095253416</v>
      </c>
      <c r="AH63" s="62">
        <f t="shared" si="166"/>
        <v>0</v>
      </c>
      <c r="AI63" s="62">
        <f t="shared" si="167"/>
        <v>4.8181218984840318E-2</v>
      </c>
      <c r="AJ63" s="62">
        <f t="shared" si="168"/>
        <v>0</v>
      </c>
      <c r="AK63" s="62">
        <f t="shared" si="169"/>
        <v>0.5811147022019657</v>
      </c>
      <c r="AL63" s="62">
        <f t="shared" si="170"/>
        <v>0.41561051494602819</v>
      </c>
      <c r="AM63" s="62">
        <f t="shared" si="171"/>
        <v>100</v>
      </c>
      <c r="AO63" s="62">
        <f t="shared" si="99"/>
        <v>0.63961009076473796</v>
      </c>
      <c r="AP63" s="62">
        <f t="shared" si="100"/>
        <v>9.7273025675134403E-4</v>
      </c>
      <c r="AQ63" s="62">
        <f t="shared" si="101"/>
        <v>2.0812609728896678E-2</v>
      </c>
      <c r="AR63" s="62">
        <f t="shared" si="102"/>
        <v>0.1804679346552778</v>
      </c>
      <c r="AS63" s="62">
        <f t="shared" si="103"/>
        <v>2.9997939663971608E-3</v>
      </c>
      <c r="AT63" s="62">
        <f t="shared" si="104"/>
        <v>1.0679005006785902</v>
      </c>
      <c r="AU63" s="62">
        <f t="shared" si="105"/>
        <v>1.1770982541949611E-2</v>
      </c>
      <c r="AV63" s="62">
        <f t="shared" si="172"/>
        <v>0</v>
      </c>
      <c r="AW63" s="62">
        <f t="shared" si="106"/>
        <v>1.0229558170879048E-3</v>
      </c>
      <c r="AX63" s="62">
        <f t="shared" si="107"/>
        <v>0</v>
      </c>
      <c r="AY63" s="62">
        <f t="shared" si="108"/>
        <v>7.6462460816048121E-3</v>
      </c>
      <c r="AZ63" s="62">
        <f t="shared" si="109"/>
        <v>5.5644733558177558E-3</v>
      </c>
      <c r="BB63" s="62">
        <f t="shared" si="110"/>
        <v>9.7273025675134403E-4</v>
      </c>
      <c r="BC63" s="62">
        <f t="shared" si="111"/>
        <v>0.17949520439852645</v>
      </c>
      <c r="BD63" s="62">
        <f t="shared" si="112"/>
        <v>0</v>
      </c>
      <c r="BE63" s="62">
        <f t="shared" si="173"/>
        <v>2.0812609728896678E-2</v>
      </c>
      <c r="BF63" s="62">
        <f t="shared" si="113"/>
        <v>1.0406304864448339E-2</v>
      </c>
      <c r="BG63" s="62">
        <f t="shared" si="114"/>
        <v>1.364677677501272E-3</v>
      </c>
      <c r="BH63" s="62">
        <f t="shared" si="115"/>
        <v>1.2490308213660124</v>
      </c>
      <c r="BI63" s="62">
        <f t="shared" si="116"/>
        <v>0.61333877032583628</v>
      </c>
      <c r="BJ63" s="62">
        <f t="shared" si="117"/>
        <v>2.0364452433073237</v>
      </c>
      <c r="BK63" s="62">
        <f t="shared" si="118"/>
        <v>0.63569205104017612</v>
      </c>
      <c r="BL63" s="62">
        <f t="shared" si="119"/>
        <v>-2.235328071433984E-2</v>
      </c>
      <c r="BM63" s="62">
        <f t="shared" si="120"/>
        <v>0.62608248312453718</v>
      </c>
      <c r="BN63" s="62">
        <f t="shared" si="121"/>
        <v>0.15536774833514283</v>
      </c>
      <c r="BO63" s="62">
        <f t="shared" si="122"/>
        <v>0</v>
      </c>
      <c r="BP63" s="62">
        <f t="shared" si="123"/>
        <v>1.662130014006217</v>
      </c>
      <c r="BQ63" s="62">
        <f t="shared" si="124"/>
        <v>0.21797090867175997</v>
      </c>
      <c r="BR63" s="62">
        <f t="shared" si="125"/>
        <v>101.53487250875975</v>
      </c>
      <c r="BS63" s="114">
        <f t="shared" si="126"/>
        <v>-3.5703411797728637</v>
      </c>
      <c r="BU63" s="62">
        <f t="shared" si="174"/>
        <v>40.905190653533538</v>
      </c>
      <c r="BV63" s="62">
        <f t="shared" si="175"/>
        <v>7.7691965606729849E-2</v>
      </c>
      <c r="BW63" s="62">
        <f t="shared" si="176"/>
        <v>1.3814178411913818</v>
      </c>
      <c r="BX63" s="62">
        <f t="shared" si="177"/>
        <v>14.410364582223931</v>
      </c>
      <c r="BY63" s="62">
        <f t="shared" si="178"/>
        <v>0.2128053839762146</v>
      </c>
      <c r="BZ63" s="62">
        <f t="shared" si="179"/>
        <v>43.045480772503545</v>
      </c>
      <c r="CA63" s="62">
        <f t="shared" si="180"/>
        <v>0.66743677980052896</v>
      </c>
      <c r="CB63" s="62">
        <f t="shared" si="181"/>
        <v>0</v>
      </c>
      <c r="CC63" s="62">
        <f t="shared" si="127"/>
        <v>4.8181218984840318E-2</v>
      </c>
      <c r="CD63" s="62">
        <f t="shared" si="128"/>
        <v>0</v>
      </c>
      <c r="CE63" s="62">
        <f t="shared" si="182"/>
        <v>0.4718946729152248</v>
      </c>
      <c r="CF63" s="62">
        <f t="shared" si="183"/>
        <v>0.29249054479078324</v>
      </c>
      <c r="CG63" s="62">
        <f t="shared" si="184"/>
        <v>100</v>
      </c>
      <c r="CI63" s="62">
        <f t="shared" si="129"/>
        <v>0.68078872686250369</v>
      </c>
      <c r="CJ63" s="62">
        <f t="shared" si="130"/>
        <v>9.7273025675134403E-4</v>
      </c>
      <c r="CK63" s="62">
        <f t="shared" si="131"/>
        <v>1.3548625354956668E-2</v>
      </c>
      <c r="CL63" s="62">
        <f t="shared" si="132"/>
        <v>0.1804679346552778</v>
      </c>
      <c r="CM63" s="62">
        <f t="shared" si="133"/>
        <v>2.9997939663971608E-3</v>
      </c>
      <c r="CN63" s="62">
        <f t="shared" si="134"/>
        <v>1.0680094672666891</v>
      </c>
      <c r="CO63" s="62">
        <f t="shared" si="135"/>
        <v>1.1901511765344668E-2</v>
      </c>
      <c r="CP63" s="62">
        <f t="shared" si="185"/>
        <v>0</v>
      </c>
      <c r="CQ63" s="62">
        <f t="shared" si="136"/>
        <v>1.0229558170879048E-3</v>
      </c>
      <c r="CR63" s="62">
        <f t="shared" si="137"/>
        <v>0</v>
      </c>
      <c r="CS63" s="62">
        <f t="shared" si="138"/>
        <v>6.2091404330950634E-3</v>
      </c>
      <c r="CT63" s="62">
        <f t="shared" si="139"/>
        <v>3.9160603131715519E-3</v>
      </c>
      <c r="CV63" s="62">
        <f t="shared" si="140"/>
        <v>9.7273025675134403E-4</v>
      </c>
      <c r="CW63" s="62">
        <f t="shared" si="141"/>
        <v>0.17949520439852645</v>
      </c>
      <c r="CX63" s="62">
        <f t="shared" si="142"/>
        <v>0</v>
      </c>
      <c r="CY63" s="62">
        <f t="shared" si="143"/>
        <v>1.3548625354956668E-2</v>
      </c>
      <c r="CZ63" s="62">
        <f t="shared" si="144"/>
        <v>6.7743126774783341E-3</v>
      </c>
      <c r="DA63" s="62">
        <f t="shared" si="145"/>
        <v>5.1271990878663338E-3</v>
      </c>
      <c r="DB63" s="62">
        <f t="shared" si="146"/>
        <v>1.2453772665437464</v>
      </c>
      <c r="DC63" s="62">
        <f t="shared" si="147"/>
        <v>0.64673130515608157</v>
      </c>
      <c r="DD63" s="62">
        <f t="shared" si="148"/>
        <v>1.9256486528716714</v>
      </c>
      <c r="DE63" s="62">
        <f t="shared" si="149"/>
        <v>0.59864596138766479</v>
      </c>
      <c r="DF63" s="62">
        <f t="shared" si="150"/>
        <v>4.8085343768416777E-2</v>
      </c>
      <c r="DG63" s="62">
        <f t="shared" si="151"/>
        <v>0.65960554717817754</v>
      </c>
      <c r="DH63" s="62">
        <f t="shared" si="152"/>
        <v>0.14747150943662135</v>
      </c>
      <c r="DI63" s="62">
        <f t="shared" si="153"/>
        <v>0</v>
      </c>
      <c r="DJ63" s="62">
        <f t="shared" si="154"/>
        <v>1.0270248190693894</v>
      </c>
      <c r="DK63" s="62">
        <f t="shared" si="155"/>
        <v>0.77731291220953558</v>
      </c>
      <c r="DL63" s="62">
        <f t="shared" si="156"/>
        <v>90.758175692836332</v>
      </c>
      <c r="DM63" s="62">
        <f t="shared" si="157"/>
        <v>7.2900150664481318</v>
      </c>
      <c r="DO63" s="62">
        <f t="shared" si="186"/>
        <v>1.0270248190693894</v>
      </c>
      <c r="DP63" s="62">
        <f t="shared" si="187"/>
        <v>1.8043377312789248</v>
      </c>
      <c r="DQ63" s="62">
        <f t="shared" si="188"/>
        <v>88.704126054697554</v>
      </c>
      <c r="DR63" s="62">
        <f t="shared" si="189"/>
        <v>8.3170398855175218</v>
      </c>
    </row>
    <row r="64" spans="1:122" x14ac:dyDescent="0.25">
      <c r="A64" s="78">
        <f t="shared" si="1"/>
        <v>30</v>
      </c>
      <c r="B64" s="82" t="str">
        <f t="shared" si="2"/>
        <v>30 semi Al2O3</v>
      </c>
      <c r="C64" s="13" t="s">
        <v>4</v>
      </c>
      <c r="D64" s="5">
        <v>0.34100000000000003</v>
      </c>
      <c r="E64" s="10">
        <f>D64*(100-D$71)/100</f>
        <v>0.28985000000000005</v>
      </c>
      <c r="F64" s="80" t="str">
        <f t="shared" si="190"/>
        <v>30 Quant SiO2</v>
      </c>
      <c r="G64" s="13" t="s">
        <v>5</v>
      </c>
      <c r="H64" s="5">
        <v>98.206000000000003</v>
      </c>
      <c r="I64" s="8">
        <f>H64*(100-H$74)/100</f>
        <v>83.475099999999998</v>
      </c>
      <c r="K64" s="62">
        <v>60</v>
      </c>
      <c r="L64" s="62">
        <v>37.71</v>
      </c>
      <c r="M64"/>
      <c r="N64" s="62">
        <v>1.7210000000000001</v>
      </c>
      <c r="O64" s="62">
        <v>13.8</v>
      </c>
      <c r="P64" s="62">
        <v>0.18740000000000001</v>
      </c>
      <c r="Q64" s="113">
        <v>44.89</v>
      </c>
      <c r="R64" s="62">
        <v>0.72499999999999998</v>
      </c>
      <c r="S64"/>
      <c r="T64"/>
      <c r="U64"/>
      <c r="V64" s="62">
        <v>0.4819</v>
      </c>
      <c r="W64" s="62">
        <v>0.48409999999999997</v>
      </c>
      <c r="X64" s="62">
        <v>15</v>
      </c>
      <c r="Y64" s="62">
        <f t="shared" si="158"/>
        <v>99.99939999999998</v>
      </c>
      <c r="AA64" s="62">
        <f t="shared" si="159"/>
        <v>37.710226261357576</v>
      </c>
      <c r="AB64" s="62">
        <f t="shared" si="160"/>
        <v>0</v>
      </c>
      <c r="AC64" s="62">
        <f t="shared" si="161"/>
        <v>1.7210103260619569</v>
      </c>
      <c r="AD64" s="62">
        <f t="shared" si="162"/>
        <v>13.800082800496806</v>
      </c>
      <c r="AE64" s="62">
        <f t="shared" si="163"/>
        <v>0.1874011244067465</v>
      </c>
      <c r="AF64" s="62">
        <f t="shared" si="164"/>
        <v>44.890269341616062</v>
      </c>
      <c r="AG64" s="62">
        <f t="shared" si="165"/>
        <v>0.72500435002610031</v>
      </c>
      <c r="AH64" s="62">
        <f t="shared" si="166"/>
        <v>0</v>
      </c>
      <c r="AI64" s="62">
        <f t="shared" si="167"/>
        <v>0</v>
      </c>
      <c r="AJ64" s="62">
        <f t="shared" si="168"/>
        <v>0</v>
      </c>
      <c r="AK64" s="62">
        <f t="shared" si="169"/>
        <v>0.4819028914173486</v>
      </c>
      <c r="AL64" s="62">
        <f t="shared" si="170"/>
        <v>0.48410290461742778</v>
      </c>
      <c r="AM64" s="62">
        <f t="shared" si="171"/>
        <v>100.00000000000003</v>
      </c>
      <c r="AO64" s="62">
        <f t="shared" si="99"/>
        <v>0.62761465026807983</v>
      </c>
      <c r="AP64" s="62">
        <f t="shared" si="100"/>
        <v>0</v>
      </c>
      <c r="AQ64" s="62">
        <f t="shared" si="101"/>
        <v>1.6879269576912093E-2</v>
      </c>
      <c r="AR64" s="62">
        <f t="shared" si="102"/>
        <v>0.17282508203502578</v>
      </c>
      <c r="AS64" s="62">
        <f t="shared" si="103"/>
        <v>2.6416848661791163E-3</v>
      </c>
      <c r="AT64" s="62">
        <f t="shared" si="104"/>
        <v>1.1137808611867701</v>
      </c>
      <c r="AU64" s="62">
        <f t="shared" si="105"/>
        <v>1.2928037625287096E-2</v>
      </c>
      <c r="AV64" s="62">
        <f t="shared" si="172"/>
        <v>0</v>
      </c>
      <c r="AW64" s="62">
        <f t="shared" si="106"/>
        <v>0</v>
      </c>
      <c r="AX64" s="62">
        <f t="shared" si="107"/>
        <v>0</v>
      </c>
      <c r="AY64" s="62">
        <f t="shared" si="108"/>
        <v>6.3408275186493234E-3</v>
      </c>
      <c r="AZ64" s="62">
        <f t="shared" si="109"/>
        <v>6.4814955766157156E-3</v>
      </c>
      <c r="BB64" s="62">
        <f t="shared" si="110"/>
        <v>0</v>
      </c>
      <c r="BC64" s="62">
        <f t="shared" si="111"/>
        <v>0.17282508203502578</v>
      </c>
      <c r="BD64" s="62">
        <f t="shared" si="112"/>
        <v>0</v>
      </c>
      <c r="BE64" s="62">
        <f t="shared" si="173"/>
        <v>1.6879269576912093E-2</v>
      </c>
      <c r="BF64" s="62">
        <f t="shared" si="113"/>
        <v>8.4396347884560467E-3</v>
      </c>
      <c r="BG64" s="62">
        <f t="shared" si="114"/>
        <v>4.4884028368310496E-3</v>
      </c>
      <c r="BH64" s="62">
        <f t="shared" si="115"/>
        <v>1.2847592252511439</v>
      </c>
      <c r="BI64" s="62">
        <f t="shared" si="116"/>
        <v>0.59278176934384352</v>
      </c>
      <c r="BJ64" s="62">
        <f t="shared" si="117"/>
        <v>2.1673393003858026</v>
      </c>
      <c r="BK64" s="62">
        <f t="shared" si="118"/>
        <v>0.69197745590730053</v>
      </c>
      <c r="BL64" s="62">
        <f t="shared" si="119"/>
        <v>-9.9195686563457008E-2</v>
      </c>
      <c r="BM64" s="62">
        <f t="shared" si="120"/>
        <v>0.60570980696913057</v>
      </c>
      <c r="BN64" s="62">
        <f t="shared" si="121"/>
        <v>0</v>
      </c>
      <c r="BO64" s="62">
        <f t="shared" si="122"/>
        <v>0</v>
      </c>
      <c r="BP64" s="62">
        <f t="shared" si="123"/>
        <v>1.3933462346740846</v>
      </c>
      <c r="BQ64" s="62">
        <f t="shared" si="124"/>
        <v>0.74101538148940638</v>
      </c>
      <c r="BR64" s="62">
        <f t="shared" si="125"/>
        <v>114.24240584279768</v>
      </c>
      <c r="BS64" s="114">
        <f t="shared" si="126"/>
        <v>-16.376767458961154</v>
      </c>
      <c r="BU64" s="62">
        <f t="shared" si="174"/>
        <v>40.037412418674521</v>
      </c>
      <c r="BV64" s="62">
        <f t="shared" si="175"/>
        <v>0</v>
      </c>
      <c r="BW64" s="62">
        <f t="shared" si="176"/>
        <v>1.0061214631287791</v>
      </c>
      <c r="BX64" s="62">
        <f t="shared" si="177"/>
        <v>13.800082800496806</v>
      </c>
      <c r="BY64" s="62">
        <f t="shared" si="178"/>
        <v>0.1874011244067465</v>
      </c>
      <c r="BZ64" s="62">
        <f t="shared" si="179"/>
        <v>44.88079232155394</v>
      </c>
      <c r="CA64" s="62">
        <f t="shared" si="180"/>
        <v>0.73014420386522338</v>
      </c>
      <c r="CB64" s="62">
        <f t="shared" si="181"/>
        <v>0</v>
      </c>
      <c r="CC64" s="62">
        <f t="shared" si="127"/>
        <v>0</v>
      </c>
      <c r="CD64" s="62">
        <f t="shared" si="128"/>
        <v>0</v>
      </c>
      <c r="CE64" s="62">
        <f t="shared" si="182"/>
        <v>0.39191011106066648</v>
      </c>
      <c r="CF64" s="62">
        <f t="shared" si="183"/>
        <v>0.34606529199175201</v>
      </c>
      <c r="CG64" s="62">
        <f t="shared" si="184"/>
        <v>100.00000000000003</v>
      </c>
      <c r="CI64" s="62">
        <f t="shared" si="129"/>
        <v>0.6663462165045273</v>
      </c>
      <c r="CJ64" s="62">
        <f t="shared" si="130"/>
        <v>0</v>
      </c>
      <c r="CK64" s="62">
        <f t="shared" si="131"/>
        <v>9.8678056407294941E-3</v>
      </c>
      <c r="CL64" s="62">
        <f t="shared" si="132"/>
        <v>0.17282508203502578</v>
      </c>
      <c r="CM64" s="62">
        <f t="shared" si="133"/>
        <v>2.6416848661791163E-3</v>
      </c>
      <c r="CN64" s="62">
        <f t="shared" si="134"/>
        <v>1.1135457250710576</v>
      </c>
      <c r="CO64" s="62">
        <f t="shared" si="135"/>
        <v>1.3019689797882015E-2</v>
      </c>
      <c r="CP64" s="62">
        <f t="shared" si="185"/>
        <v>0</v>
      </c>
      <c r="CQ64" s="62">
        <f t="shared" si="136"/>
        <v>0</v>
      </c>
      <c r="CR64" s="62">
        <f t="shared" si="137"/>
        <v>0</v>
      </c>
      <c r="CS64" s="62">
        <f t="shared" si="138"/>
        <v>5.1567119876403484E-3</v>
      </c>
      <c r="CT64" s="62">
        <f t="shared" si="139"/>
        <v>4.6333550942797164E-3</v>
      </c>
      <c r="CV64" s="62">
        <f t="shared" si="140"/>
        <v>0</v>
      </c>
      <c r="CW64" s="62">
        <f t="shared" si="141"/>
        <v>0.17282508203502578</v>
      </c>
      <c r="CX64" s="62">
        <f t="shared" si="142"/>
        <v>0</v>
      </c>
      <c r="CY64" s="62">
        <f t="shared" si="143"/>
        <v>9.8678056407294941E-3</v>
      </c>
      <c r="CZ64" s="62">
        <f t="shared" si="144"/>
        <v>4.933902820364747E-3</v>
      </c>
      <c r="DA64" s="62">
        <f t="shared" si="145"/>
        <v>8.0857869775172678E-3</v>
      </c>
      <c r="DB64" s="62">
        <f t="shared" si="146"/>
        <v>1.2809267049947453</v>
      </c>
      <c r="DC64" s="62">
        <f t="shared" si="147"/>
        <v>0.62413526295372868</v>
      </c>
      <c r="DD64" s="62">
        <f t="shared" si="148"/>
        <v>2.0523222785598465</v>
      </c>
      <c r="DE64" s="62">
        <f t="shared" si="149"/>
        <v>0.65679144204101669</v>
      </c>
      <c r="DF64" s="62">
        <f t="shared" si="150"/>
        <v>-3.2656179087288018E-2</v>
      </c>
      <c r="DG64" s="62">
        <f t="shared" si="151"/>
        <v>0.63715495275161071</v>
      </c>
      <c r="DH64" s="62">
        <f t="shared" si="152"/>
        <v>0</v>
      </c>
      <c r="DI64" s="62">
        <f t="shared" si="153"/>
        <v>0</v>
      </c>
      <c r="DJ64" s="62">
        <f t="shared" si="154"/>
        <v>0.77436466577827667</v>
      </c>
      <c r="DK64" s="62">
        <f t="shared" si="155"/>
        <v>1.2690456132528001</v>
      </c>
      <c r="DL64" s="62">
        <f t="shared" si="156"/>
        <v>103.08190169512206</v>
      </c>
      <c r="DM64" s="114">
        <f t="shared" si="157"/>
        <v>-5.1253119741531297</v>
      </c>
      <c r="DN64" s="114"/>
      <c r="DO64" s="62">
        <f t="shared" si="186"/>
        <v>0.77436466577827667</v>
      </c>
      <c r="DP64" s="62">
        <f t="shared" si="187"/>
        <v>2.0434102790310766</v>
      </c>
      <c r="DQ64" s="62">
        <f t="shared" si="188"/>
        <v>101.5331723635655</v>
      </c>
      <c r="DR64" s="114">
        <f t="shared" si="189"/>
        <v>-4.3509473083748533</v>
      </c>
    </row>
    <row r="65" spans="1:122" x14ac:dyDescent="0.25">
      <c r="A65" s="78">
        <f t="shared" si="1"/>
        <v>30</v>
      </c>
      <c r="B65" s="82" t="str">
        <f t="shared" si="2"/>
        <v>30 semi SiO2</v>
      </c>
      <c r="C65" s="13" t="s">
        <v>5</v>
      </c>
      <c r="D65" s="5">
        <v>8.6449999999999996</v>
      </c>
      <c r="E65" s="10">
        <f t="shared" ref="E65:E70" si="191">D65*(100-D$71)/100</f>
        <v>7.3482499999999993</v>
      </c>
      <c r="F65" s="80" t="str">
        <f t="shared" si="190"/>
        <v>30 Quant TiO2</v>
      </c>
      <c r="G65" s="13" t="s">
        <v>7</v>
      </c>
      <c r="H65" s="5">
        <v>-1.0999999999999999E-2</v>
      </c>
      <c r="I65" s="8">
        <f t="shared" ref="I65:I73" si="192">H65*(100-H$74)/100</f>
        <v>-9.3499999999999989E-3</v>
      </c>
      <c r="K65" s="62">
        <v>70</v>
      </c>
      <c r="L65" s="62">
        <v>38.81</v>
      </c>
      <c r="M65"/>
      <c r="N65" s="62">
        <v>2.4630000000000001</v>
      </c>
      <c r="O65" s="62">
        <v>13.38</v>
      </c>
      <c r="P65" s="62">
        <v>0.17899999999999999</v>
      </c>
      <c r="Q65" s="113">
        <v>41.97</v>
      </c>
      <c r="R65" s="62">
        <v>2.1629999999999998</v>
      </c>
      <c r="S65"/>
      <c r="T65" s="62">
        <v>3.9210000000000002E-2</v>
      </c>
      <c r="U65"/>
      <c r="V65" s="62">
        <v>0.60960000000000003</v>
      </c>
      <c r="W65" s="62">
        <v>0.3866</v>
      </c>
      <c r="X65" s="62">
        <v>15</v>
      </c>
      <c r="Y65" s="62">
        <f t="shared" si="158"/>
        <v>100.00041</v>
      </c>
      <c r="AA65" s="62">
        <f t="shared" si="159"/>
        <v>38.809840879652391</v>
      </c>
      <c r="AB65" s="62">
        <f t="shared" si="160"/>
        <v>0</v>
      </c>
      <c r="AC65" s="62">
        <f t="shared" si="161"/>
        <v>2.4629899017414028</v>
      </c>
      <c r="AD65" s="62">
        <f t="shared" si="162"/>
        <v>13.379945142224917</v>
      </c>
      <c r="AE65" s="62">
        <f t="shared" si="163"/>
        <v>0.17899926610300895</v>
      </c>
      <c r="AF65" s="62">
        <f t="shared" si="164"/>
        <v>41.969827923705509</v>
      </c>
      <c r="AG65" s="62">
        <f t="shared" si="165"/>
        <v>2.1629911317363595</v>
      </c>
      <c r="AH65" s="62">
        <f t="shared" si="166"/>
        <v>0</v>
      </c>
      <c r="AI65" s="62">
        <f t="shared" si="167"/>
        <v>3.9209839239659122E-2</v>
      </c>
      <c r="AJ65" s="62">
        <f t="shared" si="168"/>
        <v>0</v>
      </c>
      <c r="AK65" s="62">
        <f t="shared" si="169"/>
        <v>0.60959750065024731</v>
      </c>
      <c r="AL65" s="62">
        <f t="shared" si="170"/>
        <v>0.38659841494649866</v>
      </c>
      <c r="AM65" s="62">
        <f t="shared" si="171"/>
        <v>100.00000000000001</v>
      </c>
      <c r="AO65" s="62">
        <f t="shared" si="99"/>
        <v>0.64591563417911946</v>
      </c>
      <c r="AP65" s="62">
        <f t="shared" si="100"/>
        <v>0</v>
      </c>
      <c r="AQ65" s="62">
        <f t="shared" si="101"/>
        <v>2.4156432931947851E-2</v>
      </c>
      <c r="AR65" s="62">
        <f t="shared" si="102"/>
        <v>0.16756349583249741</v>
      </c>
      <c r="AS65" s="62">
        <f t="shared" si="103"/>
        <v>2.5232487468707212E-3</v>
      </c>
      <c r="AT65" s="62">
        <f t="shared" si="104"/>
        <v>1.0413212434301344</v>
      </c>
      <c r="AU65" s="62">
        <f t="shared" si="105"/>
        <v>3.8569742006711122E-2</v>
      </c>
      <c r="AV65" s="62">
        <f t="shared" si="172"/>
        <v>0</v>
      </c>
      <c r="AW65" s="62">
        <f t="shared" si="106"/>
        <v>8.3248066326240173E-4</v>
      </c>
      <c r="AX65" s="62">
        <f t="shared" si="107"/>
        <v>0</v>
      </c>
      <c r="AY65" s="62">
        <f t="shared" si="108"/>
        <v>8.0210197453979906E-3</v>
      </c>
      <c r="AZ65" s="62">
        <f t="shared" si="109"/>
        <v>5.1760398305864064E-3</v>
      </c>
      <c r="BB65" s="62">
        <f t="shared" si="110"/>
        <v>0</v>
      </c>
      <c r="BC65" s="62">
        <f t="shared" si="111"/>
        <v>0.16756349583249741</v>
      </c>
      <c r="BD65" s="62">
        <f t="shared" si="112"/>
        <v>0</v>
      </c>
      <c r="BE65" s="62">
        <f t="shared" si="173"/>
        <v>2.4156432931947851E-2</v>
      </c>
      <c r="BF65" s="62">
        <f t="shared" si="113"/>
        <v>1.2078216465973925E-2</v>
      </c>
      <c r="BG65" s="62">
        <f t="shared" si="114"/>
        <v>2.6491525540737196E-2</v>
      </c>
      <c r="BH65" s="62">
        <f t="shared" si="115"/>
        <v>1.1849164624687654</v>
      </c>
      <c r="BI65" s="62">
        <f t="shared" si="116"/>
        <v>0.51579309908422288</v>
      </c>
      <c r="BJ65" s="62">
        <f t="shared" si="117"/>
        <v>2.2972708719301469</v>
      </c>
      <c r="BK65" s="62">
        <f t="shared" si="118"/>
        <v>0.66912336338454248</v>
      </c>
      <c r="BL65" s="62">
        <f t="shared" si="119"/>
        <v>-0.1533302643003196</v>
      </c>
      <c r="BM65" s="62">
        <f t="shared" si="120"/>
        <v>0.55436284109093403</v>
      </c>
      <c r="BN65" s="62">
        <f t="shared" si="121"/>
        <v>0</v>
      </c>
      <c r="BO65" s="62">
        <f t="shared" si="122"/>
        <v>0</v>
      </c>
      <c r="BP65" s="62">
        <f t="shared" si="123"/>
        <v>2.1787565057941345</v>
      </c>
      <c r="BQ65" s="62">
        <f t="shared" si="124"/>
        <v>4.7787339946170206</v>
      </c>
      <c r="BR65" s="62">
        <f t="shared" si="125"/>
        <v>120.70133742510059</v>
      </c>
      <c r="BS65" s="114">
        <f t="shared" si="126"/>
        <v>-27.658827925511751</v>
      </c>
      <c r="BU65" s="62">
        <f t="shared" si="174"/>
        <v>41.361348419101475</v>
      </c>
      <c r="BV65" s="62">
        <f t="shared" si="175"/>
        <v>0</v>
      </c>
      <c r="BW65" s="62">
        <f t="shared" si="176"/>
        <v>1.7004659500496047</v>
      </c>
      <c r="BX65" s="62">
        <f t="shared" si="177"/>
        <v>13.379945142224917</v>
      </c>
      <c r="BY65" s="62">
        <f t="shared" si="178"/>
        <v>0.17899926610300895</v>
      </c>
      <c r="BZ65" s="62">
        <f t="shared" si="179"/>
        <v>41.982254214277717</v>
      </c>
      <c r="CA65" s="62">
        <f t="shared" si="180"/>
        <v>2.1198146297100178</v>
      </c>
      <c r="CB65" s="62">
        <f t="shared" si="181"/>
        <v>0</v>
      </c>
      <c r="CC65" s="62">
        <f t="shared" si="127"/>
        <v>3.9209839239659122E-2</v>
      </c>
      <c r="CD65" s="62">
        <f t="shared" si="128"/>
        <v>0</v>
      </c>
      <c r="CE65" s="62">
        <f t="shared" si="182"/>
        <v>0.49485750502422943</v>
      </c>
      <c r="CF65" s="62">
        <f t="shared" si="183"/>
        <v>0.26979728017115123</v>
      </c>
      <c r="CG65" s="62">
        <f t="shared" si="184"/>
        <v>100.00000000000001</v>
      </c>
      <c r="CI65" s="62">
        <f t="shared" si="129"/>
        <v>0.68838060113341892</v>
      </c>
      <c r="CJ65" s="62">
        <f t="shared" si="130"/>
        <v>0</v>
      </c>
      <c r="CK65" s="62">
        <f t="shared" si="131"/>
        <v>1.6677775108371956E-2</v>
      </c>
      <c r="CL65" s="62">
        <f t="shared" si="132"/>
        <v>0.16756349583249741</v>
      </c>
      <c r="CM65" s="62">
        <f t="shared" si="133"/>
        <v>2.5232487468707212E-3</v>
      </c>
      <c r="CN65" s="62">
        <f t="shared" si="134"/>
        <v>1.0416295544475966</v>
      </c>
      <c r="CO65" s="62">
        <f t="shared" si="135"/>
        <v>3.7799832912090187E-2</v>
      </c>
      <c r="CP65" s="62">
        <f t="shared" si="185"/>
        <v>0</v>
      </c>
      <c r="CQ65" s="62">
        <f t="shared" si="136"/>
        <v>8.3248066326240173E-4</v>
      </c>
      <c r="CR65" s="62">
        <f t="shared" si="137"/>
        <v>0</v>
      </c>
      <c r="CS65" s="62">
        <f t="shared" si="138"/>
        <v>6.5112829608451241E-3</v>
      </c>
      <c r="CT65" s="62">
        <f t="shared" si="139"/>
        <v>3.6122276097355901E-3</v>
      </c>
      <c r="CV65" s="62">
        <f t="shared" si="140"/>
        <v>0</v>
      </c>
      <c r="CW65" s="62">
        <f t="shared" si="141"/>
        <v>0.16756349583249741</v>
      </c>
      <c r="CX65" s="62">
        <f t="shared" si="142"/>
        <v>0</v>
      </c>
      <c r="CY65" s="62">
        <f t="shared" si="143"/>
        <v>1.6677775108371956E-2</v>
      </c>
      <c r="CZ65" s="62">
        <f t="shared" si="144"/>
        <v>8.338887554185978E-3</v>
      </c>
      <c r="DA65" s="62">
        <f t="shared" si="145"/>
        <v>2.9460945357904209E-2</v>
      </c>
      <c r="DB65" s="62">
        <f t="shared" si="146"/>
        <v>1.1822553536690605</v>
      </c>
      <c r="DC65" s="62">
        <f t="shared" si="147"/>
        <v>0.55385904459343005</v>
      </c>
      <c r="DD65" s="62">
        <f t="shared" si="148"/>
        <v>2.1345780396832117</v>
      </c>
      <c r="DE65" s="62">
        <f t="shared" si="149"/>
        <v>0.62839630907563038</v>
      </c>
      <c r="DF65" s="62">
        <f t="shared" si="150"/>
        <v>-7.4537264482200327E-2</v>
      </c>
      <c r="DG65" s="62">
        <f t="shared" si="151"/>
        <v>0.59165887750552026</v>
      </c>
      <c r="DH65" s="62">
        <f t="shared" si="152"/>
        <v>0</v>
      </c>
      <c r="DI65" s="62">
        <f t="shared" si="153"/>
        <v>0</v>
      </c>
      <c r="DJ65" s="62">
        <f t="shared" si="154"/>
        <v>1.409408000323324</v>
      </c>
      <c r="DK65" s="62">
        <f t="shared" si="155"/>
        <v>4.9793802608208706</v>
      </c>
      <c r="DL65" s="62">
        <f t="shared" si="156"/>
        <v>106.20922510704108</v>
      </c>
      <c r="DM65" s="114">
        <f t="shared" si="157"/>
        <v>-12.598013368185265</v>
      </c>
      <c r="DN65" s="114"/>
      <c r="DO65" s="62">
        <f t="shared" si="186"/>
        <v>1.409408000323324</v>
      </c>
      <c r="DP65" s="62">
        <f t="shared" si="187"/>
        <v>6.3887882611441942</v>
      </c>
      <c r="DQ65" s="62">
        <f t="shared" si="188"/>
        <v>103.39040910639443</v>
      </c>
      <c r="DR65" s="114">
        <f t="shared" si="189"/>
        <v>-11.188605367861941</v>
      </c>
    </row>
    <row r="66" spans="1:122" x14ac:dyDescent="0.25">
      <c r="A66" s="78">
        <f t="shared" si="1"/>
        <v>30</v>
      </c>
      <c r="B66" s="82" t="str">
        <f t="shared" si="2"/>
        <v>30 semi CaO</v>
      </c>
      <c r="C66" s="13" t="s">
        <v>6</v>
      </c>
      <c r="D66" s="5">
        <v>1.2E-2</v>
      </c>
      <c r="E66" s="10">
        <f t="shared" si="191"/>
        <v>1.0200000000000001E-2</v>
      </c>
      <c r="F66" s="80" t="str">
        <f t="shared" si="190"/>
        <v>30 Quant Al2O3</v>
      </c>
      <c r="G66" s="13" t="s">
        <v>4</v>
      </c>
      <c r="H66" s="5">
        <v>-2.9550000000000001</v>
      </c>
      <c r="I66" s="8">
        <f t="shared" si="192"/>
        <v>-2.5117500000000001</v>
      </c>
      <c r="K66" s="62">
        <v>80</v>
      </c>
      <c r="L66" s="62">
        <v>38.54</v>
      </c>
      <c r="M66"/>
      <c r="N66" s="62">
        <v>2.6720000000000002</v>
      </c>
      <c r="O66" s="62">
        <v>14.49</v>
      </c>
      <c r="P66" s="62">
        <v>0.18640000000000001</v>
      </c>
      <c r="Q66" s="113">
        <v>41.82</v>
      </c>
      <c r="R66" s="62">
        <v>1.33</v>
      </c>
      <c r="S66"/>
      <c r="T66" s="62">
        <v>7.0099999999999996E-2</v>
      </c>
      <c r="U66"/>
      <c r="V66" s="62">
        <v>0.57489999999999997</v>
      </c>
      <c r="W66" s="62">
        <v>0.31730000000000003</v>
      </c>
      <c r="X66" s="62">
        <v>14</v>
      </c>
      <c r="Y66" s="62">
        <f t="shared" si="158"/>
        <v>100.00069999999999</v>
      </c>
      <c r="AA66" s="62">
        <f t="shared" si="159"/>
        <v>38.539730221888448</v>
      </c>
      <c r="AB66" s="62">
        <f t="shared" si="160"/>
        <v>0</v>
      </c>
      <c r="AC66" s="62">
        <f t="shared" si="161"/>
        <v>2.6719812961309271</v>
      </c>
      <c r="AD66" s="62">
        <f t="shared" si="162"/>
        <v>14.489898570710006</v>
      </c>
      <c r="AE66" s="62">
        <f t="shared" si="163"/>
        <v>0.18639869520913355</v>
      </c>
      <c r="AF66" s="62">
        <f t="shared" si="164"/>
        <v>41.819707262049171</v>
      </c>
      <c r="AG66" s="62">
        <f t="shared" si="165"/>
        <v>1.3299906900651697</v>
      </c>
      <c r="AH66" s="62">
        <f t="shared" si="166"/>
        <v>0</v>
      </c>
      <c r="AI66" s="62">
        <f t="shared" si="167"/>
        <v>7.0099509303434879E-2</v>
      </c>
      <c r="AJ66" s="62">
        <f t="shared" si="168"/>
        <v>0</v>
      </c>
      <c r="AK66" s="62">
        <f t="shared" si="169"/>
        <v>0.57489597572816986</v>
      </c>
      <c r="AL66" s="62">
        <f t="shared" si="170"/>
        <v>0.31729777891554767</v>
      </c>
      <c r="AM66" s="62">
        <f t="shared" si="171"/>
        <v>100.00000000000001</v>
      </c>
      <c r="AO66" s="62">
        <f t="shared" si="99"/>
        <v>0.64142015847363643</v>
      </c>
      <c r="AP66" s="62">
        <f t="shared" si="100"/>
        <v>0</v>
      </c>
      <c r="AQ66" s="62">
        <f t="shared" si="101"/>
        <v>2.6206171990299405E-2</v>
      </c>
      <c r="AR66" s="62">
        <f t="shared" si="102"/>
        <v>0.18146397709092055</v>
      </c>
      <c r="AS66" s="62">
        <f t="shared" si="103"/>
        <v>2.627554203681048E-3</v>
      </c>
      <c r="AT66" s="62">
        <f t="shared" si="104"/>
        <v>1.0375965716410409</v>
      </c>
      <c r="AU66" s="62">
        <f t="shared" si="105"/>
        <v>2.371595381713926E-2</v>
      </c>
      <c r="AV66" s="62">
        <f t="shared" si="172"/>
        <v>0</v>
      </c>
      <c r="AW66" s="62">
        <f t="shared" si="106"/>
        <v>1.4883122994359846E-3</v>
      </c>
      <c r="AX66" s="62">
        <f t="shared" si="107"/>
        <v>0</v>
      </c>
      <c r="AY66" s="62">
        <f t="shared" si="108"/>
        <v>7.5644207332653925E-3</v>
      </c>
      <c r="AZ66" s="62">
        <f t="shared" si="109"/>
        <v>4.248196263429478E-3</v>
      </c>
      <c r="BB66" s="62">
        <f t="shared" si="110"/>
        <v>0</v>
      </c>
      <c r="BC66" s="62">
        <f t="shared" si="111"/>
        <v>0.18146397709092055</v>
      </c>
      <c r="BD66" s="62">
        <f t="shared" si="112"/>
        <v>0</v>
      </c>
      <c r="BE66" s="62">
        <f t="shared" si="173"/>
        <v>2.6206171990299405E-2</v>
      </c>
      <c r="BF66" s="62">
        <f t="shared" si="113"/>
        <v>1.3103085995149703E-2</v>
      </c>
      <c r="BG66" s="62">
        <f t="shared" si="114"/>
        <v>1.0612867821989558E-2</v>
      </c>
      <c r="BH66" s="62">
        <f t="shared" si="115"/>
        <v>1.2110752351136531</v>
      </c>
      <c r="BI66" s="62">
        <f t="shared" si="116"/>
        <v>0.5727625151953788</v>
      </c>
      <c r="BJ66" s="62">
        <f t="shared" si="117"/>
        <v>2.1144456960500202</v>
      </c>
      <c r="BK66" s="62">
        <f t="shared" si="118"/>
        <v>0.63831271991827421</v>
      </c>
      <c r="BL66" s="62">
        <f t="shared" si="119"/>
        <v>-6.5550204722895411E-2</v>
      </c>
      <c r="BM66" s="62">
        <f t="shared" si="120"/>
        <v>0.59647846901251811</v>
      </c>
      <c r="BN66" s="62">
        <f t="shared" si="121"/>
        <v>0</v>
      </c>
      <c r="BO66" s="62">
        <f t="shared" si="122"/>
        <v>0</v>
      </c>
      <c r="BP66" s="62">
        <f t="shared" si="123"/>
        <v>2.1967408172908773</v>
      </c>
      <c r="BQ66" s="62">
        <f t="shared" si="124"/>
        <v>1.7792541346143425</v>
      </c>
      <c r="BR66" s="62">
        <f t="shared" si="125"/>
        <v>107.01353914333463</v>
      </c>
      <c r="BS66" s="114">
        <f t="shared" si="126"/>
        <v>-10.989534095239861</v>
      </c>
      <c r="BU66" s="62">
        <f t="shared" si="174"/>
        <v>41.03613518715369</v>
      </c>
      <c r="BV66" s="62">
        <f t="shared" si="175"/>
        <v>0</v>
      </c>
      <c r="BW66" s="62">
        <f t="shared" si="176"/>
        <v>1.8960400969193212</v>
      </c>
      <c r="BX66" s="62">
        <f t="shared" si="177"/>
        <v>14.489898570710006</v>
      </c>
      <c r="BY66" s="62">
        <f t="shared" si="178"/>
        <v>0.18639869520913355</v>
      </c>
      <c r="BZ66" s="62">
        <f t="shared" si="179"/>
        <v>41.8332594575838</v>
      </c>
      <c r="CA66" s="62">
        <f t="shared" si="180"/>
        <v>1.3148030028789801</v>
      </c>
      <c r="CB66" s="62">
        <f t="shared" si="181"/>
        <v>0</v>
      </c>
      <c r="CC66" s="62">
        <f t="shared" si="127"/>
        <v>7.0099509303434879E-2</v>
      </c>
      <c r="CD66" s="62">
        <f t="shared" si="128"/>
        <v>0</v>
      </c>
      <c r="CE66" s="62">
        <f t="shared" si="182"/>
        <v>0.46688113563205058</v>
      </c>
      <c r="CF66" s="62">
        <f t="shared" si="183"/>
        <v>0.21559032266774139</v>
      </c>
      <c r="CG66" s="62">
        <f t="shared" si="184"/>
        <v>100.00000000000001</v>
      </c>
      <c r="CI66" s="62">
        <f t="shared" si="129"/>
        <v>0.68296804838401748</v>
      </c>
      <c r="CJ66" s="62">
        <f t="shared" si="130"/>
        <v>0</v>
      </c>
      <c r="CK66" s="62">
        <f t="shared" si="131"/>
        <v>1.8595920919177337E-2</v>
      </c>
      <c r="CL66" s="62">
        <f t="shared" si="132"/>
        <v>0.18146397709092055</v>
      </c>
      <c r="CM66" s="62">
        <f t="shared" si="133"/>
        <v>2.627554203681048E-3</v>
      </c>
      <c r="CN66" s="62">
        <f t="shared" si="134"/>
        <v>1.0379328176969214</v>
      </c>
      <c r="CO66" s="62">
        <f t="shared" si="135"/>
        <v>2.3445132005687947E-2</v>
      </c>
      <c r="CP66" s="62">
        <f t="shared" si="185"/>
        <v>0</v>
      </c>
      <c r="CQ66" s="62">
        <f t="shared" si="136"/>
        <v>1.4883122994359846E-3</v>
      </c>
      <c r="CR66" s="62">
        <f t="shared" si="137"/>
        <v>0</v>
      </c>
      <c r="CS66" s="62">
        <f t="shared" si="138"/>
        <v>6.1431728372638231E-3</v>
      </c>
      <c r="CT66" s="62">
        <f t="shared" si="139"/>
        <v>2.8864683715054411E-3</v>
      </c>
      <c r="CV66" s="62">
        <f t="shared" si="140"/>
        <v>0</v>
      </c>
      <c r="CW66" s="62">
        <f t="shared" si="141"/>
        <v>0.18146397709092055</v>
      </c>
      <c r="CX66" s="62">
        <f t="shared" si="142"/>
        <v>0</v>
      </c>
      <c r="CY66" s="62">
        <f t="shared" si="143"/>
        <v>1.8595920919177337E-2</v>
      </c>
      <c r="CZ66" s="62">
        <f t="shared" si="144"/>
        <v>9.2979604595886684E-3</v>
      </c>
      <c r="DA66" s="62">
        <f t="shared" si="145"/>
        <v>1.4147171546099279E-2</v>
      </c>
      <c r="DB66" s="62">
        <f t="shared" si="146"/>
        <v>1.2078771774454238</v>
      </c>
      <c r="DC66" s="62">
        <f t="shared" si="147"/>
        <v>0.60778344128044293</v>
      </c>
      <c r="DD66" s="62">
        <f t="shared" si="148"/>
        <v>1.987347952258683</v>
      </c>
      <c r="DE66" s="62">
        <f t="shared" si="149"/>
        <v>0.60009373616498085</v>
      </c>
      <c r="DF66" s="62">
        <f t="shared" si="150"/>
        <v>7.6897051154620755E-3</v>
      </c>
      <c r="DG66" s="62">
        <f t="shared" si="151"/>
        <v>0.63122857328613091</v>
      </c>
      <c r="DH66" s="62">
        <f t="shared" si="152"/>
        <v>0</v>
      </c>
      <c r="DI66" s="62">
        <f t="shared" si="153"/>
        <v>0</v>
      </c>
      <c r="DJ66" s="62">
        <f t="shared" si="154"/>
        <v>1.4729942295204017</v>
      </c>
      <c r="DK66" s="62">
        <f t="shared" si="155"/>
        <v>2.2412121606679039</v>
      </c>
      <c r="DL66" s="62">
        <f t="shared" si="156"/>
        <v>95.067581152249758</v>
      </c>
      <c r="DM66" s="62">
        <f t="shared" si="157"/>
        <v>1.2182124575619286</v>
      </c>
      <c r="DO66" s="62">
        <f t="shared" si="186"/>
        <v>1.4729942295204017</v>
      </c>
      <c r="DP66" s="62">
        <f t="shared" si="187"/>
        <v>3.7142063901883056</v>
      </c>
      <c r="DQ66" s="62">
        <f t="shared" si="188"/>
        <v>92.121592693208953</v>
      </c>
      <c r="DR66" s="62">
        <f t="shared" si="189"/>
        <v>2.6912066870823304</v>
      </c>
    </row>
    <row r="67" spans="1:122" x14ac:dyDescent="0.25">
      <c r="A67" s="78">
        <f t="shared" si="1"/>
        <v>30</v>
      </c>
      <c r="B67" s="82" t="str">
        <f t="shared" si="2"/>
        <v>30 semi Cr2O3</v>
      </c>
      <c r="C67" s="13" t="s">
        <v>8</v>
      </c>
      <c r="D67" s="5">
        <v>0.159</v>
      </c>
      <c r="E67" s="10">
        <f t="shared" si="191"/>
        <v>0.13514999999999999</v>
      </c>
      <c r="F67" s="80" t="str">
        <f t="shared" si="190"/>
        <v>30 Quant Fe2O3</v>
      </c>
      <c r="G67" s="13" t="s">
        <v>10</v>
      </c>
      <c r="H67" s="5">
        <v>1.9</v>
      </c>
      <c r="I67" s="8">
        <f t="shared" si="192"/>
        <v>1.615</v>
      </c>
      <c r="K67" s="62">
        <v>100</v>
      </c>
      <c r="L67" s="62">
        <v>41.29</v>
      </c>
      <c r="M67"/>
      <c r="N67" s="62">
        <v>2.0259999999999998</v>
      </c>
      <c r="O67" s="62">
        <v>11.85</v>
      </c>
      <c r="P67" s="62">
        <v>0.1469</v>
      </c>
      <c r="Q67" s="113">
        <v>41.92</v>
      </c>
      <c r="R67" s="62">
        <v>1.821</v>
      </c>
      <c r="S67"/>
      <c r="T67" s="62">
        <v>2.8049999999999999E-2</v>
      </c>
      <c r="U67"/>
      <c r="V67" s="62">
        <v>0.43149999999999999</v>
      </c>
      <c r="W67" s="62">
        <v>0.48420000000000002</v>
      </c>
      <c r="X67" s="62">
        <v>13</v>
      </c>
      <c r="Y67" s="62">
        <f t="shared" si="158"/>
        <v>99.997649999999993</v>
      </c>
      <c r="AA67" s="62">
        <f t="shared" si="159"/>
        <v>41.290970337802939</v>
      </c>
      <c r="AB67" s="62">
        <f t="shared" si="160"/>
        <v>0</v>
      </c>
      <c r="AC67" s="62">
        <f t="shared" si="161"/>
        <v>2.0260476121188846</v>
      </c>
      <c r="AD67" s="62">
        <f t="shared" si="162"/>
        <v>11.850278481544317</v>
      </c>
      <c r="AE67" s="62">
        <f t="shared" si="163"/>
        <v>0.14690345223112744</v>
      </c>
      <c r="AF67" s="62">
        <f t="shared" si="164"/>
        <v>41.920985143150865</v>
      </c>
      <c r="AG67" s="62">
        <f t="shared" si="165"/>
        <v>1.8210427945056709</v>
      </c>
      <c r="AH67" s="62">
        <f t="shared" si="166"/>
        <v>0</v>
      </c>
      <c r="AI67" s="62">
        <f t="shared" si="167"/>
        <v>2.8050659190490976E-2</v>
      </c>
      <c r="AJ67" s="62">
        <f t="shared" si="168"/>
        <v>0</v>
      </c>
      <c r="AK67" s="62">
        <f t="shared" si="169"/>
        <v>0.4315101404883015</v>
      </c>
      <c r="AL67" s="62">
        <f t="shared" si="170"/>
        <v>0.48421137896740579</v>
      </c>
      <c r="AM67" s="62">
        <f t="shared" si="171"/>
        <v>100</v>
      </c>
      <c r="AO67" s="62">
        <f t="shared" si="99"/>
        <v>0.68720929246572249</v>
      </c>
      <c r="AP67" s="62">
        <f t="shared" si="100"/>
        <v>0</v>
      </c>
      <c r="AQ67" s="62">
        <f t="shared" si="101"/>
        <v>1.9871004434277018E-2</v>
      </c>
      <c r="AR67" s="62">
        <f t="shared" si="102"/>
        <v>0.14840674366367335</v>
      </c>
      <c r="AS67" s="62">
        <f t="shared" si="103"/>
        <v>2.070812690035628E-3</v>
      </c>
      <c r="AT67" s="62">
        <f t="shared" si="104"/>
        <v>1.0401093960746435</v>
      </c>
      <c r="AU67" s="62">
        <f t="shared" si="105"/>
        <v>3.2472232426991279E-2</v>
      </c>
      <c r="AV67" s="62">
        <f t="shared" si="172"/>
        <v>0</v>
      </c>
      <c r="AW67" s="62">
        <f t="shared" si="106"/>
        <v>5.9555539682571075E-4</v>
      </c>
      <c r="AX67" s="62">
        <f t="shared" si="107"/>
        <v>0</v>
      </c>
      <c r="AY67" s="62">
        <f t="shared" si="108"/>
        <v>5.6777650064250198E-3</v>
      </c>
      <c r="AZ67" s="62">
        <f t="shared" si="109"/>
        <v>6.4829479042362538E-3</v>
      </c>
      <c r="BB67" s="62">
        <f t="shared" si="110"/>
        <v>0</v>
      </c>
      <c r="BC67" s="62">
        <f t="shared" si="111"/>
        <v>0.14840674366367335</v>
      </c>
      <c r="BD67" s="62">
        <f t="shared" si="112"/>
        <v>0</v>
      </c>
      <c r="BE67" s="62">
        <f t="shared" si="173"/>
        <v>1.9871004434277018E-2</v>
      </c>
      <c r="BF67" s="62">
        <f t="shared" si="113"/>
        <v>9.9355022171385091E-3</v>
      </c>
      <c r="BG67" s="62">
        <f t="shared" si="114"/>
        <v>2.2536730209852772E-2</v>
      </c>
      <c r="BH67" s="62">
        <f t="shared" si="115"/>
        <v>1.1680502222184996</v>
      </c>
      <c r="BI67" s="62">
        <f t="shared" si="116"/>
        <v>0.57719136719203445</v>
      </c>
      <c r="BJ67" s="62">
        <f t="shared" si="117"/>
        <v>2.0236793005081162</v>
      </c>
      <c r="BK67" s="62">
        <f t="shared" si="118"/>
        <v>0.59085885502646507</v>
      </c>
      <c r="BL67" s="62">
        <f t="shared" si="119"/>
        <v>-1.3667487834430614E-2</v>
      </c>
      <c r="BM67" s="62">
        <f t="shared" si="120"/>
        <v>0.60966359961902572</v>
      </c>
      <c r="BN67" s="62">
        <f t="shared" si="121"/>
        <v>0</v>
      </c>
      <c r="BO67" s="62">
        <f t="shared" si="122"/>
        <v>0</v>
      </c>
      <c r="BP67" s="62">
        <f t="shared" si="123"/>
        <v>1.6296695789853832</v>
      </c>
      <c r="BQ67" s="62">
        <f t="shared" si="124"/>
        <v>3.6965845138098792</v>
      </c>
      <c r="BR67" s="62">
        <f t="shared" si="125"/>
        <v>96.915553986770476</v>
      </c>
      <c r="BS67" s="114">
        <f t="shared" si="126"/>
        <v>-2.2418080795657351</v>
      </c>
      <c r="BU67" s="62">
        <f t="shared" si="174"/>
        <v>44.348628286714742</v>
      </c>
      <c r="BV67" s="62">
        <f t="shared" si="175"/>
        <v>0</v>
      </c>
      <c r="BW67" s="62">
        <f t="shared" si="176"/>
        <v>1.291575355420852</v>
      </c>
      <c r="BX67" s="62">
        <f t="shared" si="177"/>
        <v>11.850278481544317</v>
      </c>
      <c r="BY67" s="62">
        <f t="shared" si="178"/>
        <v>0.14690345223112744</v>
      </c>
      <c r="BZ67" s="62">
        <f t="shared" si="179"/>
        <v>41.933777754577235</v>
      </c>
      <c r="CA67" s="62">
        <f t="shared" si="180"/>
        <v>1.7893557566102805</v>
      </c>
      <c r="CB67" s="62">
        <f t="shared" si="181"/>
        <v>0</v>
      </c>
      <c r="CC67" s="62">
        <f t="shared" si="127"/>
        <v>2.8050659190490976E-2</v>
      </c>
      <c r="CD67" s="62">
        <f t="shared" si="128"/>
        <v>0</v>
      </c>
      <c r="CE67" s="62">
        <f t="shared" si="182"/>
        <v>0.3512834752616687</v>
      </c>
      <c r="CF67" s="62">
        <f t="shared" si="183"/>
        <v>0.34615014062830479</v>
      </c>
      <c r="CG67" s="62">
        <f t="shared" si="184"/>
        <v>100</v>
      </c>
      <c r="CI67" s="62">
        <f t="shared" si="129"/>
        <v>0.73809816571048914</v>
      </c>
      <c r="CJ67" s="62">
        <f t="shared" si="130"/>
        <v>0</v>
      </c>
      <c r="CK67" s="62">
        <f t="shared" si="131"/>
        <v>1.266747112025159E-2</v>
      </c>
      <c r="CL67" s="62">
        <f t="shared" si="132"/>
        <v>0.14840674366367335</v>
      </c>
      <c r="CM67" s="62">
        <f t="shared" si="133"/>
        <v>2.070812690035628E-3</v>
      </c>
      <c r="CN67" s="62">
        <f t="shared" si="134"/>
        <v>1.0404267959472722</v>
      </c>
      <c r="CO67" s="62">
        <f t="shared" si="135"/>
        <v>3.1907199654248937E-2</v>
      </c>
      <c r="CP67" s="62">
        <f t="shared" si="185"/>
        <v>0</v>
      </c>
      <c r="CQ67" s="62">
        <f t="shared" si="136"/>
        <v>5.9555539682571075E-4</v>
      </c>
      <c r="CR67" s="62">
        <f t="shared" si="137"/>
        <v>0</v>
      </c>
      <c r="CS67" s="62">
        <f t="shared" si="138"/>
        <v>4.6221509902851145E-3</v>
      </c>
      <c r="CT67" s="62">
        <f t="shared" si="139"/>
        <v>4.6344911049445011E-3</v>
      </c>
      <c r="CV67" s="62">
        <f t="shared" si="140"/>
        <v>0</v>
      </c>
      <c r="CW67" s="62">
        <f t="shared" si="141"/>
        <v>0.14840674366367335</v>
      </c>
      <c r="CX67" s="62">
        <f t="shared" si="142"/>
        <v>0</v>
      </c>
      <c r="CY67" s="62">
        <f t="shared" si="143"/>
        <v>1.266747112025159E-2</v>
      </c>
      <c r="CZ67" s="62">
        <f t="shared" si="144"/>
        <v>6.3337355601257948E-3</v>
      </c>
      <c r="DA67" s="62">
        <f t="shared" si="145"/>
        <v>2.5573464094123144E-2</v>
      </c>
      <c r="DB67" s="62">
        <f t="shared" si="146"/>
        <v>1.1653308882068578</v>
      </c>
      <c r="DC67" s="62">
        <f t="shared" si="147"/>
        <v>0.62313683821374499</v>
      </c>
      <c r="DD67" s="62">
        <f t="shared" si="148"/>
        <v>1.8701043121561245</v>
      </c>
      <c r="DE67" s="62">
        <f t="shared" si="149"/>
        <v>0.54219404999311283</v>
      </c>
      <c r="DF67" s="62">
        <f t="shared" si="150"/>
        <v>8.0942788220632167E-2</v>
      </c>
      <c r="DG67" s="62">
        <f t="shared" si="151"/>
        <v>0.65504403786799392</v>
      </c>
      <c r="DH67" s="62">
        <f t="shared" si="152"/>
        <v>0</v>
      </c>
      <c r="DI67" s="62">
        <f t="shared" si="153"/>
        <v>0</v>
      </c>
      <c r="DJ67" s="62">
        <f t="shared" si="154"/>
        <v>0.96691751912444457</v>
      </c>
      <c r="DK67" s="62">
        <f t="shared" si="155"/>
        <v>3.9040831784926149</v>
      </c>
      <c r="DL67" s="62">
        <f t="shared" si="156"/>
        <v>82.772152504100362</v>
      </c>
      <c r="DM67" s="62">
        <f t="shared" si="157"/>
        <v>12.356846798282586</v>
      </c>
      <c r="DO67" s="62">
        <f t="shared" si="186"/>
        <v>0.96691751912444457</v>
      </c>
      <c r="DP67" s="62">
        <f t="shared" si="187"/>
        <v>4.8710006976170597</v>
      </c>
      <c r="DQ67" s="62">
        <f t="shared" si="188"/>
        <v>80.838317465851475</v>
      </c>
      <c r="DR67" s="62">
        <f t="shared" si="189"/>
        <v>13.323764317407031</v>
      </c>
    </row>
    <row r="68" spans="1:122" x14ac:dyDescent="0.25">
      <c r="A68" s="78">
        <f t="shared" si="1"/>
        <v>30</v>
      </c>
      <c r="B68" s="82" t="str">
        <f t="shared" si="2"/>
        <v>30 semi MnO</v>
      </c>
      <c r="C68" s="13" t="s">
        <v>9</v>
      </c>
      <c r="D68" s="5">
        <v>87.337999999999994</v>
      </c>
      <c r="E68" s="10">
        <f t="shared" si="191"/>
        <v>74.237299999999991</v>
      </c>
      <c r="F68" s="80" t="str">
        <f t="shared" si="190"/>
        <v>30 Quant MnO</v>
      </c>
      <c r="G68" s="13" t="s">
        <v>9</v>
      </c>
      <c r="H68" s="5">
        <v>1.7410000000000001</v>
      </c>
      <c r="I68" s="8">
        <f t="shared" si="192"/>
        <v>1.4798500000000001</v>
      </c>
      <c r="K68" s="62">
        <v>110</v>
      </c>
      <c r="L68" s="62">
        <v>42.31</v>
      </c>
      <c r="M68" s="62">
        <v>6.2960000000000002E-2</v>
      </c>
      <c r="N68" s="62">
        <v>2.7709999999999999</v>
      </c>
      <c r="O68" s="62">
        <v>11.59</v>
      </c>
      <c r="P68" s="62">
        <v>0.14530000000000001</v>
      </c>
      <c r="Q68" s="113">
        <v>38.64</v>
      </c>
      <c r="R68" s="62">
        <v>3.4489999999999998</v>
      </c>
      <c r="S68"/>
      <c r="T68" s="62">
        <v>8.2040000000000002E-2</v>
      </c>
      <c r="U68" s="62">
        <v>1.515E-2</v>
      </c>
      <c r="V68" s="62">
        <v>0.46100000000000002</v>
      </c>
      <c r="W68" s="62">
        <v>0.47399999999999998</v>
      </c>
      <c r="X68" s="62">
        <v>12</v>
      </c>
      <c r="Y68" s="62">
        <f t="shared" si="158"/>
        <v>100.00045000000001</v>
      </c>
      <c r="AA68" s="62">
        <f t="shared" si="159"/>
        <v>42.309809605856771</v>
      </c>
      <c r="AB68" s="62">
        <f t="shared" si="160"/>
        <v>6.2959716681274924E-2</v>
      </c>
      <c r="AC68" s="62">
        <f t="shared" si="161"/>
        <v>2.7709875305561118</v>
      </c>
      <c r="AD68" s="62">
        <f t="shared" si="162"/>
        <v>11.589947845234695</v>
      </c>
      <c r="AE68" s="62">
        <f t="shared" si="163"/>
        <v>0.14529934615294229</v>
      </c>
      <c r="AF68" s="62">
        <f t="shared" si="164"/>
        <v>38.639826120782452</v>
      </c>
      <c r="AG68" s="62">
        <f t="shared" si="165"/>
        <v>3.448984479569841</v>
      </c>
      <c r="AH68" s="62">
        <f t="shared" si="166"/>
        <v>0</v>
      </c>
      <c r="AI68" s="62">
        <f t="shared" si="167"/>
        <v>8.2039630821661297E-2</v>
      </c>
      <c r="AJ68" s="62">
        <f t="shared" si="168"/>
        <v>1.5149931825306785E-2</v>
      </c>
      <c r="AK68" s="62">
        <f t="shared" si="169"/>
        <v>0.46099792550933516</v>
      </c>
      <c r="AL68" s="62">
        <f t="shared" si="170"/>
        <v>0.47399786700959839</v>
      </c>
      <c r="AM68" s="62">
        <f t="shared" si="171"/>
        <v>99.999999999999986</v>
      </c>
      <c r="AO68" s="62">
        <f t="shared" si="99"/>
        <v>0.70416592503714359</v>
      </c>
      <c r="AP68" s="62">
        <f t="shared" si="100"/>
        <v>7.8827740930605887E-4</v>
      </c>
      <c r="AQ68" s="62">
        <f t="shared" si="101"/>
        <v>2.7177202143547588E-2</v>
      </c>
      <c r="AR68" s="62">
        <f t="shared" si="102"/>
        <v>0.14514649774871252</v>
      </c>
      <c r="AS68" s="62">
        <f t="shared" si="103"/>
        <v>2.0482005378198802E-3</v>
      </c>
      <c r="AT68" s="62">
        <f t="shared" si="104"/>
        <v>0.95869994642724987</v>
      </c>
      <c r="AU68" s="62">
        <f t="shared" si="105"/>
        <v>6.1501149778349522E-2</v>
      </c>
      <c r="AV68" s="62">
        <f t="shared" si="172"/>
        <v>0</v>
      </c>
      <c r="AW68" s="62">
        <f t="shared" si="106"/>
        <v>1.7418180641541677E-3</v>
      </c>
      <c r="AX68" s="62">
        <f t="shared" si="107"/>
        <v>2.1346951987187242E-4</v>
      </c>
      <c r="AY68" s="62">
        <f t="shared" si="108"/>
        <v>6.0657621777544099E-3</v>
      </c>
      <c r="AZ68" s="62">
        <f t="shared" si="109"/>
        <v>6.3462025305877417E-3</v>
      </c>
      <c r="BB68" s="62">
        <f t="shared" si="110"/>
        <v>7.8827740930605887E-4</v>
      </c>
      <c r="BC68" s="62">
        <f t="shared" si="111"/>
        <v>0.14435822033940646</v>
      </c>
      <c r="BD68" s="62">
        <f t="shared" si="112"/>
        <v>0</v>
      </c>
      <c r="BE68" s="62">
        <f t="shared" si="173"/>
        <v>2.7177202143547588E-2</v>
      </c>
      <c r="BF68" s="62">
        <f t="shared" si="113"/>
        <v>1.3588601071773794E-2</v>
      </c>
      <c r="BG68" s="62">
        <f t="shared" si="114"/>
        <v>4.7912548706575728E-2</v>
      </c>
      <c r="BH68" s="62">
        <f t="shared" si="115"/>
        <v>1.0571938185979006</v>
      </c>
      <c r="BI68" s="62">
        <f t="shared" si="116"/>
        <v>0.48533852806729305</v>
      </c>
      <c r="BJ68" s="62">
        <f t="shared" si="117"/>
        <v>2.1782606520192003</v>
      </c>
      <c r="BK68" s="62">
        <f t="shared" si="118"/>
        <v>0.57185529053060769</v>
      </c>
      <c r="BL68" s="62">
        <f t="shared" si="119"/>
        <v>-8.6516762463314634E-2</v>
      </c>
      <c r="BM68" s="62">
        <f t="shared" si="120"/>
        <v>0.54762795525494867</v>
      </c>
      <c r="BN68" s="62">
        <f t="shared" si="121"/>
        <v>0.143943968115922</v>
      </c>
      <c r="BO68" s="62">
        <f t="shared" si="122"/>
        <v>0</v>
      </c>
      <c r="BP68" s="62">
        <f t="shared" si="123"/>
        <v>2.4813563554197318</v>
      </c>
      <c r="BQ68" s="62">
        <f t="shared" si="124"/>
        <v>8.7491057106955026</v>
      </c>
      <c r="BR68" s="62">
        <f t="shared" si="125"/>
        <v>104.42405013169569</v>
      </c>
      <c r="BS68" s="114">
        <f t="shared" si="126"/>
        <v>-15.798456165926861</v>
      </c>
      <c r="BU68" s="62">
        <f t="shared" si="174"/>
        <v>45.575310765451547</v>
      </c>
      <c r="BV68" s="62">
        <f t="shared" si="175"/>
        <v>6.2959716681274924E-2</v>
      </c>
      <c r="BW68" s="62">
        <f t="shared" si="176"/>
        <v>1.9886901310944092</v>
      </c>
      <c r="BX68" s="62">
        <f t="shared" si="177"/>
        <v>11.589947845234695</v>
      </c>
      <c r="BY68" s="62">
        <f t="shared" si="178"/>
        <v>0.14529934615294229</v>
      </c>
      <c r="BZ68" s="62">
        <f t="shared" si="179"/>
        <v>38.677227424876584</v>
      </c>
      <c r="CA68" s="62">
        <f t="shared" si="180"/>
        <v>3.3625986010562947</v>
      </c>
      <c r="CB68" s="62">
        <f t="shared" si="181"/>
        <v>0</v>
      </c>
      <c r="CC68" s="62">
        <f t="shared" si="127"/>
        <v>8.2039630821661297E-2</v>
      </c>
      <c r="CD68" s="62">
        <f t="shared" si="128"/>
        <v>1.5149931825306785E-2</v>
      </c>
      <c r="CE68" s="62">
        <f t="shared" si="182"/>
        <v>0.37505652754562602</v>
      </c>
      <c r="CF68" s="62">
        <f t="shared" si="183"/>
        <v>0.33816113157490785</v>
      </c>
      <c r="CG68" s="62">
        <f t="shared" si="184"/>
        <v>99.999999999999986</v>
      </c>
      <c r="CI68" s="62">
        <f t="shared" si="129"/>
        <v>0.75851395132647992</v>
      </c>
      <c r="CJ68" s="62">
        <f t="shared" si="130"/>
        <v>7.8827740930605887E-4</v>
      </c>
      <c r="CK68" s="62">
        <f t="shared" si="131"/>
        <v>1.9504610936586987E-2</v>
      </c>
      <c r="CL68" s="62">
        <f t="shared" si="132"/>
        <v>0.14514649774871252</v>
      </c>
      <c r="CM68" s="62">
        <f t="shared" si="133"/>
        <v>2.0482005378198802E-3</v>
      </c>
      <c r="CN68" s="62">
        <f t="shared" si="134"/>
        <v>0.95962791717223384</v>
      </c>
      <c r="CO68" s="62">
        <f t="shared" si="135"/>
        <v>5.996074538260155E-2</v>
      </c>
      <c r="CP68" s="62">
        <f t="shared" si="185"/>
        <v>0</v>
      </c>
      <c r="CQ68" s="62">
        <f t="shared" si="136"/>
        <v>1.7418180641541677E-3</v>
      </c>
      <c r="CR68" s="62">
        <f t="shared" si="137"/>
        <v>2.1346951987187242E-4</v>
      </c>
      <c r="CS68" s="62">
        <f t="shared" si="138"/>
        <v>4.9349543098108689E-3</v>
      </c>
      <c r="CT68" s="62">
        <f t="shared" si="139"/>
        <v>4.5275288736766348E-3</v>
      </c>
      <c r="CV68" s="62">
        <f t="shared" si="140"/>
        <v>7.8827740930605887E-4</v>
      </c>
      <c r="CW68" s="62">
        <f t="shared" si="141"/>
        <v>0.14435822033940646</v>
      </c>
      <c r="CX68" s="62">
        <f t="shared" si="142"/>
        <v>0</v>
      </c>
      <c r="CY68" s="62">
        <f t="shared" si="143"/>
        <v>1.9504610936586987E-2</v>
      </c>
      <c r="CZ68" s="62">
        <f t="shared" si="144"/>
        <v>9.7523054682934936E-3</v>
      </c>
      <c r="DA68" s="62">
        <f t="shared" si="145"/>
        <v>5.0208439914308053E-2</v>
      </c>
      <c r="DB68" s="62">
        <f t="shared" si="146"/>
        <v>1.055825898135152</v>
      </c>
      <c r="DC68" s="62">
        <f t="shared" si="147"/>
        <v>0.5381755807326607</v>
      </c>
      <c r="DD68" s="62">
        <f t="shared" si="148"/>
        <v>1.9618613997643173</v>
      </c>
      <c r="DE68" s="62">
        <f t="shared" si="149"/>
        <v>0.51765031740249134</v>
      </c>
      <c r="DF68" s="62">
        <f t="shared" si="150"/>
        <v>2.0525263330169352E-2</v>
      </c>
      <c r="DG68" s="62">
        <f t="shared" si="151"/>
        <v>0.59892460352456833</v>
      </c>
      <c r="DH68" s="62">
        <f t="shared" si="152"/>
        <v>0.13161546623183984</v>
      </c>
      <c r="DI68" s="62">
        <f t="shared" si="153"/>
        <v>0</v>
      </c>
      <c r="DJ68" s="62">
        <f t="shared" si="154"/>
        <v>1.6283026963498999</v>
      </c>
      <c r="DK68" s="62">
        <f t="shared" si="155"/>
        <v>8.3830985768225279</v>
      </c>
      <c r="DL68" s="62">
        <f t="shared" si="156"/>
        <v>86.429963697635429</v>
      </c>
      <c r="DM68" s="62">
        <f t="shared" si="157"/>
        <v>3.4270195629602971</v>
      </c>
      <c r="DO68" s="62">
        <f t="shared" si="186"/>
        <v>1.6283026963498999</v>
      </c>
      <c r="DP68" s="62">
        <f t="shared" si="187"/>
        <v>10.011401273172428</v>
      </c>
      <c r="DQ68" s="62">
        <f t="shared" si="188"/>
        <v>83.173358304935633</v>
      </c>
      <c r="DR68" s="62">
        <f t="shared" si="189"/>
        <v>5.0553222593101967</v>
      </c>
    </row>
    <row r="69" spans="1:122" x14ac:dyDescent="0.25">
      <c r="A69" s="78">
        <f t="shared" si="1"/>
        <v>30</v>
      </c>
      <c r="B69" s="82" t="str">
        <f t="shared" si="2"/>
        <v>30 semi Fe2O3</v>
      </c>
      <c r="C69" s="13" t="s">
        <v>10</v>
      </c>
      <c r="D69" s="5">
        <v>3.3220000000000001</v>
      </c>
      <c r="E69" s="10">
        <f t="shared" si="191"/>
        <v>2.8237000000000001</v>
      </c>
      <c r="F69" s="80" t="str">
        <f t="shared" si="190"/>
        <v>30 Quant MgO</v>
      </c>
      <c r="G69" s="13" t="s">
        <v>3</v>
      </c>
      <c r="H69" s="5">
        <v>1.7250000000000001</v>
      </c>
      <c r="I69" s="8">
        <f t="shared" si="192"/>
        <v>1.4662500000000001</v>
      </c>
      <c r="K69" s="62">
        <v>120</v>
      </c>
      <c r="L69" s="62">
        <v>42.29</v>
      </c>
      <c r="M69" s="62">
        <v>6.9309999999999997E-2</v>
      </c>
      <c r="N69" s="62">
        <v>2.8540000000000001</v>
      </c>
      <c r="O69" s="62">
        <v>11.59</v>
      </c>
      <c r="P69" s="62">
        <v>0.16270000000000001</v>
      </c>
      <c r="Q69" s="113">
        <v>39.299999999999997</v>
      </c>
      <c r="R69" s="62">
        <v>2.58</v>
      </c>
      <c r="S69" s="62">
        <v>0.1222</v>
      </c>
      <c r="T69" s="62">
        <v>5.3260000000000002E-2</v>
      </c>
      <c r="U69"/>
      <c r="V69" s="62">
        <v>0.46210000000000001</v>
      </c>
      <c r="W69" s="62">
        <v>0.50700000000000001</v>
      </c>
      <c r="X69" s="62">
        <v>13</v>
      </c>
      <c r="Y69" s="62">
        <f t="shared" si="158"/>
        <v>99.990570000000005</v>
      </c>
      <c r="AA69" s="62">
        <f t="shared" si="159"/>
        <v>42.293988323098866</v>
      </c>
      <c r="AB69" s="62">
        <f t="shared" si="160"/>
        <v>6.931653654939661E-2</v>
      </c>
      <c r="AC69" s="62">
        <f t="shared" si="161"/>
        <v>2.8542691575815602</v>
      </c>
      <c r="AD69" s="62">
        <f t="shared" si="162"/>
        <v>11.591093040073678</v>
      </c>
      <c r="AE69" s="62">
        <f t="shared" si="163"/>
        <v>0.16271534405694454</v>
      </c>
      <c r="AF69" s="62">
        <f t="shared" si="164"/>
        <v>39.303706339507812</v>
      </c>
      <c r="AG69" s="62">
        <f t="shared" si="165"/>
        <v>2.5802433169447876</v>
      </c>
      <c r="AH69" s="62">
        <f t="shared" si="166"/>
        <v>0.12221152454676476</v>
      </c>
      <c r="AI69" s="62">
        <f t="shared" si="167"/>
        <v>5.3265022891658687E-2</v>
      </c>
      <c r="AJ69" s="62">
        <f t="shared" si="168"/>
        <v>0</v>
      </c>
      <c r="AK69" s="62">
        <f t="shared" si="169"/>
        <v>0.46214358013960716</v>
      </c>
      <c r="AL69" s="62">
        <f t="shared" si="170"/>
        <v>0.50704781460891757</v>
      </c>
      <c r="AM69" s="62">
        <f t="shared" si="171"/>
        <v>100.00000000000001</v>
      </c>
      <c r="AO69" s="62">
        <f t="shared" si="99"/>
        <v>0.70390261002078502</v>
      </c>
      <c r="AP69" s="62">
        <f t="shared" si="100"/>
        <v>8.6786699072738957E-4</v>
      </c>
      <c r="AQ69" s="62">
        <f t="shared" si="101"/>
        <v>2.7994008999426837E-2</v>
      </c>
      <c r="AR69" s="62">
        <f t="shared" si="102"/>
        <v>0.14516083957512435</v>
      </c>
      <c r="AS69" s="62">
        <f t="shared" si="103"/>
        <v>2.2937037504503037E-3</v>
      </c>
      <c r="AT69" s="62">
        <f t="shared" si="104"/>
        <v>0.97517160259197033</v>
      </c>
      <c r="AU69" s="62">
        <f t="shared" si="105"/>
        <v>4.6010044881326456E-2</v>
      </c>
      <c r="AV69" s="62">
        <f t="shared" si="172"/>
        <v>3.9435793658200956E-3</v>
      </c>
      <c r="AW69" s="62">
        <f t="shared" si="106"/>
        <v>1.1308922057677003E-3</v>
      </c>
      <c r="AX69" s="62">
        <f t="shared" si="107"/>
        <v>0</v>
      </c>
      <c r="AY69" s="62">
        <f t="shared" si="108"/>
        <v>6.0808365807843044E-3</v>
      </c>
      <c r="AZ69" s="62">
        <f t="shared" si="109"/>
        <v>6.7886974776933673E-3</v>
      </c>
      <c r="BB69" s="62">
        <f t="shared" si="110"/>
        <v>8.6786699072738957E-4</v>
      </c>
      <c r="BC69" s="62">
        <f t="shared" si="111"/>
        <v>0.14429297258439697</v>
      </c>
      <c r="BD69" s="62">
        <f t="shared" si="112"/>
        <v>3.9435793658200956E-3</v>
      </c>
      <c r="BE69" s="62">
        <f t="shared" si="173"/>
        <v>2.4050429633606742E-2</v>
      </c>
      <c r="BF69" s="62">
        <f t="shared" si="113"/>
        <v>1.2025214816803371E-2</v>
      </c>
      <c r="BG69" s="62">
        <f t="shared" si="114"/>
        <v>3.3984830064523089E-2</v>
      </c>
      <c r="BH69" s="62">
        <f t="shared" si="115"/>
        <v>1.0877734488622945</v>
      </c>
      <c r="BI69" s="62">
        <f t="shared" si="116"/>
        <v>0.53208212203162575</v>
      </c>
      <c r="BJ69" s="62">
        <f t="shared" si="117"/>
        <v>2.0443713551376188</v>
      </c>
      <c r="BK69" s="62">
        <f t="shared" si="118"/>
        <v>0.5556913268306688</v>
      </c>
      <c r="BL69" s="62">
        <f t="shared" si="119"/>
        <v>-2.3609204799043049E-2</v>
      </c>
      <c r="BM69" s="62">
        <f t="shared" si="120"/>
        <v>0.58290361326949969</v>
      </c>
      <c r="BN69" s="62">
        <f t="shared" si="121"/>
        <v>0.14888687785953728</v>
      </c>
      <c r="BO69" s="62">
        <f t="shared" si="122"/>
        <v>0.67654055937320479</v>
      </c>
      <c r="BP69" s="62">
        <f t="shared" si="123"/>
        <v>2.0629851219061894</v>
      </c>
      <c r="BQ69" s="62">
        <f t="shared" si="124"/>
        <v>5.8302658091108013</v>
      </c>
      <c r="BR69" s="62">
        <f t="shared" si="125"/>
        <v>95.33159757130386</v>
      </c>
      <c r="BS69" s="114">
        <f t="shared" si="126"/>
        <v>-4.0502759395535897</v>
      </c>
      <c r="BU69" s="62">
        <f t="shared" si="174"/>
        <v>45.55626194101103</v>
      </c>
      <c r="BV69" s="62">
        <f t="shared" si="175"/>
        <v>6.931653654939661E-2</v>
      </c>
      <c r="BW69" s="62">
        <f t="shared" si="176"/>
        <v>2.0666250776648241</v>
      </c>
      <c r="BX69" s="62">
        <f t="shared" si="177"/>
        <v>11.591093040073678</v>
      </c>
      <c r="BY69" s="62">
        <f t="shared" si="178"/>
        <v>0.16271534405694454</v>
      </c>
      <c r="BZ69" s="62">
        <f t="shared" si="179"/>
        <v>39.3361285419615</v>
      </c>
      <c r="CA69" s="62">
        <f t="shared" si="180"/>
        <v>2.523047141495443</v>
      </c>
      <c r="CB69" s="62">
        <f t="shared" si="181"/>
        <v>0.12221152454676476</v>
      </c>
      <c r="CC69" s="62">
        <f t="shared" si="127"/>
        <v>5.3265022891658687E-2</v>
      </c>
      <c r="CD69" s="62">
        <f t="shared" si="128"/>
        <v>0</v>
      </c>
      <c r="CE69" s="62">
        <f t="shared" si="182"/>
        <v>0.37598015430855131</v>
      </c>
      <c r="CF69" s="62">
        <f t="shared" si="183"/>
        <v>0.36401280058709529</v>
      </c>
      <c r="CG69" s="62">
        <f t="shared" si="184"/>
        <v>100.00000000000001</v>
      </c>
      <c r="CI69" s="62">
        <f t="shared" si="129"/>
        <v>0.75819692004678418</v>
      </c>
      <c r="CJ69" s="62">
        <f t="shared" si="130"/>
        <v>8.6786699072738957E-4</v>
      </c>
      <c r="CK69" s="62">
        <f t="shared" si="131"/>
        <v>2.0268978792318794E-2</v>
      </c>
      <c r="CL69" s="62">
        <f t="shared" si="132"/>
        <v>0.14516083957512435</v>
      </c>
      <c r="CM69" s="62">
        <f t="shared" si="133"/>
        <v>2.2937037504503037E-3</v>
      </c>
      <c r="CN69" s="62">
        <f t="shared" si="134"/>
        <v>0.97597603591571891</v>
      </c>
      <c r="CO69" s="62">
        <f t="shared" si="135"/>
        <v>4.4990141610118453E-2</v>
      </c>
      <c r="CP69" s="62">
        <f t="shared" si="185"/>
        <v>3.9435793658200956E-3</v>
      </c>
      <c r="CQ69" s="62">
        <f t="shared" si="136"/>
        <v>1.1308922057677003E-3</v>
      </c>
      <c r="CR69" s="62">
        <f t="shared" si="137"/>
        <v>0</v>
      </c>
      <c r="CS69" s="62">
        <f t="shared" si="138"/>
        <v>4.9471072935335699E-3</v>
      </c>
      <c r="CT69" s="62">
        <f t="shared" si="139"/>
        <v>4.8736484213026546E-3</v>
      </c>
      <c r="CV69" s="62">
        <f t="shared" si="140"/>
        <v>8.6786699072738957E-4</v>
      </c>
      <c r="CW69" s="62">
        <f t="shared" si="141"/>
        <v>0.14429297258439697</v>
      </c>
      <c r="CX69" s="62">
        <f t="shared" si="142"/>
        <v>3.9435793658200956E-3</v>
      </c>
      <c r="CY69" s="62">
        <f t="shared" si="143"/>
        <v>1.6325399426498698E-2</v>
      </c>
      <c r="CZ69" s="62">
        <f t="shared" si="144"/>
        <v>8.1626997132493492E-3</v>
      </c>
      <c r="DA69" s="62">
        <f t="shared" si="145"/>
        <v>3.6827441896869102E-2</v>
      </c>
      <c r="DB69" s="62">
        <f t="shared" si="146"/>
        <v>1.0857352703536971</v>
      </c>
      <c r="DC69" s="62">
        <f t="shared" si="147"/>
        <v>0.58273101493534885</v>
      </c>
      <c r="DD69" s="62">
        <f t="shared" si="148"/>
        <v>1.8631842866200525</v>
      </c>
      <c r="DE69" s="62">
        <f t="shared" si="149"/>
        <v>0.50300425541834826</v>
      </c>
      <c r="DF69" s="62">
        <f t="shared" si="150"/>
        <v>7.9726759517000589E-2</v>
      </c>
      <c r="DG69" s="62">
        <f t="shared" si="151"/>
        <v>0.63253260290201474</v>
      </c>
      <c r="DH69" s="62">
        <f t="shared" si="152"/>
        <v>0.13720510006056247</v>
      </c>
      <c r="DI69" s="62">
        <f t="shared" si="153"/>
        <v>0.62345867196840654</v>
      </c>
      <c r="DJ69" s="62">
        <f t="shared" si="154"/>
        <v>1.2904788900681896</v>
      </c>
      <c r="DK69" s="62">
        <f t="shared" si="155"/>
        <v>5.822220345308275</v>
      </c>
      <c r="DL69" s="62">
        <f t="shared" si="156"/>
        <v>79.522265431157294</v>
      </c>
      <c r="DM69" s="62">
        <f t="shared" si="157"/>
        <v>12.604371561437286</v>
      </c>
      <c r="DO69" s="62">
        <f t="shared" si="186"/>
        <v>1.2904788900681896</v>
      </c>
      <c r="DP69" s="62">
        <f t="shared" si="187"/>
        <v>7.1126992353764642</v>
      </c>
      <c r="DQ69" s="62">
        <f t="shared" si="188"/>
        <v>76.941307651020921</v>
      </c>
      <c r="DR69" s="62">
        <f t="shared" si="189"/>
        <v>13.894850451505476</v>
      </c>
    </row>
    <row r="70" spans="1:122" x14ac:dyDescent="0.25">
      <c r="A70" s="78">
        <f t="shared" si="1"/>
        <v>30</v>
      </c>
      <c r="B70" s="82" t="str">
        <f t="shared" si="2"/>
        <v>30 semi NiO</v>
      </c>
      <c r="C70" s="13" t="s">
        <v>11</v>
      </c>
      <c r="D70" s="5">
        <v>0.183</v>
      </c>
      <c r="E70" s="10">
        <f t="shared" si="191"/>
        <v>0.15554999999999999</v>
      </c>
      <c r="F70" s="80" t="str">
        <f t="shared" si="190"/>
        <v>30 Quant CaO</v>
      </c>
      <c r="G70" s="13" t="s">
        <v>6</v>
      </c>
      <c r="H70" s="5">
        <v>6.6000000000000003E-2</v>
      </c>
      <c r="I70" s="8">
        <f t="shared" si="192"/>
        <v>5.6100000000000004E-2</v>
      </c>
      <c r="K70" s="62">
        <v>130</v>
      </c>
      <c r="L70" s="62">
        <v>42.13</v>
      </c>
      <c r="M70"/>
      <c r="N70" s="62">
        <v>1.93</v>
      </c>
      <c r="O70" s="62">
        <v>11.59</v>
      </c>
      <c r="P70" s="62">
        <v>0.13930000000000001</v>
      </c>
      <c r="Q70" s="113">
        <v>42.77</v>
      </c>
      <c r="R70" s="62">
        <v>0.60170000000000001</v>
      </c>
      <c r="S70"/>
      <c r="T70"/>
      <c r="U70"/>
      <c r="V70" s="62">
        <v>0.35010000000000002</v>
      </c>
      <c r="W70" s="62">
        <v>0.4884</v>
      </c>
      <c r="X70" s="62">
        <v>14</v>
      </c>
      <c r="Y70" s="62">
        <f t="shared" si="158"/>
        <v>99.999499999999998</v>
      </c>
      <c r="AA70" s="62">
        <f t="shared" si="159"/>
        <v>42.130210651053254</v>
      </c>
      <c r="AB70" s="62">
        <f t="shared" si="160"/>
        <v>0</v>
      </c>
      <c r="AC70" s="62">
        <f t="shared" si="161"/>
        <v>1.9300096500482502</v>
      </c>
      <c r="AD70" s="62">
        <f t="shared" si="162"/>
        <v>11.590057950289752</v>
      </c>
      <c r="AE70" s="62">
        <f t="shared" si="163"/>
        <v>0.13930069650348254</v>
      </c>
      <c r="AF70" s="62">
        <f t="shared" si="164"/>
        <v>42.770213851069258</v>
      </c>
      <c r="AG70" s="62">
        <f t="shared" si="165"/>
        <v>0.60170300851504266</v>
      </c>
      <c r="AH70" s="62">
        <f t="shared" si="166"/>
        <v>0</v>
      </c>
      <c r="AI70" s="62">
        <f t="shared" si="167"/>
        <v>0</v>
      </c>
      <c r="AJ70" s="62">
        <f t="shared" si="168"/>
        <v>0</v>
      </c>
      <c r="AK70" s="62">
        <f t="shared" si="169"/>
        <v>0.35010175050875258</v>
      </c>
      <c r="AL70" s="62">
        <f t="shared" si="170"/>
        <v>0.48840244201221011</v>
      </c>
      <c r="AM70" s="62">
        <f t="shared" si="171"/>
        <v>100.00000000000001</v>
      </c>
      <c r="AO70" s="62">
        <f t="shared" si="99"/>
        <v>0.70117684365570865</v>
      </c>
      <c r="AP70" s="62">
        <f t="shared" si="100"/>
        <v>0</v>
      </c>
      <c r="AQ70" s="62">
        <f t="shared" si="101"/>
        <v>1.8929086406907124E-2</v>
      </c>
      <c r="AR70" s="62">
        <f t="shared" si="102"/>
        <v>0.14514787664733567</v>
      </c>
      <c r="AS70" s="62">
        <f t="shared" si="103"/>
        <v>1.9636410558709124E-3</v>
      </c>
      <c r="AT70" s="62">
        <f t="shared" si="104"/>
        <v>1.0611797682404218</v>
      </c>
      <c r="AU70" s="62">
        <f t="shared" si="105"/>
        <v>1.0729368910753257E-2</v>
      </c>
      <c r="AV70" s="62">
        <f t="shared" si="172"/>
        <v>0</v>
      </c>
      <c r="AW70" s="62">
        <f t="shared" si="106"/>
        <v>0</v>
      </c>
      <c r="AX70" s="62">
        <f t="shared" si="107"/>
        <v>0</v>
      </c>
      <c r="AY70" s="62">
        <f t="shared" si="108"/>
        <v>4.6066019803783238E-3</v>
      </c>
      <c r="AZ70" s="62">
        <f t="shared" si="109"/>
        <v>6.53906067763034E-3</v>
      </c>
      <c r="BB70" s="62">
        <f t="shared" si="110"/>
        <v>0</v>
      </c>
      <c r="BC70" s="62">
        <f t="shared" si="111"/>
        <v>0.14514787664733567</v>
      </c>
      <c r="BD70" s="62">
        <f t="shared" si="112"/>
        <v>0</v>
      </c>
      <c r="BE70" s="62">
        <f t="shared" si="173"/>
        <v>1.8929086406907124E-2</v>
      </c>
      <c r="BF70" s="62">
        <f t="shared" si="113"/>
        <v>9.4645432034535619E-3</v>
      </c>
      <c r="BG70" s="62">
        <f t="shared" si="114"/>
        <v>1.2648257072996952E-3</v>
      </c>
      <c r="BH70" s="62">
        <f t="shared" si="115"/>
        <v>1.2070264602363285</v>
      </c>
      <c r="BI70" s="62">
        <f t="shared" si="116"/>
        <v>0.67718845441960274</v>
      </c>
      <c r="BJ70" s="62">
        <f t="shared" si="117"/>
        <v>1.7824085043960674</v>
      </c>
      <c r="BK70" s="62">
        <f t="shared" si="118"/>
        <v>0.5298380058167258</v>
      </c>
      <c r="BL70" s="62">
        <f t="shared" si="119"/>
        <v>0.14735044860287694</v>
      </c>
      <c r="BM70" s="62">
        <f t="shared" si="120"/>
        <v>0.687917823330356</v>
      </c>
      <c r="BN70" s="62">
        <f t="shared" si="121"/>
        <v>0</v>
      </c>
      <c r="BO70" s="62">
        <f t="shared" si="122"/>
        <v>0</v>
      </c>
      <c r="BP70" s="62">
        <f t="shared" si="123"/>
        <v>1.3758246817379585</v>
      </c>
      <c r="BQ70" s="62">
        <f t="shared" si="124"/>
        <v>0.18386290693507631</v>
      </c>
      <c r="BR70" s="62">
        <f t="shared" si="125"/>
        <v>77.020537606027943</v>
      </c>
      <c r="BS70" s="62">
        <f t="shared" si="126"/>
        <v>21.419774805299006</v>
      </c>
      <c r="BU70" s="62">
        <f t="shared" si="174"/>
        <v>45.359073623868113</v>
      </c>
      <c r="BV70" s="62">
        <f t="shared" si="175"/>
        <v>0</v>
      </c>
      <c r="BW70" s="62">
        <f t="shared" si="176"/>
        <v>1.2017030305151524</v>
      </c>
      <c r="BX70" s="62">
        <f t="shared" si="177"/>
        <v>11.590057950289752</v>
      </c>
      <c r="BY70" s="62">
        <f t="shared" si="178"/>
        <v>0.13930069650348254</v>
      </c>
      <c r="BZ70" s="62">
        <f t="shared" si="179"/>
        <v>42.776637247186237</v>
      </c>
      <c r="CA70" s="62">
        <f t="shared" si="180"/>
        <v>0.61098578742893717</v>
      </c>
      <c r="CB70" s="62">
        <f t="shared" si="181"/>
        <v>0</v>
      </c>
      <c r="CC70" s="62">
        <f t="shared" si="127"/>
        <v>0</v>
      </c>
      <c r="CD70" s="62">
        <f t="shared" si="128"/>
        <v>0</v>
      </c>
      <c r="CE70" s="62">
        <f t="shared" si="182"/>
        <v>0.28565203126015637</v>
      </c>
      <c r="CF70" s="62">
        <f t="shared" si="183"/>
        <v>0.34942839014195076</v>
      </c>
      <c r="CG70" s="62">
        <f t="shared" si="184"/>
        <v>100.00000000000001</v>
      </c>
      <c r="CI70" s="62">
        <f t="shared" si="129"/>
        <v>0.75491509734323226</v>
      </c>
      <c r="CJ70" s="62">
        <f t="shared" si="130"/>
        <v>0</v>
      </c>
      <c r="CK70" s="62">
        <f t="shared" si="131"/>
        <v>1.1786024230238843E-2</v>
      </c>
      <c r="CL70" s="62">
        <f t="shared" si="132"/>
        <v>0.14514787664733567</v>
      </c>
      <c r="CM70" s="62">
        <f t="shared" si="133"/>
        <v>1.9636410558709124E-3</v>
      </c>
      <c r="CN70" s="62">
        <f t="shared" si="134"/>
        <v>1.0613391403218069</v>
      </c>
      <c r="CO70" s="62">
        <f t="shared" si="135"/>
        <v>1.0894896352156512E-2</v>
      </c>
      <c r="CP70" s="62">
        <f t="shared" si="185"/>
        <v>0</v>
      </c>
      <c r="CQ70" s="62">
        <f t="shared" si="136"/>
        <v>0</v>
      </c>
      <c r="CR70" s="62">
        <f t="shared" si="137"/>
        <v>0</v>
      </c>
      <c r="CS70" s="62">
        <f t="shared" si="138"/>
        <v>3.7585793586862679E-3</v>
      </c>
      <c r="CT70" s="62">
        <f t="shared" si="139"/>
        <v>4.6783825162933562E-3</v>
      </c>
      <c r="CV70" s="62">
        <f t="shared" si="140"/>
        <v>0</v>
      </c>
      <c r="CW70" s="62">
        <f t="shared" si="141"/>
        <v>0.14514787664733567</v>
      </c>
      <c r="CX70" s="62">
        <f t="shared" si="142"/>
        <v>0</v>
      </c>
      <c r="CY70" s="62">
        <f t="shared" si="143"/>
        <v>1.1786024230238843E-2</v>
      </c>
      <c r="CZ70" s="62">
        <f t="shared" si="144"/>
        <v>5.8930121151194214E-3</v>
      </c>
      <c r="DA70" s="62">
        <f t="shared" si="145"/>
        <v>5.0018842370370903E-3</v>
      </c>
      <c r="DB70" s="62">
        <f t="shared" si="146"/>
        <v>1.2034487737879762</v>
      </c>
      <c r="DC70" s="62">
        <f t="shared" si="147"/>
        <v>0.72312153616484509</v>
      </c>
      <c r="DD70" s="62">
        <f t="shared" si="148"/>
        <v>1.6642413669085279</v>
      </c>
      <c r="DE70" s="62">
        <f t="shared" si="149"/>
        <v>0.48032723762313118</v>
      </c>
      <c r="DF70" s="62">
        <f t="shared" si="150"/>
        <v>0.24279429854171392</v>
      </c>
      <c r="DG70" s="62">
        <f t="shared" si="151"/>
        <v>0.73401643251700155</v>
      </c>
      <c r="DH70" s="62">
        <f t="shared" si="152"/>
        <v>0</v>
      </c>
      <c r="DI70" s="62">
        <f t="shared" si="153"/>
        <v>0</v>
      </c>
      <c r="DJ70" s="62">
        <f t="shared" si="154"/>
        <v>0.80284471219694742</v>
      </c>
      <c r="DK70" s="62">
        <f t="shared" si="155"/>
        <v>0.68144036229341975</v>
      </c>
      <c r="DL70" s="62">
        <f t="shared" si="156"/>
        <v>65.438213144091378</v>
      </c>
      <c r="DM70" s="62">
        <f t="shared" si="157"/>
        <v>33.077501781418256</v>
      </c>
      <c r="DO70" s="62">
        <f t="shared" si="186"/>
        <v>0.80284471219694742</v>
      </c>
      <c r="DP70" s="62">
        <f t="shared" si="187"/>
        <v>1.4842850744903671</v>
      </c>
      <c r="DQ70" s="62">
        <f t="shared" si="188"/>
        <v>63.832523719697484</v>
      </c>
      <c r="DR70" s="62">
        <f t="shared" si="189"/>
        <v>33.880346493615207</v>
      </c>
    </row>
    <row r="71" spans="1:122" x14ac:dyDescent="0.25">
      <c r="A71" s="78">
        <f t="shared" si="1"/>
        <v>30</v>
      </c>
      <c r="B71" s="82" t="str">
        <f t="shared" si="2"/>
        <v>30 semi LOI</v>
      </c>
      <c r="C71" s="4" t="s">
        <v>12</v>
      </c>
      <c r="D71" s="5">
        <v>15</v>
      </c>
      <c r="E71" s="10"/>
      <c r="F71" s="80" t="str">
        <f t="shared" si="190"/>
        <v>30 Quant Na2O</v>
      </c>
      <c r="G71" s="13" t="s">
        <v>26</v>
      </c>
      <c r="H71" s="5">
        <v>-0.69399999999999995</v>
      </c>
      <c r="I71" s="8">
        <f t="shared" si="192"/>
        <v>-0.58989999999999998</v>
      </c>
      <c r="K71" s="62">
        <v>140</v>
      </c>
      <c r="L71" s="62">
        <v>41.12</v>
      </c>
      <c r="M71"/>
      <c r="N71" s="62">
        <v>1.91</v>
      </c>
      <c r="O71" s="62">
        <v>12.53</v>
      </c>
      <c r="P71" s="62">
        <v>0.14410000000000001</v>
      </c>
      <c r="Q71" s="113">
        <v>42.52</v>
      </c>
      <c r="R71" s="62">
        <v>0.7329</v>
      </c>
      <c r="S71"/>
      <c r="T71"/>
      <c r="U71"/>
      <c r="V71" s="62">
        <v>0.55559999999999998</v>
      </c>
      <c r="W71" s="62">
        <v>0.48220000000000002</v>
      </c>
      <c r="X71" s="62">
        <v>13</v>
      </c>
      <c r="Y71" s="62">
        <f t="shared" si="158"/>
        <v>99.994799999999998</v>
      </c>
      <c r="AA71" s="62">
        <f t="shared" si="159"/>
        <v>41.122138351194266</v>
      </c>
      <c r="AB71" s="62">
        <f t="shared" si="160"/>
        <v>0</v>
      </c>
      <c r="AC71" s="62">
        <f t="shared" si="161"/>
        <v>1.9100993251649085</v>
      </c>
      <c r="AD71" s="62">
        <f t="shared" si="162"/>
        <v>12.530651593882881</v>
      </c>
      <c r="AE71" s="62">
        <f t="shared" si="163"/>
        <v>0.14410749358966668</v>
      </c>
      <c r="AF71" s="62">
        <f t="shared" si="164"/>
        <v>42.522211154980063</v>
      </c>
      <c r="AG71" s="62">
        <f t="shared" si="165"/>
        <v>0.73293811278186471</v>
      </c>
      <c r="AH71" s="62">
        <f t="shared" si="166"/>
        <v>0</v>
      </c>
      <c r="AI71" s="62">
        <f t="shared" si="167"/>
        <v>0</v>
      </c>
      <c r="AJ71" s="62">
        <f t="shared" si="168"/>
        <v>0</v>
      </c>
      <c r="AK71" s="62">
        <f t="shared" si="169"/>
        <v>0.55562889270242044</v>
      </c>
      <c r="AL71" s="62">
        <f t="shared" si="170"/>
        <v>0.48222507570393658</v>
      </c>
      <c r="AM71" s="62">
        <f t="shared" si="171"/>
        <v>100</v>
      </c>
      <c r="AO71" s="62">
        <f t="shared" si="99"/>
        <v>0.68439940669375499</v>
      </c>
      <c r="AP71" s="62">
        <f t="shared" si="100"/>
        <v>0</v>
      </c>
      <c r="AQ71" s="62">
        <f t="shared" si="101"/>
        <v>1.8733810564583255E-2</v>
      </c>
      <c r="AR71" s="62">
        <f t="shared" si="102"/>
        <v>0.15692738376810123</v>
      </c>
      <c r="AS71" s="62">
        <f t="shared" si="103"/>
        <v>2.0313996840945403E-3</v>
      </c>
      <c r="AT71" s="62">
        <f t="shared" si="104"/>
        <v>1.0550265270040011</v>
      </c>
      <c r="AU71" s="62">
        <f t="shared" si="105"/>
        <v>1.3069509857023265E-2</v>
      </c>
      <c r="AV71" s="62">
        <f t="shared" si="172"/>
        <v>0</v>
      </c>
      <c r="AW71" s="62">
        <f t="shared" si="106"/>
        <v>0</v>
      </c>
      <c r="AX71" s="62">
        <f t="shared" si="107"/>
        <v>0</v>
      </c>
      <c r="AY71" s="62">
        <f t="shared" si="108"/>
        <v>7.3109064829265848E-3</v>
      </c>
      <c r="AZ71" s="62">
        <f t="shared" si="109"/>
        <v>6.4563539390003564E-3</v>
      </c>
      <c r="BB71" s="62">
        <f t="shared" si="110"/>
        <v>0</v>
      </c>
      <c r="BC71" s="62">
        <f t="shared" si="111"/>
        <v>0.15692738376810123</v>
      </c>
      <c r="BD71" s="62">
        <f t="shared" si="112"/>
        <v>0</v>
      </c>
      <c r="BE71" s="62">
        <f t="shared" si="173"/>
        <v>1.8733810564583255E-2</v>
      </c>
      <c r="BF71" s="62">
        <f t="shared" si="113"/>
        <v>9.3669052822916276E-3</v>
      </c>
      <c r="BG71" s="62">
        <f t="shared" si="114"/>
        <v>3.7026045747316372E-3</v>
      </c>
      <c r="BH71" s="62">
        <f t="shared" si="115"/>
        <v>1.2102827058814651</v>
      </c>
      <c r="BI71" s="62">
        <f t="shared" si="116"/>
        <v>0.65085517783024516</v>
      </c>
      <c r="BJ71" s="62">
        <f t="shared" si="117"/>
        <v>1.8595268918596954</v>
      </c>
      <c r="BK71" s="62">
        <f t="shared" si="118"/>
        <v>0.55942752805121998</v>
      </c>
      <c r="BL71" s="62">
        <f t="shared" si="119"/>
        <v>9.1427649779025177E-2</v>
      </c>
      <c r="BM71" s="62">
        <f t="shared" si="120"/>
        <v>0.66392468768726842</v>
      </c>
      <c r="BN71" s="62">
        <f t="shared" si="121"/>
        <v>0</v>
      </c>
      <c r="BO71" s="62">
        <f t="shared" si="122"/>
        <v>0</v>
      </c>
      <c r="BP71" s="62">
        <f t="shared" si="123"/>
        <v>1.4108385267191277</v>
      </c>
      <c r="BQ71" s="62">
        <f t="shared" si="124"/>
        <v>0.55768442466409573</v>
      </c>
      <c r="BR71" s="62">
        <f t="shared" si="125"/>
        <v>84.260690772012651</v>
      </c>
      <c r="BS71" s="62">
        <f t="shared" si="126"/>
        <v>13.770786276604127</v>
      </c>
      <c r="BU71" s="62">
        <f t="shared" si="174"/>
        <v>44.145354574837896</v>
      </c>
      <c r="BV71" s="62">
        <f t="shared" si="175"/>
        <v>0</v>
      </c>
      <c r="BW71" s="62">
        <f t="shared" si="176"/>
        <v>1.1830709484893214</v>
      </c>
      <c r="BX71" s="62">
        <f t="shared" si="177"/>
        <v>12.530651593882881</v>
      </c>
      <c r="BY71" s="62">
        <f t="shared" si="178"/>
        <v>0.14410749358966668</v>
      </c>
      <c r="BZ71" s="62">
        <f t="shared" si="179"/>
        <v>42.53049457131771</v>
      </c>
      <c r="CA71" s="62">
        <f t="shared" si="180"/>
        <v>0.73781139219239411</v>
      </c>
      <c r="CB71" s="62">
        <f t="shared" si="181"/>
        <v>0</v>
      </c>
      <c r="CC71" s="62">
        <f t="shared" si="127"/>
        <v>0</v>
      </c>
      <c r="CD71" s="62">
        <f t="shared" si="128"/>
        <v>0</v>
      </c>
      <c r="CE71" s="62">
        <f t="shared" si="182"/>
        <v>0.45134801329669139</v>
      </c>
      <c r="CF71" s="62">
        <f t="shared" si="183"/>
        <v>0.34459645421561919</v>
      </c>
      <c r="CG71" s="62">
        <f t="shared" si="184"/>
        <v>100</v>
      </c>
      <c r="CI71" s="62">
        <f t="shared" si="129"/>
        <v>0.73471506324104008</v>
      </c>
      <c r="CJ71" s="62">
        <f t="shared" si="130"/>
        <v>0</v>
      </c>
      <c r="CK71" s="62">
        <f t="shared" si="131"/>
        <v>1.1603285096992167E-2</v>
      </c>
      <c r="CL71" s="62">
        <f t="shared" si="132"/>
        <v>0.15692738376810123</v>
      </c>
      <c r="CM71" s="62">
        <f t="shared" si="133"/>
        <v>2.0313996840945403E-3</v>
      </c>
      <c r="CN71" s="62">
        <f t="shared" si="134"/>
        <v>1.0552320483946593</v>
      </c>
      <c r="CO71" s="62">
        <f t="shared" si="135"/>
        <v>1.315640856263185E-2</v>
      </c>
      <c r="CP71" s="62">
        <f t="shared" si="185"/>
        <v>0</v>
      </c>
      <c r="CQ71" s="62">
        <f t="shared" si="136"/>
        <v>0</v>
      </c>
      <c r="CR71" s="62">
        <f t="shared" si="137"/>
        <v>0</v>
      </c>
      <c r="CS71" s="62">
        <f t="shared" si="138"/>
        <v>5.9387896486406758E-3</v>
      </c>
      <c r="CT71" s="62">
        <f t="shared" si="139"/>
        <v>4.6136893053369821E-3</v>
      </c>
      <c r="CV71" s="62">
        <f t="shared" si="140"/>
        <v>0</v>
      </c>
      <c r="CW71" s="62">
        <f t="shared" si="141"/>
        <v>0.15692738376810123</v>
      </c>
      <c r="CX71" s="62">
        <f t="shared" si="142"/>
        <v>0</v>
      </c>
      <c r="CY71" s="62">
        <f t="shared" si="143"/>
        <v>1.1603285096992167E-2</v>
      </c>
      <c r="CZ71" s="62">
        <f t="shared" si="144"/>
        <v>5.8016425484960837E-3</v>
      </c>
      <c r="DA71" s="62">
        <f t="shared" si="145"/>
        <v>7.3547660141357668E-3</v>
      </c>
      <c r="DB71" s="62">
        <f t="shared" si="146"/>
        <v>1.2068360658327193</v>
      </c>
      <c r="DC71" s="62">
        <f t="shared" si="147"/>
        <v>0.69369271408750488</v>
      </c>
      <c r="DD71" s="62">
        <f t="shared" si="148"/>
        <v>1.7397271750507166</v>
      </c>
      <c r="DE71" s="62">
        <f t="shared" si="149"/>
        <v>0.51314335174521442</v>
      </c>
      <c r="DF71" s="62">
        <f t="shared" si="150"/>
        <v>0.18054936234229046</v>
      </c>
      <c r="DG71" s="62">
        <f t="shared" si="151"/>
        <v>0.70684912265013677</v>
      </c>
      <c r="DH71" s="62">
        <f t="shared" si="152"/>
        <v>0</v>
      </c>
      <c r="DI71" s="62">
        <f t="shared" si="153"/>
        <v>0</v>
      </c>
      <c r="DJ71" s="62">
        <f t="shared" si="154"/>
        <v>0.82077523513708517</v>
      </c>
      <c r="DK71" s="62">
        <f t="shared" si="155"/>
        <v>1.0405001263298015</v>
      </c>
      <c r="DL71" s="62">
        <f t="shared" si="156"/>
        <v>72.595881539942255</v>
      </c>
      <c r="DM71" s="62">
        <f t="shared" si="157"/>
        <v>25.542843098590858</v>
      </c>
      <c r="DO71" s="62">
        <f t="shared" si="186"/>
        <v>0.82077523513708517</v>
      </c>
      <c r="DP71" s="62">
        <f t="shared" si="187"/>
        <v>1.8612753614668867</v>
      </c>
      <c r="DQ71" s="62">
        <f t="shared" si="188"/>
        <v>70.954331069668086</v>
      </c>
      <c r="DR71" s="62">
        <f t="shared" si="189"/>
        <v>26.363618333727942</v>
      </c>
    </row>
    <row r="72" spans="1:122" x14ac:dyDescent="0.25">
      <c r="A72" s="78">
        <f t="shared" ref="A72:A135" si="193">A71</f>
        <v>30</v>
      </c>
      <c r="B72" s="82" t="str">
        <f t="shared" ref="B72:B135" si="194">A72&amp;" semi "&amp;C72</f>
        <v xml:space="preserve">30 semi </v>
      </c>
      <c r="F72" s="80" t="str">
        <f t="shared" si="190"/>
        <v>30 Quant K2O</v>
      </c>
      <c r="G72" s="13" t="s">
        <v>13</v>
      </c>
      <c r="H72" s="5">
        <v>1.2E-2</v>
      </c>
      <c r="I72" s="8">
        <f t="shared" si="192"/>
        <v>1.0200000000000001E-2</v>
      </c>
      <c r="K72" s="62">
        <v>150</v>
      </c>
      <c r="L72" s="62">
        <v>40.729999999999997</v>
      </c>
      <c r="M72" s="62">
        <v>8.0790000000000001E-2</v>
      </c>
      <c r="N72" s="62">
        <v>3.3140000000000001</v>
      </c>
      <c r="O72" s="62">
        <v>12.68</v>
      </c>
      <c r="P72" s="62">
        <v>0.15379999999999999</v>
      </c>
      <c r="Q72" s="113">
        <v>40.47</v>
      </c>
      <c r="R72" s="62">
        <v>1.591</v>
      </c>
      <c r="S72"/>
      <c r="T72" s="62">
        <v>3.1379999999999998E-2</v>
      </c>
      <c r="U72"/>
      <c r="V72" s="62">
        <v>0.52659999999999996</v>
      </c>
      <c r="W72" s="62">
        <v>0.42259999999999998</v>
      </c>
      <c r="X72" s="62">
        <v>13</v>
      </c>
      <c r="Y72" s="62">
        <f t="shared" si="158"/>
        <v>100.00016999999998</v>
      </c>
      <c r="AA72" s="62">
        <f t="shared" si="159"/>
        <v>40.729930759117714</v>
      </c>
      <c r="AB72" s="62">
        <f t="shared" si="160"/>
        <v>8.0789862657233508E-2</v>
      </c>
      <c r="AC72" s="62">
        <f t="shared" si="161"/>
        <v>3.3139943662095779</v>
      </c>
      <c r="AD72" s="62">
        <f t="shared" si="162"/>
        <v>12.679978444036648</v>
      </c>
      <c r="AE72" s="62">
        <f t="shared" si="163"/>
        <v>0.15379973854044449</v>
      </c>
      <c r="AF72" s="62">
        <f t="shared" si="164"/>
        <v>40.469931201116964</v>
      </c>
      <c r="AG72" s="62">
        <f t="shared" si="165"/>
        <v>1.5909972953045981</v>
      </c>
      <c r="AH72" s="62">
        <f t="shared" si="166"/>
        <v>0</v>
      </c>
      <c r="AI72" s="62">
        <f t="shared" si="167"/>
        <v>3.137994665409069E-2</v>
      </c>
      <c r="AJ72" s="62">
        <f t="shared" si="168"/>
        <v>0</v>
      </c>
      <c r="AK72" s="62">
        <f t="shared" si="169"/>
        <v>0.52659910478152194</v>
      </c>
      <c r="AL72" s="62">
        <f t="shared" si="170"/>
        <v>0.42259928158122134</v>
      </c>
      <c r="AM72" s="62">
        <f t="shared" si="171"/>
        <v>100.00000000000001</v>
      </c>
      <c r="AO72" s="62">
        <f t="shared" si="99"/>
        <v>0.67787186084909234</v>
      </c>
      <c r="AP72" s="62">
        <f t="shared" si="100"/>
        <v>1.0115169983377177E-3</v>
      </c>
      <c r="AQ72" s="62">
        <f t="shared" si="101"/>
        <v>3.2502887075417597E-2</v>
      </c>
      <c r="AR72" s="62">
        <f t="shared" si="102"/>
        <v>0.15879747581761613</v>
      </c>
      <c r="AS72" s="62">
        <f t="shared" si="103"/>
        <v>2.1680256349090004E-3</v>
      </c>
      <c r="AT72" s="62">
        <f t="shared" si="104"/>
        <v>1.0041070255633866</v>
      </c>
      <c r="AU72" s="62">
        <f t="shared" si="105"/>
        <v>2.837013722012479E-2</v>
      </c>
      <c r="AV72" s="62">
        <f t="shared" si="172"/>
        <v>0</v>
      </c>
      <c r="AW72" s="62">
        <f t="shared" si="106"/>
        <v>6.6624090560702103E-4</v>
      </c>
      <c r="AX72" s="62">
        <f t="shared" si="107"/>
        <v>0</v>
      </c>
      <c r="AY72" s="62">
        <f t="shared" si="108"/>
        <v>6.9289355892305522E-3</v>
      </c>
      <c r="AZ72" s="62">
        <f t="shared" si="109"/>
        <v>5.6580436682450311E-3</v>
      </c>
      <c r="BB72" s="62">
        <f t="shared" si="110"/>
        <v>1.0115169983377177E-3</v>
      </c>
      <c r="BC72" s="62">
        <f t="shared" si="111"/>
        <v>0.15778595881927843</v>
      </c>
      <c r="BD72" s="62">
        <f t="shared" si="112"/>
        <v>0</v>
      </c>
      <c r="BE72" s="62">
        <f t="shared" si="173"/>
        <v>3.2502887075417597E-2</v>
      </c>
      <c r="BF72" s="62">
        <f t="shared" si="113"/>
        <v>1.6251443537708798E-2</v>
      </c>
      <c r="BG72" s="62">
        <f t="shared" si="114"/>
        <v>1.2118693682415992E-2</v>
      </c>
      <c r="BH72" s="62">
        <f t="shared" si="115"/>
        <v>1.1519423163351581</v>
      </c>
      <c r="BI72" s="62">
        <f t="shared" si="116"/>
        <v>0.59689419904401086</v>
      </c>
      <c r="BJ72" s="62">
        <f t="shared" si="117"/>
        <v>1.9298936363933767</v>
      </c>
      <c r="BK72" s="62">
        <f t="shared" si="118"/>
        <v>0.55504811729114734</v>
      </c>
      <c r="BL72" s="62">
        <f t="shared" si="119"/>
        <v>4.1846081752863529E-2</v>
      </c>
      <c r="BM72" s="62">
        <f t="shared" si="120"/>
        <v>0.62627585326247337</v>
      </c>
      <c r="BN72" s="62">
        <f t="shared" si="121"/>
        <v>0.16151301268736432</v>
      </c>
      <c r="BO72" s="62">
        <f t="shared" si="122"/>
        <v>0</v>
      </c>
      <c r="BP72" s="62">
        <f t="shared" si="123"/>
        <v>2.5949337585106909</v>
      </c>
      <c r="BQ72" s="62">
        <f t="shared" si="124"/>
        <v>1.935040864067455</v>
      </c>
      <c r="BR72" s="62">
        <f t="shared" si="125"/>
        <v>88.626779142086079</v>
      </c>
      <c r="BS72" s="62">
        <f t="shared" si="126"/>
        <v>6.6817332226484156</v>
      </c>
      <c r="BU72" s="62">
        <f t="shared" si="174"/>
        <v>43.67313663397772</v>
      </c>
      <c r="BV72" s="62">
        <f t="shared" si="175"/>
        <v>8.0789862657233508E-2</v>
      </c>
      <c r="BW72" s="62">
        <f t="shared" si="176"/>
        <v>2.4968359278989229</v>
      </c>
      <c r="BX72" s="62">
        <f t="shared" si="177"/>
        <v>12.679978444036648</v>
      </c>
      <c r="BY72" s="62">
        <f t="shared" si="178"/>
        <v>0.15379973854044449</v>
      </c>
      <c r="BZ72" s="62">
        <f t="shared" si="179"/>
        <v>40.493606717108584</v>
      </c>
      <c r="CA72" s="62">
        <f t="shared" si="180"/>
        <v>1.5670397861823637</v>
      </c>
      <c r="CB72" s="62">
        <f t="shared" si="181"/>
        <v>0</v>
      </c>
      <c r="CC72" s="62">
        <f t="shared" si="127"/>
        <v>3.137994665409069E-2</v>
      </c>
      <c r="CD72" s="62">
        <f t="shared" si="128"/>
        <v>0</v>
      </c>
      <c r="CE72" s="62">
        <f t="shared" si="182"/>
        <v>0.42794419827486302</v>
      </c>
      <c r="CF72" s="62">
        <f t="shared" si="183"/>
        <v>0.29795715805283129</v>
      </c>
      <c r="CG72" s="62">
        <f t="shared" si="184"/>
        <v>100.00000000000001</v>
      </c>
      <c r="CI72" s="62">
        <f t="shared" si="129"/>
        <v>0.72685589804406625</v>
      </c>
      <c r="CJ72" s="62">
        <f t="shared" si="130"/>
        <v>1.0115169983377177E-3</v>
      </c>
      <c r="CK72" s="62">
        <f t="shared" si="131"/>
        <v>2.4488386895830945E-2</v>
      </c>
      <c r="CL72" s="62">
        <f t="shared" si="132"/>
        <v>0.15879747581761613</v>
      </c>
      <c r="CM72" s="62">
        <f t="shared" si="133"/>
        <v>2.1680256349090004E-3</v>
      </c>
      <c r="CN72" s="62">
        <f t="shared" si="134"/>
        <v>1.0046944432148495</v>
      </c>
      <c r="CO72" s="62">
        <f t="shared" si="135"/>
        <v>2.7942934846333162E-2</v>
      </c>
      <c r="CP72" s="62">
        <f t="shared" si="185"/>
        <v>0</v>
      </c>
      <c r="CQ72" s="62">
        <f t="shared" si="136"/>
        <v>6.6624090560702103E-4</v>
      </c>
      <c r="CR72" s="62">
        <f t="shared" si="137"/>
        <v>0</v>
      </c>
      <c r="CS72" s="62">
        <f t="shared" si="138"/>
        <v>5.6308447141429343E-3</v>
      </c>
      <c r="CT72" s="62">
        <f t="shared" si="139"/>
        <v>3.9892510115521664E-3</v>
      </c>
      <c r="CV72" s="62">
        <f t="shared" si="140"/>
        <v>1.0115169983377177E-3</v>
      </c>
      <c r="CW72" s="62">
        <f t="shared" si="141"/>
        <v>0.15778595881927843</v>
      </c>
      <c r="CX72" s="62">
        <f t="shared" si="142"/>
        <v>0</v>
      </c>
      <c r="CY72" s="62">
        <f t="shared" si="143"/>
        <v>2.4488386895830945E-2</v>
      </c>
      <c r="CZ72" s="62">
        <f t="shared" si="144"/>
        <v>1.2244193447915473E-2</v>
      </c>
      <c r="DA72" s="62">
        <f t="shared" si="145"/>
        <v>1.569874139841769E-2</v>
      </c>
      <c r="DB72" s="62">
        <f t="shared" si="146"/>
        <v>1.1489496862706192</v>
      </c>
      <c r="DC72" s="62">
        <f t="shared" si="147"/>
        <v>0.63957254555456444</v>
      </c>
      <c r="DD72" s="62">
        <f t="shared" si="148"/>
        <v>1.7964337185148886</v>
      </c>
      <c r="DE72" s="62">
        <f t="shared" si="149"/>
        <v>0.50937714071605478</v>
      </c>
      <c r="DF72" s="62">
        <f t="shared" si="150"/>
        <v>0.13019540483850967</v>
      </c>
      <c r="DG72" s="62">
        <f t="shared" si="151"/>
        <v>0.66852699739923538</v>
      </c>
      <c r="DH72" s="62">
        <f t="shared" si="152"/>
        <v>0.15130533280971648</v>
      </c>
      <c r="DI72" s="62">
        <f t="shared" si="153"/>
        <v>0</v>
      </c>
      <c r="DJ72" s="62">
        <f t="shared" si="154"/>
        <v>1.831518172870946</v>
      </c>
      <c r="DK72" s="62">
        <f t="shared" si="155"/>
        <v>2.348258403847618</v>
      </c>
      <c r="DL72" s="62">
        <f t="shared" si="156"/>
        <v>76.19395218109068</v>
      </c>
      <c r="DM72" s="62">
        <f t="shared" si="157"/>
        <v>19.474965909381027</v>
      </c>
      <c r="DO72" s="62">
        <f t="shared" si="186"/>
        <v>1.831518172870946</v>
      </c>
      <c r="DP72" s="62">
        <f t="shared" si="187"/>
        <v>4.179776576718564</v>
      </c>
      <c r="DQ72" s="62">
        <f t="shared" si="188"/>
        <v>72.530915835348793</v>
      </c>
      <c r="DR72" s="62">
        <f t="shared" si="189"/>
        <v>21.306484082251973</v>
      </c>
    </row>
    <row r="73" spans="1:122" x14ac:dyDescent="0.25">
      <c r="A73" s="78">
        <f t="shared" si="193"/>
        <v>30</v>
      </c>
      <c r="B73" s="82" t="str">
        <f t="shared" si="194"/>
        <v xml:space="preserve">30 semi </v>
      </c>
      <c r="F73" s="80" t="str">
        <f t="shared" si="190"/>
        <v>30 Quant P2O5</v>
      </c>
      <c r="G73" s="13" t="s">
        <v>35</v>
      </c>
      <c r="H73" s="5">
        <v>0.01</v>
      </c>
      <c r="I73" s="8">
        <f t="shared" si="192"/>
        <v>8.5000000000000006E-3</v>
      </c>
      <c r="K73" s="62">
        <v>160</v>
      </c>
      <c r="L73" s="62">
        <v>41.3</v>
      </c>
      <c r="M73"/>
      <c r="N73" s="62">
        <v>3.266</v>
      </c>
      <c r="O73" s="62">
        <v>11.65</v>
      </c>
      <c r="P73" s="62">
        <v>0.15570000000000001</v>
      </c>
      <c r="Q73" s="113">
        <v>40.6</v>
      </c>
      <c r="R73" s="62">
        <v>1.9670000000000001</v>
      </c>
      <c r="S73"/>
      <c r="T73"/>
      <c r="U73"/>
      <c r="V73" s="62">
        <v>0.61509999999999998</v>
      </c>
      <c r="W73" s="62">
        <v>0.45200000000000001</v>
      </c>
      <c r="X73" s="62">
        <v>13</v>
      </c>
      <c r="Y73" s="62">
        <f t="shared" si="158"/>
        <v>100.00579999999999</v>
      </c>
      <c r="AA73" s="62">
        <f t="shared" si="159"/>
        <v>41.297604738925145</v>
      </c>
      <c r="AB73" s="62">
        <f t="shared" si="160"/>
        <v>0</v>
      </c>
      <c r="AC73" s="62">
        <f t="shared" si="161"/>
        <v>3.2658105829861874</v>
      </c>
      <c r="AD73" s="62">
        <f t="shared" si="162"/>
        <v>11.649324339188327</v>
      </c>
      <c r="AE73" s="62">
        <f t="shared" si="163"/>
        <v>0.15569096992374443</v>
      </c>
      <c r="AF73" s="62">
        <f t="shared" si="164"/>
        <v>40.59764533657048</v>
      </c>
      <c r="AG73" s="62">
        <f t="shared" si="165"/>
        <v>1.9668859206166045</v>
      </c>
      <c r="AH73" s="62">
        <f t="shared" si="166"/>
        <v>0</v>
      </c>
      <c r="AI73" s="62">
        <f t="shared" si="167"/>
        <v>0</v>
      </c>
      <c r="AJ73" s="62">
        <f t="shared" si="168"/>
        <v>0</v>
      </c>
      <c r="AK73" s="62">
        <f t="shared" si="169"/>
        <v>0.61506432626907637</v>
      </c>
      <c r="AL73" s="62">
        <f t="shared" si="170"/>
        <v>0.45197378552043987</v>
      </c>
      <c r="AM73" s="62">
        <f t="shared" si="171"/>
        <v>100.00000000000001</v>
      </c>
      <c r="AO73" s="62">
        <f t="shared" si="99"/>
        <v>0.68731970939377784</v>
      </c>
      <c r="AP73" s="62">
        <f t="shared" si="100"/>
        <v>0</v>
      </c>
      <c r="AQ73" s="62">
        <f t="shared" si="101"/>
        <v>3.2030311720146996E-2</v>
      </c>
      <c r="AR73" s="62">
        <f t="shared" si="102"/>
        <v>0.14589009817393023</v>
      </c>
      <c r="AS73" s="62">
        <f t="shared" si="103"/>
        <v>2.1946852258774236E-3</v>
      </c>
      <c r="AT73" s="62">
        <f t="shared" si="104"/>
        <v>1.0072757648438007</v>
      </c>
      <c r="AU73" s="62">
        <f t="shared" si="105"/>
        <v>3.5072858784176257E-2</v>
      </c>
      <c r="AV73" s="62">
        <f t="shared" si="172"/>
        <v>0</v>
      </c>
      <c r="AW73" s="62">
        <f t="shared" si="106"/>
        <v>0</v>
      </c>
      <c r="AX73" s="62">
        <f t="shared" si="107"/>
        <v>0</v>
      </c>
      <c r="AY73" s="62">
        <f t="shared" si="108"/>
        <v>8.0929516614352149E-3</v>
      </c>
      <c r="AZ73" s="62">
        <f t="shared" si="109"/>
        <v>6.0513293013849225E-3</v>
      </c>
      <c r="BB73" s="62">
        <f t="shared" si="110"/>
        <v>0</v>
      </c>
      <c r="BC73" s="62">
        <f t="shared" si="111"/>
        <v>0.14589009817393023</v>
      </c>
      <c r="BD73" s="62">
        <f t="shared" si="112"/>
        <v>0</v>
      </c>
      <c r="BE73" s="62">
        <f t="shared" si="173"/>
        <v>3.2030311720146996E-2</v>
      </c>
      <c r="BF73" s="62">
        <f t="shared" si="113"/>
        <v>1.6015155860073498E-2</v>
      </c>
      <c r="BG73" s="62">
        <f t="shared" si="114"/>
        <v>1.9057702924102759E-2</v>
      </c>
      <c r="BH73" s="62">
        <f t="shared" si="115"/>
        <v>1.1363028453195054</v>
      </c>
      <c r="BI73" s="62">
        <f t="shared" si="116"/>
        <v>0.57905858597721982</v>
      </c>
      <c r="BJ73" s="62">
        <f t="shared" si="117"/>
        <v>1.9623279454562956</v>
      </c>
      <c r="BK73" s="62">
        <f t="shared" si="118"/>
        <v>0.55724425934228572</v>
      </c>
      <c r="BL73" s="62">
        <f t="shared" si="119"/>
        <v>2.18143266349341E-2</v>
      </c>
      <c r="BM73" s="62">
        <f t="shared" si="120"/>
        <v>0.61413144476139603</v>
      </c>
      <c r="BN73" s="62">
        <f t="shared" si="121"/>
        <v>0</v>
      </c>
      <c r="BO73" s="62">
        <f t="shared" si="122"/>
        <v>0</v>
      </c>
      <c r="BP73" s="62">
        <f t="shared" si="123"/>
        <v>2.6077733027162853</v>
      </c>
      <c r="BQ73" s="62">
        <f t="shared" si="124"/>
        <v>3.1031960806871086</v>
      </c>
      <c r="BR73" s="62">
        <f t="shared" si="125"/>
        <v>90.736969112335188</v>
      </c>
      <c r="BS73" s="62">
        <f t="shared" si="126"/>
        <v>3.5520615042614305</v>
      </c>
      <c r="BU73" s="62">
        <f t="shared" si="174"/>
        <v>44.356616105665879</v>
      </c>
      <c r="BV73" s="62">
        <f t="shared" si="175"/>
        <v>0</v>
      </c>
      <c r="BW73" s="62">
        <f t="shared" si="176"/>
        <v>2.4517455435584741</v>
      </c>
      <c r="BX73" s="62">
        <f t="shared" si="177"/>
        <v>11.649324339188327</v>
      </c>
      <c r="BY73" s="62">
        <f t="shared" si="178"/>
        <v>0.15569096992374443</v>
      </c>
      <c r="BZ73" s="62">
        <f t="shared" si="179"/>
        <v>40.620362996546199</v>
      </c>
      <c r="CA73" s="62">
        <f t="shared" si="180"/>
        <v>1.9302985536838868</v>
      </c>
      <c r="CB73" s="62">
        <f t="shared" si="181"/>
        <v>0</v>
      </c>
      <c r="CC73" s="62">
        <f t="shared" si="127"/>
        <v>0</v>
      </c>
      <c r="CD73" s="62">
        <f t="shared" si="128"/>
        <v>0</v>
      </c>
      <c r="CE73" s="62">
        <f t="shared" si="182"/>
        <v>0.4992648598381294</v>
      </c>
      <c r="CF73" s="62">
        <f t="shared" si="183"/>
        <v>0.32093389503408803</v>
      </c>
      <c r="CG73" s="62">
        <f t="shared" si="184"/>
        <v>100.00000000000001</v>
      </c>
      <c r="CI73" s="62">
        <f t="shared" si="129"/>
        <v>0.73823110769186784</v>
      </c>
      <c r="CJ73" s="62">
        <f t="shared" si="130"/>
        <v>0</v>
      </c>
      <c r="CK73" s="62">
        <f t="shared" si="131"/>
        <v>2.4046150878368717E-2</v>
      </c>
      <c r="CL73" s="62">
        <f t="shared" si="132"/>
        <v>0.14589009817393023</v>
      </c>
      <c r="CM73" s="62">
        <f t="shared" si="133"/>
        <v>2.1946852258774236E-3</v>
      </c>
      <c r="CN73" s="62">
        <f t="shared" si="134"/>
        <v>1.0078394169506604</v>
      </c>
      <c r="CO73" s="62">
        <f t="shared" si="135"/>
        <v>3.4420444965832506E-2</v>
      </c>
      <c r="CP73" s="62">
        <f t="shared" si="185"/>
        <v>0</v>
      </c>
      <c r="CQ73" s="62">
        <f t="shared" si="136"/>
        <v>0</v>
      </c>
      <c r="CR73" s="62">
        <f t="shared" si="137"/>
        <v>0</v>
      </c>
      <c r="CS73" s="62">
        <f t="shared" si="138"/>
        <v>6.5692744715543346E-3</v>
      </c>
      <c r="CT73" s="62">
        <f t="shared" si="139"/>
        <v>4.2968790337941896E-3</v>
      </c>
      <c r="CV73" s="62">
        <f t="shared" si="140"/>
        <v>0</v>
      </c>
      <c r="CW73" s="62">
        <f t="shared" si="141"/>
        <v>0.14589009817393023</v>
      </c>
      <c r="CX73" s="62">
        <f t="shared" si="142"/>
        <v>0</v>
      </c>
      <c r="CY73" s="62">
        <f t="shared" si="143"/>
        <v>2.4046150878368717E-2</v>
      </c>
      <c r="CZ73" s="62">
        <f t="shared" si="144"/>
        <v>1.2023075439184358E-2</v>
      </c>
      <c r="DA73" s="62">
        <f t="shared" si="145"/>
        <v>2.2397369526648149E-2</v>
      </c>
      <c r="DB73" s="62">
        <f t="shared" si="146"/>
        <v>1.1335268308238198</v>
      </c>
      <c r="DC73" s="62">
        <f t="shared" si="147"/>
        <v>0.62459547870690646</v>
      </c>
      <c r="DD73" s="62">
        <f t="shared" si="148"/>
        <v>1.8148175410596128</v>
      </c>
      <c r="DE73" s="62">
        <f t="shared" si="149"/>
        <v>0.50893135211691332</v>
      </c>
      <c r="DF73" s="62">
        <f t="shared" si="150"/>
        <v>0.11566412658999314</v>
      </c>
      <c r="DG73" s="62">
        <f t="shared" si="151"/>
        <v>0.65901592367273898</v>
      </c>
      <c r="DH73" s="62">
        <f t="shared" si="152"/>
        <v>0</v>
      </c>
      <c r="DI73" s="62">
        <f t="shared" si="153"/>
        <v>0</v>
      </c>
      <c r="DJ73" s="62">
        <f t="shared" si="154"/>
        <v>1.8243983198735123</v>
      </c>
      <c r="DK73" s="62">
        <f t="shared" si="155"/>
        <v>3.3986082463419303</v>
      </c>
      <c r="DL73" s="62">
        <f t="shared" si="156"/>
        <v>77.225956738739413</v>
      </c>
      <c r="DM73" s="62">
        <f t="shared" si="157"/>
        <v>17.551036695045148</v>
      </c>
      <c r="DO73" s="62">
        <f t="shared" si="186"/>
        <v>1.8243983198735123</v>
      </c>
      <c r="DP73" s="62">
        <f t="shared" si="187"/>
        <v>5.2230065662154423</v>
      </c>
      <c r="DQ73" s="62">
        <f t="shared" si="188"/>
        <v>73.577160098992394</v>
      </c>
      <c r="DR73" s="62">
        <f t="shared" si="189"/>
        <v>19.375435014918661</v>
      </c>
    </row>
    <row r="74" spans="1:122" x14ac:dyDescent="0.25">
      <c r="A74" s="78">
        <f t="shared" si="193"/>
        <v>30</v>
      </c>
      <c r="B74" s="82" t="str">
        <f t="shared" si="194"/>
        <v xml:space="preserve">30 semi </v>
      </c>
      <c r="F74" s="80" t="str">
        <f t="shared" si="190"/>
        <v>30 Quant LOI</v>
      </c>
      <c r="G74" s="4" t="s">
        <v>12</v>
      </c>
      <c r="H74" s="5">
        <v>15</v>
      </c>
      <c r="I74" s="10"/>
      <c r="K74" s="62">
        <v>170</v>
      </c>
      <c r="L74" s="62">
        <v>40.01</v>
      </c>
      <c r="M74"/>
      <c r="N74" s="62">
        <v>3.1280000000000001</v>
      </c>
      <c r="O74" s="62">
        <v>12.59</v>
      </c>
      <c r="P74" s="62">
        <v>0.13950000000000001</v>
      </c>
      <c r="Q74" s="113">
        <v>41.97</v>
      </c>
      <c r="R74" s="62">
        <v>1.1830000000000001</v>
      </c>
      <c r="S74"/>
      <c r="T74"/>
      <c r="U74"/>
      <c r="V74" s="62">
        <v>0.54630000000000001</v>
      </c>
      <c r="W74" s="62">
        <v>0.43259999999999998</v>
      </c>
      <c r="X74" s="62">
        <v>13</v>
      </c>
      <c r="Y74" s="62">
        <f t="shared" si="158"/>
        <v>99.999399999999994</v>
      </c>
      <c r="AA74" s="62">
        <f t="shared" si="159"/>
        <v>40.010240061440371</v>
      </c>
      <c r="AB74" s="62">
        <f t="shared" si="160"/>
        <v>0</v>
      </c>
      <c r="AC74" s="62">
        <f t="shared" si="161"/>
        <v>3.128018768112609</v>
      </c>
      <c r="AD74" s="62">
        <f t="shared" si="162"/>
        <v>12.590075540453244</v>
      </c>
      <c r="AE74" s="62">
        <f t="shared" si="163"/>
        <v>0.13950083700502205</v>
      </c>
      <c r="AF74" s="62">
        <f t="shared" si="164"/>
        <v>41.970251821510928</v>
      </c>
      <c r="AG74" s="62">
        <f t="shared" si="165"/>
        <v>1.1830070980425884</v>
      </c>
      <c r="AH74" s="62">
        <f t="shared" si="166"/>
        <v>0</v>
      </c>
      <c r="AI74" s="62">
        <f t="shared" si="167"/>
        <v>0</v>
      </c>
      <c r="AJ74" s="62">
        <f t="shared" si="168"/>
        <v>0</v>
      </c>
      <c r="AK74" s="62">
        <f t="shared" si="169"/>
        <v>0.54630327781966692</v>
      </c>
      <c r="AL74" s="62">
        <f t="shared" si="170"/>
        <v>0.43260259561557368</v>
      </c>
      <c r="AM74" s="62">
        <f t="shared" si="171"/>
        <v>100.00000000000001</v>
      </c>
      <c r="AO74" s="62">
        <f t="shared" si="99"/>
        <v>0.66589398454589943</v>
      </c>
      <c r="AP74" s="62">
        <f t="shared" si="100"/>
        <v>0</v>
      </c>
      <c r="AQ74" s="62">
        <f t="shared" si="101"/>
        <v>3.0678881601732141E-2</v>
      </c>
      <c r="AR74" s="62">
        <f t="shared" si="102"/>
        <v>0.15767157846528798</v>
      </c>
      <c r="AS74" s="62">
        <f t="shared" si="103"/>
        <v>1.9664623203414443E-3</v>
      </c>
      <c r="AT74" s="62">
        <f t="shared" si="104"/>
        <v>1.0413317608377974</v>
      </c>
      <c r="AU74" s="62">
        <f t="shared" si="105"/>
        <v>2.1094991049261564E-2</v>
      </c>
      <c r="AV74" s="62">
        <f t="shared" si="172"/>
        <v>0</v>
      </c>
      <c r="AW74" s="62">
        <f t="shared" si="106"/>
        <v>0</v>
      </c>
      <c r="AX74" s="62">
        <f t="shared" si="107"/>
        <v>0</v>
      </c>
      <c r="AY74" s="62">
        <f t="shared" si="108"/>
        <v>7.1882010239429856E-3</v>
      </c>
      <c r="AZ74" s="62">
        <f t="shared" si="109"/>
        <v>5.7919747705927659E-3</v>
      </c>
      <c r="BB74" s="62">
        <f t="shared" si="110"/>
        <v>0</v>
      </c>
      <c r="BC74" s="62">
        <f t="shared" si="111"/>
        <v>0.15767157846528798</v>
      </c>
      <c r="BD74" s="62">
        <f t="shared" si="112"/>
        <v>0</v>
      </c>
      <c r="BE74" s="62">
        <f t="shared" si="173"/>
        <v>3.0678881601732141E-2</v>
      </c>
      <c r="BF74" s="62">
        <f t="shared" si="113"/>
        <v>1.5339440800866071E-2</v>
      </c>
      <c r="BG74" s="62">
        <f t="shared" si="114"/>
        <v>5.7555502483954933E-3</v>
      </c>
      <c r="BH74" s="62">
        <f t="shared" si="115"/>
        <v>1.1952142513750315</v>
      </c>
      <c r="BI74" s="62">
        <f t="shared" si="116"/>
        <v>0.6121929019505854</v>
      </c>
      <c r="BJ74" s="62">
        <f t="shared" si="117"/>
        <v>1.9523490840334932</v>
      </c>
      <c r="BK74" s="62">
        <f t="shared" si="118"/>
        <v>0.58302134942444606</v>
      </c>
      <c r="BL74" s="62">
        <f t="shared" si="119"/>
        <v>2.9171552526139344E-2</v>
      </c>
      <c r="BM74" s="62">
        <f t="shared" si="120"/>
        <v>0.633287892999847</v>
      </c>
      <c r="BN74" s="62">
        <f t="shared" si="121"/>
        <v>0</v>
      </c>
      <c r="BO74" s="62">
        <f t="shared" si="122"/>
        <v>0</v>
      </c>
      <c r="BP74" s="62">
        <f t="shared" si="123"/>
        <v>2.4221907556457545</v>
      </c>
      <c r="BQ74" s="62">
        <f t="shared" si="124"/>
        <v>0.90883629894324913</v>
      </c>
      <c r="BR74" s="62">
        <f t="shared" si="125"/>
        <v>92.062607839020686</v>
      </c>
      <c r="BS74" s="62">
        <f t="shared" si="126"/>
        <v>4.6063651063903084</v>
      </c>
      <c r="BU74" s="62">
        <f t="shared" si="174"/>
        <v>42.806629033974204</v>
      </c>
      <c r="BV74" s="62">
        <f t="shared" si="175"/>
        <v>0</v>
      </c>
      <c r="BW74" s="62">
        <f t="shared" si="176"/>
        <v>2.3227999631997793</v>
      </c>
      <c r="BX74" s="62">
        <f t="shared" si="177"/>
        <v>12.590075540453244</v>
      </c>
      <c r="BY74" s="62">
        <f t="shared" si="178"/>
        <v>0.13950083700502205</v>
      </c>
      <c r="BZ74" s="62">
        <f t="shared" si="179"/>
        <v>41.982674932849598</v>
      </c>
      <c r="CA74" s="62">
        <f t="shared" si="180"/>
        <v>1.1727580595483575</v>
      </c>
      <c r="CB74" s="62">
        <f t="shared" si="181"/>
        <v>0</v>
      </c>
      <c r="CC74" s="62">
        <f t="shared" si="127"/>
        <v>0</v>
      </c>
      <c r="CD74" s="62">
        <f t="shared" si="128"/>
        <v>0</v>
      </c>
      <c r="CE74" s="62">
        <f t="shared" si="182"/>
        <v>0.44382970257821552</v>
      </c>
      <c r="CF74" s="62">
        <f t="shared" si="183"/>
        <v>0.3057817502905017</v>
      </c>
      <c r="CG74" s="62">
        <f t="shared" si="184"/>
        <v>100.00000000000001</v>
      </c>
      <c r="CI74" s="62">
        <f t="shared" si="129"/>
        <v>0.71243453497502207</v>
      </c>
      <c r="CJ74" s="62">
        <f t="shared" si="130"/>
        <v>0</v>
      </c>
      <c r="CK74" s="62">
        <f t="shared" si="131"/>
        <v>2.2781482573556094E-2</v>
      </c>
      <c r="CL74" s="62">
        <f t="shared" si="132"/>
        <v>0.15767157846528798</v>
      </c>
      <c r="CM74" s="62">
        <f t="shared" si="133"/>
        <v>1.9664623203414443E-3</v>
      </c>
      <c r="CN74" s="62">
        <f t="shared" si="134"/>
        <v>1.0416399929747024</v>
      </c>
      <c r="CO74" s="62">
        <f t="shared" si="135"/>
        <v>2.0912233586810942E-2</v>
      </c>
      <c r="CP74" s="62">
        <f t="shared" si="185"/>
        <v>0</v>
      </c>
      <c r="CQ74" s="62">
        <f t="shared" si="136"/>
        <v>0</v>
      </c>
      <c r="CR74" s="62">
        <f t="shared" si="137"/>
        <v>0</v>
      </c>
      <c r="CS74" s="62">
        <f t="shared" si="138"/>
        <v>5.8398645076080989E-3</v>
      </c>
      <c r="CT74" s="62">
        <f t="shared" si="139"/>
        <v>4.0940119198085651E-3</v>
      </c>
      <c r="CV74" s="62">
        <f t="shared" si="140"/>
        <v>0</v>
      </c>
      <c r="CW74" s="62">
        <f t="shared" si="141"/>
        <v>0.15767157846528798</v>
      </c>
      <c r="CX74" s="62">
        <f t="shared" si="142"/>
        <v>0</v>
      </c>
      <c r="CY74" s="62">
        <f t="shared" si="143"/>
        <v>2.2781482573556094E-2</v>
      </c>
      <c r="CZ74" s="62">
        <f t="shared" si="144"/>
        <v>1.1390741286778047E-2</v>
      </c>
      <c r="DA74" s="62">
        <f t="shared" si="145"/>
        <v>9.5214923000328956E-3</v>
      </c>
      <c r="DB74" s="62">
        <f t="shared" si="146"/>
        <v>1.1917565414602991</v>
      </c>
      <c r="DC74" s="62">
        <f t="shared" si="147"/>
        <v>0.65156708320133438</v>
      </c>
      <c r="DD74" s="62">
        <f t="shared" si="148"/>
        <v>1.8290619219203959</v>
      </c>
      <c r="DE74" s="62">
        <f t="shared" si="149"/>
        <v>0.54018945825896481</v>
      </c>
      <c r="DF74" s="62">
        <f t="shared" si="150"/>
        <v>0.11137762494236958</v>
      </c>
      <c r="DG74" s="62">
        <f t="shared" si="151"/>
        <v>0.67247931678814532</v>
      </c>
      <c r="DH74" s="62">
        <f t="shared" si="152"/>
        <v>0</v>
      </c>
      <c r="DI74" s="62">
        <f t="shared" si="153"/>
        <v>0</v>
      </c>
      <c r="DJ74" s="62">
        <f t="shared" si="154"/>
        <v>1.6938426212395365</v>
      </c>
      <c r="DK74" s="62">
        <f t="shared" si="155"/>
        <v>1.4158788326024458</v>
      </c>
      <c r="DL74" s="62">
        <f t="shared" si="156"/>
        <v>80.328040546880274</v>
      </c>
      <c r="DM74" s="62">
        <f t="shared" si="157"/>
        <v>16.562237999277745</v>
      </c>
      <c r="DO74" s="62">
        <f t="shared" si="186"/>
        <v>1.6938426212395365</v>
      </c>
      <c r="DP74" s="62">
        <f t="shared" si="187"/>
        <v>3.1097214538419822</v>
      </c>
      <c r="DQ74" s="62">
        <f t="shared" si="188"/>
        <v>76.940355304401194</v>
      </c>
      <c r="DR74" s="62">
        <f t="shared" si="189"/>
        <v>18.256080620517281</v>
      </c>
    </row>
    <row r="75" spans="1:122" x14ac:dyDescent="0.25">
      <c r="A75" s="78">
        <f t="shared" si="193"/>
        <v>30</v>
      </c>
      <c r="B75" s="82" t="str">
        <f t="shared" si="194"/>
        <v xml:space="preserve">30 semi </v>
      </c>
      <c r="F75" s="80" t="str">
        <f t="shared" si="190"/>
        <v xml:space="preserve">30 Quant </v>
      </c>
      <c r="K75" s="62">
        <v>180</v>
      </c>
      <c r="L75" s="62">
        <v>41.73</v>
      </c>
      <c r="M75"/>
      <c r="N75" s="62">
        <v>2.5350000000000001</v>
      </c>
      <c r="O75" s="62">
        <v>12.06</v>
      </c>
      <c r="P75" s="62">
        <v>0.15720000000000001</v>
      </c>
      <c r="Q75" s="113">
        <v>40.94</v>
      </c>
      <c r="R75" s="62">
        <v>1.65</v>
      </c>
      <c r="S75"/>
      <c r="T75"/>
      <c r="U75"/>
      <c r="V75" s="62">
        <v>0.50460000000000005</v>
      </c>
      <c r="W75" s="62">
        <v>0.4199</v>
      </c>
      <c r="X75" s="62">
        <v>13</v>
      </c>
      <c r="Y75" s="62">
        <f t="shared" si="158"/>
        <v>99.996700000000004</v>
      </c>
      <c r="AA75" s="62">
        <f t="shared" si="159"/>
        <v>41.73137713544547</v>
      </c>
      <c r="AB75" s="62">
        <f t="shared" si="160"/>
        <v>0</v>
      </c>
      <c r="AC75" s="62">
        <f t="shared" si="161"/>
        <v>2.5350836577607061</v>
      </c>
      <c r="AD75" s="62">
        <f t="shared" si="162"/>
        <v>12.060397993133773</v>
      </c>
      <c r="AE75" s="62">
        <f t="shared" si="163"/>
        <v>0.15720518777119644</v>
      </c>
      <c r="AF75" s="62">
        <f t="shared" si="164"/>
        <v>40.941351064585128</v>
      </c>
      <c r="AG75" s="62">
        <f t="shared" si="165"/>
        <v>1.6500544517969091</v>
      </c>
      <c r="AH75" s="62">
        <f t="shared" si="166"/>
        <v>0</v>
      </c>
      <c r="AI75" s="62">
        <f t="shared" si="167"/>
        <v>0</v>
      </c>
      <c r="AJ75" s="62">
        <f t="shared" si="168"/>
        <v>0</v>
      </c>
      <c r="AK75" s="62">
        <f t="shared" si="169"/>
        <v>0.50461665234952757</v>
      </c>
      <c r="AL75" s="62">
        <f t="shared" si="170"/>
        <v>0.41991385715728619</v>
      </c>
      <c r="AM75" s="62">
        <f t="shared" si="171"/>
        <v>100</v>
      </c>
      <c r="AO75" s="62">
        <f t="shared" si="99"/>
        <v>0.69453902197629136</v>
      </c>
      <c r="AP75" s="62">
        <f t="shared" si="100"/>
        <v>0</v>
      </c>
      <c r="AQ75" s="62">
        <f t="shared" si="101"/>
        <v>2.4863511747358829E-2</v>
      </c>
      <c r="AR75" s="62">
        <f t="shared" si="102"/>
        <v>0.15103817148570786</v>
      </c>
      <c r="AS75" s="62">
        <f t="shared" si="103"/>
        <v>2.2160302758837953E-3</v>
      </c>
      <c r="AT75" s="62">
        <f t="shared" si="104"/>
        <v>1.0158035118891517</v>
      </c>
      <c r="AU75" s="62">
        <f t="shared" si="105"/>
        <v>2.9423224889388536E-2</v>
      </c>
      <c r="AV75" s="62">
        <f t="shared" si="172"/>
        <v>0</v>
      </c>
      <c r="AW75" s="62">
        <f t="shared" si="106"/>
        <v>0</v>
      </c>
      <c r="AX75" s="62">
        <f t="shared" si="107"/>
        <v>0</v>
      </c>
      <c r="AY75" s="62">
        <f t="shared" si="108"/>
        <v>6.6396927940727312E-3</v>
      </c>
      <c r="AZ75" s="62">
        <f t="shared" si="109"/>
        <v>5.6220893982766931E-3</v>
      </c>
      <c r="BB75" s="62">
        <f t="shared" si="110"/>
        <v>0</v>
      </c>
      <c r="BC75" s="62">
        <f t="shared" si="111"/>
        <v>0.15103817148570786</v>
      </c>
      <c r="BD75" s="62">
        <f t="shared" si="112"/>
        <v>0</v>
      </c>
      <c r="BE75" s="62">
        <f t="shared" si="173"/>
        <v>2.4863511747358829E-2</v>
      </c>
      <c r="BF75" s="62">
        <f t="shared" si="113"/>
        <v>1.2431755873679414E-2</v>
      </c>
      <c r="BG75" s="62">
        <f t="shared" si="114"/>
        <v>1.6991469015709124E-2</v>
      </c>
      <c r="BH75" s="62">
        <f t="shared" si="115"/>
        <v>1.1520662446350343</v>
      </c>
      <c r="BI75" s="62">
        <f t="shared" si="116"/>
        <v>0.60170963416609602</v>
      </c>
      <c r="BJ75" s="62">
        <f t="shared" si="117"/>
        <v>1.9146548089290152</v>
      </c>
      <c r="BK75" s="62">
        <f t="shared" si="118"/>
        <v>0.55035661046893813</v>
      </c>
      <c r="BL75" s="62">
        <f t="shared" si="119"/>
        <v>5.1353023697157885E-2</v>
      </c>
      <c r="BM75" s="62">
        <f t="shared" si="120"/>
        <v>0.63113285905548455</v>
      </c>
      <c r="BN75" s="62">
        <f t="shared" si="121"/>
        <v>0</v>
      </c>
      <c r="BO75" s="62">
        <f t="shared" si="122"/>
        <v>0</v>
      </c>
      <c r="BP75" s="62">
        <f t="shared" si="123"/>
        <v>1.9697525957187576</v>
      </c>
      <c r="BQ75" s="62">
        <f t="shared" si="124"/>
        <v>2.6922174581652318</v>
      </c>
      <c r="BR75" s="62">
        <f t="shared" si="125"/>
        <v>87.201387564033467</v>
      </c>
      <c r="BS75" s="62">
        <f t="shared" si="126"/>
        <v>8.1366423820825506</v>
      </c>
      <c r="BU75" s="62">
        <f t="shared" si="174"/>
        <v>44.878878071076343</v>
      </c>
      <c r="BV75" s="62">
        <f t="shared" si="175"/>
        <v>0</v>
      </c>
      <c r="BW75" s="62">
        <f t="shared" si="176"/>
        <v>1.7679312869324688</v>
      </c>
      <c r="BX75" s="62">
        <f t="shared" si="177"/>
        <v>12.060397993133773</v>
      </c>
      <c r="BY75" s="62">
        <f t="shared" si="178"/>
        <v>0.15720518777119644</v>
      </c>
      <c r="BZ75" s="62">
        <f t="shared" si="179"/>
        <v>40.961490931600736</v>
      </c>
      <c r="CA75" s="62">
        <f t="shared" si="180"/>
        <v>1.6241126222165332</v>
      </c>
      <c r="CB75" s="62">
        <f t="shared" si="181"/>
        <v>0</v>
      </c>
      <c r="CC75" s="62">
        <f t="shared" si="127"/>
        <v>0</v>
      </c>
      <c r="CD75" s="62">
        <f t="shared" si="128"/>
        <v>0</v>
      </c>
      <c r="CE75" s="62">
        <f t="shared" si="182"/>
        <v>0.41022194512418914</v>
      </c>
      <c r="CF75" s="62">
        <f t="shared" si="183"/>
        <v>0.29585661906842925</v>
      </c>
      <c r="CG75" s="62">
        <f t="shared" si="184"/>
        <v>100</v>
      </c>
      <c r="CI75" s="62">
        <f t="shared" si="129"/>
        <v>0.74692316004121395</v>
      </c>
      <c r="CJ75" s="62">
        <f t="shared" si="130"/>
        <v>0</v>
      </c>
      <c r="CK75" s="62">
        <f t="shared" si="131"/>
        <v>1.7339459463833553E-2</v>
      </c>
      <c r="CL75" s="62">
        <f t="shared" si="132"/>
        <v>0.15103817148570786</v>
      </c>
      <c r="CM75" s="62">
        <f t="shared" si="133"/>
        <v>2.2160302758837953E-3</v>
      </c>
      <c r="CN75" s="62">
        <f t="shared" si="134"/>
        <v>1.0163032058931714</v>
      </c>
      <c r="CO75" s="62">
        <f t="shared" si="135"/>
        <v>2.896063876990965E-2</v>
      </c>
      <c r="CP75" s="62">
        <f t="shared" si="185"/>
        <v>0</v>
      </c>
      <c r="CQ75" s="62">
        <f t="shared" si="136"/>
        <v>0</v>
      </c>
      <c r="CR75" s="62">
        <f t="shared" si="137"/>
        <v>0</v>
      </c>
      <c r="CS75" s="62">
        <f t="shared" si="138"/>
        <v>5.3976571726866993E-3</v>
      </c>
      <c r="CT75" s="62">
        <f t="shared" si="139"/>
        <v>3.9611275815829329E-3</v>
      </c>
      <c r="CV75" s="62">
        <f t="shared" si="140"/>
        <v>0</v>
      </c>
      <c r="CW75" s="62">
        <f t="shared" si="141"/>
        <v>0.15103817148570786</v>
      </c>
      <c r="CX75" s="62">
        <f t="shared" si="142"/>
        <v>0</v>
      </c>
      <c r="CY75" s="62">
        <f t="shared" si="143"/>
        <v>1.7339459463833553E-2</v>
      </c>
      <c r="CZ75" s="62">
        <f t="shared" si="144"/>
        <v>8.6697297319167765E-3</v>
      </c>
      <c r="DA75" s="62">
        <f t="shared" si="145"/>
        <v>2.0290909037992876E-2</v>
      </c>
      <c r="DB75" s="62">
        <f t="shared" si="146"/>
        <v>1.1492664986167702</v>
      </c>
      <c r="DC75" s="62">
        <f t="shared" si="147"/>
        <v>0.648420064425409</v>
      </c>
      <c r="DD75" s="62">
        <f t="shared" si="148"/>
        <v>1.7724104506778044</v>
      </c>
      <c r="DE75" s="62">
        <f t="shared" si="149"/>
        <v>0.50084643419136121</v>
      </c>
      <c r="DF75" s="62">
        <f t="shared" si="150"/>
        <v>0.14757363023404779</v>
      </c>
      <c r="DG75" s="62">
        <f t="shared" si="151"/>
        <v>0.67738070319531862</v>
      </c>
      <c r="DH75" s="62">
        <f t="shared" si="152"/>
        <v>0</v>
      </c>
      <c r="DI75" s="62">
        <f t="shared" si="153"/>
        <v>0</v>
      </c>
      <c r="DJ75" s="62">
        <f t="shared" si="154"/>
        <v>1.2798902730798507</v>
      </c>
      <c r="DK75" s="62">
        <f t="shared" si="155"/>
        <v>2.9954955820674027</v>
      </c>
      <c r="DL75" s="62">
        <f t="shared" si="156"/>
        <v>73.938692352584653</v>
      </c>
      <c r="DM75" s="62">
        <f t="shared" si="157"/>
        <v>21.785921792268095</v>
      </c>
      <c r="DO75" s="62">
        <f t="shared" si="186"/>
        <v>1.2798902730798507</v>
      </c>
      <c r="DP75" s="62">
        <f t="shared" si="187"/>
        <v>4.2753858551472534</v>
      </c>
      <c r="DQ75" s="62">
        <f t="shared" si="188"/>
        <v>71.378911806424952</v>
      </c>
      <c r="DR75" s="62">
        <f t="shared" si="189"/>
        <v>23.065812065347945</v>
      </c>
    </row>
    <row r="76" spans="1:122" x14ac:dyDescent="0.25">
      <c r="A76" s="78">
        <f>A75+5</f>
        <v>35</v>
      </c>
      <c r="B76" s="82" t="str">
        <f t="shared" si="194"/>
        <v>35 semi Simi-Quantification of sample: BAIC 35-20</v>
      </c>
      <c r="C76" s="117" t="s">
        <v>137</v>
      </c>
      <c r="D76" s="118"/>
      <c r="E76" s="119"/>
      <c r="F76" s="80" t="str">
        <f t="shared" si="190"/>
        <v>35 Quant Quantification of sample: BAIC 35-20</v>
      </c>
      <c r="G76" s="117" t="s">
        <v>287</v>
      </c>
      <c r="H76" s="118"/>
      <c r="I76" s="119"/>
      <c r="K76" s="62">
        <v>190</v>
      </c>
      <c r="L76" s="62">
        <v>42</v>
      </c>
      <c r="M76" s="62">
        <v>9.2990000000000003E-2</v>
      </c>
      <c r="N76" s="62">
        <v>3.0510000000000002</v>
      </c>
      <c r="O76" s="62">
        <v>11.73</v>
      </c>
      <c r="P76" s="62">
        <v>0.17180000000000001</v>
      </c>
      <c r="Q76" s="113">
        <v>39.82</v>
      </c>
      <c r="R76" s="62">
        <v>2.1230000000000002</v>
      </c>
      <c r="S76"/>
      <c r="T76" s="62">
        <v>3.005E-2</v>
      </c>
      <c r="U76"/>
      <c r="V76" s="62">
        <v>0.53869999999999996</v>
      </c>
      <c r="W76" s="62">
        <v>0.43619999999999998</v>
      </c>
      <c r="X76" s="62">
        <v>12</v>
      </c>
      <c r="Y76" s="62">
        <f t="shared" si="158"/>
        <v>99.993740000000017</v>
      </c>
      <c r="AA76" s="62">
        <f t="shared" si="159"/>
        <v>42.002629364598214</v>
      </c>
      <c r="AB76" s="62">
        <f t="shared" si="160"/>
        <v>9.299582153842828E-2</v>
      </c>
      <c r="AC76" s="62">
        <f t="shared" si="161"/>
        <v>3.0511910045568849</v>
      </c>
      <c r="AD76" s="62">
        <f t="shared" si="162"/>
        <v>11.73073434396993</v>
      </c>
      <c r="AE76" s="62">
        <f t="shared" si="163"/>
        <v>0.17181075535328508</v>
      </c>
      <c r="AF76" s="62">
        <f t="shared" si="164"/>
        <v>39.822492888054782</v>
      </c>
      <c r="AG76" s="62">
        <f t="shared" si="165"/>
        <v>2.1231329081200481</v>
      </c>
      <c r="AH76" s="62">
        <f t="shared" si="166"/>
        <v>0</v>
      </c>
      <c r="AI76" s="62">
        <f t="shared" si="167"/>
        <v>3.0051881247766105E-2</v>
      </c>
      <c r="AJ76" s="62">
        <f t="shared" si="168"/>
        <v>0</v>
      </c>
      <c r="AK76" s="62">
        <f t="shared" si="169"/>
        <v>0.5387337247311681</v>
      </c>
      <c r="AL76" s="62">
        <f t="shared" si="170"/>
        <v>0.43622730782947</v>
      </c>
      <c r="AM76" s="62">
        <f t="shared" si="171"/>
        <v>99.999999999999972</v>
      </c>
      <c r="AO76" s="62">
        <f t="shared" si="99"/>
        <v>0.69905349695594932</v>
      </c>
      <c r="AP76" s="62">
        <f t="shared" si="100"/>
        <v>1.1643398214401938E-3</v>
      </c>
      <c r="AQ76" s="62">
        <f t="shared" si="101"/>
        <v>2.9925372739867447E-2</v>
      </c>
      <c r="AR76" s="62">
        <f t="shared" si="102"/>
        <v>0.146909634864996</v>
      </c>
      <c r="AS76" s="62">
        <f t="shared" si="103"/>
        <v>2.4219164836944613E-3</v>
      </c>
      <c r="AT76" s="62">
        <f t="shared" si="104"/>
        <v>0.9880433125925403</v>
      </c>
      <c r="AU76" s="62">
        <f t="shared" si="105"/>
        <v>3.7859003354494436E-2</v>
      </c>
      <c r="AV76" s="62">
        <f t="shared" si="172"/>
        <v>0</v>
      </c>
      <c r="AW76" s="62">
        <f t="shared" si="106"/>
        <v>6.3804418785066042E-4</v>
      </c>
      <c r="AX76" s="62">
        <f t="shared" si="107"/>
        <v>0</v>
      </c>
      <c r="AY76" s="62">
        <f t="shared" si="108"/>
        <v>7.0886016411995803E-3</v>
      </c>
      <c r="AZ76" s="62">
        <f t="shared" si="109"/>
        <v>5.8405048578051948E-3</v>
      </c>
      <c r="BB76" s="62">
        <f t="shared" si="110"/>
        <v>1.1643398214401938E-3</v>
      </c>
      <c r="BC76" s="62">
        <f t="shared" si="111"/>
        <v>0.14574529504355582</v>
      </c>
      <c r="BD76" s="62">
        <f t="shared" si="112"/>
        <v>0</v>
      </c>
      <c r="BE76" s="62">
        <f t="shared" si="173"/>
        <v>2.9925372739867447E-2</v>
      </c>
      <c r="BF76" s="62">
        <f t="shared" si="113"/>
        <v>1.4962686369933724E-2</v>
      </c>
      <c r="BG76" s="62">
        <f t="shared" si="114"/>
        <v>2.2896316984560711E-2</v>
      </c>
      <c r="BH76" s="62">
        <f t="shared" si="115"/>
        <v>1.11331420713523</v>
      </c>
      <c r="BI76" s="62">
        <f t="shared" si="116"/>
        <v>0.57754285627783908</v>
      </c>
      <c r="BJ76" s="62">
        <f t="shared" si="117"/>
        <v>1.9276737562132478</v>
      </c>
      <c r="BK76" s="62">
        <f t="shared" si="118"/>
        <v>0.53577135085739092</v>
      </c>
      <c r="BL76" s="62">
        <f t="shared" si="119"/>
        <v>4.1771505420448163E-2</v>
      </c>
      <c r="BM76" s="62">
        <f t="shared" si="120"/>
        <v>0.61656619945377367</v>
      </c>
      <c r="BN76" s="62">
        <f t="shared" si="121"/>
        <v>0.18884262914050459</v>
      </c>
      <c r="BO76" s="62">
        <f t="shared" si="122"/>
        <v>0</v>
      </c>
      <c r="BP76" s="62">
        <f t="shared" si="123"/>
        <v>2.4267769435284352</v>
      </c>
      <c r="BQ76" s="62">
        <f t="shared" si="124"/>
        <v>3.7135212739272672</v>
      </c>
      <c r="BR76" s="62">
        <f t="shared" si="125"/>
        <v>86.895997758560199</v>
      </c>
      <c r="BS76" s="62">
        <f t="shared" si="126"/>
        <v>6.7748613948436089</v>
      </c>
      <c r="BU76" s="62">
        <f t="shared" si="174"/>
        <v>45.205465754976245</v>
      </c>
      <c r="BV76" s="62">
        <f t="shared" si="175"/>
        <v>9.299582153842828E-2</v>
      </c>
      <c r="BW76" s="62">
        <f t="shared" si="176"/>
        <v>2.2509045420643328</v>
      </c>
      <c r="BX76" s="62">
        <f t="shared" si="177"/>
        <v>11.73073434396993</v>
      </c>
      <c r="BY76" s="62">
        <f t="shared" si="178"/>
        <v>0.17181075535328508</v>
      </c>
      <c r="BZ76" s="62">
        <f t="shared" si="179"/>
        <v>39.851024191394373</v>
      </c>
      <c r="CA76" s="62">
        <f t="shared" si="180"/>
        <v>2.0812956424072144</v>
      </c>
      <c r="CB76" s="62">
        <f t="shared" si="181"/>
        <v>0</v>
      </c>
      <c r="CC76" s="62">
        <f t="shared" si="127"/>
        <v>3.0051881247766105E-2</v>
      </c>
      <c r="CD76" s="62">
        <f t="shared" si="128"/>
        <v>0</v>
      </c>
      <c r="CE76" s="62">
        <f t="shared" si="182"/>
        <v>0.43772712887826776</v>
      </c>
      <c r="CF76" s="62">
        <f t="shared" si="183"/>
        <v>0.3086170001842114</v>
      </c>
      <c r="CG76" s="62">
        <f t="shared" si="184"/>
        <v>99.999999999999972</v>
      </c>
      <c r="CI76" s="62">
        <f t="shared" si="129"/>
        <v>0.75235858791672205</v>
      </c>
      <c r="CJ76" s="62">
        <f t="shared" si="130"/>
        <v>1.1643398214401938E-3</v>
      </c>
      <c r="CK76" s="62">
        <f t="shared" si="131"/>
        <v>2.2076348980623117E-2</v>
      </c>
      <c r="CL76" s="62">
        <f t="shared" si="132"/>
        <v>0.146909634864996</v>
      </c>
      <c r="CM76" s="62">
        <f t="shared" si="133"/>
        <v>2.4219164836944613E-3</v>
      </c>
      <c r="CN76" s="62">
        <f t="shared" si="134"/>
        <v>0.98875120809128458</v>
      </c>
      <c r="CO76" s="62">
        <f t="shared" si="135"/>
        <v>3.711297507858799E-2</v>
      </c>
      <c r="CP76" s="62">
        <f t="shared" si="185"/>
        <v>0</v>
      </c>
      <c r="CQ76" s="62">
        <f t="shared" si="136"/>
        <v>6.3804418785066042E-4</v>
      </c>
      <c r="CR76" s="62">
        <f t="shared" si="137"/>
        <v>0</v>
      </c>
      <c r="CS76" s="62">
        <f t="shared" si="138"/>
        <v>5.7595674852403654E-3</v>
      </c>
      <c r="CT76" s="62">
        <f t="shared" si="139"/>
        <v>4.1319721540261272E-3</v>
      </c>
      <c r="CV76" s="62">
        <f t="shared" si="140"/>
        <v>1.1643398214401938E-3</v>
      </c>
      <c r="CW76" s="62">
        <f t="shared" si="141"/>
        <v>0.14574529504355582</v>
      </c>
      <c r="CX76" s="62">
        <f t="shared" si="142"/>
        <v>0</v>
      </c>
      <c r="CY76" s="62">
        <f t="shared" si="143"/>
        <v>2.2076348980623117E-2</v>
      </c>
      <c r="CZ76" s="62">
        <f t="shared" si="144"/>
        <v>1.1038174490311558E-2</v>
      </c>
      <c r="DA76" s="62">
        <f t="shared" si="145"/>
        <v>2.607480058827643E-2</v>
      </c>
      <c r="DB76" s="62">
        <f t="shared" si="146"/>
        <v>1.1108436190302584</v>
      </c>
      <c r="DC76" s="62">
        <f t="shared" si="147"/>
        <v>0.62598303658299315</v>
      </c>
      <c r="DD76" s="62">
        <f t="shared" si="148"/>
        <v>1.7745586607169701</v>
      </c>
      <c r="DE76" s="62">
        <f t="shared" si="149"/>
        <v>0.48486058244726526</v>
      </c>
      <c r="DF76" s="62">
        <f t="shared" si="150"/>
        <v>0.14112245413572788</v>
      </c>
      <c r="DG76" s="62">
        <f t="shared" si="151"/>
        <v>0.66426035148302132</v>
      </c>
      <c r="DH76" s="62">
        <f t="shared" si="152"/>
        <v>0.17528365479599978</v>
      </c>
      <c r="DI76" s="62">
        <f t="shared" si="153"/>
        <v>0</v>
      </c>
      <c r="DJ76" s="62">
        <f t="shared" si="154"/>
        <v>1.6617241215237122</v>
      </c>
      <c r="DK76" s="62">
        <f t="shared" si="155"/>
        <v>3.9253886717854041</v>
      </c>
      <c r="DL76" s="62">
        <f t="shared" si="156"/>
        <v>72.992551996332494</v>
      </c>
      <c r="DM76" s="62">
        <f t="shared" si="157"/>
        <v>21.245051555562398</v>
      </c>
      <c r="DO76" s="62">
        <f t="shared" si="186"/>
        <v>1.6617241215237122</v>
      </c>
      <c r="DP76" s="62">
        <f t="shared" si="187"/>
        <v>5.5871127933091165</v>
      </c>
      <c r="DQ76" s="62">
        <f t="shared" si="188"/>
        <v>69.669103753285071</v>
      </c>
      <c r="DR76" s="62">
        <f t="shared" si="189"/>
        <v>22.90677567708611</v>
      </c>
    </row>
    <row r="77" spans="1:122" x14ac:dyDescent="0.25">
      <c r="A77" s="78">
        <f t="shared" si="193"/>
        <v>35</v>
      </c>
      <c r="B77" s="82" t="str">
        <f t="shared" si="194"/>
        <v>35 semi Elements</v>
      </c>
      <c r="C77" s="2" t="s">
        <v>0</v>
      </c>
      <c r="D77" s="3" t="s">
        <v>1</v>
      </c>
      <c r="E77" s="2" t="s">
        <v>2</v>
      </c>
      <c r="F77" s="80" t="str">
        <f t="shared" si="190"/>
        <v>35 Quant Elements</v>
      </c>
      <c r="G77" s="2" t="s">
        <v>0</v>
      </c>
      <c r="H77" s="3" t="s">
        <v>1</v>
      </c>
      <c r="I77" s="2" t="s">
        <v>2</v>
      </c>
      <c r="K77" s="62">
        <v>200</v>
      </c>
      <c r="L77" s="62">
        <v>40.43</v>
      </c>
      <c r="M77"/>
      <c r="N77" s="62">
        <v>4.7469999999999999</v>
      </c>
      <c r="O77" s="62">
        <v>11.52</v>
      </c>
      <c r="P77" s="62">
        <v>0.15590000000000001</v>
      </c>
      <c r="Q77" s="113">
        <v>37.270000000000003</v>
      </c>
      <c r="R77" s="62">
        <v>4.8070000000000004</v>
      </c>
      <c r="S77" s="62">
        <v>0.14749999999999999</v>
      </c>
      <c r="T77"/>
      <c r="U77"/>
      <c r="V77" s="62">
        <v>0.54290000000000005</v>
      </c>
      <c r="W77" s="62">
        <v>0.38140000000000002</v>
      </c>
      <c r="X77" s="62">
        <v>12</v>
      </c>
      <c r="Y77" s="62">
        <f t="shared" si="158"/>
        <v>100.00170000000001</v>
      </c>
      <c r="AA77" s="62">
        <f t="shared" si="159"/>
        <v>40.429312701684069</v>
      </c>
      <c r="AB77" s="62">
        <f t="shared" si="160"/>
        <v>0</v>
      </c>
      <c r="AC77" s="62">
        <f t="shared" si="161"/>
        <v>4.7469193023718592</v>
      </c>
      <c r="AD77" s="62">
        <f t="shared" si="162"/>
        <v>11.519804163329221</v>
      </c>
      <c r="AE77" s="62">
        <f t="shared" si="163"/>
        <v>0.15589734974505434</v>
      </c>
      <c r="AF77" s="62">
        <f t="shared" si="164"/>
        <v>37.269366420770844</v>
      </c>
      <c r="AG77" s="62">
        <f t="shared" si="165"/>
        <v>4.8069182823891996</v>
      </c>
      <c r="AH77" s="62">
        <f t="shared" si="166"/>
        <v>0.14749749254262676</v>
      </c>
      <c r="AI77" s="62">
        <f t="shared" si="167"/>
        <v>0</v>
      </c>
      <c r="AJ77" s="62">
        <f t="shared" si="168"/>
        <v>0</v>
      </c>
      <c r="AK77" s="62">
        <f t="shared" si="169"/>
        <v>0.54289077085689541</v>
      </c>
      <c r="AL77" s="62">
        <f t="shared" si="170"/>
        <v>0.38139351631022267</v>
      </c>
      <c r="AM77" s="62">
        <f t="shared" si="171"/>
        <v>100</v>
      </c>
      <c r="AO77" s="62">
        <f t="shared" si="99"/>
        <v>0.67286864777705035</v>
      </c>
      <c r="AP77" s="62">
        <f t="shared" si="100"/>
        <v>0</v>
      </c>
      <c r="AQ77" s="62">
        <f t="shared" si="101"/>
        <v>4.6556682055432126E-2</v>
      </c>
      <c r="AR77" s="62">
        <f t="shared" si="102"/>
        <v>0.14426805464407291</v>
      </c>
      <c r="AS77" s="62">
        <f t="shared" si="103"/>
        <v>2.1975944424168924E-3</v>
      </c>
      <c r="AT77" s="62">
        <f t="shared" si="104"/>
        <v>0.92469721471528776</v>
      </c>
      <c r="AU77" s="62">
        <f t="shared" si="105"/>
        <v>8.5715375934186877E-2</v>
      </c>
      <c r="AV77" s="62">
        <f t="shared" si="172"/>
        <v>4.7595189591037998E-3</v>
      </c>
      <c r="AW77" s="62">
        <f t="shared" si="106"/>
        <v>0</v>
      </c>
      <c r="AX77" s="62">
        <f t="shared" si="107"/>
        <v>0</v>
      </c>
      <c r="AY77" s="62">
        <f t="shared" si="108"/>
        <v>7.1432996165380971E-3</v>
      </c>
      <c r="AZ77" s="62">
        <f t="shared" si="109"/>
        <v>5.1063531437973318E-3</v>
      </c>
      <c r="BB77" s="62">
        <f t="shared" si="110"/>
        <v>0</v>
      </c>
      <c r="BC77" s="62">
        <f t="shared" si="111"/>
        <v>0.14426805464407291</v>
      </c>
      <c r="BD77" s="62">
        <f t="shared" si="112"/>
        <v>4.7595189591037998E-3</v>
      </c>
      <c r="BE77" s="62">
        <f t="shared" si="173"/>
        <v>4.1797163096328326E-2</v>
      </c>
      <c r="BF77" s="62">
        <f t="shared" si="113"/>
        <v>2.0898581548164163E-2</v>
      </c>
      <c r="BG77" s="62">
        <f t="shared" si="114"/>
        <v>6.4816794386022711E-2</v>
      </c>
      <c r="BH77" s="62">
        <f t="shared" si="115"/>
        <v>1.0063460694157549</v>
      </c>
      <c r="BI77" s="62">
        <f t="shared" si="116"/>
        <v>0.35752575025931976</v>
      </c>
      <c r="BJ77" s="62">
        <f t="shared" si="117"/>
        <v>2.8147512974543352</v>
      </c>
      <c r="BK77" s="62">
        <f t="shared" si="118"/>
        <v>0.64882031915643512</v>
      </c>
      <c r="BL77" s="62">
        <f t="shared" si="119"/>
        <v>-0.29129456889711536</v>
      </c>
      <c r="BM77" s="62">
        <f t="shared" si="120"/>
        <v>0.4480006451526104</v>
      </c>
      <c r="BN77" s="62">
        <f t="shared" si="121"/>
        <v>0</v>
      </c>
      <c r="BO77" s="62">
        <f t="shared" si="122"/>
        <v>1.0623910948794462</v>
      </c>
      <c r="BP77" s="62">
        <f t="shared" si="123"/>
        <v>4.6648552349841168</v>
      </c>
      <c r="BQ77" s="62">
        <f t="shared" si="124"/>
        <v>14.46801362617302</v>
      </c>
      <c r="BR77" s="114">
        <f t="shared" si="125"/>
        <v>144.82575553778855</v>
      </c>
      <c r="BS77" s="114">
        <f t="shared" si="126"/>
        <v>-65.021015493825132</v>
      </c>
      <c r="BU77" s="62">
        <f t="shared" si="174"/>
        <v>43.311192492827615</v>
      </c>
      <c r="BV77" s="62">
        <f t="shared" si="175"/>
        <v>0</v>
      </c>
      <c r="BW77" s="62">
        <f t="shared" si="176"/>
        <v>3.8377670831595854</v>
      </c>
      <c r="BX77" s="62">
        <f t="shared" si="177"/>
        <v>11.519804163329221</v>
      </c>
      <c r="BY77" s="62">
        <f t="shared" si="178"/>
        <v>0.15589734974505434</v>
      </c>
      <c r="BZ77" s="62">
        <f t="shared" si="179"/>
        <v>37.317046172615065</v>
      </c>
      <c r="CA77" s="62">
        <f t="shared" si="180"/>
        <v>4.6749058281009219</v>
      </c>
      <c r="CB77" s="62">
        <f t="shared" si="181"/>
        <v>0.14749749254262676</v>
      </c>
      <c r="CC77" s="62">
        <f t="shared" si="127"/>
        <v>0</v>
      </c>
      <c r="CD77" s="62">
        <f t="shared" si="128"/>
        <v>0</v>
      </c>
      <c r="CE77" s="62">
        <f t="shared" si="182"/>
        <v>0.44107853946482911</v>
      </c>
      <c r="CF77" s="62">
        <f t="shared" si="183"/>
        <v>0.26572600845785616</v>
      </c>
      <c r="CG77" s="62">
        <f t="shared" si="184"/>
        <v>100</v>
      </c>
      <c r="CI77" s="62">
        <f t="shared" si="129"/>
        <v>0.72083202950532765</v>
      </c>
      <c r="CJ77" s="62">
        <f t="shared" si="130"/>
        <v>0</v>
      </c>
      <c r="CK77" s="62">
        <f t="shared" si="131"/>
        <v>3.7639928238128534E-2</v>
      </c>
      <c r="CL77" s="62">
        <f t="shared" si="132"/>
        <v>0.14426805464407291</v>
      </c>
      <c r="CM77" s="62">
        <f t="shared" si="133"/>
        <v>2.1975944424168924E-3</v>
      </c>
      <c r="CN77" s="62">
        <f t="shared" si="134"/>
        <v>0.92588020594811149</v>
      </c>
      <c r="CO77" s="62">
        <f t="shared" si="135"/>
        <v>8.3361373539602754E-2</v>
      </c>
      <c r="CP77" s="62">
        <f t="shared" si="185"/>
        <v>4.7595189591037998E-3</v>
      </c>
      <c r="CQ77" s="62">
        <f t="shared" si="136"/>
        <v>0</v>
      </c>
      <c r="CR77" s="62">
        <f t="shared" si="137"/>
        <v>0</v>
      </c>
      <c r="CS77" s="62">
        <f t="shared" si="138"/>
        <v>5.8036649929582781E-3</v>
      </c>
      <c r="CT77" s="62">
        <f t="shared" si="139"/>
        <v>3.5577186833291763E-3</v>
      </c>
      <c r="CV77" s="62">
        <f t="shared" si="140"/>
        <v>0</v>
      </c>
      <c r="CW77" s="62">
        <f t="shared" si="141"/>
        <v>0.14426805464407291</v>
      </c>
      <c r="CX77" s="62">
        <f t="shared" si="142"/>
        <v>4.7595189591037998E-3</v>
      </c>
      <c r="CY77" s="62">
        <f t="shared" si="143"/>
        <v>3.2880409279024733E-2</v>
      </c>
      <c r="CZ77" s="62">
        <f t="shared" si="144"/>
        <v>1.6440204639512367E-2</v>
      </c>
      <c r="DA77" s="62">
        <f t="shared" si="145"/>
        <v>6.6921168900090394E-2</v>
      </c>
      <c r="DB77" s="62">
        <f t="shared" si="146"/>
        <v>1.0054246861345109</v>
      </c>
      <c r="DC77" s="62">
        <f t="shared" si="147"/>
        <v>0.40598838774863</v>
      </c>
      <c r="DD77" s="114">
        <f t="shared" si="148"/>
        <v>2.4764863145716998</v>
      </c>
      <c r="DE77" s="62">
        <f t="shared" si="149"/>
        <v>0.59943629838588097</v>
      </c>
      <c r="DF77" s="62">
        <f t="shared" si="150"/>
        <v>-0.19344791063725097</v>
      </c>
      <c r="DG77" s="62">
        <f t="shared" si="151"/>
        <v>0.49410928024733658</v>
      </c>
      <c r="DH77" s="62">
        <f t="shared" si="152"/>
        <v>0</v>
      </c>
      <c r="DI77" s="114">
        <f t="shared" si="153"/>
        <v>0.96325229040857607</v>
      </c>
      <c r="DJ77" s="114">
        <f t="shared" si="154"/>
        <v>3.3272406118911357</v>
      </c>
      <c r="DK77" s="62">
        <f t="shared" si="155"/>
        <v>13.543799231334336</v>
      </c>
      <c r="DL77" s="62">
        <f t="shared" si="156"/>
        <v>121.3165431917856</v>
      </c>
      <c r="DM77" s="114">
        <f t="shared" si="157"/>
        <v>-39.150835325419642</v>
      </c>
      <c r="DN77" s="114"/>
      <c r="DO77" s="62">
        <f t="shared" si="186"/>
        <v>3.3272406118911357</v>
      </c>
      <c r="DP77" s="114">
        <f t="shared" si="187"/>
        <v>16.871039843225471</v>
      </c>
      <c r="DQ77" s="62">
        <f t="shared" si="188"/>
        <v>114.66206196800333</v>
      </c>
      <c r="DR77" s="114">
        <f t="shared" si="189"/>
        <v>-35.823594713528507</v>
      </c>
    </row>
    <row r="78" spans="1:122" x14ac:dyDescent="0.25">
      <c r="A78" s="78">
        <f t="shared" si="193"/>
        <v>35</v>
      </c>
      <c r="B78" s="82" t="str">
        <f t="shared" si="194"/>
        <v>35 semi MgO</v>
      </c>
      <c r="C78" s="13" t="s">
        <v>3</v>
      </c>
      <c r="D78" s="5">
        <v>43.85</v>
      </c>
      <c r="E78" s="10">
        <f t="shared" ref="E78:E85" si="195">D78*(100-D$86)/100</f>
        <v>37.710999999999999</v>
      </c>
      <c r="F78" s="80" t="str">
        <f t="shared" si="190"/>
        <v>35 Quant SiO2</v>
      </c>
      <c r="G78" s="13" t="s">
        <v>5</v>
      </c>
      <c r="H78" s="5">
        <v>42.338000000000001</v>
      </c>
      <c r="I78" s="8">
        <f t="shared" ref="I78:I87" si="196">H78*(100-H$88)/100</f>
        <v>36.410679999999999</v>
      </c>
      <c r="K78" s="62">
        <v>210</v>
      </c>
      <c r="L78" s="62">
        <v>42.61</v>
      </c>
      <c r="M78" s="62">
        <v>0.13189999999999999</v>
      </c>
      <c r="N78" s="62">
        <v>4.2320000000000002</v>
      </c>
      <c r="O78" s="62">
        <v>10.33</v>
      </c>
      <c r="P78" s="62">
        <v>0.15820000000000001</v>
      </c>
      <c r="Q78" s="113">
        <v>34.68</v>
      </c>
      <c r="R78" s="62">
        <v>6.8639999999999999</v>
      </c>
      <c r="S78"/>
      <c r="T78" s="62">
        <v>0.1716</v>
      </c>
      <c r="U78" s="62">
        <v>1.6899999999999998E-2</v>
      </c>
      <c r="V78" s="62">
        <v>0.42320000000000002</v>
      </c>
      <c r="W78" s="62">
        <v>0.37559999999999999</v>
      </c>
      <c r="X78" s="62">
        <v>11</v>
      </c>
      <c r="Y78" s="62">
        <f t="shared" si="158"/>
        <v>99.993400000000008</v>
      </c>
      <c r="AA78" s="62">
        <f t="shared" si="159"/>
        <v>42.612812445621408</v>
      </c>
      <c r="AB78" s="62">
        <f t="shared" si="160"/>
        <v>0.13190870597459431</v>
      </c>
      <c r="AC78" s="62">
        <f t="shared" si="161"/>
        <v>4.2322793304358086</v>
      </c>
      <c r="AD78" s="62">
        <f t="shared" si="162"/>
        <v>10.330681825000449</v>
      </c>
      <c r="AE78" s="62">
        <f t="shared" si="163"/>
        <v>0.15821044188916467</v>
      </c>
      <c r="AF78" s="62">
        <f t="shared" si="164"/>
        <v>34.682289031076046</v>
      </c>
      <c r="AG78" s="62">
        <f t="shared" si="165"/>
        <v>6.8644530539015571</v>
      </c>
      <c r="AH78" s="62">
        <f t="shared" si="166"/>
        <v>0</v>
      </c>
      <c r="AI78" s="62">
        <f t="shared" si="167"/>
        <v>0.17161132634753892</v>
      </c>
      <c r="AJ78" s="62">
        <f t="shared" si="168"/>
        <v>1.6901115473621258E-2</v>
      </c>
      <c r="AK78" s="62">
        <f t="shared" si="169"/>
        <v>0.42322793304358086</v>
      </c>
      <c r="AL78" s="62">
        <f t="shared" si="170"/>
        <v>0.37562479123622156</v>
      </c>
      <c r="AM78" s="62">
        <f t="shared" si="171"/>
        <v>99.999999999999986</v>
      </c>
      <c r="AO78" s="62">
        <f t="shared" si="99"/>
        <v>0.70920882825366405</v>
      </c>
      <c r="AP78" s="62">
        <f t="shared" si="100"/>
        <v>1.6515425813771667E-3</v>
      </c>
      <c r="AQ78" s="62">
        <f t="shared" si="101"/>
        <v>4.1509212734756856E-2</v>
      </c>
      <c r="AR78" s="62">
        <f t="shared" si="102"/>
        <v>0.1293761030056412</v>
      </c>
      <c r="AS78" s="62">
        <f t="shared" si="103"/>
        <v>2.2302007596442723E-3</v>
      </c>
      <c r="AT78" s="62">
        <f t="shared" si="104"/>
        <v>0.86050875415776051</v>
      </c>
      <c r="AU78" s="62">
        <f t="shared" si="105"/>
        <v>0.12240465502677528</v>
      </c>
      <c r="AV78" s="62">
        <f t="shared" si="172"/>
        <v>0</v>
      </c>
      <c r="AW78" s="62">
        <f t="shared" si="106"/>
        <v>3.6435525763808688E-3</v>
      </c>
      <c r="AX78" s="62">
        <f t="shared" si="107"/>
        <v>2.3814450434861574E-4</v>
      </c>
      <c r="AY78" s="62">
        <f t="shared" si="108"/>
        <v>5.5687885926786959E-3</v>
      </c>
      <c r="AZ78" s="62">
        <f t="shared" si="109"/>
        <v>5.0291175691019084E-3</v>
      </c>
      <c r="BB78" s="62">
        <f t="shared" si="110"/>
        <v>1.6515425813771667E-3</v>
      </c>
      <c r="BC78" s="62">
        <f t="shared" si="111"/>
        <v>0.12772456042426403</v>
      </c>
      <c r="BD78" s="62">
        <f t="shared" si="112"/>
        <v>0</v>
      </c>
      <c r="BE78" s="62">
        <f t="shared" si="173"/>
        <v>4.1509212734756856E-2</v>
      </c>
      <c r="BF78" s="62">
        <f t="shared" si="113"/>
        <v>2.0754606367378428E-2</v>
      </c>
      <c r="BG78" s="62">
        <f t="shared" si="114"/>
        <v>0.10165004865939685</v>
      </c>
      <c r="BH78" s="62">
        <f t="shared" si="115"/>
        <v>0.8888134666822719</v>
      </c>
      <c r="BI78" s="62">
        <f t="shared" si="116"/>
        <v>0.26109942088131977</v>
      </c>
      <c r="BJ78" s="62">
        <f t="shared" si="117"/>
        <v>3.4041188742669544</v>
      </c>
      <c r="BK78" s="62">
        <f t="shared" si="118"/>
        <v>0.62771404580095225</v>
      </c>
      <c r="BL78" s="62">
        <f t="shared" si="119"/>
        <v>-0.36661462491963248</v>
      </c>
      <c r="BM78" s="62">
        <f t="shared" si="120"/>
        <v>0.38515561848947222</v>
      </c>
      <c r="BN78" s="62">
        <f t="shared" si="121"/>
        <v>0.42879877693444829</v>
      </c>
      <c r="BO78" s="62">
        <f t="shared" si="122"/>
        <v>0</v>
      </c>
      <c r="BP78" s="62">
        <f t="shared" si="123"/>
        <v>5.3886287440840572</v>
      </c>
      <c r="BQ78" s="62">
        <f t="shared" si="124"/>
        <v>26.391942316213502</v>
      </c>
      <c r="BR78" s="114">
        <f t="shared" si="125"/>
        <v>162.97673347276125</v>
      </c>
      <c r="BS78" s="114">
        <f t="shared" si="126"/>
        <v>-95.186103309993257</v>
      </c>
      <c r="BU78" s="62">
        <f t="shared" si="174"/>
        <v>45.940126184528168</v>
      </c>
      <c r="BV78" s="62">
        <f t="shared" si="175"/>
        <v>0.13190870597459431</v>
      </c>
      <c r="BW78" s="62">
        <f t="shared" si="176"/>
        <v>3.3561669974218296</v>
      </c>
      <c r="BX78" s="62">
        <f t="shared" si="177"/>
        <v>10.330681825000449</v>
      </c>
      <c r="BY78" s="62">
        <f t="shared" si="178"/>
        <v>0.15821044188916467</v>
      </c>
      <c r="BZ78" s="62">
        <f t="shared" si="179"/>
        <v>34.749371863342972</v>
      </c>
      <c r="CA78" s="62">
        <f t="shared" si="180"/>
        <v>6.6633074312904643</v>
      </c>
      <c r="CB78" s="62">
        <f t="shared" si="181"/>
        <v>0</v>
      </c>
      <c r="CC78" s="62">
        <f t="shared" si="127"/>
        <v>0.17161132634753892</v>
      </c>
      <c r="CD78" s="62">
        <f t="shared" si="128"/>
        <v>1.6901115473621258E-2</v>
      </c>
      <c r="CE78" s="62">
        <f t="shared" si="182"/>
        <v>0.3446063596197349</v>
      </c>
      <c r="CF78" s="62">
        <f t="shared" si="183"/>
        <v>0.26121371170497248</v>
      </c>
      <c r="CG78" s="62">
        <f t="shared" si="184"/>
        <v>99.999999999999986</v>
      </c>
      <c r="CI78" s="62">
        <f t="shared" si="129"/>
        <v>0.76458560679917065</v>
      </c>
      <c r="CJ78" s="62">
        <f t="shared" si="130"/>
        <v>1.6515425813771667E-3</v>
      </c>
      <c r="CK78" s="62">
        <f t="shared" si="131"/>
        <v>3.2916506447840624E-2</v>
      </c>
      <c r="CL78" s="62">
        <f t="shared" si="132"/>
        <v>0.1293761030056412</v>
      </c>
      <c r="CM78" s="62">
        <f t="shared" si="133"/>
        <v>2.2302007596442723E-3</v>
      </c>
      <c r="CN78" s="62">
        <f t="shared" si="134"/>
        <v>0.86217315884476564</v>
      </c>
      <c r="CO78" s="62">
        <f t="shared" si="135"/>
        <v>0.11881789285468018</v>
      </c>
      <c r="CP78" s="62">
        <f t="shared" si="185"/>
        <v>0</v>
      </c>
      <c r="CQ78" s="62">
        <f t="shared" si="136"/>
        <v>3.6435525763808688E-3</v>
      </c>
      <c r="CR78" s="62">
        <f t="shared" si="137"/>
        <v>2.3814450434861574E-4</v>
      </c>
      <c r="CS78" s="62">
        <f t="shared" si="138"/>
        <v>4.5342942055228274E-3</v>
      </c>
      <c r="CT78" s="62">
        <f t="shared" si="139"/>
        <v>3.4973050168024167E-3</v>
      </c>
      <c r="CV78" s="62">
        <f t="shared" si="140"/>
        <v>1.6515425813771667E-3</v>
      </c>
      <c r="CW78" s="62">
        <f t="shared" si="141"/>
        <v>0.12772456042426403</v>
      </c>
      <c r="CX78" s="62">
        <f t="shared" si="142"/>
        <v>0</v>
      </c>
      <c r="CY78" s="62">
        <f t="shared" si="143"/>
        <v>3.2916506447840624E-2</v>
      </c>
      <c r="CZ78" s="62">
        <f t="shared" si="144"/>
        <v>1.6458253223920312E-2</v>
      </c>
      <c r="DA78" s="62">
        <f t="shared" si="145"/>
        <v>0.10235963963075986</v>
      </c>
      <c r="DB78" s="62">
        <f t="shared" si="146"/>
        <v>0.889768280397914</v>
      </c>
      <c r="DC78" s="62">
        <f t="shared" si="147"/>
        <v>0.32223054182829064</v>
      </c>
      <c r="DD78" s="114">
        <f t="shared" si="148"/>
        <v>2.7612785409771967</v>
      </c>
      <c r="DE78" s="62">
        <f t="shared" si="149"/>
        <v>0.56753773856962331</v>
      </c>
      <c r="DF78" s="62">
        <f t="shared" si="150"/>
        <v>-0.24530719674133267</v>
      </c>
      <c r="DG78" s="62">
        <f t="shared" si="151"/>
        <v>0.44269997726434801</v>
      </c>
      <c r="DH78" s="62">
        <f t="shared" si="152"/>
        <v>0.37306136575448395</v>
      </c>
      <c r="DI78" s="62">
        <f t="shared" si="153"/>
        <v>0</v>
      </c>
      <c r="DJ78" s="114">
        <f t="shared" si="154"/>
        <v>3.7176991346653372</v>
      </c>
      <c r="DK78" s="62">
        <f t="shared" si="155"/>
        <v>23.121672664924983</v>
      </c>
      <c r="DL78" s="62">
        <f t="shared" si="156"/>
        <v>128.1991795158217</v>
      </c>
      <c r="DM78" s="114">
        <f t="shared" si="157"/>
        <v>-55.411612681166503</v>
      </c>
      <c r="DN78" s="114"/>
      <c r="DO78" s="62">
        <f t="shared" si="186"/>
        <v>3.7176991346653372</v>
      </c>
      <c r="DP78" s="114">
        <f t="shared" si="187"/>
        <v>26.839371799590321</v>
      </c>
      <c r="DQ78" s="62">
        <f t="shared" si="188"/>
        <v>120.76378124649102</v>
      </c>
      <c r="DR78" s="114">
        <f t="shared" si="189"/>
        <v>-51.693913546501165</v>
      </c>
    </row>
    <row r="79" spans="1:122" x14ac:dyDescent="0.25">
      <c r="A79" s="78">
        <f t="shared" si="193"/>
        <v>35</v>
      </c>
      <c r="B79" s="82" t="str">
        <f t="shared" si="194"/>
        <v>35 semi Al2O3</v>
      </c>
      <c r="C79" s="13" t="s">
        <v>4</v>
      </c>
      <c r="D79" s="5">
        <v>1.8080000000000001</v>
      </c>
      <c r="E79" s="10">
        <f t="shared" si="195"/>
        <v>1.55488</v>
      </c>
      <c r="F79" s="80" t="str">
        <f t="shared" si="190"/>
        <v>35 Quant TiO2</v>
      </c>
      <c r="G79" s="13" t="s">
        <v>7</v>
      </c>
      <c r="H79" s="5">
        <v>3.1E-2</v>
      </c>
      <c r="I79" s="8">
        <f t="shared" si="196"/>
        <v>2.666E-2</v>
      </c>
      <c r="K79" s="62">
        <v>220</v>
      </c>
      <c r="L79" s="62">
        <v>41.87</v>
      </c>
      <c r="M79" s="62">
        <v>5.7750000000000003E-2</v>
      </c>
      <c r="N79" s="62">
        <v>3.3079999999999998</v>
      </c>
      <c r="O79" s="62">
        <v>11.54</v>
      </c>
      <c r="P79" s="62">
        <v>0.14879999999999999</v>
      </c>
      <c r="Q79" s="113">
        <v>39.06</v>
      </c>
      <c r="R79" s="62">
        <v>2.7269999999999999</v>
      </c>
      <c r="S79"/>
      <c r="T79"/>
      <c r="U79"/>
      <c r="V79" s="62">
        <v>0.82489999999999997</v>
      </c>
      <c r="W79" s="62">
        <v>0.46500000000000002</v>
      </c>
      <c r="X79" s="62">
        <v>12</v>
      </c>
      <c r="Y79" s="62">
        <f t="shared" si="158"/>
        <v>100.00145000000001</v>
      </c>
      <c r="AA79" s="62">
        <f t="shared" si="159"/>
        <v>41.869392893803038</v>
      </c>
      <c r="AB79" s="62">
        <f t="shared" si="160"/>
        <v>5.7749162637141763E-2</v>
      </c>
      <c r="AC79" s="62">
        <f t="shared" si="161"/>
        <v>3.3079520346954965</v>
      </c>
      <c r="AD79" s="62">
        <f t="shared" si="162"/>
        <v>11.539832672426249</v>
      </c>
      <c r="AE79" s="62">
        <f t="shared" si="163"/>
        <v>0.14879784243128472</v>
      </c>
      <c r="AF79" s="62">
        <f t="shared" si="164"/>
        <v>39.059433638212241</v>
      </c>
      <c r="AG79" s="62">
        <f t="shared" si="165"/>
        <v>2.7269604590733434</v>
      </c>
      <c r="AH79" s="62">
        <f t="shared" si="166"/>
        <v>0</v>
      </c>
      <c r="AI79" s="62">
        <f t="shared" si="167"/>
        <v>0</v>
      </c>
      <c r="AJ79" s="62">
        <f t="shared" si="168"/>
        <v>0</v>
      </c>
      <c r="AK79" s="62">
        <f t="shared" si="169"/>
        <v>0.82488803912343256</v>
      </c>
      <c r="AL79" s="62">
        <f t="shared" si="170"/>
        <v>0.46499325759776483</v>
      </c>
      <c r="AM79" s="62">
        <f t="shared" si="171"/>
        <v>100</v>
      </c>
      <c r="AO79" s="62">
        <f t="shared" si="99"/>
        <v>0.69683603052014709</v>
      </c>
      <c r="AP79" s="62">
        <f t="shared" si="100"/>
        <v>7.2303947210644495E-4</v>
      </c>
      <c r="AQ79" s="62">
        <f t="shared" si="101"/>
        <v>3.2443625291246538E-2</v>
      </c>
      <c r="AR79" s="62">
        <f t="shared" si="102"/>
        <v>0.14451888130778021</v>
      </c>
      <c r="AS79" s="62">
        <f t="shared" si="103"/>
        <v>2.0975168090116257E-3</v>
      </c>
      <c r="AT79" s="62">
        <f t="shared" si="104"/>
        <v>0.96911090695339064</v>
      </c>
      <c r="AU79" s="62">
        <f t="shared" si="105"/>
        <v>4.8626256402877023E-2</v>
      </c>
      <c r="AV79" s="62">
        <f t="shared" si="172"/>
        <v>0</v>
      </c>
      <c r="AW79" s="62">
        <f t="shared" si="106"/>
        <v>0</v>
      </c>
      <c r="AX79" s="62">
        <f t="shared" si="107"/>
        <v>0</v>
      </c>
      <c r="AY79" s="62">
        <f t="shared" si="108"/>
        <v>1.0853789988466218E-2</v>
      </c>
      <c r="AZ79" s="62">
        <f t="shared" si="109"/>
        <v>6.2256427580367497E-3</v>
      </c>
      <c r="BB79" s="62">
        <f t="shared" si="110"/>
        <v>7.2303947210644495E-4</v>
      </c>
      <c r="BC79" s="62">
        <f t="shared" si="111"/>
        <v>0.14379584183567376</v>
      </c>
      <c r="BD79" s="62">
        <f t="shared" si="112"/>
        <v>0</v>
      </c>
      <c r="BE79" s="62">
        <f t="shared" si="173"/>
        <v>3.2443625291246538E-2</v>
      </c>
      <c r="BF79" s="62">
        <f t="shared" si="113"/>
        <v>1.6221812645623269E-2</v>
      </c>
      <c r="BG79" s="62">
        <f t="shared" si="114"/>
        <v>3.2404443757253751E-2</v>
      </c>
      <c r="BH79" s="62">
        <f t="shared" si="115"/>
        <v>1.0825998218408224</v>
      </c>
      <c r="BI79" s="62">
        <f t="shared" si="116"/>
        <v>0.53477463019988547</v>
      </c>
      <c r="BJ79" s="62">
        <f t="shared" si="117"/>
        <v>2.0244038529579713</v>
      </c>
      <c r="BK79" s="62">
        <f t="shared" si="118"/>
        <v>0.54782519164093701</v>
      </c>
      <c r="BL79" s="62">
        <f t="shared" si="119"/>
        <v>-1.3050561441051545E-2</v>
      </c>
      <c r="BM79" s="62">
        <f t="shared" si="120"/>
        <v>0.58412392607486896</v>
      </c>
      <c r="BN79" s="62">
        <f t="shared" si="121"/>
        <v>0.12378186200401775</v>
      </c>
      <c r="BO79" s="62">
        <f t="shared" si="122"/>
        <v>0</v>
      </c>
      <c r="BP79" s="62">
        <f t="shared" si="123"/>
        <v>2.7771183342255474</v>
      </c>
      <c r="BQ79" s="62">
        <f t="shared" si="124"/>
        <v>5.5475289250692965</v>
      </c>
      <c r="BR79" s="62">
        <f t="shared" si="125"/>
        <v>93.785781952496251</v>
      </c>
      <c r="BS79" s="114">
        <f t="shared" si="126"/>
        <v>-2.2342110737951204</v>
      </c>
      <c r="BU79" s="62">
        <f t="shared" si="174"/>
        <v>45.04504904413885</v>
      </c>
      <c r="BV79" s="62">
        <f t="shared" si="175"/>
        <v>5.7749162637141763E-2</v>
      </c>
      <c r="BW79" s="62">
        <f t="shared" si="176"/>
        <v>2.4911815140680456</v>
      </c>
      <c r="BX79" s="62">
        <f t="shared" si="177"/>
        <v>11.539832672426249</v>
      </c>
      <c r="BY79" s="62">
        <f t="shared" si="178"/>
        <v>0.14879784243128472</v>
      </c>
      <c r="BZ79" s="62">
        <f t="shared" si="179"/>
        <v>39.093687885925647</v>
      </c>
      <c r="CA79" s="62">
        <f t="shared" si="180"/>
        <v>2.6648345876484791</v>
      </c>
      <c r="CB79" s="62">
        <f t="shared" si="181"/>
        <v>0</v>
      </c>
      <c r="CC79" s="62">
        <f t="shared" si="127"/>
        <v>0</v>
      </c>
      <c r="CD79" s="62">
        <f t="shared" si="128"/>
        <v>0</v>
      </c>
      <c r="CE79" s="62">
        <f t="shared" si="182"/>
        <v>0.66842473714131134</v>
      </c>
      <c r="CF79" s="62">
        <f t="shared" si="183"/>
        <v>0.33111772609297163</v>
      </c>
      <c r="CG79" s="62">
        <f t="shared" si="184"/>
        <v>100</v>
      </c>
      <c r="CI79" s="62">
        <f t="shared" si="129"/>
        <v>0.74968875832801618</v>
      </c>
      <c r="CJ79" s="62">
        <f t="shared" si="130"/>
        <v>7.2303947210644495E-4</v>
      </c>
      <c r="CK79" s="62">
        <f t="shared" si="131"/>
        <v>2.4432929718203666E-2</v>
      </c>
      <c r="CL79" s="62">
        <f t="shared" si="132"/>
        <v>0.14451888130778021</v>
      </c>
      <c r="CM79" s="62">
        <f t="shared" si="133"/>
        <v>2.0975168090116257E-3</v>
      </c>
      <c r="CN79" s="62">
        <f t="shared" si="134"/>
        <v>0.96996079549442848</v>
      </c>
      <c r="CO79" s="62">
        <f t="shared" si="135"/>
        <v>4.7518448424544925E-2</v>
      </c>
      <c r="CP79" s="62">
        <f t="shared" si="185"/>
        <v>0</v>
      </c>
      <c r="CQ79" s="62">
        <f t="shared" si="136"/>
        <v>0</v>
      </c>
      <c r="CR79" s="62">
        <f t="shared" si="137"/>
        <v>0</v>
      </c>
      <c r="CS79" s="62">
        <f t="shared" si="138"/>
        <v>8.7950623308067286E-3</v>
      </c>
      <c r="CT79" s="62">
        <f t="shared" si="139"/>
        <v>4.433227019587249E-3</v>
      </c>
      <c r="CV79" s="62">
        <f t="shared" si="140"/>
        <v>7.2303947210644495E-4</v>
      </c>
      <c r="CW79" s="62">
        <f t="shared" si="141"/>
        <v>0.14379584183567376</v>
      </c>
      <c r="CX79" s="62">
        <f t="shared" si="142"/>
        <v>0</v>
      </c>
      <c r="CY79" s="62">
        <f t="shared" si="143"/>
        <v>2.4432929718203666E-2</v>
      </c>
      <c r="CZ79" s="62">
        <f t="shared" si="144"/>
        <v>1.2216464859101833E-2</v>
      </c>
      <c r="DA79" s="62">
        <f t="shared" si="145"/>
        <v>3.530198356544309E-2</v>
      </c>
      <c r="DB79" s="62">
        <f t="shared" si="146"/>
        <v>1.0805521705736707</v>
      </c>
      <c r="DC79" s="62">
        <f t="shared" si="147"/>
        <v>0.58404789434804016</v>
      </c>
      <c r="DD79" s="62">
        <f t="shared" si="148"/>
        <v>1.8501088370156138</v>
      </c>
      <c r="DE79" s="62">
        <f t="shared" si="149"/>
        <v>0.49650427622563048</v>
      </c>
      <c r="DF79" s="62">
        <f t="shared" si="150"/>
        <v>8.7543618122409683E-2</v>
      </c>
      <c r="DG79" s="62">
        <f t="shared" si="151"/>
        <v>0.63228938224469156</v>
      </c>
      <c r="DH79" s="62">
        <f t="shared" si="152"/>
        <v>0.11435261960901215</v>
      </c>
      <c r="DI79" s="62">
        <f t="shared" si="153"/>
        <v>0</v>
      </c>
      <c r="DJ79" s="62">
        <f t="shared" si="154"/>
        <v>1.9321002696158114</v>
      </c>
      <c r="DK79" s="62">
        <f t="shared" si="155"/>
        <v>5.5832004390327512</v>
      </c>
      <c r="DL79" s="62">
        <f t="shared" si="156"/>
        <v>78.524847983844012</v>
      </c>
      <c r="DM79" s="62">
        <f t="shared" si="157"/>
        <v>13.845498687898402</v>
      </c>
      <c r="DO79" s="62">
        <f t="shared" si="186"/>
        <v>1.9321002696158114</v>
      </c>
      <c r="DP79" s="62">
        <f t="shared" si="187"/>
        <v>7.5153007086485628</v>
      </c>
      <c r="DQ79" s="62">
        <f t="shared" si="188"/>
        <v>74.660647444612394</v>
      </c>
      <c r="DR79" s="62">
        <f t="shared" si="189"/>
        <v>15.777598957514213</v>
      </c>
    </row>
    <row r="80" spans="1:122" x14ac:dyDescent="0.25">
      <c r="A80" s="78">
        <f t="shared" si="193"/>
        <v>35</v>
      </c>
      <c r="B80" s="82" t="str">
        <f t="shared" si="194"/>
        <v>35 semi SiO2</v>
      </c>
      <c r="C80" s="13" t="s">
        <v>5</v>
      </c>
      <c r="D80" s="5">
        <v>39.33</v>
      </c>
      <c r="E80" s="10">
        <f t="shared" si="195"/>
        <v>33.823799999999999</v>
      </c>
      <c r="F80" s="80" t="str">
        <f t="shared" si="190"/>
        <v>35 Quant Al2O3</v>
      </c>
      <c r="G80" s="13" t="s">
        <v>4</v>
      </c>
      <c r="H80" s="5">
        <v>0.99099999999999999</v>
      </c>
      <c r="I80" s="8">
        <f t="shared" si="196"/>
        <v>0.85226000000000002</v>
      </c>
      <c r="K80" s="62">
        <v>230</v>
      </c>
      <c r="L80" s="62">
        <v>41.44</v>
      </c>
      <c r="M80"/>
      <c r="N80" s="62">
        <v>3.149</v>
      </c>
      <c r="O80" s="62">
        <v>11.49</v>
      </c>
      <c r="P80" s="62">
        <v>0.16830000000000001</v>
      </c>
      <c r="Q80" s="113">
        <v>39.83</v>
      </c>
      <c r="R80" s="62">
        <v>2.9780000000000002</v>
      </c>
      <c r="S80" s="62">
        <v>0.1275</v>
      </c>
      <c r="T80"/>
      <c r="U80"/>
      <c r="V80" s="62">
        <v>0.39529999999999998</v>
      </c>
      <c r="W80" s="62">
        <v>0.43309999999999998</v>
      </c>
      <c r="X80" s="62">
        <v>12</v>
      </c>
      <c r="Y80" s="62">
        <f t="shared" si="158"/>
        <v>100.0112</v>
      </c>
      <c r="AA80" s="62">
        <f t="shared" si="159"/>
        <v>41.435359239765148</v>
      </c>
      <c r="AB80" s="62">
        <f t="shared" si="160"/>
        <v>0</v>
      </c>
      <c r="AC80" s="62">
        <f t="shared" si="161"/>
        <v>3.1486473514966322</v>
      </c>
      <c r="AD80" s="62">
        <f t="shared" si="162"/>
        <v>11.488713264114418</v>
      </c>
      <c r="AE80" s="62">
        <f t="shared" si="163"/>
        <v>0.1682811525109188</v>
      </c>
      <c r="AF80" s="62">
        <f t="shared" si="164"/>
        <v>39.825539539571565</v>
      </c>
      <c r="AG80" s="62">
        <f t="shared" si="165"/>
        <v>2.9776665013518486</v>
      </c>
      <c r="AH80" s="62">
        <f t="shared" si="166"/>
        <v>0.1274857215991809</v>
      </c>
      <c r="AI80" s="62">
        <f t="shared" si="167"/>
        <v>0</v>
      </c>
      <c r="AJ80" s="62">
        <f t="shared" si="168"/>
        <v>0</v>
      </c>
      <c r="AK80" s="62">
        <f t="shared" si="169"/>
        <v>0.39525573135808789</v>
      </c>
      <c r="AL80" s="62">
        <f t="shared" si="170"/>
        <v>0.43305149823219796</v>
      </c>
      <c r="AM80" s="62">
        <f t="shared" si="171"/>
        <v>100.00000000000001</v>
      </c>
      <c r="AO80" s="62">
        <f t="shared" si="99"/>
        <v>0.68961236980552798</v>
      </c>
      <c r="AP80" s="62">
        <f t="shared" si="100"/>
        <v>0</v>
      </c>
      <c r="AQ80" s="62">
        <f t="shared" si="101"/>
        <v>3.0881201956616637E-2</v>
      </c>
      <c r="AR80" s="62">
        <f t="shared" si="102"/>
        <v>0.14387868834207163</v>
      </c>
      <c r="AS80" s="62">
        <f t="shared" si="103"/>
        <v>2.3721617213267382E-3</v>
      </c>
      <c r="AT80" s="62">
        <f t="shared" si="104"/>
        <v>0.98811890363264465</v>
      </c>
      <c r="AU80" s="62">
        <f t="shared" si="105"/>
        <v>5.309676357617419E-2</v>
      </c>
      <c r="AV80" s="62">
        <f t="shared" si="172"/>
        <v>4.1137696547009E-3</v>
      </c>
      <c r="AW80" s="62">
        <f t="shared" si="106"/>
        <v>0</v>
      </c>
      <c r="AX80" s="62">
        <f t="shared" si="107"/>
        <v>0</v>
      </c>
      <c r="AY80" s="62">
        <f t="shared" si="108"/>
        <v>5.2007333073432619E-3</v>
      </c>
      <c r="AZ80" s="62">
        <f t="shared" si="109"/>
        <v>5.797984981017512E-3</v>
      </c>
      <c r="BB80" s="62">
        <f t="shared" si="110"/>
        <v>0</v>
      </c>
      <c r="BC80" s="62">
        <f t="shared" si="111"/>
        <v>0.14387868834207163</v>
      </c>
      <c r="BD80" s="62">
        <f t="shared" si="112"/>
        <v>4.1137696547009E-3</v>
      </c>
      <c r="BE80" s="62">
        <f t="shared" si="173"/>
        <v>2.6767432301915736E-2</v>
      </c>
      <c r="BF80" s="62">
        <f t="shared" si="113"/>
        <v>1.3383716150957868E-2</v>
      </c>
      <c r="BG80" s="62">
        <f t="shared" si="114"/>
        <v>3.9713047425216322E-2</v>
      </c>
      <c r="BH80" s="62">
        <f t="shared" si="115"/>
        <v>1.0946567062708268</v>
      </c>
      <c r="BI80" s="62">
        <f t="shared" si="116"/>
        <v>0.49165143883864437</v>
      </c>
      <c r="BJ80" s="62">
        <f t="shared" si="117"/>
        <v>2.2264893780369537</v>
      </c>
      <c r="BK80" s="62">
        <f t="shared" si="118"/>
        <v>0.6030052674321823</v>
      </c>
      <c r="BL80" s="62">
        <f t="shared" si="119"/>
        <v>-0.11135382859353793</v>
      </c>
      <c r="BM80" s="62">
        <f t="shared" si="120"/>
        <v>0.54886197206951948</v>
      </c>
      <c r="BN80" s="62">
        <f t="shared" si="121"/>
        <v>0</v>
      </c>
      <c r="BO80" s="62">
        <f t="shared" si="122"/>
        <v>0.7495089592725227</v>
      </c>
      <c r="BP80" s="62">
        <f t="shared" si="123"/>
        <v>2.4384484318514001</v>
      </c>
      <c r="BQ80" s="62">
        <f t="shared" si="124"/>
        <v>7.235525404588647</v>
      </c>
      <c r="BR80" s="62">
        <f t="shared" si="125"/>
        <v>109.86464687260298</v>
      </c>
      <c r="BS80" s="114">
        <f t="shared" si="126"/>
        <v>-20.288129668315538</v>
      </c>
      <c r="BU80" s="62">
        <f t="shared" si="174"/>
        <v>44.522472524677241</v>
      </c>
      <c r="BV80" s="62">
        <f t="shared" si="175"/>
        <v>0</v>
      </c>
      <c r="BW80" s="62">
        <f t="shared" si="176"/>
        <v>2.3421041915305483</v>
      </c>
      <c r="BX80" s="62">
        <f t="shared" si="177"/>
        <v>11.488713264114418</v>
      </c>
      <c r="BY80" s="62">
        <f t="shared" si="178"/>
        <v>0.1682811525109188</v>
      </c>
      <c r="BZ80" s="62">
        <f t="shared" si="179"/>
        <v>39.854047993024778</v>
      </c>
      <c r="CA80" s="62">
        <f t="shared" si="180"/>
        <v>2.9071169069064267</v>
      </c>
      <c r="CB80" s="62">
        <f t="shared" si="181"/>
        <v>0.1274857215991809</v>
      </c>
      <c r="CC80" s="62">
        <f t="shared" si="127"/>
        <v>0</v>
      </c>
      <c r="CD80" s="62">
        <f t="shared" si="128"/>
        <v>0</v>
      </c>
      <c r="CE80" s="62">
        <f t="shared" si="182"/>
        <v>0.32205517062089051</v>
      </c>
      <c r="CF80" s="62">
        <f t="shared" si="183"/>
        <v>0.30613288191722521</v>
      </c>
      <c r="CG80" s="62">
        <f t="shared" si="184"/>
        <v>100.00000000000001</v>
      </c>
      <c r="CI80" s="62">
        <f t="shared" si="129"/>
        <v>0.74099147082761485</v>
      </c>
      <c r="CJ80" s="62">
        <f t="shared" si="130"/>
        <v>0</v>
      </c>
      <c r="CK80" s="62">
        <f t="shared" si="131"/>
        <v>2.2970813961657007E-2</v>
      </c>
      <c r="CL80" s="62">
        <f t="shared" si="132"/>
        <v>0.14387868834207163</v>
      </c>
      <c r="CM80" s="62">
        <f t="shared" si="133"/>
        <v>2.3721617213267382E-3</v>
      </c>
      <c r="CN80" s="62">
        <f t="shared" si="134"/>
        <v>0.98882623219858823</v>
      </c>
      <c r="CO80" s="62">
        <f t="shared" si="135"/>
        <v>5.1838746556819304E-2</v>
      </c>
      <c r="CP80" s="62">
        <f t="shared" si="185"/>
        <v>4.1137696547009E-3</v>
      </c>
      <c r="CQ80" s="62">
        <f t="shared" si="136"/>
        <v>0</v>
      </c>
      <c r="CR80" s="62">
        <f t="shared" si="137"/>
        <v>0</v>
      </c>
      <c r="CS80" s="62">
        <f t="shared" si="138"/>
        <v>4.2375680344854012E-3</v>
      </c>
      <c r="CT80" s="62">
        <f t="shared" si="139"/>
        <v>4.098713106402801E-3</v>
      </c>
      <c r="CV80" s="62">
        <f t="shared" si="140"/>
        <v>0</v>
      </c>
      <c r="CW80" s="62">
        <f t="shared" si="141"/>
        <v>0.14387868834207163</v>
      </c>
      <c r="CX80" s="62">
        <f t="shared" si="142"/>
        <v>4.1137696547009E-3</v>
      </c>
      <c r="CY80" s="62">
        <f t="shared" si="143"/>
        <v>1.8857044306956106E-2</v>
      </c>
      <c r="CZ80" s="62">
        <f t="shared" si="144"/>
        <v>9.4285221534780531E-3</v>
      </c>
      <c r="DA80" s="62">
        <f t="shared" si="145"/>
        <v>4.2410224403341253E-2</v>
      </c>
      <c r="DB80" s="62">
        <f t="shared" si="146"/>
        <v>1.0926668578586454</v>
      </c>
      <c r="DC80" s="62">
        <f t="shared" si="147"/>
        <v>0.54015221994319107</v>
      </c>
      <c r="DD80" s="62">
        <f t="shared" si="148"/>
        <v>2.0228869150506563</v>
      </c>
      <c r="DE80" s="62">
        <f t="shared" si="149"/>
        <v>0.5525146379154543</v>
      </c>
      <c r="DF80" s="62">
        <f t="shared" si="150"/>
        <v>-1.2362417972263229E-2</v>
      </c>
      <c r="DG80" s="62">
        <f t="shared" si="151"/>
        <v>0.59610473615471127</v>
      </c>
      <c r="DH80" s="62">
        <f t="shared" si="152"/>
        <v>0</v>
      </c>
      <c r="DI80" s="62">
        <f t="shared" si="153"/>
        <v>0.6901085338186651</v>
      </c>
      <c r="DJ80" s="62">
        <f t="shared" si="154"/>
        <v>1.5816888512409006</v>
      </c>
      <c r="DK80" s="62">
        <f t="shared" si="155"/>
        <v>7.1145592093289842</v>
      </c>
      <c r="DL80" s="62">
        <f t="shared" si="156"/>
        <v>92.687510164666136</v>
      </c>
      <c r="DM80" s="114">
        <f t="shared" si="157"/>
        <v>-2.0738667590546913</v>
      </c>
      <c r="DN80" s="114"/>
      <c r="DO80" s="62">
        <f t="shared" si="186"/>
        <v>1.5816888512409006</v>
      </c>
      <c r="DP80" s="62">
        <f t="shared" si="187"/>
        <v>8.6962480605698858</v>
      </c>
      <c r="DQ80" s="62">
        <f t="shared" si="188"/>
        <v>89.52413246218434</v>
      </c>
      <c r="DR80" s="114">
        <f t="shared" si="189"/>
        <v>-0.49217790781379067</v>
      </c>
    </row>
    <row r="81" spans="1:122" x14ac:dyDescent="0.25">
      <c r="A81" s="78">
        <f t="shared" si="193"/>
        <v>35</v>
      </c>
      <c r="B81" s="82" t="str">
        <f t="shared" si="194"/>
        <v>35 semi CaO</v>
      </c>
      <c r="C81" s="13" t="s">
        <v>6</v>
      </c>
      <c r="D81" s="5">
        <v>9.425E-2</v>
      </c>
      <c r="E81" s="10">
        <f t="shared" si="195"/>
        <v>8.1054999999999988E-2</v>
      </c>
      <c r="F81" s="80" t="str">
        <f t="shared" si="190"/>
        <v>35 Quant Fe2O3</v>
      </c>
      <c r="G81" s="13" t="s">
        <v>10</v>
      </c>
      <c r="H81" s="5">
        <v>11.378</v>
      </c>
      <c r="I81" s="8">
        <f t="shared" si="196"/>
        <v>9.7850800000000007</v>
      </c>
      <c r="K81" s="62">
        <v>240</v>
      </c>
      <c r="L81" s="62">
        <v>40.630000000000003</v>
      </c>
      <c r="M81" s="62">
        <v>8.251E-2</v>
      </c>
      <c r="N81" s="62">
        <v>4.492</v>
      </c>
      <c r="O81" s="62">
        <v>11.38</v>
      </c>
      <c r="P81" s="62">
        <v>0.13070000000000001</v>
      </c>
      <c r="Q81" s="113">
        <v>37.619999999999997</v>
      </c>
      <c r="R81" s="62">
        <v>4.5449999999999999</v>
      </c>
      <c r="S81" s="62">
        <v>0.13719999999999999</v>
      </c>
      <c r="T81" s="62">
        <v>3.7130000000000003E-2</v>
      </c>
      <c r="U81"/>
      <c r="V81" s="62">
        <v>0.52949999999999997</v>
      </c>
      <c r="W81" s="62">
        <v>0.41699999999999998</v>
      </c>
      <c r="X81" s="62">
        <v>12</v>
      </c>
      <c r="Y81" s="62">
        <f t="shared" si="158"/>
        <v>100.00103999999999</v>
      </c>
      <c r="AA81" s="62">
        <f t="shared" si="159"/>
        <v>40.629577452394507</v>
      </c>
      <c r="AB81" s="62">
        <f t="shared" si="160"/>
        <v>8.2509141904924199E-2</v>
      </c>
      <c r="AC81" s="62">
        <f t="shared" si="161"/>
        <v>4.4919532836858505</v>
      </c>
      <c r="AD81" s="62">
        <f t="shared" si="162"/>
        <v>11.37988164923085</v>
      </c>
      <c r="AE81" s="62">
        <f t="shared" si="163"/>
        <v>0.1306986407341364</v>
      </c>
      <c r="AF81" s="62">
        <f t="shared" si="164"/>
        <v>37.619608756068935</v>
      </c>
      <c r="AG81" s="62">
        <f t="shared" si="165"/>
        <v>4.5449527324915824</v>
      </c>
      <c r="AH81" s="62">
        <f t="shared" si="166"/>
        <v>0.13719857313483941</v>
      </c>
      <c r="AI81" s="62">
        <f t="shared" si="167"/>
        <v>3.712961385201595E-2</v>
      </c>
      <c r="AJ81" s="62">
        <f t="shared" si="168"/>
        <v>0</v>
      </c>
      <c r="AK81" s="62">
        <f t="shared" si="169"/>
        <v>0.52949449325727016</v>
      </c>
      <c r="AL81" s="62">
        <f t="shared" si="170"/>
        <v>0.41699566324510223</v>
      </c>
      <c r="AM81" s="62">
        <f t="shared" si="171"/>
        <v>100.00000000000003</v>
      </c>
      <c r="AO81" s="62">
        <f t="shared" si="99"/>
        <v>0.67620167183813773</v>
      </c>
      <c r="AP81" s="62">
        <f t="shared" si="100"/>
        <v>1.0330429686355852E-3</v>
      </c>
      <c r="AQ81" s="62">
        <f t="shared" si="101"/>
        <v>4.4056034559492453E-2</v>
      </c>
      <c r="AR81" s="62">
        <f t="shared" si="102"/>
        <v>0.14251573762342956</v>
      </c>
      <c r="AS81" s="62">
        <f t="shared" si="103"/>
        <v>1.8423828691025712E-3</v>
      </c>
      <c r="AT81" s="62">
        <f t="shared" si="104"/>
        <v>0.93338714274543066</v>
      </c>
      <c r="AU81" s="62">
        <f t="shared" si="105"/>
        <v>8.104409294742479E-2</v>
      </c>
      <c r="AV81" s="62">
        <f t="shared" si="172"/>
        <v>4.4271885490428983E-3</v>
      </c>
      <c r="AW81" s="62">
        <f t="shared" si="106"/>
        <v>7.8831451915108174E-4</v>
      </c>
      <c r="AX81" s="62">
        <f t="shared" si="107"/>
        <v>0</v>
      </c>
      <c r="AY81" s="62">
        <f t="shared" si="108"/>
        <v>6.9670328060167123E-3</v>
      </c>
      <c r="AZ81" s="62">
        <f t="shared" si="109"/>
        <v>5.5830186537033375E-3</v>
      </c>
      <c r="BB81" s="62">
        <f t="shared" si="110"/>
        <v>1.0330429686355852E-3</v>
      </c>
      <c r="BC81" s="62">
        <f t="shared" si="111"/>
        <v>0.14148269465479399</v>
      </c>
      <c r="BD81" s="62">
        <f t="shared" si="112"/>
        <v>4.4271885490428983E-3</v>
      </c>
      <c r="BE81" s="62">
        <f t="shared" si="173"/>
        <v>3.9628846010449553E-2</v>
      </c>
      <c r="BF81" s="62">
        <f t="shared" si="113"/>
        <v>1.9814423005224777E-2</v>
      </c>
      <c r="BG81" s="62">
        <f t="shared" si="114"/>
        <v>6.1229669942200013E-2</v>
      </c>
      <c r="BH81" s="62">
        <f t="shared" si="115"/>
        <v>1.0154825503271274</v>
      </c>
      <c r="BI81" s="62">
        <f t="shared" si="116"/>
        <v>0.37837258041175936</v>
      </c>
      <c r="BJ81" s="62">
        <f t="shared" si="117"/>
        <v>2.6838164362281245</v>
      </c>
      <c r="BK81" s="62">
        <f t="shared" si="118"/>
        <v>0.63710996991536817</v>
      </c>
      <c r="BL81" s="62">
        <f t="shared" si="119"/>
        <v>-0.25873738950360881</v>
      </c>
      <c r="BM81" s="62">
        <f t="shared" si="120"/>
        <v>0.46487690487686262</v>
      </c>
      <c r="BN81" s="62">
        <f t="shared" si="121"/>
        <v>0.22221860406449304</v>
      </c>
      <c r="BO81" s="62">
        <f t="shared" si="122"/>
        <v>0.95233566189216901</v>
      </c>
      <c r="BP81" s="62">
        <f t="shared" si="123"/>
        <v>4.2622945552593663</v>
      </c>
      <c r="BQ81" s="62">
        <f t="shared" si="124"/>
        <v>13.17115763331341</v>
      </c>
      <c r="BR81" s="62">
        <f t="shared" si="125"/>
        <v>137.04917650923679</v>
      </c>
      <c r="BS81" s="114">
        <f t="shared" si="126"/>
        <v>-55.657182963766203</v>
      </c>
      <c r="BU81" s="62">
        <f t="shared" si="174"/>
        <v>43.552311252682983</v>
      </c>
      <c r="BV81" s="62">
        <f t="shared" si="175"/>
        <v>8.2509141904924199E-2</v>
      </c>
      <c r="BW81" s="62">
        <f t="shared" si="176"/>
        <v>3.5991698828732188</v>
      </c>
      <c r="BX81" s="62">
        <f t="shared" si="177"/>
        <v>11.37988164923085</v>
      </c>
      <c r="BY81" s="62">
        <f t="shared" si="178"/>
        <v>0.1306986407341364</v>
      </c>
      <c r="BZ81" s="62">
        <f t="shared" si="179"/>
        <v>37.664661690398418</v>
      </c>
      <c r="CA81" s="62">
        <f t="shared" si="180"/>
        <v>4.4217423206798649</v>
      </c>
      <c r="CB81" s="62">
        <f t="shared" si="181"/>
        <v>0.13719857313483941</v>
      </c>
      <c r="CC81" s="62">
        <f t="shared" si="127"/>
        <v>3.712961385201595E-2</v>
      </c>
      <c r="CD81" s="62">
        <f t="shared" si="128"/>
        <v>0</v>
      </c>
      <c r="CE81" s="62">
        <f t="shared" si="182"/>
        <v>0.43027846046401125</v>
      </c>
      <c r="CF81" s="62">
        <f t="shared" si="183"/>
        <v>0.29357400779031895</v>
      </c>
      <c r="CG81" s="62">
        <f t="shared" si="184"/>
        <v>100.00000000000003</v>
      </c>
      <c r="CI81" s="62">
        <f t="shared" si="129"/>
        <v>0.72484499047487694</v>
      </c>
      <c r="CJ81" s="62">
        <f t="shared" si="130"/>
        <v>1.0330429686355852E-3</v>
      </c>
      <c r="CK81" s="62">
        <f t="shared" si="131"/>
        <v>3.5299822311428197E-2</v>
      </c>
      <c r="CL81" s="62">
        <f t="shared" si="132"/>
        <v>0.14251573762342956</v>
      </c>
      <c r="CM81" s="62">
        <f t="shared" si="133"/>
        <v>1.8423828691025712E-3</v>
      </c>
      <c r="CN81" s="62">
        <f t="shared" si="134"/>
        <v>0.93450495951802826</v>
      </c>
      <c r="CO81" s="62">
        <f t="shared" si="135"/>
        <v>7.884704566119588E-2</v>
      </c>
      <c r="CP81" s="62">
        <f t="shared" si="185"/>
        <v>4.4271885490428983E-3</v>
      </c>
      <c r="CQ81" s="62">
        <f t="shared" si="136"/>
        <v>7.8831451915108174E-4</v>
      </c>
      <c r="CR81" s="62">
        <f t="shared" si="137"/>
        <v>0</v>
      </c>
      <c r="CS81" s="62">
        <f t="shared" si="138"/>
        <v>5.6615586903159378E-3</v>
      </c>
      <c r="CT81" s="62">
        <f t="shared" si="139"/>
        <v>3.9305664451776533E-3</v>
      </c>
      <c r="CV81" s="62">
        <f t="shared" si="140"/>
        <v>1.0330429686355852E-3</v>
      </c>
      <c r="CW81" s="62">
        <f t="shared" si="141"/>
        <v>0.14148269465479399</v>
      </c>
      <c r="CX81" s="62">
        <f t="shared" si="142"/>
        <v>4.4271885490428983E-3</v>
      </c>
      <c r="CY81" s="62">
        <f t="shared" si="143"/>
        <v>3.0872633762385297E-2</v>
      </c>
      <c r="CZ81" s="62">
        <f t="shared" si="144"/>
        <v>1.5436316881192649E-2</v>
      </c>
      <c r="DA81" s="62">
        <f t="shared" si="145"/>
        <v>6.3410728780003228E-2</v>
      </c>
      <c r="DB81" s="62">
        <f t="shared" si="146"/>
        <v>1.0144193082619215</v>
      </c>
      <c r="DC81" s="62">
        <f t="shared" si="147"/>
        <v>0.42704787594534999</v>
      </c>
      <c r="DD81" s="114">
        <f t="shared" si="148"/>
        <v>2.3754229101744517</v>
      </c>
      <c r="DE81" s="62">
        <f t="shared" si="149"/>
        <v>0.58737143231657152</v>
      </c>
      <c r="DF81" s="62">
        <f t="shared" si="150"/>
        <v>-0.16032355637122153</v>
      </c>
      <c r="DG81" s="62">
        <f t="shared" si="151"/>
        <v>0.5113551531242243</v>
      </c>
      <c r="DH81" s="62">
        <f t="shared" si="152"/>
        <v>0.20202064305483328</v>
      </c>
      <c r="DI81" s="62">
        <f t="shared" si="153"/>
        <v>0.86577567899611929</v>
      </c>
      <c r="DJ81" s="62">
        <f t="shared" si="154"/>
        <v>3.0187076021198673</v>
      </c>
      <c r="DK81" s="62">
        <f t="shared" si="155"/>
        <v>12.400526012612366</v>
      </c>
      <c r="DL81" s="62">
        <f t="shared" si="156"/>
        <v>114.86565232166154</v>
      </c>
      <c r="DM81" s="114">
        <f t="shared" si="157"/>
        <v>-31.352682258444727</v>
      </c>
      <c r="DN81" s="114"/>
      <c r="DO81" s="62">
        <f t="shared" si="186"/>
        <v>3.0187076021198673</v>
      </c>
      <c r="DP81" s="114">
        <f t="shared" si="187"/>
        <v>15.419233614732233</v>
      </c>
      <c r="DQ81" s="62">
        <f t="shared" si="188"/>
        <v>108.82823711742181</v>
      </c>
      <c r="DR81" s="114">
        <f t="shared" si="189"/>
        <v>-28.333974656324859</v>
      </c>
    </row>
    <row r="82" spans="1:122" x14ac:dyDescent="0.25">
      <c r="A82" s="78">
        <f t="shared" si="193"/>
        <v>35</v>
      </c>
      <c r="B82" s="82" t="str">
        <f t="shared" si="194"/>
        <v>35 semi Cr2O3</v>
      </c>
      <c r="C82" s="13" t="s">
        <v>8</v>
      </c>
      <c r="D82" s="5">
        <v>0.59099999999999997</v>
      </c>
      <c r="E82" s="10">
        <f t="shared" si="195"/>
        <v>0.50826000000000005</v>
      </c>
      <c r="F82" s="80" t="str">
        <f t="shared" si="190"/>
        <v>35 Quant MnO</v>
      </c>
      <c r="G82" s="13" t="s">
        <v>9</v>
      </c>
      <c r="H82" s="5">
        <v>0.152</v>
      </c>
      <c r="I82" s="8">
        <f t="shared" si="196"/>
        <v>0.13072</v>
      </c>
      <c r="J82" s="15"/>
      <c r="K82" s="62">
        <v>250</v>
      </c>
      <c r="L82" s="62">
        <v>41.47</v>
      </c>
      <c r="M82"/>
      <c r="N82" s="62">
        <v>3.4409999999999998</v>
      </c>
      <c r="O82" s="62">
        <v>12</v>
      </c>
      <c r="P82" s="62">
        <v>0.17019999999999999</v>
      </c>
      <c r="Q82" s="113">
        <v>39.630000000000003</v>
      </c>
      <c r="R82" s="62">
        <v>2.407</v>
      </c>
      <c r="S82"/>
      <c r="T82"/>
      <c r="U82"/>
      <c r="V82" s="62">
        <v>0.4551</v>
      </c>
      <c r="W82" s="62">
        <v>0.42</v>
      </c>
      <c r="X82" s="62">
        <v>13</v>
      </c>
      <c r="Y82" s="62">
        <f t="shared" si="158"/>
        <v>99.993300000000005</v>
      </c>
      <c r="AA82" s="62">
        <f t="shared" si="159"/>
        <v>41.472778676171302</v>
      </c>
      <c r="AB82" s="62">
        <f t="shared" si="160"/>
        <v>0</v>
      </c>
      <c r="AC82" s="62">
        <f t="shared" si="161"/>
        <v>3.4412305624476835</v>
      </c>
      <c r="AD82" s="62">
        <f t="shared" si="162"/>
        <v>12.000804053871608</v>
      </c>
      <c r="AE82" s="62">
        <f t="shared" si="163"/>
        <v>0.17021140416407898</v>
      </c>
      <c r="AF82" s="62">
        <f t="shared" si="164"/>
        <v>39.632655387910994</v>
      </c>
      <c r="AG82" s="62">
        <f t="shared" si="165"/>
        <v>2.4071612798057469</v>
      </c>
      <c r="AH82" s="62">
        <f t="shared" si="166"/>
        <v>0</v>
      </c>
      <c r="AI82" s="62">
        <f t="shared" si="167"/>
        <v>0</v>
      </c>
      <c r="AJ82" s="62">
        <f t="shared" si="168"/>
        <v>0</v>
      </c>
      <c r="AK82" s="62">
        <f t="shared" si="169"/>
        <v>0.45513049374308073</v>
      </c>
      <c r="AL82" s="62">
        <f t="shared" si="170"/>
        <v>0.4200281418855063</v>
      </c>
      <c r="AM82" s="62">
        <f t="shared" si="171"/>
        <v>100.00000000000001</v>
      </c>
      <c r="AO82" s="62">
        <f t="shared" si="99"/>
        <v>0.69023514481436798</v>
      </c>
      <c r="AP82" s="62">
        <f t="shared" si="100"/>
        <v>0</v>
      </c>
      <c r="AQ82" s="62">
        <f t="shared" si="101"/>
        <v>3.3750790137776418E-2</v>
      </c>
      <c r="AR82" s="62">
        <f t="shared" si="102"/>
        <v>0.15029184788818545</v>
      </c>
      <c r="AS82" s="62">
        <f t="shared" si="103"/>
        <v>2.3993713583884829E-3</v>
      </c>
      <c r="AT82" s="62">
        <f t="shared" si="104"/>
        <v>0.98333321890193115</v>
      </c>
      <c r="AU82" s="62">
        <f t="shared" si="105"/>
        <v>4.2923703277563251E-2</v>
      </c>
      <c r="AV82" s="62">
        <f t="shared" si="172"/>
        <v>0</v>
      </c>
      <c r="AW82" s="62">
        <f t="shared" si="106"/>
        <v>0</v>
      </c>
      <c r="AX82" s="62">
        <f t="shared" si="107"/>
        <v>0</v>
      </c>
      <c r="AY82" s="62">
        <f t="shared" si="108"/>
        <v>5.9885591281984311E-3</v>
      </c>
      <c r="AZ82" s="62">
        <f t="shared" si="109"/>
        <v>5.6236195191525819E-3</v>
      </c>
      <c r="BB82" s="62">
        <f t="shared" si="110"/>
        <v>0</v>
      </c>
      <c r="BC82" s="62">
        <f t="shared" si="111"/>
        <v>0.15029184788818545</v>
      </c>
      <c r="BD82" s="62">
        <f t="shared" si="112"/>
        <v>0</v>
      </c>
      <c r="BE82" s="62">
        <f t="shared" si="173"/>
        <v>3.3750790137776418E-2</v>
      </c>
      <c r="BF82" s="62">
        <f t="shared" si="113"/>
        <v>1.6875395068888209E-2</v>
      </c>
      <c r="BG82" s="62">
        <f t="shared" si="114"/>
        <v>2.6048308208675042E-2</v>
      </c>
      <c r="BH82" s="62">
        <f t="shared" si="115"/>
        <v>1.1099761299398299</v>
      </c>
      <c r="BI82" s="62">
        <f t="shared" si="116"/>
        <v>0.55229112184189144</v>
      </c>
      <c r="BJ82" s="62">
        <f t="shared" si="117"/>
        <v>2.0097663823348424</v>
      </c>
      <c r="BK82" s="62">
        <f t="shared" si="118"/>
        <v>0.55768500809793842</v>
      </c>
      <c r="BL82" s="62">
        <f t="shared" si="119"/>
        <v>-5.3938862560469758E-3</v>
      </c>
      <c r="BM82" s="62">
        <f t="shared" si="120"/>
        <v>0.59521482511945467</v>
      </c>
      <c r="BN82" s="62">
        <f t="shared" si="121"/>
        <v>0</v>
      </c>
      <c r="BO82" s="62">
        <f t="shared" si="122"/>
        <v>0</v>
      </c>
      <c r="BP82" s="62">
        <f t="shared" si="123"/>
        <v>2.8351772094220702</v>
      </c>
      <c r="BQ82" s="62">
        <f t="shared" si="124"/>
        <v>4.376286864737847</v>
      </c>
      <c r="BR82" s="62">
        <f t="shared" si="125"/>
        <v>93.694744243982115</v>
      </c>
      <c r="BS82" s="114">
        <f t="shared" si="126"/>
        <v>-0.90620831814202008</v>
      </c>
      <c r="BU82" s="62">
        <f t="shared" si="174"/>
        <v>44.567525526110245</v>
      </c>
      <c r="BV82" s="62">
        <f t="shared" si="175"/>
        <v>0</v>
      </c>
      <c r="BW82" s="62">
        <f t="shared" si="176"/>
        <v>2.6159035603385421</v>
      </c>
      <c r="BX82" s="62">
        <f t="shared" si="177"/>
        <v>12.000804053871608</v>
      </c>
      <c r="BY82" s="62">
        <f t="shared" si="178"/>
        <v>0.17021140416407898</v>
      </c>
      <c r="BZ82" s="62">
        <f t="shared" si="179"/>
        <v>39.662610472501662</v>
      </c>
      <c r="CA82" s="62">
        <f t="shared" si="180"/>
        <v>2.3557806608042742</v>
      </c>
      <c r="CB82" s="62">
        <f t="shared" si="181"/>
        <v>0</v>
      </c>
      <c r="CC82" s="62">
        <f t="shared" si="127"/>
        <v>0</v>
      </c>
      <c r="CD82" s="62">
        <f t="shared" si="128"/>
        <v>0</v>
      </c>
      <c r="CE82" s="62">
        <f t="shared" si="182"/>
        <v>0.37032620405567174</v>
      </c>
      <c r="CF82" s="62">
        <f t="shared" si="183"/>
        <v>0.29594601258284303</v>
      </c>
      <c r="CG82" s="62">
        <f t="shared" si="184"/>
        <v>100.00000000000001</v>
      </c>
      <c r="CI82" s="62">
        <f t="shared" si="129"/>
        <v>0.74174129193825822</v>
      </c>
      <c r="CJ82" s="62">
        <f t="shared" si="130"/>
        <v>0</v>
      </c>
      <c r="CK82" s="62">
        <f t="shared" si="131"/>
        <v>2.5656174581586332E-2</v>
      </c>
      <c r="CL82" s="62">
        <f t="shared" si="132"/>
        <v>0.15029184788818545</v>
      </c>
      <c r="CM82" s="62">
        <f t="shared" si="133"/>
        <v>2.3993713583884829E-3</v>
      </c>
      <c r="CN82" s="62">
        <f t="shared" si="134"/>
        <v>0.98407644010335493</v>
      </c>
      <c r="CO82" s="62">
        <f t="shared" si="135"/>
        <v>4.2007501084241693E-2</v>
      </c>
      <c r="CP82" s="62">
        <f t="shared" si="185"/>
        <v>0</v>
      </c>
      <c r="CQ82" s="62">
        <f t="shared" si="136"/>
        <v>0</v>
      </c>
      <c r="CR82" s="62">
        <f t="shared" si="137"/>
        <v>0</v>
      </c>
      <c r="CS82" s="62">
        <f t="shared" si="138"/>
        <v>4.8727132112588384E-3</v>
      </c>
      <c r="CT82" s="62">
        <f t="shared" si="139"/>
        <v>3.9623244421320529E-3</v>
      </c>
      <c r="CV82" s="62">
        <f t="shared" si="140"/>
        <v>0</v>
      </c>
      <c r="CW82" s="62">
        <f t="shared" si="141"/>
        <v>0.15029184788818545</v>
      </c>
      <c r="CX82" s="62">
        <f t="shared" si="142"/>
        <v>0</v>
      </c>
      <c r="CY82" s="62">
        <f t="shared" si="143"/>
        <v>2.5656174581586332E-2</v>
      </c>
      <c r="CZ82" s="62">
        <f t="shared" si="144"/>
        <v>1.2828087290793166E-2</v>
      </c>
      <c r="DA82" s="62">
        <f t="shared" si="145"/>
        <v>2.9179413793448527E-2</v>
      </c>
      <c r="DB82" s="62">
        <f t="shared" si="146"/>
        <v>1.1075882455564803</v>
      </c>
      <c r="DC82" s="62">
        <f t="shared" si="147"/>
        <v>0.59936746218287784</v>
      </c>
      <c r="DD82" s="62">
        <f t="shared" si="148"/>
        <v>1.8479285504132608</v>
      </c>
      <c r="DE82" s="62">
        <f t="shared" si="149"/>
        <v>0.50822078337360255</v>
      </c>
      <c r="DF82" s="62">
        <f t="shared" si="150"/>
        <v>9.1146678809275294E-2</v>
      </c>
      <c r="DG82" s="62">
        <f t="shared" si="151"/>
        <v>0.64137496326711951</v>
      </c>
      <c r="DH82" s="62">
        <f t="shared" si="152"/>
        <v>0</v>
      </c>
      <c r="DI82" s="62">
        <f t="shared" si="153"/>
        <v>0</v>
      </c>
      <c r="DJ82" s="62">
        <f t="shared" si="154"/>
        <v>2.0000916820088799</v>
      </c>
      <c r="DK82" s="62">
        <f t="shared" si="155"/>
        <v>4.549509329895046</v>
      </c>
      <c r="DL82" s="62">
        <f t="shared" si="156"/>
        <v>79.239261349517164</v>
      </c>
      <c r="DM82" s="62">
        <f t="shared" si="157"/>
        <v>14.211137638578913</v>
      </c>
      <c r="DO82" s="62">
        <f t="shared" si="186"/>
        <v>2.0000916820088799</v>
      </c>
      <c r="DP82" s="62">
        <f t="shared" si="187"/>
        <v>6.5496010119039259</v>
      </c>
      <c r="DQ82" s="62">
        <f t="shared" si="188"/>
        <v>75.239077985499407</v>
      </c>
      <c r="DR82" s="62">
        <f t="shared" si="189"/>
        <v>16.211229320587794</v>
      </c>
    </row>
    <row r="83" spans="1:122" x14ac:dyDescent="0.25">
      <c r="A83" s="78">
        <f t="shared" si="193"/>
        <v>35</v>
      </c>
      <c r="B83" s="82" t="str">
        <f t="shared" si="194"/>
        <v>35 semi MnO</v>
      </c>
      <c r="C83" s="13" t="s">
        <v>9</v>
      </c>
      <c r="D83" s="5">
        <v>0.17649999999999999</v>
      </c>
      <c r="E83" s="10">
        <f t="shared" si="195"/>
        <v>0.15178999999999998</v>
      </c>
      <c r="F83" s="80" t="str">
        <f t="shared" si="190"/>
        <v>35 Quant MgO</v>
      </c>
      <c r="G83" s="13" t="s">
        <v>3</v>
      </c>
      <c r="H83" s="5">
        <v>45.104999999999997</v>
      </c>
      <c r="I83" s="8">
        <f t="shared" si="196"/>
        <v>38.790299999999995</v>
      </c>
      <c r="K83" s="62">
        <v>260</v>
      </c>
      <c r="L83" s="62">
        <v>42.23</v>
      </c>
      <c r="M83"/>
      <c r="N83" s="62">
        <v>2.8809999999999998</v>
      </c>
      <c r="O83" s="62">
        <v>11.38</v>
      </c>
      <c r="P83" s="62">
        <v>0.1236</v>
      </c>
      <c r="Q83" s="113">
        <v>38.97</v>
      </c>
      <c r="R83" s="62">
        <v>3.2170000000000001</v>
      </c>
      <c r="S83" s="62">
        <v>0.1169</v>
      </c>
      <c r="T83" s="62">
        <v>7.7520000000000006E-2</v>
      </c>
      <c r="U83"/>
      <c r="V83" s="62">
        <v>0.59309999999999996</v>
      </c>
      <c r="W83" s="62">
        <v>0.41039999999999999</v>
      </c>
      <c r="X83" s="62">
        <v>12</v>
      </c>
      <c r="Y83" s="62">
        <f t="shared" si="158"/>
        <v>99.999520000000004</v>
      </c>
      <c r="AA83" s="62">
        <f t="shared" si="159"/>
        <v>42.230202704972982</v>
      </c>
      <c r="AB83" s="62">
        <f t="shared" si="160"/>
        <v>0</v>
      </c>
      <c r="AC83" s="62">
        <f t="shared" si="161"/>
        <v>2.881013828866378</v>
      </c>
      <c r="AD83" s="62">
        <f t="shared" si="162"/>
        <v>11.380054624262195</v>
      </c>
      <c r="AE83" s="62">
        <f t="shared" si="163"/>
        <v>0.12360059328284775</v>
      </c>
      <c r="AF83" s="62">
        <f t="shared" si="164"/>
        <v>38.970187056897871</v>
      </c>
      <c r="AG83" s="62">
        <f t="shared" si="165"/>
        <v>3.2170154416741199</v>
      </c>
      <c r="AH83" s="62">
        <f t="shared" si="166"/>
        <v>0.1169005611226934</v>
      </c>
      <c r="AI83" s="62">
        <f t="shared" si="167"/>
        <v>7.7520372097786075E-2</v>
      </c>
      <c r="AJ83" s="62">
        <f t="shared" si="168"/>
        <v>0</v>
      </c>
      <c r="AK83" s="62">
        <f t="shared" si="169"/>
        <v>0.59310284689366499</v>
      </c>
      <c r="AL83" s="62">
        <f t="shared" si="170"/>
        <v>0.41040196992945566</v>
      </c>
      <c r="AM83" s="62">
        <f t="shared" si="171"/>
        <v>99.999999999999986</v>
      </c>
      <c r="AO83" s="62">
        <f t="shared" si="99"/>
        <v>0.70284102030411888</v>
      </c>
      <c r="AP83" s="62">
        <f t="shared" si="100"/>
        <v>0</v>
      </c>
      <c r="AQ83" s="62">
        <f t="shared" si="101"/>
        <v>2.8256314523993509E-2</v>
      </c>
      <c r="AR83" s="62">
        <f t="shared" si="102"/>
        <v>0.14251790387303939</v>
      </c>
      <c r="AS83" s="62">
        <f t="shared" si="103"/>
        <v>1.7423258145312624E-3</v>
      </c>
      <c r="AT83" s="62">
        <f t="shared" si="104"/>
        <v>0.96689659334707545</v>
      </c>
      <c r="AU83" s="62">
        <f t="shared" si="105"/>
        <v>5.7364754666086308E-2</v>
      </c>
      <c r="AV83" s="62">
        <f t="shared" si="172"/>
        <v>3.7722026822424462E-3</v>
      </c>
      <c r="AW83" s="62">
        <f t="shared" si="106"/>
        <v>1.6458677727767743E-3</v>
      </c>
      <c r="AX83" s="62">
        <f t="shared" si="107"/>
        <v>0</v>
      </c>
      <c r="AY83" s="62">
        <f t="shared" si="108"/>
        <v>7.8039848275482234E-3</v>
      </c>
      <c r="AZ83" s="62">
        <f t="shared" si="109"/>
        <v>5.4947378488345916E-3</v>
      </c>
      <c r="BB83" s="62">
        <f t="shared" si="110"/>
        <v>0</v>
      </c>
      <c r="BC83" s="62">
        <f t="shared" si="111"/>
        <v>0.14251790387303939</v>
      </c>
      <c r="BD83" s="62">
        <f t="shared" si="112"/>
        <v>3.7722026822424462E-3</v>
      </c>
      <c r="BE83" s="62">
        <f t="shared" si="173"/>
        <v>2.4484111841751064E-2</v>
      </c>
      <c r="BF83" s="62">
        <f t="shared" si="113"/>
        <v>1.2242055920875532E-2</v>
      </c>
      <c r="BG83" s="62">
        <f t="shared" si="114"/>
        <v>4.5122698745210778E-2</v>
      </c>
      <c r="BH83" s="62">
        <f t="shared" si="115"/>
        <v>1.0660341242894353</v>
      </c>
      <c r="BI83" s="62">
        <f t="shared" si="116"/>
        <v>0.48654950543479725</v>
      </c>
      <c r="BJ83" s="62">
        <f t="shared" si="117"/>
        <v>2.1910085456500275</v>
      </c>
      <c r="BK83" s="62">
        <f t="shared" si="118"/>
        <v>0.57948461885463798</v>
      </c>
      <c r="BL83" s="62">
        <f t="shared" si="119"/>
        <v>-9.2935113419840731E-2</v>
      </c>
      <c r="BM83" s="62">
        <f t="shared" si="120"/>
        <v>0.54768646278312605</v>
      </c>
      <c r="BN83" s="62">
        <f t="shared" si="121"/>
        <v>0</v>
      </c>
      <c r="BO83" s="62">
        <f t="shared" si="122"/>
        <v>0.68875222204207931</v>
      </c>
      <c r="BP83" s="62">
        <f t="shared" si="123"/>
        <v>2.2352306936100343</v>
      </c>
      <c r="BQ83" s="62">
        <f t="shared" si="124"/>
        <v>8.2387829189560513</v>
      </c>
      <c r="BR83" s="62">
        <f t="shared" si="125"/>
        <v>105.80590506289424</v>
      </c>
      <c r="BS83" s="114">
        <f t="shared" si="126"/>
        <v>-16.96867089750242</v>
      </c>
      <c r="BU83" s="62">
        <f t="shared" si="174"/>
        <v>45.479464056787464</v>
      </c>
      <c r="BV83" s="62">
        <f t="shared" si="175"/>
        <v>0</v>
      </c>
      <c r="BW83" s="62">
        <f t="shared" si="176"/>
        <v>2.0916527410531565</v>
      </c>
      <c r="BX83" s="62">
        <f t="shared" si="177"/>
        <v>11.380054624262195</v>
      </c>
      <c r="BY83" s="62">
        <f t="shared" si="178"/>
        <v>0.12360059328284775</v>
      </c>
      <c r="BZ83" s="62">
        <f t="shared" si="179"/>
        <v>39.005110653971137</v>
      </c>
      <c r="CA83" s="62">
        <f t="shared" si="180"/>
        <v>3.1384237228338696</v>
      </c>
      <c r="CB83" s="62">
        <f t="shared" si="181"/>
        <v>0.1169005611226934</v>
      </c>
      <c r="CC83" s="62">
        <f t="shared" si="127"/>
        <v>7.7520372097786075E-2</v>
      </c>
      <c r="CD83" s="62">
        <f t="shared" si="128"/>
        <v>0</v>
      </c>
      <c r="CE83" s="62">
        <f t="shared" si="182"/>
        <v>0.48155951516567275</v>
      </c>
      <c r="CF83" s="62">
        <f t="shared" si="183"/>
        <v>0.28841642087882019</v>
      </c>
      <c r="CG83" s="62">
        <f t="shared" si="184"/>
        <v>99.999999999999986</v>
      </c>
      <c r="CI83" s="62">
        <f t="shared" si="129"/>
        <v>0.75691876602791819</v>
      </c>
      <c r="CJ83" s="62">
        <f t="shared" si="130"/>
        <v>0</v>
      </c>
      <c r="CK83" s="62">
        <f t="shared" si="131"/>
        <v>2.0514444302208282E-2</v>
      </c>
      <c r="CL83" s="62">
        <f t="shared" si="132"/>
        <v>0.14251790387303939</v>
      </c>
      <c r="CM83" s="62">
        <f t="shared" si="133"/>
        <v>1.7423258145312624E-3</v>
      </c>
      <c r="CN83" s="62">
        <f t="shared" si="134"/>
        <v>0.96776308924016075</v>
      </c>
      <c r="CO83" s="62">
        <f t="shared" si="135"/>
        <v>5.5963333146110371E-2</v>
      </c>
      <c r="CP83" s="62">
        <f t="shared" si="185"/>
        <v>3.7722026822424462E-3</v>
      </c>
      <c r="CQ83" s="62">
        <f t="shared" si="136"/>
        <v>1.6458677727767743E-3</v>
      </c>
      <c r="CR83" s="62">
        <f t="shared" si="137"/>
        <v>0</v>
      </c>
      <c r="CS83" s="62">
        <f t="shared" si="138"/>
        <v>6.3363094100746418E-3</v>
      </c>
      <c r="CT83" s="62">
        <f t="shared" si="139"/>
        <v>3.8615131996093213E-3</v>
      </c>
      <c r="CV83" s="62">
        <f t="shared" si="140"/>
        <v>0</v>
      </c>
      <c r="CW83" s="62">
        <f t="shared" si="141"/>
        <v>0.14251790387303939</v>
      </c>
      <c r="CX83" s="62">
        <f t="shared" si="142"/>
        <v>3.7722026822424462E-3</v>
      </c>
      <c r="CY83" s="62">
        <f t="shared" si="143"/>
        <v>1.6742241619965837E-2</v>
      </c>
      <c r="CZ83" s="62">
        <f t="shared" si="144"/>
        <v>8.3711208099829185E-3</v>
      </c>
      <c r="DA83" s="62">
        <f t="shared" si="145"/>
        <v>4.7592212336127454E-2</v>
      </c>
      <c r="DB83" s="62">
        <f t="shared" si="146"/>
        <v>1.0644311065916039</v>
      </c>
      <c r="DC83" s="62">
        <f t="shared" si="147"/>
        <v>0.53849106701671534</v>
      </c>
      <c r="DD83" s="62">
        <f t="shared" si="148"/>
        <v>1.9766922272056238</v>
      </c>
      <c r="DE83" s="62">
        <f t="shared" si="149"/>
        <v>0.52594003957488855</v>
      </c>
      <c r="DF83" s="62">
        <f t="shared" si="150"/>
        <v>1.255102744182679E-2</v>
      </c>
      <c r="DG83" s="62">
        <f t="shared" si="151"/>
        <v>0.59822660284506812</v>
      </c>
      <c r="DH83" s="62">
        <f t="shared" si="152"/>
        <v>0</v>
      </c>
      <c r="DI83" s="62">
        <f t="shared" si="153"/>
        <v>0.63056418158311012</v>
      </c>
      <c r="DJ83" s="62">
        <f t="shared" si="154"/>
        <v>1.3993227265673633</v>
      </c>
      <c r="DK83" s="62">
        <f t="shared" si="155"/>
        <v>7.9555493035225551</v>
      </c>
      <c r="DL83" s="62">
        <f t="shared" si="156"/>
        <v>87.91652478736377</v>
      </c>
      <c r="DM83" s="62">
        <f t="shared" si="157"/>
        <v>2.0980390009632055</v>
      </c>
      <c r="DO83" s="62">
        <f t="shared" si="186"/>
        <v>1.3993227265673633</v>
      </c>
      <c r="DP83" s="62">
        <f t="shared" si="187"/>
        <v>9.3548720300899184</v>
      </c>
      <c r="DQ83" s="62">
        <f t="shared" si="188"/>
        <v>85.117879334229045</v>
      </c>
      <c r="DR83" s="62">
        <f t="shared" si="189"/>
        <v>3.4973617275305688</v>
      </c>
    </row>
    <row r="84" spans="1:122" x14ac:dyDescent="0.25">
      <c r="A84" s="78">
        <f t="shared" si="193"/>
        <v>35</v>
      </c>
      <c r="B84" s="82" t="str">
        <f t="shared" si="194"/>
        <v>35 semi Fe2O3</v>
      </c>
      <c r="C84" s="13" t="s">
        <v>10</v>
      </c>
      <c r="D84" s="5">
        <v>13.59</v>
      </c>
      <c r="E84" s="10">
        <f t="shared" si="195"/>
        <v>11.6874</v>
      </c>
      <c r="F84" s="80" t="str">
        <f t="shared" si="190"/>
        <v>35 Quant CaO</v>
      </c>
      <c r="G84" s="13" t="s">
        <v>6</v>
      </c>
      <c r="H84" s="5">
        <v>7.3999999999999996E-2</v>
      </c>
      <c r="I84" s="8">
        <f t="shared" si="196"/>
        <v>6.3640000000000002E-2</v>
      </c>
      <c r="K84" s="62">
        <v>270</v>
      </c>
      <c r="L84" s="62">
        <v>41.91</v>
      </c>
      <c r="M84" s="62">
        <v>5.806E-2</v>
      </c>
      <c r="N84" s="62">
        <v>3.5339999999999998</v>
      </c>
      <c r="O84" s="62">
        <v>11.48</v>
      </c>
      <c r="P84" s="62">
        <v>0.128</v>
      </c>
      <c r="Q84" s="113">
        <v>38.07</v>
      </c>
      <c r="R84" s="62">
        <v>3.6739999999999999</v>
      </c>
      <c r="S84" s="62">
        <v>0.13170000000000001</v>
      </c>
      <c r="T84" s="62">
        <v>0.12130000000000001</v>
      </c>
      <c r="U84"/>
      <c r="V84" s="62">
        <v>0.5212</v>
      </c>
      <c r="W84" s="62">
        <v>0.36799999999999999</v>
      </c>
      <c r="X84" s="62">
        <v>12</v>
      </c>
      <c r="Y84" s="62">
        <f t="shared" si="158"/>
        <v>99.996259999999992</v>
      </c>
      <c r="AA84" s="62">
        <f t="shared" si="159"/>
        <v>41.911567492624229</v>
      </c>
      <c r="AB84" s="62">
        <f t="shared" si="160"/>
        <v>5.8062171525215048E-2</v>
      </c>
      <c r="AC84" s="62">
        <f t="shared" si="161"/>
        <v>3.5341321765434026</v>
      </c>
      <c r="AD84" s="62">
        <f t="shared" si="162"/>
        <v>11.480429368058367</v>
      </c>
      <c r="AE84" s="62">
        <f t="shared" si="163"/>
        <v>0.128004787379048</v>
      </c>
      <c r="AF84" s="62">
        <f t="shared" si="164"/>
        <v>38.07142387125279</v>
      </c>
      <c r="AG84" s="62">
        <f t="shared" si="165"/>
        <v>3.6741374127392366</v>
      </c>
      <c r="AH84" s="62">
        <f t="shared" si="166"/>
        <v>0.1317049257642236</v>
      </c>
      <c r="AI84" s="62">
        <f t="shared" si="167"/>
        <v>0.12130453678967595</v>
      </c>
      <c r="AJ84" s="62">
        <f t="shared" si="168"/>
        <v>0</v>
      </c>
      <c r="AK84" s="62">
        <f t="shared" si="169"/>
        <v>0.52121949360906095</v>
      </c>
      <c r="AL84" s="62">
        <f t="shared" si="170"/>
        <v>0.36801376371476291</v>
      </c>
      <c r="AM84" s="62">
        <f t="shared" si="171"/>
        <v>100.00000000000001</v>
      </c>
      <c r="AO84" s="62">
        <f t="shared" si="99"/>
        <v>0.69753794612006703</v>
      </c>
      <c r="AP84" s="62">
        <f t="shared" si="100"/>
        <v>7.2695845154895512E-4</v>
      </c>
      <c r="AQ84" s="62">
        <f t="shared" si="101"/>
        <v>3.4661947592618703E-2</v>
      </c>
      <c r="AR84" s="62">
        <f t="shared" si="102"/>
        <v>0.14377494512283492</v>
      </c>
      <c r="AS84" s="62">
        <f t="shared" si="103"/>
        <v>1.8044091821123203E-3</v>
      </c>
      <c r="AT84" s="62">
        <f t="shared" si="104"/>
        <v>0.94459721199801483</v>
      </c>
      <c r="AU84" s="62">
        <f t="shared" si="105"/>
        <v>6.5516002366962131E-2</v>
      </c>
      <c r="AV84" s="62">
        <f t="shared" si="172"/>
        <v>4.2499169333405492E-3</v>
      </c>
      <c r="AW84" s="62">
        <f t="shared" si="106"/>
        <v>2.5754678723922705E-3</v>
      </c>
      <c r="AX84" s="62">
        <f t="shared" si="107"/>
        <v>0</v>
      </c>
      <c r="AY84" s="62">
        <f t="shared" si="108"/>
        <v>6.85815123169817E-3</v>
      </c>
      <c r="AZ84" s="62">
        <f t="shared" si="109"/>
        <v>4.9272160090341804E-3</v>
      </c>
      <c r="BB84" s="62">
        <f t="shared" si="110"/>
        <v>7.2695845154895512E-4</v>
      </c>
      <c r="BC84" s="62">
        <f t="shared" si="111"/>
        <v>0.14304798667128596</v>
      </c>
      <c r="BD84" s="62">
        <f t="shared" si="112"/>
        <v>4.2499169333405492E-3</v>
      </c>
      <c r="BE84" s="62">
        <f t="shared" si="173"/>
        <v>3.0412030659278153E-2</v>
      </c>
      <c r="BF84" s="62">
        <f t="shared" si="113"/>
        <v>1.5206015329639076E-2</v>
      </c>
      <c r="BG84" s="62">
        <f t="shared" si="114"/>
        <v>5.0309987037323055E-2</v>
      </c>
      <c r="BH84" s="62">
        <f t="shared" si="115"/>
        <v>1.0391396208140899</v>
      </c>
      <c r="BI84" s="62">
        <f t="shared" si="116"/>
        <v>0.45313621651147501</v>
      </c>
      <c r="BJ84" s="62">
        <f t="shared" si="117"/>
        <v>2.2932168803765771</v>
      </c>
      <c r="BK84" s="62">
        <f t="shared" si="118"/>
        <v>0.58600340430261488</v>
      </c>
      <c r="BL84" s="62">
        <f t="shared" si="119"/>
        <v>-0.13286718779113987</v>
      </c>
      <c r="BM84" s="62">
        <f t="shared" si="120"/>
        <v>0.5236290942633266</v>
      </c>
      <c r="BN84" s="62">
        <f t="shared" si="121"/>
        <v>0.13883079827175848</v>
      </c>
      <c r="BO84" s="62">
        <f t="shared" si="122"/>
        <v>0.81162734842295037</v>
      </c>
      <c r="BP84" s="62">
        <f t="shared" si="123"/>
        <v>2.9039668529174891</v>
      </c>
      <c r="BQ84" s="62">
        <f t="shared" si="124"/>
        <v>9.6079434066019989</v>
      </c>
      <c r="BR84" s="62">
        <f t="shared" si="125"/>
        <v>111.91192596489319</v>
      </c>
      <c r="BS84" s="114">
        <f t="shared" si="126"/>
        <v>-25.374294371107386</v>
      </c>
      <c r="BU84" s="62">
        <f t="shared" si="174"/>
        <v>45.095827261119567</v>
      </c>
      <c r="BV84" s="62">
        <f t="shared" si="175"/>
        <v>5.8062171525215048E-2</v>
      </c>
      <c r="BW84" s="62">
        <f t="shared" si="176"/>
        <v>2.7028408908093158</v>
      </c>
      <c r="BX84" s="62">
        <f t="shared" si="177"/>
        <v>11.480429368058367</v>
      </c>
      <c r="BY84" s="62">
        <f t="shared" si="178"/>
        <v>0.128004787379048</v>
      </c>
      <c r="BZ84" s="62">
        <f t="shared" si="179"/>
        <v>38.113088192218392</v>
      </c>
      <c r="CA84" s="62">
        <f t="shared" si="180"/>
        <v>3.5801863956711983</v>
      </c>
      <c r="CB84" s="62">
        <f t="shared" si="181"/>
        <v>0.1317049257642236</v>
      </c>
      <c r="CC84" s="62">
        <f t="shared" si="127"/>
        <v>0.12130453678967595</v>
      </c>
      <c r="CD84" s="62">
        <f t="shared" si="128"/>
        <v>0</v>
      </c>
      <c r="CE84" s="62">
        <f t="shared" si="182"/>
        <v>0.42360715574762497</v>
      </c>
      <c r="CF84" s="62">
        <f t="shared" si="183"/>
        <v>0.25526036597768753</v>
      </c>
      <c r="CG84" s="62">
        <f t="shared" si="184"/>
        <v>100.00000000000001</v>
      </c>
      <c r="CI84" s="62">
        <f t="shared" si="129"/>
        <v>0.7505338647103198</v>
      </c>
      <c r="CJ84" s="62">
        <f t="shared" si="130"/>
        <v>7.2695845154895512E-4</v>
      </c>
      <c r="CK84" s="62">
        <f t="shared" si="131"/>
        <v>2.6508835727827737E-2</v>
      </c>
      <c r="CL84" s="62">
        <f t="shared" si="132"/>
        <v>0.14377494512283492</v>
      </c>
      <c r="CM84" s="62">
        <f t="shared" si="133"/>
        <v>1.8044091821123203E-3</v>
      </c>
      <c r="CN84" s="62">
        <f t="shared" si="134"/>
        <v>0.94563095325121804</v>
      </c>
      <c r="CO84" s="62">
        <f t="shared" si="135"/>
        <v>6.3840698924236772E-2</v>
      </c>
      <c r="CP84" s="62">
        <f t="shared" si="185"/>
        <v>4.2499169333405492E-3</v>
      </c>
      <c r="CQ84" s="62">
        <f t="shared" si="136"/>
        <v>2.5754678723922705E-3</v>
      </c>
      <c r="CR84" s="62">
        <f t="shared" si="137"/>
        <v>0</v>
      </c>
      <c r="CS84" s="62">
        <f t="shared" si="138"/>
        <v>5.573778365100329E-3</v>
      </c>
      <c r="CT84" s="62">
        <f t="shared" si="139"/>
        <v>3.4175976165174392E-3</v>
      </c>
      <c r="CV84" s="62">
        <f t="shared" si="140"/>
        <v>7.2695845154895512E-4</v>
      </c>
      <c r="CW84" s="62">
        <f t="shared" si="141"/>
        <v>0.14304798667128596</v>
      </c>
      <c r="CX84" s="62">
        <f t="shared" si="142"/>
        <v>4.2499169333405492E-3</v>
      </c>
      <c r="CY84" s="62">
        <f t="shared" si="143"/>
        <v>2.2258918794487187E-2</v>
      </c>
      <c r="CZ84" s="62">
        <f t="shared" si="144"/>
        <v>1.1129459397243593E-2</v>
      </c>
      <c r="DA84" s="62">
        <f t="shared" si="145"/>
        <v>5.2711239526993178E-2</v>
      </c>
      <c r="DB84" s="62">
        <f t="shared" si="146"/>
        <v>1.0377721095776233</v>
      </c>
      <c r="DC84" s="62">
        <f t="shared" si="147"/>
        <v>0.50468023700783826</v>
      </c>
      <c r="DD84" s="62">
        <f t="shared" si="148"/>
        <v>2.0562963109679</v>
      </c>
      <c r="DE84" s="62">
        <f t="shared" si="149"/>
        <v>0.53309187256978496</v>
      </c>
      <c r="DF84" s="62">
        <f t="shared" si="150"/>
        <v>-2.8411635561946702E-2</v>
      </c>
      <c r="DG84" s="62">
        <f t="shared" si="151"/>
        <v>0.57349781131696453</v>
      </c>
      <c r="DH84" s="62">
        <f t="shared" si="152"/>
        <v>0.12675871419275128</v>
      </c>
      <c r="DI84" s="62">
        <f t="shared" si="153"/>
        <v>0.74105198825103746</v>
      </c>
      <c r="DJ84" s="62">
        <f t="shared" si="154"/>
        <v>1.9406280508178768</v>
      </c>
      <c r="DK84" s="62">
        <f t="shared" si="155"/>
        <v>9.1911840789677193</v>
      </c>
      <c r="DL84" s="62">
        <f t="shared" si="156"/>
        <v>92.954473766099909</v>
      </c>
      <c r="DM84" s="114">
        <f t="shared" si="157"/>
        <v>-4.9540965983292953</v>
      </c>
      <c r="DN84" s="114"/>
      <c r="DO84" s="62">
        <f t="shared" si="186"/>
        <v>1.9406280508178768</v>
      </c>
      <c r="DP84" s="62">
        <f t="shared" si="187"/>
        <v>11.131812129785596</v>
      </c>
      <c r="DQ84" s="62">
        <f t="shared" si="188"/>
        <v>89.073217664464153</v>
      </c>
      <c r="DR84" s="114">
        <f t="shared" si="189"/>
        <v>-3.0134685475114185</v>
      </c>
    </row>
    <row r="85" spans="1:122" x14ac:dyDescent="0.25">
      <c r="A85" s="78">
        <f t="shared" si="193"/>
        <v>35</v>
      </c>
      <c r="B85" s="82" t="str">
        <f t="shared" si="194"/>
        <v>35 semi NiO</v>
      </c>
      <c r="C85" s="13" t="s">
        <v>11</v>
      </c>
      <c r="D85" s="5">
        <v>0.56630000000000003</v>
      </c>
      <c r="E85" s="10">
        <f t="shared" si="195"/>
        <v>0.48701800000000006</v>
      </c>
      <c r="F85" s="80" t="str">
        <f t="shared" si="190"/>
        <v>35 Quant Na2O</v>
      </c>
      <c r="G85" s="13" t="s">
        <v>26</v>
      </c>
      <c r="H85" s="5">
        <v>-7.4999999999999997E-2</v>
      </c>
      <c r="I85" s="8">
        <f t="shared" si="196"/>
        <v>-6.4500000000000002E-2</v>
      </c>
      <c r="K85" s="62">
        <v>280</v>
      </c>
      <c r="L85" s="62">
        <v>42.3</v>
      </c>
      <c r="M85" s="62">
        <v>9.7600000000000006E-2</v>
      </c>
      <c r="N85" s="62">
        <v>3.6579999999999999</v>
      </c>
      <c r="O85" s="62">
        <v>11.63</v>
      </c>
      <c r="P85" s="62">
        <v>0.17369999999999999</v>
      </c>
      <c r="Q85" s="113">
        <v>37.21</v>
      </c>
      <c r="R85" s="62">
        <v>4.0410000000000004</v>
      </c>
      <c r="S85"/>
      <c r="T85" s="62">
        <v>4.929E-2</v>
      </c>
      <c r="U85"/>
      <c r="V85" s="62">
        <v>0.41770000000000002</v>
      </c>
      <c r="W85" s="62">
        <v>0.42280000000000001</v>
      </c>
      <c r="X85" s="62">
        <v>12</v>
      </c>
      <c r="Y85" s="62">
        <f t="shared" si="158"/>
        <v>100.00008999999999</v>
      </c>
      <c r="AA85" s="62">
        <f t="shared" si="159"/>
        <v>42.299961930034272</v>
      </c>
      <c r="AB85" s="62">
        <f t="shared" si="160"/>
        <v>9.7599912160079072E-2</v>
      </c>
      <c r="AC85" s="62">
        <f t="shared" si="161"/>
        <v>3.6579967078029636</v>
      </c>
      <c r="AD85" s="62">
        <f t="shared" si="162"/>
        <v>11.629989533009422</v>
      </c>
      <c r="AE85" s="62">
        <f t="shared" si="163"/>
        <v>0.17369984367014074</v>
      </c>
      <c r="AF85" s="62">
        <f t="shared" si="164"/>
        <v>37.209966511030146</v>
      </c>
      <c r="AG85" s="62">
        <f t="shared" si="165"/>
        <v>4.0409963631032744</v>
      </c>
      <c r="AH85" s="62">
        <f t="shared" si="166"/>
        <v>0</v>
      </c>
      <c r="AI85" s="62">
        <f t="shared" si="167"/>
        <v>4.9289955639039935E-2</v>
      </c>
      <c r="AJ85" s="62">
        <f t="shared" si="168"/>
        <v>0</v>
      </c>
      <c r="AK85" s="62">
        <f t="shared" si="169"/>
        <v>0.41769962407033845</v>
      </c>
      <c r="AL85" s="62">
        <f t="shared" si="170"/>
        <v>0.42279961948034256</v>
      </c>
      <c r="AM85" s="62">
        <f t="shared" si="171"/>
        <v>100.00000000000001</v>
      </c>
      <c r="AO85" s="62">
        <f t="shared" si="99"/>
        <v>0.70400202929240696</v>
      </c>
      <c r="AP85" s="62">
        <f t="shared" si="100"/>
        <v>1.2219846270198956E-3</v>
      </c>
      <c r="AQ85" s="62">
        <f t="shared" si="101"/>
        <v>3.5876782147930206E-2</v>
      </c>
      <c r="AR85" s="62">
        <f t="shared" si="102"/>
        <v>0.14564795908590386</v>
      </c>
      <c r="AS85" s="62">
        <f t="shared" si="103"/>
        <v>2.4485458650992495E-3</v>
      </c>
      <c r="AT85" s="62">
        <f t="shared" si="104"/>
        <v>0.92322343245477279</v>
      </c>
      <c r="AU85" s="62">
        <f t="shared" si="105"/>
        <v>7.2057709755764518E-2</v>
      </c>
      <c r="AV85" s="62">
        <f t="shared" si="172"/>
        <v>0</v>
      </c>
      <c r="AW85" s="62">
        <f t="shared" si="106"/>
        <v>1.0464958734403382E-3</v>
      </c>
      <c r="AX85" s="62">
        <f t="shared" si="107"/>
        <v>0</v>
      </c>
      <c r="AY85" s="62">
        <f t="shared" si="108"/>
        <v>5.4960476851360325E-3</v>
      </c>
      <c r="AZ85" s="62">
        <f t="shared" si="109"/>
        <v>5.6607259269024308E-3</v>
      </c>
      <c r="BB85" s="62">
        <f t="shared" si="110"/>
        <v>1.2219846270198956E-3</v>
      </c>
      <c r="BC85" s="62">
        <f t="shared" si="111"/>
        <v>0.14442597445888397</v>
      </c>
      <c r="BD85" s="62">
        <f t="shared" si="112"/>
        <v>0</v>
      </c>
      <c r="BE85" s="62">
        <f t="shared" si="173"/>
        <v>3.5876782147930206E-2</v>
      </c>
      <c r="BF85" s="62">
        <f t="shared" si="113"/>
        <v>1.7938391073965103E-2</v>
      </c>
      <c r="BG85" s="62">
        <f t="shared" si="114"/>
        <v>5.4119318681799415E-2</v>
      </c>
      <c r="BH85" s="62">
        <f t="shared" si="115"/>
        <v>1.0159786340969565</v>
      </c>
      <c r="BI85" s="62">
        <f t="shared" si="116"/>
        <v>0.45164797241727905</v>
      </c>
      <c r="BJ85" s="62">
        <f t="shared" si="117"/>
        <v>2.2494922952035097</v>
      </c>
      <c r="BK85" s="62">
        <f t="shared" si="118"/>
        <v>0.56433066167967749</v>
      </c>
      <c r="BL85" s="62">
        <f t="shared" si="119"/>
        <v>-0.11268268926239844</v>
      </c>
      <c r="BM85" s="62">
        <f t="shared" si="120"/>
        <v>0.52492766680006353</v>
      </c>
      <c r="BN85" s="62">
        <f t="shared" si="121"/>
        <v>0.23279104994961713</v>
      </c>
      <c r="BO85" s="62">
        <f t="shared" si="122"/>
        <v>0</v>
      </c>
      <c r="BP85" s="62">
        <f t="shared" si="123"/>
        <v>3.4173072231678625</v>
      </c>
      <c r="BQ85" s="62">
        <f t="shared" si="124"/>
        <v>10.309862120948674</v>
      </c>
      <c r="BR85" s="62">
        <f t="shared" si="125"/>
        <v>107.50636656661916</v>
      </c>
      <c r="BS85" s="114">
        <f t="shared" si="126"/>
        <v>-21.466326960685318</v>
      </c>
      <c r="BU85" s="62">
        <f t="shared" si="174"/>
        <v>45.563454163761264</v>
      </c>
      <c r="BV85" s="62">
        <f t="shared" si="175"/>
        <v>9.7599912160079072E-2</v>
      </c>
      <c r="BW85" s="62">
        <f t="shared" si="176"/>
        <v>2.8187533191620133</v>
      </c>
      <c r="BX85" s="62">
        <f t="shared" si="177"/>
        <v>11.629989533009422</v>
      </c>
      <c r="BY85" s="62">
        <f t="shared" si="178"/>
        <v>0.17369984367014074</v>
      </c>
      <c r="BZ85" s="62">
        <f t="shared" si="179"/>
        <v>37.258091762197417</v>
      </c>
      <c r="CA85" s="62">
        <f t="shared" si="180"/>
        <v>3.9347188853030044</v>
      </c>
      <c r="CB85" s="62">
        <f t="shared" si="181"/>
        <v>0</v>
      </c>
      <c r="CC85" s="62">
        <f t="shared" si="127"/>
        <v>4.9289955639039935E-2</v>
      </c>
      <c r="CD85" s="62">
        <f t="shared" si="128"/>
        <v>0</v>
      </c>
      <c r="CE85" s="62">
        <f t="shared" si="182"/>
        <v>0.34014943692550687</v>
      </c>
      <c r="CF85" s="62">
        <f t="shared" si="183"/>
        <v>0.29811386235752396</v>
      </c>
      <c r="CG85" s="62">
        <f t="shared" si="184"/>
        <v>100.00000000000001</v>
      </c>
      <c r="CI85" s="62">
        <f t="shared" si="129"/>
        <v>0.7583166208498171</v>
      </c>
      <c r="CJ85" s="62">
        <f t="shared" si="130"/>
        <v>1.2219846270198956E-3</v>
      </c>
      <c r="CK85" s="62">
        <f t="shared" si="131"/>
        <v>2.7645677904688245E-2</v>
      </c>
      <c r="CL85" s="62">
        <f t="shared" si="132"/>
        <v>0.14564795908590386</v>
      </c>
      <c r="CM85" s="62">
        <f t="shared" si="133"/>
        <v>2.4485458650992495E-3</v>
      </c>
      <c r="CN85" s="62">
        <f t="shared" si="134"/>
        <v>0.92441747705455024</v>
      </c>
      <c r="CO85" s="62">
        <f t="shared" si="135"/>
        <v>7.01626049447754E-2</v>
      </c>
      <c r="CP85" s="62">
        <f t="shared" si="185"/>
        <v>0</v>
      </c>
      <c r="CQ85" s="62">
        <f t="shared" si="136"/>
        <v>1.0464958734403382E-3</v>
      </c>
      <c r="CR85" s="62">
        <f t="shared" si="137"/>
        <v>0</v>
      </c>
      <c r="CS85" s="62">
        <f t="shared" si="138"/>
        <v>4.4756504858619326E-3</v>
      </c>
      <c r="CT85" s="62">
        <f t="shared" si="139"/>
        <v>3.9913490742739853E-3</v>
      </c>
      <c r="CV85" s="62">
        <f t="shared" si="140"/>
        <v>1.2219846270198956E-3</v>
      </c>
      <c r="CW85" s="62">
        <f t="shared" si="141"/>
        <v>0.14442597445888397</v>
      </c>
      <c r="CX85" s="62">
        <f t="shared" si="142"/>
        <v>0</v>
      </c>
      <c r="CY85" s="62">
        <f t="shared" si="143"/>
        <v>2.7645677904688245E-2</v>
      </c>
      <c r="CZ85" s="62">
        <f t="shared" si="144"/>
        <v>1.3822838952344122E-2</v>
      </c>
      <c r="DA85" s="62">
        <f t="shared" si="145"/>
        <v>5.6339765992431276E-2</v>
      </c>
      <c r="DB85" s="62">
        <f t="shared" si="146"/>
        <v>1.0149522313861024</v>
      </c>
      <c r="DC85" s="62">
        <f t="shared" si="147"/>
        <v>0.50531187897540375</v>
      </c>
      <c r="DD85" s="62">
        <f t="shared" si="148"/>
        <v>2.0085659443511825</v>
      </c>
      <c r="DE85" s="62">
        <f t="shared" si="149"/>
        <v>0.50964035241069849</v>
      </c>
      <c r="DF85" s="62">
        <f t="shared" si="150"/>
        <v>-4.328473435294744E-3</v>
      </c>
      <c r="DG85" s="62">
        <f t="shared" si="151"/>
        <v>0.57669646854719903</v>
      </c>
      <c r="DH85" s="62">
        <f t="shared" si="152"/>
        <v>0.21189389803240727</v>
      </c>
      <c r="DI85" s="62">
        <f t="shared" si="153"/>
        <v>0</v>
      </c>
      <c r="DJ85" s="62">
        <f t="shared" si="154"/>
        <v>2.396900225029349</v>
      </c>
      <c r="DK85" s="62">
        <f t="shared" si="155"/>
        <v>9.7693967390438807</v>
      </c>
      <c r="DL85" s="62">
        <f t="shared" si="156"/>
        <v>88.372372678919504</v>
      </c>
      <c r="DM85" s="114">
        <f t="shared" si="157"/>
        <v>-0.75056354102513212</v>
      </c>
      <c r="DN85" s="114"/>
      <c r="DO85" s="62">
        <f t="shared" si="186"/>
        <v>2.396900225029349</v>
      </c>
      <c r="DP85" s="62">
        <f t="shared" si="187"/>
        <v>12.166296964073229</v>
      </c>
      <c r="DQ85" s="62">
        <f t="shared" si="188"/>
        <v>83.578572228860807</v>
      </c>
      <c r="DR85" s="62">
        <f t="shared" si="189"/>
        <v>1.6463366840042168</v>
      </c>
    </row>
    <row r="86" spans="1:122" x14ac:dyDescent="0.25">
      <c r="A86" s="78">
        <f t="shared" si="193"/>
        <v>35</v>
      </c>
      <c r="B86" s="82" t="str">
        <f t="shared" si="194"/>
        <v>35 semi LOI</v>
      </c>
      <c r="C86" s="4" t="s">
        <v>12</v>
      </c>
      <c r="D86" s="5">
        <v>14</v>
      </c>
      <c r="E86" s="10"/>
      <c r="F86" s="80" t="str">
        <f t="shared" si="190"/>
        <v>35 Quant K2O</v>
      </c>
      <c r="G86" s="13" t="s">
        <v>13</v>
      </c>
      <c r="H86" s="5">
        <v>2E-3</v>
      </c>
      <c r="I86" s="8">
        <f t="shared" si="196"/>
        <v>1.7200000000000002E-3</v>
      </c>
      <c r="K86" s="62">
        <v>290</v>
      </c>
      <c r="L86" s="62">
        <v>41.27</v>
      </c>
      <c r="M86" s="62">
        <v>8.2680000000000003E-2</v>
      </c>
      <c r="N86" s="62">
        <v>2.5299999999999998</v>
      </c>
      <c r="O86" s="62">
        <v>12.22</v>
      </c>
      <c r="P86" s="62">
        <v>0.15609999999999999</v>
      </c>
      <c r="Q86" s="113">
        <v>40.65</v>
      </c>
      <c r="R86" s="62">
        <v>2.02</v>
      </c>
      <c r="S86"/>
      <c r="T86" s="62">
        <v>6.3469999999999999E-2</v>
      </c>
      <c r="U86"/>
      <c r="V86" s="62">
        <v>0.56830000000000003</v>
      </c>
      <c r="W86" s="62">
        <v>0.43980000000000002</v>
      </c>
      <c r="X86" s="62">
        <v>13</v>
      </c>
      <c r="Y86" s="62">
        <f t="shared" si="158"/>
        <v>100.00035</v>
      </c>
      <c r="AA86" s="62">
        <f t="shared" si="159"/>
        <v>41.269855555505558</v>
      </c>
      <c r="AB86" s="62">
        <f t="shared" si="160"/>
        <v>8.2679710621012842E-2</v>
      </c>
      <c r="AC86" s="62">
        <f t="shared" si="161"/>
        <v>2.529991145030992</v>
      </c>
      <c r="AD86" s="62">
        <f t="shared" si="162"/>
        <v>12.219957230149694</v>
      </c>
      <c r="AE86" s="62">
        <f t="shared" si="163"/>
        <v>0.15609945365191222</v>
      </c>
      <c r="AF86" s="62">
        <f t="shared" si="164"/>
        <v>40.649857725497959</v>
      </c>
      <c r="AG86" s="62">
        <f t="shared" si="165"/>
        <v>2.019992930024745</v>
      </c>
      <c r="AH86" s="62">
        <f t="shared" si="166"/>
        <v>0</v>
      </c>
      <c r="AI86" s="62">
        <f t="shared" si="167"/>
        <v>6.3469777855777496E-2</v>
      </c>
      <c r="AJ86" s="62">
        <f t="shared" si="168"/>
        <v>0</v>
      </c>
      <c r="AK86" s="62">
        <f t="shared" si="169"/>
        <v>0.56829801095696175</v>
      </c>
      <c r="AL86" s="62">
        <f t="shared" si="170"/>
        <v>0.43979846070538758</v>
      </c>
      <c r="AM86" s="62">
        <f t="shared" si="171"/>
        <v>100</v>
      </c>
      <c r="AO86" s="62">
        <f t="shared" si="99"/>
        <v>0.68685787726563297</v>
      </c>
      <c r="AP86" s="62">
        <f t="shared" si="100"/>
        <v>1.0351785479030028E-3</v>
      </c>
      <c r="AQ86" s="62">
        <f t="shared" si="101"/>
        <v>2.4813565565231385E-2</v>
      </c>
      <c r="AR86" s="62">
        <f t="shared" si="102"/>
        <v>0.15303640864307697</v>
      </c>
      <c r="AS86" s="62">
        <f t="shared" si="103"/>
        <v>2.2004433838724588E-3</v>
      </c>
      <c r="AT86" s="62">
        <f t="shared" si="104"/>
        <v>1.0085712161823017</v>
      </c>
      <c r="AU86" s="62">
        <f t="shared" si="105"/>
        <v>3.6019845399870631E-2</v>
      </c>
      <c r="AV86" s="62">
        <f t="shared" si="172"/>
        <v>0</v>
      </c>
      <c r="AW86" s="62">
        <f t="shared" si="106"/>
        <v>1.3475536699740444E-3</v>
      </c>
      <c r="AX86" s="62">
        <f t="shared" si="107"/>
        <v>0</v>
      </c>
      <c r="AY86" s="62">
        <f t="shared" si="108"/>
        <v>7.4776054073284444E-3</v>
      </c>
      <c r="AZ86" s="62">
        <f t="shared" si="109"/>
        <v>5.8883178565455564E-3</v>
      </c>
      <c r="BB86" s="62">
        <f t="shared" si="110"/>
        <v>1.0351785479030028E-3</v>
      </c>
      <c r="BC86" s="62">
        <f t="shared" si="111"/>
        <v>0.15200123009517397</v>
      </c>
      <c r="BD86" s="62">
        <f t="shared" si="112"/>
        <v>0</v>
      </c>
      <c r="BE86" s="62">
        <f t="shared" si="173"/>
        <v>2.4813565565231385E-2</v>
      </c>
      <c r="BF86" s="62">
        <f t="shared" si="113"/>
        <v>1.2406782782615693E-2</v>
      </c>
      <c r="BG86" s="62">
        <f t="shared" si="114"/>
        <v>2.3613062617254939E-2</v>
      </c>
      <c r="BH86" s="62">
        <f t="shared" si="115"/>
        <v>1.139159827044093</v>
      </c>
      <c r="BI86" s="62">
        <f t="shared" si="116"/>
        <v>0.56759206123138184</v>
      </c>
      <c r="BJ86" s="62">
        <f t="shared" si="117"/>
        <v>2.0070045105505954</v>
      </c>
      <c r="BK86" s="62">
        <f t="shared" si="118"/>
        <v>0.57156776581271118</v>
      </c>
      <c r="BL86" s="62">
        <f t="shared" si="119"/>
        <v>-3.9757045813293423E-3</v>
      </c>
      <c r="BM86" s="62">
        <f t="shared" si="120"/>
        <v>0.60464708517915544</v>
      </c>
      <c r="BN86" s="62">
        <f t="shared" si="121"/>
        <v>0.17120376055336178</v>
      </c>
      <c r="BO86" s="62">
        <f t="shared" si="122"/>
        <v>0</v>
      </c>
      <c r="BP86" s="62">
        <f t="shared" si="123"/>
        <v>2.0519048361805288</v>
      </c>
      <c r="BQ86" s="62">
        <f t="shared" si="124"/>
        <v>3.9052636150984581</v>
      </c>
      <c r="BR86" s="62">
        <f t="shared" si="125"/>
        <v>94.529152595411432</v>
      </c>
      <c r="BS86" s="114">
        <f t="shared" si="126"/>
        <v>-0.65752480724377438</v>
      </c>
      <c r="BU86" s="62">
        <f t="shared" si="174"/>
        <v>44.323206088828684</v>
      </c>
      <c r="BV86" s="62">
        <f t="shared" si="175"/>
        <v>8.2679710621012842E-2</v>
      </c>
      <c r="BW86" s="62">
        <f t="shared" si="176"/>
        <v>1.7631657135200021</v>
      </c>
      <c r="BX86" s="62">
        <f t="shared" si="177"/>
        <v>12.219957230149694</v>
      </c>
      <c r="BY86" s="62">
        <f t="shared" si="178"/>
        <v>0.15609945365191222</v>
      </c>
      <c r="BZ86" s="62">
        <f t="shared" si="179"/>
        <v>40.672183792556723</v>
      </c>
      <c r="CA86" s="62">
        <f t="shared" si="180"/>
        <v>1.9816211675759137</v>
      </c>
      <c r="CB86" s="62">
        <f t="shared" si="181"/>
        <v>0</v>
      </c>
      <c r="CC86" s="62">
        <f t="shared" si="127"/>
        <v>6.3469777855777496E-2</v>
      </c>
      <c r="CD86" s="62">
        <f t="shared" si="128"/>
        <v>0</v>
      </c>
      <c r="CE86" s="62">
        <f t="shared" si="182"/>
        <v>0.46156185643350262</v>
      </c>
      <c r="CF86" s="62">
        <f t="shared" si="183"/>
        <v>0.31141035596375416</v>
      </c>
      <c r="CG86" s="62">
        <f t="shared" si="184"/>
        <v>100</v>
      </c>
      <c r="CI86" s="62">
        <f t="shared" si="129"/>
        <v>0.7376750618095812</v>
      </c>
      <c r="CJ86" s="62">
        <f t="shared" si="130"/>
        <v>1.0351785479030028E-3</v>
      </c>
      <c r="CK86" s="62">
        <f t="shared" si="131"/>
        <v>1.7292719826598687E-2</v>
      </c>
      <c r="CL86" s="62">
        <f t="shared" si="132"/>
        <v>0.15303640864307697</v>
      </c>
      <c r="CM86" s="62">
        <f t="shared" si="133"/>
        <v>2.2004433838724588E-3</v>
      </c>
      <c r="CN86" s="62">
        <f t="shared" si="134"/>
        <v>1.0091251524041227</v>
      </c>
      <c r="CO86" s="62">
        <f t="shared" si="135"/>
        <v>3.5335612831239545E-2</v>
      </c>
      <c r="CP86" s="62">
        <f t="shared" si="185"/>
        <v>0</v>
      </c>
      <c r="CQ86" s="62">
        <f t="shared" si="136"/>
        <v>1.3475536699740444E-3</v>
      </c>
      <c r="CR86" s="62">
        <f t="shared" si="137"/>
        <v>0</v>
      </c>
      <c r="CS86" s="62">
        <f t="shared" si="138"/>
        <v>6.0731823214934559E-3</v>
      </c>
      <c r="CT86" s="62">
        <f t="shared" si="139"/>
        <v>4.1693714816408373E-3</v>
      </c>
      <c r="CV86" s="62">
        <f t="shared" si="140"/>
        <v>1.0351785479030028E-3</v>
      </c>
      <c r="CW86" s="62">
        <f t="shared" si="141"/>
        <v>0.15200123009517397</v>
      </c>
      <c r="CX86" s="62">
        <f t="shared" si="142"/>
        <v>0</v>
      </c>
      <c r="CY86" s="62">
        <f t="shared" si="143"/>
        <v>1.7292719826598687E-2</v>
      </c>
      <c r="CZ86" s="62">
        <f t="shared" si="144"/>
        <v>8.6463599132993434E-3</v>
      </c>
      <c r="DA86" s="62">
        <f t="shared" si="145"/>
        <v>2.66892529179402E-2</v>
      </c>
      <c r="DB86" s="62">
        <f t="shared" si="146"/>
        <v>1.1366375729652289</v>
      </c>
      <c r="DC86" s="62">
        <f t="shared" si="147"/>
        <v>0.61362533031122168</v>
      </c>
      <c r="DD86" s="62">
        <f t="shared" si="148"/>
        <v>1.8523315724087583</v>
      </c>
      <c r="DE86" s="62">
        <f t="shared" si="149"/>
        <v>0.52301224265400725</v>
      </c>
      <c r="DF86" s="62">
        <f t="shared" si="150"/>
        <v>9.0613087657214431E-2</v>
      </c>
      <c r="DG86" s="62">
        <f t="shared" si="151"/>
        <v>0.64999612169036425</v>
      </c>
      <c r="DH86" s="62">
        <f t="shared" si="152"/>
        <v>0.15925918837960792</v>
      </c>
      <c r="DI86" s="62">
        <f t="shared" si="153"/>
        <v>0</v>
      </c>
      <c r="DJ86" s="62">
        <f t="shared" si="154"/>
        <v>1.3302171543445258</v>
      </c>
      <c r="DK86" s="62">
        <f t="shared" si="155"/>
        <v>4.1060634098143183</v>
      </c>
      <c r="DL86" s="62">
        <f t="shared" si="156"/>
        <v>80.463902045119013</v>
      </c>
      <c r="DM86" s="62">
        <f t="shared" si="157"/>
        <v>13.940558202342535</v>
      </c>
      <c r="DO86" s="62">
        <f t="shared" si="186"/>
        <v>1.3302171543445258</v>
      </c>
      <c r="DP86" s="62">
        <f t="shared" si="187"/>
        <v>5.4362805641588441</v>
      </c>
      <c r="DQ86" s="62">
        <f t="shared" si="188"/>
        <v>77.803467736429965</v>
      </c>
      <c r="DR86" s="62">
        <f t="shared" si="189"/>
        <v>15.270775356687061</v>
      </c>
    </row>
    <row r="87" spans="1:122" x14ac:dyDescent="0.25">
      <c r="A87" s="78">
        <f t="shared" si="193"/>
        <v>35</v>
      </c>
      <c r="B87" s="82" t="str">
        <f t="shared" si="194"/>
        <v xml:space="preserve">35 semi </v>
      </c>
      <c r="F87" s="80" t="str">
        <f t="shared" si="190"/>
        <v>35 Quant P2O5</v>
      </c>
      <c r="G87" s="13" t="s">
        <v>35</v>
      </c>
      <c r="H87" s="5">
        <v>5.0000000000000001E-3</v>
      </c>
      <c r="I87" s="8">
        <f t="shared" si="196"/>
        <v>4.3E-3</v>
      </c>
      <c r="K87" s="62">
        <v>300</v>
      </c>
      <c r="L87" s="62">
        <v>42.4</v>
      </c>
      <c r="M87" s="62">
        <v>6.8739999999999996E-2</v>
      </c>
      <c r="N87" s="62">
        <v>2.8420000000000001</v>
      </c>
      <c r="O87" s="62">
        <v>11.29</v>
      </c>
      <c r="P87" s="62">
        <v>0.15210000000000001</v>
      </c>
      <c r="Q87" s="113">
        <v>39.090000000000003</v>
      </c>
      <c r="R87" s="62">
        <v>3.129</v>
      </c>
      <c r="S87"/>
      <c r="T87" s="62">
        <v>0.12379999999999999</v>
      </c>
      <c r="U87"/>
      <c r="V87" s="62">
        <v>0.49490000000000001</v>
      </c>
      <c r="W87" s="62">
        <v>0.41099999999999998</v>
      </c>
      <c r="X87" s="62">
        <v>12</v>
      </c>
      <c r="Y87" s="62">
        <f t="shared" si="158"/>
        <v>100.00154000000001</v>
      </c>
      <c r="AA87" s="62">
        <f t="shared" si="159"/>
        <v>42.399347050055425</v>
      </c>
      <c r="AB87" s="62">
        <f t="shared" si="160"/>
        <v>6.8738941420302124E-2</v>
      </c>
      <c r="AC87" s="62">
        <f t="shared" si="161"/>
        <v>2.8419562338739981</v>
      </c>
      <c r="AD87" s="62">
        <f t="shared" si="162"/>
        <v>11.289826136677494</v>
      </c>
      <c r="AE87" s="62">
        <f t="shared" si="163"/>
        <v>0.15209765769607148</v>
      </c>
      <c r="AF87" s="62">
        <f t="shared" si="164"/>
        <v>39.089398023270441</v>
      </c>
      <c r="AG87" s="62">
        <f t="shared" si="165"/>
        <v>3.128951814142062</v>
      </c>
      <c r="AH87" s="62">
        <f t="shared" si="166"/>
        <v>0</v>
      </c>
      <c r="AI87" s="62">
        <f t="shared" si="167"/>
        <v>0.12379809350935994</v>
      </c>
      <c r="AJ87" s="62">
        <f t="shared" si="168"/>
        <v>0</v>
      </c>
      <c r="AK87" s="62">
        <f t="shared" si="169"/>
        <v>0.49489237865736868</v>
      </c>
      <c r="AL87" s="62">
        <f t="shared" si="170"/>
        <v>0.41099367069747117</v>
      </c>
      <c r="AM87" s="62">
        <f t="shared" si="171"/>
        <v>100</v>
      </c>
      <c r="AO87" s="62">
        <f t="shared" si="99"/>
        <v>0.70565610468595197</v>
      </c>
      <c r="AP87" s="62">
        <f t="shared" si="100"/>
        <v>8.6063530011646575E-4</v>
      </c>
      <c r="AQ87" s="62">
        <f t="shared" si="101"/>
        <v>2.787324670335424E-2</v>
      </c>
      <c r="AR87" s="62">
        <f t="shared" si="102"/>
        <v>0.14138792907548522</v>
      </c>
      <c r="AS87" s="62">
        <f t="shared" si="103"/>
        <v>2.1440323892877289E-3</v>
      </c>
      <c r="AT87" s="62">
        <f t="shared" si="104"/>
        <v>0.96985435891045246</v>
      </c>
      <c r="AU87" s="62">
        <f t="shared" si="105"/>
        <v>5.5794433205100968E-2</v>
      </c>
      <c r="AV87" s="62">
        <f t="shared" si="172"/>
        <v>0</v>
      </c>
      <c r="AW87" s="62">
        <f t="shared" si="106"/>
        <v>2.6284096286488309E-3</v>
      </c>
      <c r="AX87" s="62">
        <f t="shared" si="107"/>
        <v>0</v>
      </c>
      <c r="AY87" s="62">
        <f t="shared" si="108"/>
        <v>6.5117418244390619E-3</v>
      </c>
      <c r="AZ87" s="62">
        <f t="shared" si="109"/>
        <v>5.5026599370393784E-3</v>
      </c>
      <c r="BB87" s="62">
        <f t="shared" si="110"/>
        <v>8.6063530011646575E-4</v>
      </c>
      <c r="BC87" s="62">
        <f t="shared" si="111"/>
        <v>0.14052729377536877</v>
      </c>
      <c r="BD87" s="62">
        <f t="shared" si="112"/>
        <v>0</v>
      </c>
      <c r="BE87" s="62">
        <f t="shared" si="173"/>
        <v>2.787324670335424E-2</v>
      </c>
      <c r="BF87" s="62">
        <f t="shared" si="113"/>
        <v>1.393662335167712E-2</v>
      </c>
      <c r="BG87" s="62">
        <f t="shared" si="114"/>
        <v>4.1857809853423848E-2</v>
      </c>
      <c r="BH87" s="62">
        <f t="shared" si="115"/>
        <v>1.0706678752216849</v>
      </c>
      <c r="BI87" s="62">
        <f t="shared" si="116"/>
        <v>0.51035161856890232</v>
      </c>
      <c r="BJ87" s="62">
        <f t="shared" si="117"/>
        <v>2.0979023799787058</v>
      </c>
      <c r="BK87" s="62">
        <f t="shared" si="118"/>
        <v>0.56031625665278251</v>
      </c>
      <c r="BL87" s="62">
        <f t="shared" si="119"/>
        <v>-4.9964638083880186E-2</v>
      </c>
      <c r="BM87" s="62">
        <f t="shared" si="120"/>
        <v>0.56700668707411972</v>
      </c>
      <c r="BN87" s="62">
        <f t="shared" si="121"/>
        <v>0.15178574075687445</v>
      </c>
      <c r="BO87" s="62">
        <f t="shared" si="122"/>
        <v>0</v>
      </c>
      <c r="BP87" s="62">
        <f t="shared" si="123"/>
        <v>2.4579292748015349</v>
      </c>
      <c r="BQ87" s="62">
        <f t="shared" si="124"/>
        <v>7.3822427155876111</v>
      </c>
      <c r="BR87" s="62">
        <f t="shared" si="125"/>
        <v>98.820043824198734</v>
      </c>
      <c r="BS87" s="114">
        <f t="shared" si="126"/>
        <v>-8.8120015553447537</v>
      </c>
      <c r="BU87" s="62">
        <f t="shared" si="174"/>
        <v>45.683113848266728</v>
      </c>
      <c r="BV87" s="62">
        <f t="shared" si="175"/>
        <v>6.8738941420302124E-2</v>
      </c>
      <c r="BW87" s="62">
        <f t="shared" si="176"/>
        <v>2.0551026436592874</v>
      </c>
      <c r="BX87" s="62">
        <f t="shared" si="177"/>
        <v>11.289826136677494</v>
      </c>
      <c r="BY87" s="62">
        <f t="shared" si="178"/>
        <v>0.15209765769607148</v>
      </c>
      <c r="BZ87" s="62">
        <f t="shared" si="179"/>
        <v>39.12342753809591</v>
      </c>
      <c r="CA87" s="62">
        <f t="shared" si="180"/>
        <v>3.0533190331868889</v>
      </c>
      <c r="CB87" s="62">
        <f t="shared" si="181"/>
        <v>0</v>
      </c>
      <c r="CC87" s="62">
        <f t="shared" si="127"/>
        <v>0.12379809350935994</v>
      </c>
      <c r="CD87" s="62">
        <f t="shared" si="128"/>
        <v>0</v>
      </c>
      <c r="CE87" s="62">
        <f t="shared" si="182"/>
        <v>0.40238223567357068</v>
      </c>
      <c r="CF87" s="62">
        <f t="shared" si="183"/>
        <v>0.28887924921956193</v>
      </c>
      <c r="CG87" s="62">
        <f t="shared" si="184"/>
        <v>100</v>
      </c>
      <c r="CI87" s="62">
        <f t="shared" si="129"/>
        <v>0.7603081276236453</v>
      </c>
      <c r="CJ87" s="62">
        <f t="shared" si="130"/>
        <v>8.6063530011646575E-4</v>
      </c>
      <c r="CK87" s="62">
        <f t="shared" si="131"/>
        <v>2.0155969435654057E-2</v>
      </c>
      <c r="CL87" s="62">
        <f t="shared" si="132"/>
        <v>0.14138792907548522</v>
      </c>
      <c r="CM87" s="62">
        <f t="shared" si="133"/>
        <v>2.1440323892877289E-3</v>
      </c>
      <c r="CN87" s="62">
        <f t="shared" si="134"/>
        <v>0.97069867156181233</v>
      </c>
      <c r="CO87" s="62">
        <f t="shared" si="135"/>
        <v>5.4445774486214141E-2</v>
      </c>
      <c r="CP87" s="62">
        <f t="shared" si="185"/>
        <v>0</v>
      </c>
      <c r="CQ87" s="62">
        <f t="shared" si="136"/>
        <v>2.6284096286488309E-3</v>
      </c>
      <c r="CR87" s="62">
        <f t="shared" si="137"/>
        <v>0</v>
      </c>
      <c r="CS87" s="62">
        <f t="shared" si="138"/>
        <v>5.294503100968035E-3</v>
      </c>
      <c r="CT87" s="62">
        <f t="shared" si="139"/>
        <v>3.8677098570031052E-3</v>
      </c>
      <c r="CV87" s="62">
        <f t="shared" si="140"/>
        <v>8.6063530011646575E-4</v>
      </c>
      <c r="CW87" s="62">
        <f t="shared" si="141"/>
        <v>0.14052729377536877</v>
      </c>
      <c r="CX87" s="62">
        <f t="shared" si="142"/>
        <v>0</v>
      </c>
      <c r="CY87" s="62">
        <f t="shared" si="143"/>
        <v>2.0155969435654057E-2</v>
      </c>
      <c r="CZ87" s="62">
        <f t="shared" si="144"/>
        <v>1.0077984717827029E-2</v>
      </c>
      <c r="DA87" s="62">
        <f t="shared" si="145"/>
        <v>4.4367789768387109E-2</v>
      </c>
      <c r="DB87" s="62">
        <f t="shared" si="146"/>
        <v>1.0690022079580817</v>
      </c>
      <c r="DC87" s="62">
        <f t="shared" si="147"/>
        <v>0.5626809991144428</v>
      </c>
      <c r="DD87" s="62">
        <f t="shared" si="148"/>
        <v>1.8998370473509787</v>
      </c>
      <c r="DE87" s="62">
        <f t="shared" si="149"/>
        <v>0.50632120884363885</v>
      </c>
      <c r="DF87" s="62">
        <f t="shared" si="150"/>
        <v>5.6359790270803956E-2</v>
      </c>
      <c r="DG87" s="62">
        <f t="shared" si="151"/>
        <v>0.61798740890077342</v>
      </c>
      <c r="DH87" s="62">
        <f t="shared" si="152"/>
        <v>0.13926421278506224</v>
      </c>
      <c r="DI87" s="62">
        <f t="shared" si="153"/>
        <v>0</v>
      </c>
      <c r="DJ87" s="62">
        <f t="shared" si="154"/>
        <v>1.6307750890512385</v>
      </c>
      <c r="DK87" s="62">
        <f t="shared" si="155"/>
        <v>7.1794002805502117</v>
      </c>
      <c r="DL87" s="62">
        <f t="shared" si="156"/>
        <v>81.930667445837216</v>
      </c>
      <c r="DM87" s="62">
        <f t="shared" si="157"/>
        <v>9.1198929717762756</v>
      </c>
      <c r="DO87" s="62">
        <f t="shared" si="186"/>
        <v>1.6307750890512385</v>
      </c>
      <c r="DP87" s="62">
        <f t="shared" si="187"/>
        <v>8.8101753696014509</v>
      </c>
      <c r="DQ87" s="62">
        <f t="shared" si="188"/>
        <v>78.669117267734734</v>
      </c>
      <c r="DR87" s="62">
        <f t="shared" si="189"/>
        <v>10.750668060827515</v>
      </c>
    </row>
    <row r="88" spans="1:122" x14ac:dyDescent="0.25">
      <c r="A88" s="78">
        <f t="shared" si="193"/>
        <v>35</v>
      </c>
      <c r="B88" s="82" t="str">
        <f t="shared" si="194"/>
        <v xml:space="preserve">35 semi </v>
      </c>
      <c r="F88" s="80" t="str">
        <f t="shared" si="190"/>
        <v>35 Quant LOI</v>
      </c>
      <c r="G88" s="4" t="s">
        <v>12</v>
      </c>
      <c r="H88" s="5">
        <v>14</v>
      </c>
      <c r="I88" s="13"/>
      <c r="K88" s="62">
        <v>310</v>
      </c>
      <c r="L88" s="62">
        <v>41.68</v>
      </c>
      <c r="M88"/>
      <c r="N88" s="62">
        <v>2.266</v>
      </c>
      <c r="O88" s="62">
        <v>11.88</v>
      </c>
      <c r="P88" s="62">
        <v>0.16850000000000001</v>
      </c>
      <c r="Q88" s="113">
        <v>40.97</v>
      </c>
      <c r="R88" s="62">
        <v>1.8560000000000001</v>
      </c>
      <c r="S88" s="62">
        <v>0.14430000000000001</v>
      </c>
      <c r="T88" s="62">
        <v>6.3210000000000002E-2</v>
      </c>
      <c r="U88"/>
      <c r="V88" s="62">
        <v>0.495</v>
      </c>
      <c r="W88" s="62">
        <v>0.47110000000000002</v>
      </c>
      <c r="X88" s="62">
        <v>14</v>
      </c>
      <c r="Y88" s="62">
        <f t="shared" si="158"/>
        <v>99.994110000000006</v>
      </c>
      <c r="AA88" s="62">
        <f t="shared" si="159"/>
        <v>41.682455096605189</v>
      </c>
      <c r="AB88" s="62">
        <f t="shared" si="160"/>
        <v>0</v>
      </c>
      <c r="AC88" s="62">
        <f t="shared" si="161"/>
        <v>2.2661334752616926</v>
      </c>
      <c r="AD88" s="62">
        <f t="shared" si="162"/>
        <v>11.880699773216641</v>
      </c>
      <c r="AE88" s="62">
        <f t="shared" si="163"/>
        <v>0.16850992523459632</v>
      </c>
      <c r="AF88" s="62">
        <f t="shared" si="164"/>
        <v>40.972413275141903</v>
      </c>
      <c r="AG88" s="62">
        <f t="shared" si="165"/>
        <v>1.8561093248392331</v>
      </c>
      <c r="AH88" s="62">
        <f t="shared" si="166"/>
        <v>0.14430849977063651</v>
      </c>
      <c r="AI88" s="62">
        <f t="shared" si="167"/>
        <v>6.3213723288301688E-2</v>
      </c>
      <c r="AJ88" s="62">
        <f t="shared" si="168"/>
        <v>0</v>
      </c>
      <c r="AK88" s="62">
        <f t="shared" si="169"/>
        <v>0.49502915721736007</v>
      </c>
      <c r="AL88" s="62">
        <f t="shared" si="170"/>
        <v>0.47112774942444108</v>
      </c>
      <c r="AM88" s="62">
        <f t="shared" si="171"/>
        <v>99.999999999999986</v>
      </c>
      <c r="AO88" s="62">
        <f t="shared" si="99"/>
        <v>0.69372480813189963</v>
      </c>
      <c r="AP88" s="62">
        <f t="shared" si="100"/>
        <v>0</v>
      </c>
      <c r="AQ88" s="62">
        <f t="shared" si="101"/>
        <v>2.2225710820534452E-2</v>
      </c>
      <c r="AR88" s="62">
        <f t="shared" si="102"/>
        <v>0.1487877241479855</v>
      </c>
      <c r="AS88" s="62">
        <f t="shared" si="103"/>
        <v>2.3753865976120147E-3</v>
      </c>
      <c r="AT88" s="62">
        <f t="shared" si="104"/>
        <v>1.016574202199807</v>
      </c>
      <c r="AU88" s="62">
        <f t="shared" si="105"/>
        <v>3.309752719042855E-2</v>
      </c>
      <c r="AV88" s="62">
        <f t="shared" si="172"/>
        <v>4.6566150297075353E-3</v>
      </c>
      <c r="AW88" s="62">
        <f t="shared" si="106"/>
        <v>1.3421172672675517E-3</v>
      </c>
      <c r="AX88" s="62">
        <f t="shared" si="107"/>
        <v>0</v>
      </c>
      <c r="AY88" s="62">
        <f t="shared" si="108"/>
        <v>6.5135415423336852E-3</v>
      </c>
      <c r="AZ88" s="62">
        <f t="shared" si="109"/>
        <v>6.3077754642447597E-3</v>
      </c>
      <c r="BB88" s="62">
        <f t="shared" si="110"/>
        <v>0</v>
      </c>
      <c r="BC88" s="62">
        <f t="shared" si="111"/>
        <v>0.1487877241479855</v>
      </c>
      <c r="BD88" s="62">
        <f t="shared" si="112"/>
        <v>4.6566150297075353E-3</v>
      </c>
      <c r="BE88" s="62">
        <f t="shared" si="173"/>
        <v>1.7569095790826918E-2</v>
      </c>
      <c r="BF88" s="62">
        <f t="shared" si="113"/>
        <v>8.7845478954134588E-3</v>
      </c>
      <c r="BG88" s="62">
        <f t="shared" si="114"/>
        <v>2.4312979295015091E-2</v>
      </c>
      <c r="BH88" s="62">
        <f t="shared" si="115"/>
        <v>1.1434243336503893</v>
      </c>
      <c r="BI88" s="62">
        <f t="shared" si="116"/>
        <v>0.56493395007188985</v>
      </c>
      <c r="BJ88" s="62">
        <f t="shared" si="117"/>
        <v>2.023996492872989</v>
      </c>
      <c r="BK88" s="62">
        <f t="shared" si="118"/>
        <v>0.57849038357849947</v>
      </c>
      <c r="BL88" s="62">
        <f t="shared" si="119"/>
        <v>-1.3556433506609622E-2</v>
      </c>
      <c r="BM88" s="62">
        <f t="shared" si="120"/>
        <v>0.60268809229202591</v>
      </c>
      <c r="BN88" s="62">
        <f t="shared" si="121"/>
        <v>0</v>
      </c>
      <c r="BO88" s="62">
        <f t="shared" si="122"/>
        <v>0.77264095462686255</v>
      </c>
      <c r="BP88" s="62">
        <f t="shared" si="123"/>
        <v>1.4575612174459558</v>
      </c>
      <c r="BQ88" s="62">
        <f t="shared" si="124"/>
        <v>4.0340898726823529</v>
      </c>
      <c r="BR88" s="62">
        <f t="shared" si="125"/>
        <v>95.98503620313744</v>
      </c>
      <c r="BS88" s="114">
        <f t="shared" si="126"/>
        <v>-2.2493282478926102</v>
      </c>
      <c r="BU88" s="62">
        <f t="shared" si="174"/>
        <v>44.819975936312645</v>
      </c>
      <c r="BV88" s="62">
        <f t="shared" si="175"/>
        <v>0</v>
      </c>
      <c r="BW88" s="62">
        <f t="shared" si="176"/>
        <v>1.5162477061498918</v>
      </c>
      <c r="BX88" s="62">
        <f t="shared" si="177"/>
        <v>11.880699773216641</v>
      </c>
      <c r="BY88" s="62">
        <f t="shared" si="178"/>
        <v>0.16850992523459632</v>
      </c>
      <c r="BZ88" s="62">
        <f t="shared" si="179"/>
        <v>40.992320175578342</v>
      </c>
      <c r="CA88" s="62">
        <f t="shared" si="180"/>
        <v>1.8232440515246351</v>
      </c>
      <c r="CB88" s="62">
        <f t="shared" si="181"/>
        <v>0.14430849977063651</v>
      </c>
      <c r="CC88" s="62">
        <f t="shared" si="127"/>
        <v>6.3213723288301688E-2</v>
      </c>
      <c r="CD88" s="62">
        <f t="shared" si="128"/>
        <v>0</v>
      </c>
      <c r="CE88" s="62">
        <f t="shared" si="182"/>
        <v>0.40249250654863572</v>
      </c>
      <c r="CF88" s="62">
        <f t="shared" si="183"/>
        <v>0.33591612559979778</v>
      </c>
      <c r="CG88" s="62">
        <f t="shared" si="184"/>
        <v>99.999999999999986</v>
      </c>
      <c r="CI88" s="62">
        <f t="shared" si="129"/>
        <v>0.74594284657256626</v>
      </c>
      <c r="CJ88" s="62">
        <f t="shared" si="130"/>
        <v>0</v>
      </c>
      <c r="CK88" s="62">
        <f t="shared" si="131"/>
        <v>1.4871005356511298E-2</v>
      </c>
      <c r="CL88" s="62">
        <f t="shared" si="132"/>
        <v>0.1487877241479855</v>
      </c>
      <c r="CM88" s="62">
        <f t="shared" si="133"/>
        <v>2.3753865976120147E-3</v>
      </c>
      <c r="CN88" s="62">
        <f t="shared" si="134"/>
        <v>1.0170681160264969</v>
      </c>
      <c r="CO88" s="62">
        <f t="shared" si="135"/>
        <v>3.2511484513634718E-2</v>
      </c>
      <c r="CP88" s="62">
        <f t="shared" si="185"/>
        <v>4.6566150297075353E-3</v>
      </c>
      <c r="CQ88" s="62">
        <f t="shared" si="136"/>
        <v>1.3421172672675517E-3</v>
      </c>
      <c r="CR88" s="62">
        <f t="shared" si="137"/>
        <v>0</v>
      </c>
      <c r="CS88" s="62">
        <f t="shared" si="138"/>
        <v>5.2959540335346805E-3</v>
      </c>
      <c r="CT88" s="62">
        <f t="shared" si="139"/>
        <v>4.4974712223831538E-3</v>
      </c>
      <c r="CV88" s="62">
        <f t="shared" si="140"/>
        <v>0</v>
      </c>
      <c r="CW88" s="62">
        <f t="shared" si="141"/>
        <v>0.1487877241479855</v>
      </c>
      <c r="CX88" s="62">
        <f t="shared" si="142"/>
        <v>4.6566150297075353E-3</v>
      </c>
      <c r="CY88" s="62">
        <f t="shared" si="143"/>
        <v>1.0214390326803761E-2</v>
      </c>
      <c r="CZ88" s="62">
        <f t="shared" si="144"/>
        <v>5.1071951634018807E-3</v>
      </c>
      <c r="DA88" s="62">
        <f t="shared" si="145"/>
        <v>2.7404289350232838E-2</v>
      </c>
      <c r="DB88" s="62">
        <f t="shared" si="146"/>
        <v>1.1408269374218616</v>
      </c>
      <c r="DC88" s="62">
        <f t="shared" si="147"/>
        <v>0.61214145375570872</v>
      </c>
      <c r="DD88" s="62">
        <f t="shared" si="148"/>
        <v>1.8636655472725734</v>
      </c>
      <c r="DE88" s="62">
        <f t="shared" si="149"/>
        <v>0.52868548366615287</v>
      </c>
      <c r="DF88" s="62">
        <f t="shared" si="150"/>
        <v>8.3455970089555853E-2</v>
      </c>
      <c r="DG88" s="62">
        <f t="shared" si="151"/>
        <v>0.64930955329905093</v>
      </c>
      <c r="DH88" s="62">
        <f t="shared" si="152"/>
        <v>0</v>
      </c>
      <c r="DI88" s="62">
        <f t="shared" si="153"/>
        <v>0.71716410239891371</v>
      </c>
      <c r="DJ88" s="62">
        <f t="shared" si="154"/>
        <v>0.78655783477278862</v>
      </c>
      <c r="DK88" s="62">
        <f t="shared" si="155"/>
        <v>4.2205276683510169</v>
      </c>
      <c r="DL88" s="62">
        <f t="shared" si="156"/>
        <v>81.422717558978746</v>
      </c>
      <c r="DM88" s="62">
        <f t="shared" si="157"/>
        <v>12.853032835498531</v>
      </c>
      <c r="DO88" s="62">
        <f t="shared" si="186"/>
        <v>0.78655783477278862</v>
      </c>
      <c r="DP88" s="62">
        <f t="shared" si="187"/>
        <v>5.0070855031238057</v>
      </c>
      <c r="DQ88" s="62">
        <f t="shared" si="188"/>
        <v>79.849601889433174</v>
      </c>
      <c r="DR88" s="62">
        <f t="shared" si="189"/>
        <v>13.639590670271319</v>
      </c>
    </row>
    <row r="89" spans="1:122" x14ac:dyDescent="0.25">
      <c r="A89" s="78">
        <f t="shared" si="193"/>
        <v>35</v>
      </c>
      <c r="B89" s="82" t="str">
        <f t="shared" si="194"/>
        <v xml:space="preserve">35 semi </v>
      </c>
      <c r="F89" s="80" t="str">
        <f t="shared" si="190"/>
        <v xml:space="preserve">35 Quant </v>
      </c>
      <c r="K89" s="62">
        <v>315</v>
      </c>
      <c r="L89" s="62">
        <v>41.69</v>
      </c>
      <c r="M89"/>
      <c r="N89" s="62">
        <v>2.5960000000000001</v>
      </c>
      <c r="O89" s="62">
        <v>12.12</v>
      </c>
      <c r="P89" s="62">
        <v>0.15659999999999999</v>
      </c>
      <c r="Q89" s="113">
        <v>40.22</v>
      </c>
      <c r="R89" s="62">
        <v>2.0920000000000001</v>
      </c>
      <c r="S89" s="62">
        <v>0.16159999999999999</v>
      </c>
      <c r="T89" s="62">
        <v>7.8259999999999996E-2</v>
      </c>
      <c r="U89"/>
      <c r="V89" s="62">
        <v>0.47110000000000002</v>
      </c>
      <c r="W89" s="62">
        <v>0.41870000000000002</v>
      </c>
      <c r="X89" s="62">
        <v>12</v>
      </c>
      <c r="Y89" s="62">
        <f t="shared" si="158"/>
        <v>100.00426000000002</v>
      </c>
      <c r="AA89" s="62">
        <f t="shared" si="159"/>
        <v>41.688224081654113</v>
      </c>
      <c r="AB89" s="62">
        <f t="shared" si="160"/>
        <v>0</v>
      </c>
      <c r="AC89" s="62">
        <f t="shared" si="161"/>
        <v>2.595889415110916</v>
      </c>
      <c r="AD89" s="62">
        <f t="shared" si="162"/>
        <v>12.119483709993952</v>
      </c>
      <c r="AE89" s="62">
        <f t="shared" si="163"/>
        <v>0.15659332912417928</v>
      </c>
      <c r="AF89" s="62">
        <f t="shared" si="164"/>
        <v>40.218286700986532</v>
      </c>
      <c r="AG89" s="62">
        <f t="shared" si="165"/>
        <v>2.0919108845963161</v>
      </c>
      <c r="AH89" s="62">
        <f t="shared" si="166"/>
        <v>0.1615931161332527</v>
      </c>
      <c r="AI89" s="62">
        <f t="shared" si="167"/>
        <v>7.8256666266017044E-2</v>
      </c>
      <c r="AJ89" s="62">
        <f t="shared" si="168"/>
        <v>0</v>
      </c>
      <c r="AK89" s="62">
        <f t="shared" si="169"/>
        <v>0.47107993199489695</v>
      </c>
      <c r="AL89" s="62">
        <f t="shared" si="170"/>
        <v>0.41868216413980763</v>
      </c>
      <c r="AM89" s="62">
        <f t="shared" si="171"/>
        <v>99.999999999999972</v>
      </c>
      <c r="AO89" s="62">
        <f t="shared" si="99"/>
        <v>0.69382082186326222</v>
      </c>
      <c r="AP89" s="62">
        <f t="shared" si="100"/>
        <v>0</v>
      </c>
      <c r="AQ89" s="62">
        <f t="shared" si="101"/>
        <v>2.5459880493437781E-2</v>
      </c>
      <c r="AR89" s="62">
        <f t="shared" si="102"/>
        <v>0.15177813036936696</v>
      </c>
      <c r="AS89" s="62">
        <f t="shared" si="103"/>
        <v>2.2074052597149604E-3</v>
      </c>
      <c r="AT89" s="62">
        <f t="shared" si="104"/>
        <v>0.99786342684636242</v>
      </c>
      <c r="AU89" s="62">
        <f t="shared" si="105"/>
        <v>3.7302262564128323E-2</v>
      </c>
      <c r="AV89" s="62">
        <f t="shared" si="172"/>
        <v>5.2143632182398416E-3</v>
      </c>
      <c r="AW89" s="62">
        <f t="shared" si="106"/>
        <v>1.6615003453506803E-3</v>
      </c>
      <c r="AX89" s="62">
        <f t="shared" si="107"/>
        <v>0</v>
      </c>
      <c r="AY89" s="62">
        <f t="shared" si="108"/>
        <v>6.1984201578275918E-3</v>
      </c>
      <c r="AZ89" s="62">
        <f t="shared" si="109"/>
        <v>5.6055986630045209E-3</v>
      </c>
      <c r="BB89" s="62">
        <f t="shared" si="110"/>
        <v>0</v>
      </c>
      <c r="BC89" s="62">
        <f t="shared" si="111"/>
        <v>0.15177813036936696</v>
      </c>
      <c r="BD89" s="62">
        <f t="shared" si="112"/>
        <v>5.2143632182398416E-3</v>
      </c>
      <c r="BE89" s="62">
        <f t="shared" si="173"/>
        <v>2.0245517275197938E-2</v>
      </c>
      <c r="BF89" s="62">
        <f t="shared" si="113"/>
        <v>1.0122758637598969E-2</v>
      </c>
      <c r="BG89" s="62">
        <f t="shared" si="114"/>
        <v>2.7179503926529354E-2</v>
      </c>
      <c r="BH89" s="62">
        <f t="shared" si="115"/>
        <v>1.124669458548915</v>
      </c>
      <c r="BI89" s="62">
        <f t="shared" si="116"/>
        <v>0.54921419922722736</v>
      </c>
      <c r="BJ89" s="62">
        <f t="shared" si="117"/>
        <v>2.0477792819839378</v>
      </c>
      <c r="BK89" s="62">
        <f t="shared" si="118"/>
        <v>0.57545525932168762</v>
      </c>
      <c r="BL89" s="62">
        <f t="shared" si="119"/>
        <v>-2.6241060094460256E-2</v>
      </c>
      <c r="BM89" s="62">
        <f t="shared" si="120"/>
        <v>0.59173082500959551</v>
      </c>
      <c r="BN89" s="62">
        <f t="shared" si="121"/>
        <v>0</v>
      </c>
      <c r="BO89" s="62">
        <f t="shared" si="122"/>
        <v>0.88120527068287946</v>
      </c>
      <c r="BP89" s="62">
        <f t="shared" si="123"/>
        <v>1.7107032809106772</v>
      </c>
      <c r="BQ89" s="62">
        <f t="shared" si="124"/>
        <v>4.5932209000754041</v>
      </c>
      <c r="BR89" s="62">
        <f t="shared" si="125"/>
        <v>97.249498420562432</v>
      </c>
      <c r="BS89" s="114">
        <f t="shared" si="126"/>
        <v>-4.4346278722313865</v>
      </c>
      <c r="BU89" s="62">
        <f t="shared" si="174"/>
        <v>44.826921794311545</v>
      </c>
      <c r="BV89" s="62">
        <f t="shared" si="175"/>
        <v>0</v>
      </c>
      <c r="BW89" s="62">
        <f t="shared" si="176"/>
        <v>1.8248333146607951</v>
      </c>
      <c r="BX89" s="62">
        <f t="shared" si="177"/>
        <v>12.119483709993952</v>
      </c>
      <c r="BY89" s="62">
        <f t="shared" si="178"/>
        <v>0.15659332912417928</v>
      </c>
      <c r="BZ89" s="62">
        <f t="shared" si="179"/>
        <v>40.243849550729131</v>
      </c>
      <c r="CA89" s="62">
        <f t="shared" si="180"/>
        <v>2.0511226788738801</v>
      </c>
      <c r="CB89" s="62">
        <f t="shared" si="181"/>
        <v>0.1615931161332527</v>
      </c>
      <c r="CC89" s="62">
        <f t="shared" si="127"/>
        <v>7.8256666266017044E-2</v>
      </c>
      <c r="CD89" s="62">
        <f t="shared" si="128"/>
        <v>0</v>
      </c>
      <c r="CE89" s="62">
        <f t="shared" si="182"/>
        <v>0.38318464117428597</v>
      </c>
      <c r="CF89" s="62">
        <f t="shared" si="183"/>
        <v>0.29489318879015752</v>
      </c>
      <c r="CG89" s="62">
        <f t="shared" si="184"/>
        <v>99.999999999999972</v>
      </c>
      <c r="CI89" s="62">
        <f t="shared" si="129"/>
        <v>0.74605844710512681</v>
      </c>
      <c r="CJ89" s="62">
        <f t="shared" si="130"/>
        <v>0</v>
      </c>
      <c r="CK89" s="62">
        <f t="shared" si="131"/>
        <v>1.7897541336414233E-2</v>
      </c>
      <c r="CL89" s="62">
        <f t="shared" si="132"/>
        <v>0.15177813036936696</v>
      </c>
      <c r="CM89" s="62">
        <f t="shared" si="133"/>
        <v>2.2074052597149604E-3</v>
      </c>
      <c r="CN89" s="62">
        <f t="shared" si="134"/>
        <v>0.99849767148820301</v>
      </c>
      <c r="CO89" s="62">
        <f t="shared" si="135"/>
        <v>3.6574940778778174E-2</v>
      </c>
      <c r="CP89" s="62">
        <f t="shared" si="185"/>
        <v>5.2143632182398416E-3</v>
      </c>
      <c r="CQ89" s="62">
        <f t="shared" si="136"/>
        <v>1.6615003453506803E-3</v>
      </c>
      <c r="CR89" s="62">
        <f t="shared" si="137"/>
        <v>0</v>
      </c>
      <c r="CS89" s="62">
        <f t="shared" si="138"/>
        <v>5.0419031733458684E-3</v>
      </c>
      <c r="CT89" s="62">
        <f t="shared" si="139"/>
        <v>3.9482285284530398E-3</v>
      </c>
      <c r="CV89" s="62">
        <f t="shared" si="140"/>
        <v>0</v>
      </c>
      <c r="CW89" s="62">
        <f t="shared" si="141"/>
        <v>0.15177813036936696</v>
      </c>
      <c r="CX89" s="62">
        <f t="shared" si="142"/>
        <v>5.2143632182398416E-3</v>
      </c>
      <c r="CY89" s="62">
        <f t="shared" si="143"/>
        <v>1.268317811817439E-2</v>
      </c>
      <c r="CZ89" s="62">
        <f t="shared" si="144"/>
        <v>6.3415890590871951E-3</v>
      </c>
      <c r="DA89" s="62">
        <f t="shared" si="145"/>
        <v>3.0233351719690979E-2</v>
      </c>
      <c r="DB89" s="62">
        <f t="shared" si="146"/>
        <v>1.1222498553975941</v>
      </c>
      <c r="DC89" s="62">
        <f t="shared" si="147"/>
        <v>0.59679877245346891</v>
      </c>
      <c r="DD89" s="62">
        <f t="shared" si="148"/>
        <v>1.8804493360198618</v>
      </c>
      <c r="DE89" s="62">
        <f t="shared" si="149"/>
        <v>0.52545108294412524</v>
      </c>
      <c r="DF89" s="62">
        <f t="shared" si="150"/>
        <v>7.134768950934367E-2</v>
      </c>
      <c r="DG89" s="62">
        <f t="shared" si="151"/>
        <v>0.63858807645048687</v>
      </c>
      <c r="DH89" s="62">
        <f t="shared" si="152"/>
        <v>0</v>
      </c>
      <c r="DI89" s="62">
        <f t="shared" si="153"/>
        <v>0.81654565917096933</v>
      </c>
      <c r="DJ89" s="62">
        <f t="shared" si="154"/>
        <v>0.99306411957080942</v>
      </c>
      <c r="DK89" s="62">
        <f t="shared" si="155"/>
        <v>4.7344059237277554</v>
      </c>
      <c r="DL89" s="62">
        <f t="shared" si="156"/>
        <v>82.283259321843332</v>
      </c>
      <c r="DM89" s="62">
        <f t="shared" si="157"/>
        <v>11.172724975687146</v>
      </c>
      <c r="DO89" s="62">
        <f t="shared" si="186"/>
        <v>0.99306411957080942</v>
      </c>
      <c r="DP89" s="62">
        <f t="shared" si="187"/>
        <v>5.727470043298565</v>
      </c>
      <c r="DQ89" s="62">
        <f t="shared" si="188"/>
        <v>80.297131082701711</v>
      </c>
      <c r="DR89" s="62">
        <f t="shared" si="189"/>
        <v>12.165789095257955</v>
      </c>
    </row>
    <row r="90" spans="1:122" x14ac:dyDescent="0.25">
      <c r="A90" s="78">
        <f>A89+5</f>
        <v>40</v>
      </c>
      <c r="B90" s="82" t="str">
        <f t="shared" si="194"/>
        <v>40 semi Simi-Quantification of sample: BAIC 40-21</v>
      </c>
      <c r="C90" s="117" t="s">
        <v>138</v>
      </c>
      <c r="D90" s="118"/>
      <c r="E90" s="119"/>
      <c r="F90" s="80" t="str">
        <f t="shared" si="190"/>
        <v>40 Quant Quantification of sample: BAIC 40-21</v>
      </c>
      <c r="G90" s="117" t="s">
        <v>286</v>
      </c>
      <c r="H90" s="118"/>
      <c r="I90" s="119"/>
      <c r="K90" s="62">
        <v>320</v>
      </c>
      <c r="L90" s="62">
        <v>41.93</v>
      </c>
      <c r="M90"/>
      <c r="N90" s="62">
        <v>2.1480000000000001</v>
      </c>
      <c r="O90" s="62">
        <v>11.46</v>
      </c>
      <c r="P90" s="62">
        <v>0.1767</v>
      </c>
      <c r="Q90" s="113">
        <v>40.98</v>
      </c>
      <c r="R90" s="62">
        <v>2.1579999999999999</v>
      </c>
      <c r="S90" s="62">
        <v>0.13059999999999999</v>
      </c>
      <c r="T90" s="62">
        <v>4.666E-2</v>
      </c>
      <c r="U90"/>
      <c r="V90" s="62">
        <v>0.51049999999999995</v>
      </c>
      <c r="W90" s="62">
        <v>0.46389999999999998</v>
      </c>
      <c r="X90" s="62">
        <v>12</v>
      </c>
      <c r="Y90" s="62">
        <f t="shared" si="158"/>
        <v>100.00435999999999</v>
      </c>
      <c r="AA90" s="62">
        <f t="shared" si="159"/>
        <v>41.92817193170378</v>
      </c>
      <c r="AB90" s="62">
        <f t="shared" si="160"/>
        <v>0</v>
      </c>
      <c r="AC90" s="62">
        <f t="shared" si="161"/>
        <v>2.1479063512830843</v>
      </c>
      <c r="AD90" s="62">
        <f t="shared" si="162"/>
        <v>11.459500365784052</v>
      </c>
      <c r="AE90" s="62">
        <f t="shared" si="163"/>
        <v>0.17669229621588498</v>
      </c>
      <c r="AF90" s="62">
        <f t="shared" si="164"/>
        <v>40.978213349897949</v>
      </c>
      <c r="AG90" s="62">
        <f t="shared" si="165"/>
        <v>2.1579059153020927</v>
      </c>
      <c r="AH90" s="62">
        <f t="shared" si="166"/>
        <v>0.13059430608825456</v>
      </c>
      <c r="AI90" s="62">
        <f t="shared" si="167"/>
        <v>4.6657965712694933E-2</v>
      </c>
      <c r="AJ90" s="62">
        <f t="shared" si="168"/>
        <v>0</v>
      </c>
      <c r="AK90" s="62">
        <f t="shared" si="169"/>
        <v>0.51047774317039774</v>
      </c>
      <c r="AL90" s="62">
        <f t="shared" si="170"/>
        <v>0.46387977484181692</v>
      </c>
      <c r="AM90" s="62">
        <f t="shared" si="171"/>
        <v>100.00000000000001</v>
      </c>
      <c r="AO90" s="62">
        <f t="shared" si="99"/>
        <v>0.6978142952767542</v>
      </c>
      <c r="AP90" s="62">
        <f t="shared" si="100"/>
        <v>0</v>
      </c>
      <c r="AQ90" s="62">
        <f t="shared" si="101"/>
        <v>2.1066166646558301E-2</v>
      </c>
      <c r="AR90" s="62">
        <f t="shared" si="102"/>
        <v>0.14351284114945589</v>
      </c>
      <c r="AS90" s="62">
        <f t="shared" si="103"/>
        <v>2.4907287315461654E-3</v>
      </c>
      <c r="AT90" s="62">
        <f t="shared" si="104"/>
        <v>1.0167181089384272</v>
      </c>
      <c r="AU90" s="62">
        <f t="shared" si="105"/>
        <v>3.8479064110237035E-2</v>
      </c>
      <c r="AV90" s="62">
        <f t="shared" si="172"/>
        <v>4.2140789315345132E-3</v>
      </c>
      <c r="AW90" s="62">
        <f t="shared" si="106"/>
        <v>9.9061498328439348E-4</v>
      </c>
      <c r="AX90" s="62">
        <f t="shared" si="107"/>
        <v>0</v>
      </c>
      <c r="AY90" s="62">
        <f t="shared" si="108"/>
        <v>6.7168124101368125E-3</v>
      </c>
      <c r="AZ90" s="62">
        <f t="shared" si="109"/>
        <v>6.2107347013230273E-3</v>
      </c>
      <c r="BB90" s="62">
        <f t="shared" si="110"/>
        <v>0</v>
      </c>
      <c r="BC90" s="62">
        <f t="shared" si="111"/>
        <v>0.14351284114945589</v>
      </c>
      <c r="BD90" s="62">
        <f t="shared" si="112"/>
        <v>4.2140789315345132E-3</v>
      </c>
      <c r="BE90" s="62">
        <f t="shared" si="173"/>
        <v>1.6852087715023788E-2</v>
      </c>
      <c r="BF90" s="62">
        <f t="shared" si="113"/>
        <v>8.4260438575118942E-3</v>
      </c>
      <c r="BG90" s="62">
        <f t="shared" si="114"/>
        <v>3.0053020252725139E-2</v>
      </c>
      <c r="BH90" s="62">
        <f t="shared" si="115"/>
        <v>1.1326686585667041</v>
      </c>
      <c r="BI90" s="62">
        <f t="shared" si="116"/>
        <v>0.54810788975622626</v>
      </c>
      <c r="BJ90" s="62">
        <f t="shared" si="117"/>
        <v>2.0665067584968795</v>
      </c>
      <c r="BK90" s="62">
        <f t="shared" si="118"/>
        <v>0.5845607688104778</v>
      </c>
      <c r="BL90" s="62">
        <f t="shared" si="119"/>
        <v>-3.6452879054251541E-2</v>
      </c>
      <c r="BM90" s="62">
        <f t="shared" si="120"/>
        <v>0.59080103279799778</v>
      </c>
      <c r="BN90" s="62">
        <f t="shared" si="121"/>
        <v>0</v>
      </c>
      <c r="BO90" s="62">
        <f t="shared" si="122"/>
        <v>0.71328225537739687</v>
      </c>
      <c r="BP90" s="62">
        <f t="shared" si="123"/>
        <v>1.4262066905344872</v>
      </c>
      <c r="BQ90" s="62">
        <f t="shared" si="124"/>
        <v>5.086825950590482</v>
      </c>
      <c r="BR90" s="62">
        <f t="shared" si="125"/>
        <v>98.943762173541501</v>
      </c>
      <c r="BS90" s="114">
        <f t="shared" si="126"/>
        <v>-6.1700770700438561</v>
      </c>
      <c r="BU90" s="62">
        <f t="shared" si="174"/>
        <v>45.115819005771343</v>
      </c>
      <c r="BV90" s="62">
        <f t="shared" si="175"/>
        <v>0</v>
      </c>
      <c r="BW90" s="62">
        <f t="shared" si="176"/>
        <v>1.40561076353071</v>
      </c>
      <c r="BX90" s="62">
        <f t="shared" si="177"/>
        <v>11.459500365784052</v>
      </c>
      <c r="BY90" s="62">
        <f t="shared" si="178"/>
        <v>0.17669229621588498</v>
      </c>
      <c r="BZ90" s="62">
        <f t="shared" si="179"/>
        <v>40.998076749773716</v>
      </c>
      <c r="CA90" s="62">
        <f t="shared" si="180"/>
        <v>2.1149002765479428</v>
      </c>
      <c r="CB90" s="62">
        <f t="shared" si="181"/>
        <v>0.13059430608825456</v>
      </c>
      <c r="CC90" s="62">
        <f t="shared" si="127"/>
        <v>4.6657965712694933E-2</v>
      </c>
      <c r="CD90" s="62">
        <f t="shared" si="128"/>
        <v>0</v>
      </c>
      <c r="CE90" s="62">
        <f t="shared" si="182"/>
        <v>0.41494715654397468</v>
      </c>
      <c r="CF90" s="62">
        <f t="shared" si="183"/>
        <v>0.33024675988126917</v>
      </c>
      <c r="CG90" s="62">
        <f t="shared" si="184"/>
        <v>100.00000000000001</v>
      </c>
      <c r="CI90" s="62">
        <f t="shared" si="129"/>
        <v>0.75086658909497117</v>
      </c>
      <c r="CJ90" s="62">
        <f t="shared" si="130"/>
        <v>0</v>
      </c>
      <c r="CK90" s="62">
        <f t="shared" si="131"/>
        <v>1.3785903918504415E-2</v>
      </c>
      <c r="CL90" s="62">
        <f t="shared" si="132"/>
        <v>0.14351284114945589</v>
      </c>
      <c r="CM90" s="62">
        <f t="shared" si="133"/>
        <v>2.4907287315461654E-3</v>
      </c>
      <c r="CN90" s="62">
        <f t="shared" si="134"/>
        <v>1.0172109434645775</v>
      </c>
      <c r="CO90" s="62">
        <f t="shared" si="135"/>
        <v>3.771220179293764E-2</v>
      </c>
      <c r="CP90" s="62">
        <f t="shared" si="185"/>
        <v>4.2140789315345132E-3</v>
      </c>
      <c r="CQ90" s="62">
        <f t="shared" si="136"/>
        <v>9.9061498328439348E-4</v>
      </c>
      <c r="CR90" s="62">
        <f t="shared" si="137"/>
        <v>0</v>
      </c>
      <c r="CS90" s="62">
        <f t="shared" si="138"/>
        <v>5.4598310071575619E-3</v>
      </c>
      <c r="CT90" s="62">
        <f t="shared" si="139"/>
        <v>4.4215659376257753E-3</v>
      </c>
      <c r="CV90" s="62">
        <f t="shared" si="140"/>
        <v>0</v>
      </c>
      <c r="CW90" s="62">
        <f t="shared" si="141"/>
        <v>0.14351284114945589</v>
      </c>
      <c r="CX90" s="62">
        <f t="shared" si="142"/>
        <v>4.2140789315345132E-3</v>
      </c>
      <c r="CY90" s="62">
        <f t="shared" si="143"/>
        <v>9.5718249869699012E-3</v>
      </c>
      <c r="CZ90" s="62">
        <f t="shared" si="144"/>
        <v>4.7859124934849506E-3</v>
      </c>
      <c r="DA90" s="62">
        <f t="shared" si="145"/>
        <v>3.2926289299452689E-2</v>
      </c>
      <c r="DB90" s="62">
        <f t="shared" si="146"/>
        <v>1.1302882240461269</v>
      </c>
      <c r="DC90" s="62">
        <f t="shared" si="147"/>
        <v>0.59694737011558696</v>
      </c>
      <c r="DD90" s="62">
        <f t="shared" si="148"/>
        <v>1.8934470283825342</v>
      </c>
      <c r="DE90" s="62">
        <f t="shared" si="149"/>
        <v>0.53334085393053998</v>
      </c>
      <c r="DF90" s="62">
        <f t="shared" si="150"/>
        <v>6.360651618504698E-2</v>
      </c>
      <c r="DG90" s="62">
        <f t="shared" si="151"/>
        <v>0.63887365084005909</v>
      </c>
      <c r="DH90" s="62">
        <f t="shared" si="152"/>
        <v>0</v>
      </c>
      <c r="DI90" s="62">
        <f t="shared" si="153"/>
        <v>0.65961069547842421</v>
      </c>
      <c r="DJ90" s="62">
        <f t="shared" si="154"/>
        <v>0.74911721389541164</v>
      </c>
      <c r="DK90" s="62">
        <f t="shared" si="155"/>
        <v>5.1538029868907103</v>
      </c>
      <c r="DL90" s="62">
        <f t="shared" si="156"/>
        <v>83.481429110317293</v>
      </c>
      <c r="DM90" s="62">
        <f t="shared" si="157"/>
        <v>9.9560399934181607</v>
      </c>
      <c r="DO90" s="62">
        <f t="shared" si="186"/>
        <v>0.74911721389541164</v>
      </c>
      <c r="DP90" s="62">
        <f t="shared" si="187"/>
        <v>5.9029202007861219</v>
      </c>
      <c r="DQ90" s="62">
        <f t="shared" si="188"/>
        <v>81.983194682526474</v>
      </c>
      <c r="DR90" s="62">
        <f t="shared" si="189"/>
        <v>10.705157207313572</v>
      </c>
    </row>
    <row r="91" spans="1:122" x14ac:dyDescent="0.25">
      <c r="A91" s="78">
        <f t="shared" si="193"/>
        <v>40</v>
      </c>
      <c r="B91" s="82" t="str">
        <f t="shared" si="194"/>
        <v>40 semi Elements</v>
      </c>
      <c r="C91" s="2" t="s">
        <v>0</v>
      </c>
      <c r="D91" s="3" t="s">
        <v>1</v>
      </c>
      <c r="E91" s="2" t="s">
        <v>2</v>
      </c>
      <c r="F91" s="80" t="str">
        <f t="shared" si="190"/>
        <v>40 Quant Elements</v>
      </c>
      <c r="G91" s="2" t="s">
        <v>0</v>
      </c>
      <c r="H91" s="3" t="s">
        <v>1</v>
      </c>
      <c r="I91" s="2" t="s">
        <v>2</v>
      </c>
      <c r="K91" s="62">
        <v>330</v>
      </c>
      <c r="L91" s="62">
        <v>42.74</v>
      </c>
      <c r="M91"/>
      <c r="N91" s="62">
        <v>2.5259999999999998</v>
      </c>
      <c r="O91" s="62">
        <v>11.16</v>
      </c>
      <c r="P91" s="62">
        <v>0.1371</v>
      </c>
      <c r="Q91" s="113">
        <v>39.14</v>
      </c>
      <c r="R91" s="62">
        <v>3.218</v>
      </c>
      <c r="S91"/>
      <c r="T91" s="62">
        <v>8.6860000000000007E-2</v>
      </c>
      <c r="U91"/>
      <c r="V91" s="62">
        <v>0.52200000000000002</v>
      </c>
      <c r="W91" s="62">
        <v>0.47299999999999998</v>
      </c>
      <c r="X91" s="62">
        <v>11</v>
      </c>
      <c r="Y91" s="62">
        <f t="shared" si="158"/>
        <v>100.00296000000002</v>
      </c>
      <c r="AA91" s="62">
        <f t="shared" si="159"/>
        <v>42.738734933445961</v>
      </c>
      <c r="AB91" s="62">
        <f t="shared" si="160"/>
        <v>0</v>
      </c>
      <c r="AC91" s="62">
        <f t="shared" si="161"/>
        <v>2.5259252326131141</v>
      </c>
      <c r="AD91" s="62">
        <f t="shared" si="162"/>
        <v>11.159669673777655</v>
      </c>
      <c r="AE91" s="62">
        <f t="shared" si="163"/>
        <v>0.13709594196011796</v>
      </c>
      <c r="AF91" s="62">
        <f t="shared" si="164"/>
        <v>39.138841490291881</v>
      </c>
      <c r="AG91" s="62">
        <f t="shared" si="165"/>
        <v>3.2179047500193989</v>
      </c>
      <c r="AH91" s="62">
        <f t="shared" si="166"/>
        <v>0</v>
      </c>
      <c r="AI91" s="62">
        <f t="shared" si="167"/>
        <v>8.685742902010099E-2</v>
      </c>
      <c r="AJ91" s="62">
        <f t="shared" si="168"/>
        <v>0</v>
      </c>
      <c r="AK91" s="62">
        <f t="shared" si="169"/>
        <v>0.52198454925734195</v>
      </c>
      <c r="AL91" s="62">
        <f t="shared" si="170"/>
        <v>0.47298599961441129</v>
      </c>
      <c r="AM91" s="62">
        <f t="shared" si="171"/>
        <v>99.999999999999972</v>
      </c>
      <c r="AO91" s="62">
        <f t="shared" si="99"/>
        <v>0.71130456742025394</v>
      </c>
      <c r="AP91" s="62">
        <f t="shared" si="100"/>
        <v>0</v>
      </c>
      <c r="AQ91" s="62">
        <f t="shared" si="101"/>
        <v>2.4773688040536625E-2</v>
      </c>
      <c r="AR91" s="62">
        <f t="shared" si="102"/>
        <v>0.13975791701662688</v>
      </c>
      <c r="AS91" s="62">
        <f t="shared" si="103"/>
        <v>1.9325619109122915E-3</v>
      </c>
      <c r="AT91" s="62">
        <f t="shared" si="104"/>
        <v>0.97108111001011999</v>
      </c>
      <c r="AU91" s="62">
        <f t="shared" si="105"/>
        <v>5.7380612518177589E-2</v>
      </c>
      <c r="AV91" s="62">
        <f t="shared" si="172"/>
        <v>0</v>
      </c>
      <c r="AW91" s="62">
        <f t="shared" si="106"/>
        <v>1.8441067732505518E-3</v>
      </c>
      <c r="AX91" s="62">
        <f t="shared" si="107"/>
        <v>0</v>
      </c>
      <c r="AY91" s="62">
        <f t="shared" si="108"/>
        <v>6.8682177533860786E-3</v>
      </c>
      <c r="AZ91" s="62">
        <f t="shared" si="109"/>
        <v>6.3326549687295662E-3</v>
      </c>
      <c r="BB91" s="62">
        <f t="shared" si="110"/>
        <v>0</v>
      </c>
      <c r="BC91" s="62">
        <f t="shared" si="111"/>
        <v>0.13975791701662688</v>
      </c>
      <c r="BD91" s="62">
        <f t="shared" si="112"/>
        <v>0</v>
      </c>
      <c r="BE91" s="62">
        <f t="shared" si="173"/>
        <v>2.4773688040536625E-2</v>
      </c>
      <c r="BF91" s="62">
        <f t="shared" si="113"/>
        <v>1.2386844020268312E-2</v>
      </c>
      <c r="BG91" s="62">
        <f t="shared" si="114"/>
        <v>4.4993768497909273E-2</v>
      </c>
      <c r="BH91" s="62">
        <f t="shared" si="115"/>
        <v>1.0677778204397497</v>
      </c>
      <c r="BI91" s="62">
        <f t="shared" si="116"/>
        <v>0.50655580538808032</v>
      </c>
      <c r="BJ91" s="62">
        <f t="shared" si="117"/>
        <v>2.1079174477562415</v>
      </c>
      <c r="BK91" s="62">
        <f t="shared" si="118"/>
        <v>0.56122201505166924</v>
      </c>
      <c r="BL91" s="62">
        <f t="shared" si="119"/>
        <v>-5.4666209663588927E-2</v>
      </c>
      <c r="BM91" s="62">
        <f t="shared" si="120"/>
        <v>0.56393641790625793</v>
      </c>
      <c r="BN91" s="62">
        <f t="shared" si="121"/>
        <v>0</v>
      </c>
      <c r="BO91" s="62">
        <f t="shared" si="122"/>
        <v>0</v>
      </c>
      <c r="BP91" s="62">
        <f t="shared" si="123"/>
        <v>2.1964965600656337</v>
      </c>
      <c r="BQ91" s="62">
        <f t="shared" si="124"/>
        <v>7.9785179799096611</v>
      </c>
      <c r="BR91" s="62">
        <f t="shared" si="125"/>
        <v>99.518668635612059</v>
      </c>
      <c r="BS91" s="114">
        <f t="shared" si="126"/>
        <v>-9.6936831755873563</v>
      </c>
      <c r="BU91" s="62">
        <f t="shared" si="174"/>
        <v>46.091736859868931</v>
      </c>
      <c r="BV91" s="62">
        <f t="shared" si="175"/>
        <v>0</v>
      </c>
      <c r="BW91" s="62">
        <f t="shared" si="176"/>
        <v>1.7593608326793522</v>
      </c>
      <c r="BX91" s="62">
        <f t="shared" si="177"/>
        <v>11.159669673777655</v>
      </c>
      <c r="BY91" s="62">
        <f t="shared" si="178"/>
        <v>0.13709594196011796</v>
      </c>
      <c r="BZ91" s="62">
        <f t="shared" si="179"/>
        <v>39.172500179114692</v>
      </c>
      <c r="CA91" s="62">
        <f t="shared" si="180"/>
        <v>3.1392831504187475</v>
      </c>
      <c r="CB91" s="62">
        <f t="shared" si="181"/>
        <v>0</v>
      </c>
      <c r="CC91" s="62">
        <f t="shared" si="127"/>
        <v>8.685742902010099E-2</v>
      </c>
      <c r="CD91" s="62">
        <f t="shared" si="128"/>
        <v>0</v>
      </c>
      <c r="CE91" s="62">
        <f t="shared" si="182"/>
        <v>0.42422394361126908</v>
      </c>
      <c r="CF91" s="62">
        <f t="shared" si="183"/>
        <v>0.33736964889839249</v>
      </c>
      <c r="CG91" s="62">
        <f t="shared" si="184"/>
        <v>99.999999999999972</v>
      </c>
      <c r="CI91" s="62">
        <f t="shared" si="129"/>
        <v>0.76710887675574491</v>
      </c>
      <c r="CJ91" s="62">
        <f t="shared" si="130"/>
        <v>0</v>
      </c>
      <c r="CK91" s="62">
        <f t="shared" si="131"/>
        <v>1.7255402438989331E-2</v>
      </c>
      <c r="CL91" s="62">
        <f t="shared" si="132"/>
        <v>0.13975791701662688</v>
      </c>
      <c r="CM91" s="62">
        <f t="shared" si="133"/>
        <v>1.9325619109122915E-3</v>
      </c>
      <c r="CN91" s="62">
        <f t="shared" si="134"/>
        <v>0.97191622202823247</v>
      </c>
      <c r="CO91" s="62">
        <f t="shared" si="135"/>
        <v>5.5978658174371393E-2</v>
      </c>
      <c r="CP91" s="62">
        <f t="shared" si="185"/>
        <v>0</v>
      </c>
      <c r="CQ91" s="62">
        <f t="shared" si="136"/>
        <v>1.8441067732505518E-3</v>
      </c>
      <c r="CR91" s="62">
        <f t="shared" si="137"/>
        <v>0</v>
      </c>
      <c r="CS91" s="62">
        <f t="shared" si="138"/>
        <v>5.5818939948851197E-3</v>
      </c>
      <c r="CT91" s="62">
        <f t="shared" si="139"/>
        <v>4.5169319707911706E-3</v>
      </c>
      <c r="CV91" s="62">
        <f t="shared" si="140"/>
        <v>0</v>
      </c>
      <c r="CW91" s="62">
        <f t="shared" si="141"/>
        <v>0.13975791701662688</v>
      </c>
      <c r="CX91" s="62">
        <f t="shared" si="142"/>
        <v>0</v>
      </c>
      <c r="CY91" s="62">
        <f t="shared" si="143"/>
        <v>1.7255402438989331E-2</v>
      </c>
      <c r="CZ91" s="62">
        <f t="shared" si="144"/>
        <v>8.6277012194946653E-3</v>
      </c>
      <c r="DA91" s="62">
        <f t="shared" si="145"/>
        <v>4.7350956954876726E-2</v>
      </c>
      <c r="DB91" s="62">
        <f t="shared" si="146"/>
        <v>1.0662557440008948</v>
      </c>
      <c r="DC91" s="62">
        <f t="shared" si="147"/>
        <v>0.5604496464972486</v>
      </c>
      <c r="DD91" s="62">
        <f t="shared" si="148"/>
        <v>1.9025005201892466</v>
      </c>
      <c r="DE91" s="62">
        <f t="shared" si="149"/>
        <v>0.50580609750364625</v>
      </c>
      <c r="DF91" s="62">
        <f t="shared" si="150"/>
        <v>5.4643548993602353E-2</v>
      </c>
      <c r="DG91" s="62">
        <f t="shared" si="151"/>
        <v>0.61642830467162002</v>
      </c>
      <c r="DH91" s="62">
        <f t="shared" si="152"/>
        <v>0</v>
      </c>
      <c r="DI91" s="62">
        <f t="shared" si="153"/>
        <v>0</v>
      </c>
      <c r="DJ91" s="62">
        <f t="shared" si="154"/>
        <v>1.3996276864818469</v>
      </c>
      <c r="DK91" s="62">
        <f t="shared" si="155"/>
        <v>7.6815027142696248</v>
      </c>
      <c r="DL91" s="62">
        <f t="shared" si="156"/>
        <v>82.054327108340075</v>
      </c>
      <c r="DM91" s="62">
        <f t="shared" si="157"/>
        <v>8.86454249090845</v>
      </c>
      <c r="DO91" s="62">
        <f t="shared" si="186"/>
        <v>1.3996276864818469</v>
      </c>
      <c r="DP91" s="62">
        <f t="shared" si="187"/>
        <v>9.081130400751471</v>
      </c>
      <c r="DQ91" s="62">
        <f t="shared" si="188"/>
        <v>79.255071735376376</v>
      </c>
      <c r="DR91" s="62">
        <f t="shared" si="189"/>
        <v>10.264170177390296</v>
      </c>
    </row>
    <row r="92" spans="1:122" x14ac:dyDescent="0.25">
      <c r="A92" s="78">
        <f t="shared" si="193"/>
        <v>40</v>
      </c>
      <c r="B92" s="82" t="str">
        <f t="shared" si="194"/>
        <v>40 semi MgO</v>
      </c>
      <c r="C92" s="13" t="s">
        <v>3</v>
      </c>
      <c r="D92" s="5">
        <v>42.82</v>
      </c>
      <c r="E92" s="10">
        <f t="shared" ref="E92:E98" si="197">D92*(100-D$99)/100</f>
        <v>36.825200000000002</v>
      </c>
      <c r="F92" s="80" t="str">
        <f t="shared" si="190"/>
        <v>40 Quant SiO2</v>
      </c>
      <c r="G92" s="13" t="s">
        <v>5</v>
      </c>
      <c r="H92" s="5">
        <v>42.005000000000003</v>
      </c>
      <c r="I92" s="8">
        <f t="shared" ref="I92:I101" si="198">H92*(100-H$102)/100</f>
        <v>36.124300000000005</v>
      </c>
      <c r="K92" s="62">
        <v>340</v>
      </c>
      <c r="L92" s="62">
        <v>42.19</v>
      </c>
      <c r="M92" s="62">
        <v>6.8089999999999998E-2</v>
      </c>
      <c r="N92" s="62">
        <v>3.2480000000000002</v>
      </c>
      <c r="O92" s="62">
        <v>11.08</v>
      </c>
      <c r="P92" s="62">
        <v>0.1663</v>
      </c>
      <c r="Q92" s="113">
        <v>39.520000000000003</v>
      </c>
      <c r="R92" s="62">
        <v>2.69</v>
      </c>
      <c r="S92"/>
      <c r="T92" s="62">
        <v>0.1082</v>
      </c>
      <c r="U92"/>
      <c r="V92" s="62">
        <v>0.4924</v>
      </c>
      <c r="W92" s="62">
        <v>0.4325</v>
      </c>
      <c r="X92" s="62">
        <v>11</v>
      </c>
      <c r="Y92" s="62">
        <f t="shared" si="158"/>
        <v>99.995490000000004</v>
      </c>
      <c r="AA92" s="62">
        <f t="shared" si="159"/>
        <v>42.19190285481875</v>
      </c>
      <c r="AB92" s="62">
        <f t="shared" si="160"/>
        <v>6.8093070997501989E-2</v>
      </c>
      <c r="AC92" s="62">
        <f t="shared" si="161"/>
        <v>3.2481464914067626</v>
      </c>
      <c r="AD92" s="62">
        <f t="shared" si="162"/>
        <v>11.080499730537847</v>
      </c>
      <c r="AE92" s="62">
        <f t="shared" si="163"/>
        <v>0.16630750046827111</v>
      </c>
      <c r="AF92" s="62">
        <f t="shared" si="164"/>
        <v>39.521782432387702</v>
      </c>
      <c r="AG92" s="62">
        <f t="shared" si="165"/>
        <v>2.6901213244717335</v>
      </c>
      <c r="AH92" s="62">
        <f t="shared" si="166"/>
        <v>0</v>
      </c>
      <c r="AI92" s="62">
        <f t="shared" si="167"/>
        <v>0.10820488004008981</v>
      </c>
      <c r="AJ92" s="62">
        <f t="shared" si="168"/>
        <v>0</v>
      </c>
      <c r="AK92" s="62">
        <f t="shared" si="169"/>
        <v>0.49242220824159172</v>
      </c>
      <c r="AL92" s="62">
        <f t="shared" si="170"/>
        <v>0.43251950662974897</v>
      </c>
      <c r="AM92" s="62">
        <f t="shared" si="171"/>
        <v>99.999999999999986</v>
      </c>
      <c r="AO92" s="62">
        <f t="shared" si="99"/>
        <v>0.70220359249095032</v>
      </c>
      <c r="AP92" s="62">
        <f t="shared" si="100"/>
        <v>8.5254877923503171E-4</v>
      </c>
      <c r="AQ92" s="62">
        <f t="shared" si="101"/>
        <v>3.1857066412384887E-2</v>
      </c>
      <c r="AR92" s="62">
        <f t="shared" si="102"/>
        <v>0.13876643369490102</v>
      </c>
      <c r="AS92" s="62">
        <f t="shared" si="103"/>
        <v>2.3443402941679043E-3</v>
      </c>
      <c r="AT92" s="62">
        <f t="shared" si="104"/>
        <v>0.98058232928384248</v>
      </c>
      <c r="AU92" s="62">
        <f t="shared" si="105"/>
        <v>4.7969353146785548E-2</v>
      </c>
      <c r="AV92" s="62">
        <f t="shared" si="172"/>
        <v>0</v>
      </c>
      <c r="AW92" s="62">
        <f t="shared" si="106"/>
        <v>2.2973435252672996E-3</v>
      </c>
      <c r="AX92" s="62">
        <f t="shared" si="107"/>
        <v>0</v>
      </c>
      <c r="AY92" s="62">
        <f t="shared" si="108"/>
        <v>6.479239582126207E-3</v>
      </c>
      <c r="AZ92" s="62">
        <f t="shared" si="109"/>
        <v>5.790862319316495E-3</v>
      </c>
      <c r="BB92" s="62">
        <f t="shared" si="110"/>
        <v>8.5254877923503171E-4</v>
      </c>
      <c r="BC92" s="62">
        <f t="shared" si="111"/>
        <v>0.137913884915666</v>
      </c>
      <c r="BD92" s="62">
        <f t="shared" si="112"/>
        <v>0</v>
      </c>
      <c r="BE92" s="62">
        <f t="shared" si="173"/>
        <v>3.1857066412384887E-2</v>
      </c>
      <c r="BF92" s="62">
        <f t="shared" si="113"/>
        <v>1.5928533206192443E-2</v>
      </c>
      <c r="BG92" s="62">
        <f t="shared" si="114"/>
        <v>3.2040819940593102E-2</v>
      </c>
      <c r="BH92" s="62">
        <f t="shared" si="115"/>
        <v>1.0887997345530833</v>
      </c>
      <c r="BI92" s="62">
        <f t="shared" si="116"/>
        <v>0.54218324631619308</v>
      </c>
      <c r="BJ92" s="62">
        <f t="shared" si="117"/>
        <v>2.0081766486714931</v>
      </c>
      <c r="BK92" s="62">
        <f t="shared" si="118"/>
        <v>0.54661648823689024</v>
      </c>
      <c r="BL92" s="62">
        <f t="shared" si="119"/>
        <v>-4.4332419206971618E-3</v>
      </c>
      <c r="BM92" s="62">
        <f t="shared" si="120"/>
        <v>0.59100514824221362</v>
      </c>
      <c r="BN92" s="62">
        <f t="shared" si="121"/>
        <v>0.14425403598779291</v>
      </c>
      <c r="BO92" s="62">
        <f t="shared" si="122"/>
        <v>0</v>
      </c>
      <c r="BP92" s="62">
        <f t="shared" si="123"/>
        <v>2.6951598058946855</v>
      </c>
      <c r="BQ92" s="62">
        <f t="shared" si="124"/>
        <v>5.4214113084953546</v>
      </c>
      <c r="BR92" s="62">
        <f t="shared" si="125"/>
        <v>92.489293851780218</v>
      </c>
      <c r="BS92" s="114">
        <f t="shared" si="126"/>
        <v>-0.75011900215804406</v>
      </c>
      <c r="BU92" s="62">
        <f t="shared" si="174"/>
        <v>45.433351037201774</v>
      </c>
      <c r="BV92" s="62">
        <f t="shared" si="175"/>
        <v>6.8093070997501989E-2</v>
      </c>
      <c r="BW92" s="62">
        <f t="shared" si="176"/>
        <v>2.4352154866584481</v>
      </c>
      <c r="BX92" s="62">
        <f t="shared" si="177"/>
        <v>11.080499730537847</v>
      </c>
      <c r="BY92" s="62">
        <f t="shared" si="178"/>
        <v>0.16630750046827111</v>
      </c>
      <c r="BZ92" s="62">
        <f t="shared" si="179"/>
        <v>39.552569064144791</v>
      </c>
      <c r="CA92" s="62">
        <f t="shared" si="180"/>
        <v>2.6292332479694833</v>
      </c>
      <c r="CB92" s="62">
        <f t="shared" si="181"/>
        <v>0</v>
      </c>
      <c r="CC92" s="62">
        <f t="shared" si="127"/>
        <v>0.10820488004008981</v>
      </c>
      <c r="CD92" s="62">
        <f t="shared" si="128"/>
        <v>0</v>
      </c>
      <c r="CE92" s="62">
        <f t="shared" si="182"/>
        <v>0.40039078428437125</v>
      </c>
      <c r="CF92" s="62">
        <f t="shared" si="183"/>
        <v>0.30571675808578963</v>
      </c>
      <c r="CG92" s="62">
        <f t="shared" si="184"/>
        <v>99.999999999999986</v>
      </c>
      <c r="CI92" s="62">
        <f t="shared" si="129"/>
        <v>0.7561513029408633</v>
      </c>
      <c r="CJ92" s="62">
        <f t="shared" si="130"/>
        <v>8.5254877923503171E-4</v>
      </c>
      <c r="CK92" s="62">
        <f t="shared" si="131"/>
        <v>2.388402791936493E-2</v>
      </c>
      <c r="CL92" s="62">
        <f t="shared" si="132"/>
        <v>0.13876643369490102</v>
      </c>
      <c r="CM92" s="62">
        <f t="shared" si="133"/>
        <v>2.3443402941679043E-3</v>
      </c>
      <c r="CN92" s="62">
        <f t="shared" si="134"/>
        <v>0.98134618215740188</v>
      </c>
      <c r="CO92" s="62">
        <f t="shared" si="135"/>
        <v>4.6883617117858122E-2</v>
      </c>
      <c r="CP92" s="62">
        <f t="shared" si="185"/>
        <v>0</v>
      </c>
      <c r="CQ92" s="62">
        <f t="shared" si="136"/>
        <v>2.2973435252672996E-3</v>
      </c>
      <c r="CR92" s="62">
        <f t="shared" si="137"/>
        <v>0</v>
      </c>
      <c r="CS92" s="62">
        <f t="shared" si="138"/>
        <v>5.2682997932154115E-3</v>
      </c>
      <c r="CT92" s="62">
        <f t="shared" si="139"/>
        <v>4.0931417604202656E-3</v>
      </c>
      <c r="CV92" s="62">
        <f t="shared" si="140"/>
        <v>8.5254877923503171E-4</v>
      </c>
      <c r="CW92" s="62">
        <f t="shared" si="141"/>
        <v>0.137913884915666</v>
      </c>
      <c r="CX92" s="62">
        <f t="shared" si="142"/>
        <v>0</v>
      </c>
      <c r="CY92" s="62">
        <f t="shared" si="143"/>
        <v>2.388402791936493E-2</v>
      </c>
      <c r="CZ92" s="62">
        <f t="shared" si="144"/>
        <v>1.1942013959682465E-2</v>
      </c>
      <c r="DA92" s="62">
        <f t="shared" si="145"/>
        <v>3.4941603158175655E-2</v>
      </c>
      <c r="DB92" s="62">
        <f t="shared" si="146"/>
        <v>1.08666280420906</v>
      </c>
      <c r="DC92" s="62">
        <f t="shared" si="147"/>
        <v>0.59250086238879585</v>
      </c>
      <c r="DD92" s="62">
        <f t="shared" si="148"/>
        <v>1.8340273798555213</v>
      </c>
      <c r="DE92" s="62">
        <f t="shared" si="149"/>
        <v>0.49416194182026418</v>
      </c>
      <c r="DF92" s="62">
        <f t="shared" si="150"/>
        <v>9.8338920568531663E-2</v>
      </c>
      <c r="DG92" s="62">
        <f t="shared" si="151"/>
        <v>0.64023702828588902</v>
      </c>
      <c r="DH92" s="62">
        <f t="shared" si="152"/>
        <v>0.13316142952830554</v>
      </c>
      <c r="DI92" s="62">
        <f t="shared" si="153"/>
        <v>0</v>
      </c>
      <c r="DJ92" s="62">
        <f t="shared" si="154"/>
        <v>1.8652488737889623</v>
      </c>
      <c r="DK92" s="62">
        <f t="shared" si="155"/>
        <v>5.4576042331892376</v>
      </c>
      <c r="DL92" s="62">
        <f t="shared" si="156"/>
        <v>77.184217717504922</v>
      </c>
      <c r="DM92" s="62">
        <f t="shared" si="157"/>
        <v>15.359767745988565</v>
      </c>
      <c r="DO92" s="62">
        <f t="shared" si="186"/>
        <v>1.8652488737889623</v>
      </c>
      <c r="DP92" s="62">
        <f t="shared" si="187"/>
        <v>7.3228531069781999</v>
      </c>
      <c r="DQ92" s="62">
        <f t="shared" si="188"/>
        <v>73.453719969926993</v>
      </c>
      <c r="DR92" s="62">
        <f t="shared" si="189"/>
        <v>17.225016619777527</v>
      </c>
    </row>
    <row r="93" spans="1:122" x14ac:dyDescent="0.25">
      <c r="A93" s="78">
        <f t="shared" si="193"/>
        <v>40</v>
      </c>
      <c r="B93" s="82" t="str">
        <f t="shared" si="194"/>
        <v>40 semi Al2O3</v>
      </c>
      <c r="C93" s="13" t="s">
        <v>4</v>
      </c>
      <c r="D93" s="5">
        <v>2.2519999999999998</v>
      </c>
      <c r="E93" s="10">
        <f t="shared" si="197"/>
        <v>1.9367199999999998</v>
      </c>
      <c r="F93" s="80" t="str">
        <f t="shared" si="190"/>
        <v>40 Quant TiO2</v>
      </c>
      <c r="G93" s="13" t="s">
        <v>7</v>
      </c>
      <c r="H93" s="5">
        <v>4.2999999999999997E-2</v>
      </c>
      <c r="I93" s="8">
        <f t="shared" si="198"/>
        <v>3.6979999999999992E-2</v>
      </c>
      <c r="K93" s="62">
        <v>350</v>
      </c>
      <c r="L93" s="62">
        <v>40.64</v>
      </c>
      <c r="M93" s="62">
        <v>6.8320000000000006E-2</v>
      </c>
      <c r="N93" s="62">
        <v>2.9569999999999999</v>
      </c>
      <c r="O93" s="62">
        <v>12.26</v>
      </c>
      <c r="P93" s="62">
        <v>0.1588</v>
      </c>
      <c r="Q93" s="113">
        <v>41.41</v>
      </c>
      <c r="R93" s="62">
        <v>1.3089999999999999</v>
      </c>
      <c r="S93" s="62">
        <v>0.1298</v>
      </c>
      <c r="T93" s="62">
        <v>5.985E-2</v>
      </c>
      <c r="U93"/>
      <c r="V93" s="62">
        <v>0.57620000000000005</v>
      </c>
      <c r="W93" s="62">
        <v>0.43</v>
      </c>
      <c r="X93" s="62">
        <v>13</v>
      </c>
      <c r="Y93" s="62">
        <f t="shared" si="158"/>
        <v>99.99897</v>
      </c>
      <c r="AA93" s="62">
        <f t="shared" si="159"/>
        <v>40.640418596311541</v>
      </c>
      <c r="AB93" s="62">
        <f t="shared" si="160"/>
        <v>6.8320703703248151E-2</v>
      </c>
      <c r="AC93" s="62">
        <f t="shared" si="161"/>
        <v>2.9570304574137114</v>
      </c>
      <c r="AD93" s="62">
        <f t="shared" si="162"/>
        <v>12.260126279300676</v>
      </c>
      <c r="AE93" s="62">
        <f t="shared" si="163"/>
        <v>0.15880163565684727</v>
      </c>
      <c r="AF93" s="62">
        <f t="shared" si="164"/>
        <v>41.410426527393234</v>
      </c>
      <c r="AG93" s="62">
        <f t="shared" si="165"/>
        <v>1.3090134828388733</v>
      </c>
      <c r="AH93" s="62">
        <f t="shared" si="166"/>
        <v>0.12980133695377064</v>
      </c>
      <c r="AI93" s="62">
        <f t="shared" si="167"/>
        <v>5.9850616461349558E-2</v>
      </c>
      <c r="AJ93" s="62">
        <f t="shared" si="168"/>
        <v>0</v>
      </c>
      <c r="AK93" s="62">
        <f t="shared" si="169"/>
        <v>0.5762059349211297</v>
      </c>
      <c r="AL93" s="62">
        <f t="shared" si="170"/>
        <v>0.4300044290456192</v>
      </c>
      <c r="AM93" s="62">
        <f t="shared" si="171"/>
        <v>100.00000000000003</v>
      </c>
      <c r="AO93" s="62">
        <f t="shared" si="99"/>
        <v>0.67638210196074799</v>
      </c>
      <c r="AP93" s="62">
        <f t="shared" si="100"/>
        <v>8.5539881937208152E-4</v>
      </c>
      <c r="AQ93" s="62">
        <f t="shared" si="101"/>
        <v>2.900186796208034E-2</v>
      </c>
      <c r="AR93" s="62">
        <f t="shared" si="102"/>
        <v>0.15353946498811116</v>
      </c>
      <c r="AS93" s="62">
        <f t="shared" si="103"/>
        <v>2.2385344750048951E-3</v>
      </c>
      <c r="AT93" s="62">
        <f t="shared" si="104"/>
        <v>1.0274418308520468</v>
      </c>
      <c r="AU93" s="62">
        <f t="shared" si="105"/>
        <v>2.3341895200407869E-2</v>
      </c>
      <c r="AV93" s="62">
        <f t="shared" si="172"/>
        <v>4.1884910278725601E-3</v>
      </c>
      <c r="AW93" s="62">
        <f t="shared" si="106"/>
        <v>1.2707137252940459E-3</v>
      </c>
      <c r="AX93" s="62">
        <f t="shared" si="107"/>
        <v>0</v>
      </c>
      <c r="AY93" s="62">
        <f t="shared" si="108"/>
        <v>7.5816570384359171E-3</v>
      </c>
      <c r="AZ93" s="62">
        <f t="shared" si="109"/>
        <v>5.7571887675139802E-3</v>
      </c>
      <c r="BB93" s="62">
        <f t="shared" si="110"/>
        <v>8.5539881937208152E-4</v>
      </c>
      <c r="BC93" s="62">
        <f t="shared" si="111"/>
        <v>0.15268406616873909</v>
      </c>
      <c r="BD93" s="62">
        <f t="shared" si="112"/>
        <v>4.1884910278725601E-3</v>
      </c>
      <c r="BE93" s="62">
        <f t="shared" si="173"/>
        <v>2.4813376934207779E-2</v>
      </c>
      <c r="BF93" s="62">
        <f t="shared" si="113"/>
        <v>1.2406688467103889E-2</v>
      </c>
      <c r="BG93" s="62">
        <f t="shared" si="114"/>
        <v>1.0935206733303979E-2</v>
      </c>
      <c r="BH93" s="62">
        <f t="shared" si="115"/>
        <v>1.1714292247624869</v>
      </c>
      <c r="BI93" s="62">
        <f t="shared" si="116"/>
        <v>0.5952624250097065</v>
      </c>
      <c r="BJ93" s="62">
        <f t="shared" si="117"/>
        <v>1.9679206607797985</v>
      </c>
      <c r="BK93" s="62">
        <f t="shared" si="118"/>
        <v>0.5761667997527804</v>
      </c>
      <c r="BL93" s="62">
        <f t="shared" si="119"/>
        <v>1.9095625256926096E-2</v>
      </c>
      <c r="BM93" s="62">
        <f t="shared" si="120"/>
        <v>0.62364821005735904</v>
      </c>
      <c r="BN93" s="62">
        <f t="shared" si="121"/>
        <v>0.13716047053087951</v>
      </c>
      <c r="BO93" s="62">
        <f t="shared" si="122"/>
        <v>0.6716111680152711</v>
      </c>
      <c r="BP93" s="62">
        <f t="shared" si="123"/>
        <v>1.989372897576793</v>
      </c>
      <c r="BQ93" s="62">
        <f t="shared" si="124"/>
        <v>1.7534254980541404</v>
      </c>
      <c r="BR93" s="62">
        <f t="shared" si="125"/>
        <v>92.386507402913637</v>
      </c>
      <c r="BS93" s="62">
        <f t="shared" si="126"/>
        <v>3.0619225629092734</v>
      </c>
      <c r="BU93" s="62">
        <f t="shared" si="174"/>
        <v>43.565363989959096</v>
      </c>
      <c r="BV93" s="62">
        <f t="shared" si="175"/>
        <v>6.8320703703248151E-2</v>
      </c>
      <c r="BW93" s="62">
        <f t="shared" si="176"/>
        <v>2.1627891020477508</v>
      </c>
      <c r="BX93" s="62">
        <f t="shared" si="177"/>
        <v>12.260126279300676</v>
      </c>
      <c r="BY93" s="62">
        <f t="shared" si="178"/>
        <v>0.15880163565684727</v>
      </c>
      <c r="BZ93" s="62">
        <f t="shared" si="179"/>
        <v>41.427048328437785</v>
      </c>
      <c r="CA93" s="62">
        <f t="shared" si="180"/>
        <v>1.2945306298154873</v>
      </c>
      <c r="CB93" s="62">
        <f t="shared" si="181"/>
        <v>0.12980133695377064</v>
      </c>
      <c r="CC93" s="62">
        <f t="shared" si="127"/>
        <v>5.9850616461349558E-2</v>
      </c>
      <c r="CD93" s="62">
        <f t="shared" si="128"/>
        <v>0</v>
      </c>
      <c r="CE93" s="62">
        <f t="shared" si="182"/>
        <v>0.46793722473341481</v>
      </c>
      <c r="CF93" s="62">
        <f t="shared" si="183"/>
        <v>0.3037494643994833</v>
      </c>
      <c r="CG93" s="62">
        <f t="shared" si="184"/>
        <v>100.00000000000003</v>
      </c>
      <c r="CI93" s="62">
        <f t="shared" si="129"/>
        <v>0.72506222834249967</v>
      </c>
      <c r="CJ93" s="62">
        <f t="shared" si="130"/>
        <v>8.5539881937208152E-4</v>
      </c>
      <c r="CK93" s="62">
        <f t="shared" si="131"/>
        <v>2.1212133209569939E-2</v>
      </c>
      <c r="CL93" s="62">
        <f t="shared" si="132"/>
        <v>0.15353946498811116</v>
      </c>
      <c r="CM93" s="62">
        <f t="shared" si="133"/>
        <v>2.2385344750048951E-3</v>
      </c>
      <c r="CN93" s="62">
        <f t="shared" si="134"/>
        <v>1.0278542374638446</v>
      </c>
      <c r="CO93" s="62">
        <f t="shared" si="135"/>
        <v>2.3083641758478733E-2</v>
      </c>
      <c r="CP93" s="62">
        <f t="shared" si="185"/>
        <v>4.1884910278725601E-3</v>
      </c>
      <c r="CQ93" s="62">
        <f t="shared" si="136"/>
        <v>1.2707137252940459E-3</v>
      </c>
      <c r="CR93" s="62">
        <f t="shared" si="137"/>
        <v>0</v>
      </c>
      <c r="CS93" s="62">
        <f t="shared" si="138"/>
        <v>6.1570687464923002E-3</v>
      </c>
      <c r="CT93" s="62">
        <f t="shared" si="139"/>
        <v>4.066802308200339E-3</v>
      </c>
      <c r="CV93" s="62">
        <f t="shared" si="140"/>
        <v>8.5539881937208152E-4</v>
      </c>
      <c r="CW93" s="62">
        <f t="shared" si="141"/>
        <v>0.15268406616873909</v>
      </c>
      <c r="CX93" s="62">
        <f t="shared" si="142"/>
        <v>4.1884910278725601E-3</v>
      </c>
      <c r="CY93" s="62">
        <f t="shared" si="143"/>
        <v>1.7023642181697378E-2</v>
      </c>
      <c r="CZ93" s="62">
        <f t="shared" si="144"/>
        <v>8.511821090848689E-3</v>
      </c>
      <c r="DA93" s="62">
        <f t="shared" si="145"/>
        <v>1.4571820667630044E-2</v>
      </c>
      <c r="DB93" s="62">
        <f t="shared" si="146"/>
        <v>1.1682050174399587</v>
      </c>
      <c r="DC93" s="62">
        <f t="shared" si="147"/>
        <v>0.63718583040666454</v>
      </c>
      <c r="DD93" s="62">
        <f t="shared" si="148"/>
        <v>1.8333819769570006</v>
      </c>
      <c r="DE93" s="62">
        <f t="shared" si="149"/>
        <v>0.5310191870332942</v>
      </c>
      <c r="DF93" s="62">
        <f t="shared" si="150"/>
        <v>0.10616664337337034</v>
      </c>
      <c r="DG93" s="62">
        <f t="shared" si="151"/>
        <v>0.66531336201238789</v>
      </c>
      <c r="DH93" s="62">
        <f t="shared" si="152"/>
        <v>0.12857081613162524</v>
      </c>
      <c r="DI93" s="62">
        <f t="shared" si="153"/>
        <v>0.62955161688073413</v>
      </c>
      <c r="DJ93" s="62">
        <f t="shared" si="154"/>
        <v>1.2793702301578307</v>
      </c>
      <c r="DK93" s="62">
        <f t="shared" si="155"/>
        <v>2.1902191508005098</v>
      </c>
      <c r="DL93" s="62">
        <f t="shared" si="156"/>
        <v>79.81489886616869</v>
      </c>
      <c r="DM93" s="62">
        <f t="shared" si="157"/>
        <v>15.95738931986061</v>
      </c>
      <c r="DO93" s="62">
        <f t="shared" si="186"/>
        <v>1.2793702301578307</v>
      </c>
      <c r="DP93" s="62">
        <f t="shared" si="187"/>
        <v>3.4695893809583405</v>
      </c>
      <c r="DQ93" s="62">
        <f t="shared" si="188"/>
        <v>77.256158405853029</v>
      </c>
      <c r="DR93" s="62">
        <f t="shared" si="189"/>
        <v>17.236759550018441</v>
      </c>
    </row>
    <row r="94" spans="1:122" x14ac:dyDescent="0.25">
      <c r="A94" s="78">
        <f t="shared" si="193"/>
        <v>40</v>
      </c>
      <c r="B94" s="82" t="str">
        <f t="shared" si="194"/>
        <v>40 semi SiO2</v>
      </c>
      <c r="C94" s="13" t="s">
        <v>5</v>
      </c>
      <c r="D94" s="5">
        <v>38.979999999999997</v>
      </c>
      <c r="E94" s="10">
        <f t="shared" si="197"/>
        <v>33.522799999999997</v>
      </c>
      <c r="F94" s="80" t="str">
        <f t="shared" si="190"/>
        <v>40 Quant Al2O3</v>
      </c>
      <c r="G94" s="13" t="s">
        <v>4</v>
      </c>
      <c r="H94" s="5">
        <v>1.357</v>
      </c>
      <c r="I94" s="8">
        <f t="shared" si="198"/>
        <v>1.1670199999999999</v>
      </c>
      <c r="J94" s="16"/>
      <c r="K94" s="62">
        <v>360</v>
      </c>
      <c r="L94" s="62">
        <v>42.45</v>
      </c>
      <c r="M94"/>
      <c r="N94" s="62">
        <v>2.7919999999999998</v>
      </c>
      <c r="O94" s="62">
        <v>11.34</v>
      </c>
      <c r="P94" s="62">
        <v>0.17199999999999999</v>
      </c>
      <c r="Q94" s="113">
        <v>40.33</v>
      </c>
      <c r="R94" s="62">
        <v>1.869</v>
      </c>
      <c r="S94"/>
      <c r="T94" s="62">
        <v>4.7160000000000001E-2</v>
      </c>
      <c r="U94"/>
      <c r="V94" s="62">
        <v>0.56810000000000005</v>
      </c>
      <c r="W94" s="62">
        <v>0.43740000000000001</v>
      </c>
      <c r="X94" s="62">
        <v>12</v>
      </c>
      <c r="Y94" s="62">
        <f t="shared" si="158"/>
        <v>100.00566000000001</v>
      </c>
      <c r="AA94" s="62">
        <f t="shared" si="159"/>
        <v>42.447597465983421</v>
      </c>
      <c r="AB94" s="62">
        <f t="shared" si="160"/>
        <v>0</v>
      </c>
      <c r="AC94" s="62">
        <f t="shared" si="161"/>
        <v>2.7918419817438331</v>
      </c>
      <c r="AD94" s="62">
        <f t="shared" si="162"/>
        <v>11.339358192326314</v>
      </c>
      <c r="AE94" s="62">
        <f t="shared" si="163"/>
        <v>0.17199026535098111</v>
      </c>
      <c r="AF94" s="62">
        <f t="shared" si="164"/>
        <v>40.327717451192257</v>
      </c>
      <c r="AG94" s="62">
        <f t="shared" si="165"/>
        <v>1.8688942205871146</v>
      </c>
      <c r="AH94" s="62">
        <f t="shared" si="166"/>
        <v>0</v>
      </c>
      <c r="AI94" s="62">
        <f t="shared" si="167"/>
        <v>4.7157330895071341E-2</v>
      </c>
      <c r="AJ94" s="62">
        <f t="shared" si="168"/>
        <v>0</v>
      </c>
      <c r="AK94" s="62">
        <f t="shared" si="169"/>
        <v>0.5680678473598394</v>
      </c>
      <c r="AL94" s="62">
        <f t="shared" si="170"/>
        <v>0.43737524456115784</v>
      </c>
      <c r="AM94" s="62">
        <f t="shared" si="171"/>
        <v>99.999999999999986</v>
      </c>
      <c r="AO94" s="62">
        <f t="shared" si="99"/>
        <v>0.70645914065046889</v>
      </c>
      <c r="AP94" s="62">
        <f t="shared" si="100"/>
        <v>0</v>
      </c>
      <c r="AQ94" s="62">
        <f t="shared" si="101"/>
        <v>2.7381737757393422E-2</v>
      </c>
      <c r="AR94" s="62">
        <f t="shared" si="102"/>
        <v>0.14200824285944039</v>
      </c>
      <c r="AS94" s="62">
        <f t="shared" si="103"/>
        <v>2.4244469319281239E-3</v>
      </c>
      <c r="AT94" s="62">
        <f t="shared" si="104"/>
        <v>1.0005785336388151</v>
      </c>
      <c r="AU94" s="62">
        <f t="shared" si="105"/>
        <v>3.332550322016966E-2</v>
      </c>
      <c r="AV94" s="62">
        <f t="shared" si="172"/>
        <v>0</v>
      </c>
      <c r="AW94" s="62">
        <f t="shared" si="106"/>
        <v>1.0012172164558671E-3</v>
      </c>
      <c r="AX94" s="62">
        <f t="shared" si="107"/>
        <v>0</v>
      </c>
      <c r="AY94" s="62">
        <f t="shared" si="108"/>
        <v>7.474576938945255E-3</v>
      </c>
      <c r="AZ94" s="62">
        <f t="shared" si="109"/>
        <v>5.8558742075399363E-3</v>
      </c>
      <c r="BB94" s="62">
        <f t="shared" si="110"/>
        <v>0</v>
      </c>
      <c r="BC94" s="62">
        <f t="shared" si="111"/>
        <v>0.14200824285944039</v>
      </c>
      <c r="BD94" s="62">
        <f t="shared" si="112"/>
        <v>0</v>
      </c>
      <c r="BE94" s="62">
        <f t="shared" si="173"/>
        <v>2.7381737757393422E-2</v>
      </c>
      <c r="BF94" s="62">
        <f t="shared" si="113"/>
        <v>1.3690868878696711E-2</v>
      </c>
      <c r="BG94" s="62">
        <f t="shared" si="114"/>
        <v>1.9634634341472949E-2</v>
      </c>
      <c r="BH94" s="62">
        <f t="shared" si="115"/>
        <v>1.1253765890887106</v>
      </c>
      <c r="BI94" s="62">
        <f t="shared" si="116"/>
        <v>0.60053886552718372</v>
      </c>
      <c r="BJ94" s="62">
        <f t="shared" si="117"/>
        <v>1.8739446415358938</v>
      </c>
      <c r="BK94" s="62">
        <f t="shared" si="118"/>
        <v>0.52483772356152691</v>
      </c>
      <c r="BL94" s="62">
        <f t="shared" si="119"/>
        <v>7.5701141965656804E-2</v>
      </c>
      <c r="BM94" s="62">
        <f t="shared" si="120"/>
        <v>0.63386436874735341</v>
      </c>
      <c r="BN94" s="62">
        <f t="shared" si="121"/>
        <v>0</v>
      </c>
      <c r="BO94" s="62">
        <f t="shared" si="122"/>
        <v>0</v>
      </c>
      <c r="BP94" s="62">
        <f t="shared" si="123"/>
        <v>2.159905108052167</v>
      </c>
      <c r="BQ94" s="62">
        <f t="shared" si="124"/>
        <v>3.0976081492441407</v>
      </c>
      <c r="BR94" s="62">
        <f t="shared" si="125"/>
        <v>82.799688614571338</v>
      </c>
      <c r="BS94" s="62">
        <f t="shared" si="126"/>
        <v>11.942798128132342</v>
      </c>
      <c r="BU94" s="62">
        <f t="shared" si="174"/>
        <v>45.741207349044032</v>
      </c>
      <c r="BV94" s="62">
        <f t="shared" si="175"/>
        <v>0</v>
      </c>
      <c r="BW94" s="62">
        <f t="shared" si="176"/>
        <v>2.0082057265158788</v>
      </c>
      <c r="BX94" s="62">
        <f t="shared" si="177"/>
        <v>11.339358192326314</v>
      </c>
      <c r="BY94" s="62">
        <f t="shared" si="178"/>
        <v>0.17199026535098111</v>
      </c>
      <c r="BZ94" s="62">
        <f t="shared" si="179"/>
        <v>40.352459570308312</v>
      </c>
      <c r="CA94" s="62">
        <f t="shared" si="180"/>
        <v>1.8355993747753878</v>
      </c>
      <c r="CB94" s="62">
        <f t="shared" si="181"/>
        <v>0</v>
      </c>
      <c r="CC94" s="62">
        <f t="shared" si="127"/>
        <v>4.7157330895071341E-2</v>
      </c>
      <c r="CD94" s="62">
        <f t="shared" si="128"/>
        <v>0</v>
      </c>
      <c r="CE94" s="62">
        <f t="shared" si="182"/>
        <v>0.46137629854150253</v>
      </c>
      <c r="CF94" s="62">
        <f t="shared" si="183"/>
        <v>0.30951491629573763</v>
      </c>
      <c r="CG94" s="62">
        <f t="shared" si="184"/>
        <v>99.999999999999986</v>
      </c>
      <c r="CI94" s="62">
        <f t="shared" si="129"/>
        <v>0.76127498292492357</v>
      </c>
      <c r="CJ94" s="62">
        <f t="shared" si="130"/>
        <v>0</v>
      </c>
      <c r="CK94" s="62">
        <f t="shared" si="131"/>
        <v>1.9696015364023919E-2</v>
      </c>
      <c r="CL94" s="62">
        <f t="shared" si="132"/>
        <v>0.14200824285944039</v>
      </c>
      <c r="CM94" s="62">
        <f t="shared" si="133"/>
        <v>2.4244469319281239E-3</v>
      </c>
      <c r="CN94" s="62">
        <f t="shared" si="134"/>
        <v>1.0011924149797122</v>
      </c>
      <c r="CO94" s="62">
        <f t="shared" si="135"/>
        <v>3.273180054877653E-2</v>
      </c>
      <c r="CP94" s="62">
        <f t="shared" si="185"/>
        <v>0</v>
      </c>
      <c r="CQ94" s="62">
        <f t="shared" si="136"/>
        <v>1.0012172164558671E-3</v>
      </c>
      <c r="CR94" s="62">
        <f t="shared" si="137"/>
        <v>0</v>
      </c>
      <c r="CS94" s="62">
        <f t="shared" si="138"/>
        <v>6.0707407702829284E-3</v>
      </c>
      <c r="CT94" s="62">
        <f t="shared" si="139"/>
        <v>4.1439940593886414E-3</v>
      </c>
      <c r="CV94" s="62">
        <f t="shared" si="140"/>
        <v>0</v>
      </c>
      <c r="CW94" s="62">
        <f t="shared" si="141"/>
        <v>0.14200824285944039</v>
      </c>
      <c r="CX94" s="62">
        <f t="shared" si="142"/>
        <v>0</v>
      </c>
      <c r="CY94" s="62">
        <f t="shared" si="143"/>
        <v>1.9696015364023919E-2</v>
      </c>
      <c r="CZ94" s="62">
        <f t="shared" si="144"/>
        <v>9.8480076820119597E-3</v>
      </c>
      <c r="DA94" s="62">
        <f t="shared" si="145"/>
        <v>2.288379286676457E-2</v>
      </c>
      <c r="DB94" s="62">
        <f t="shared" si="146"/>
        <v>1.1227413119043161</v>
      </c>
      <c r="DC94" s="62">
        <f t="shared" si="147"/>
        <v>0.65004379609384144</v>
      </c>
      <c r="DD94" s="62">
        <f t="shared" si="148"/>
        <v>1.7271779511641325</v>
      </c>
      <c r="DE94" s="62">
        <f t="shared" si="149"/>
        <v>0.47269751581047476</v>
      </c>
      <c r="DF94" s="62">
        <f t="shared" si="150"/>
        <v>0.17734628028336669</v>
      </c>
      <c r="DG94" s="62">
        <f t="shared" si="151"/>
        <v>0.68277559664261789</v>
      </c>
      <c r="DH94" s="62">
        <f t="shared" si="152"/>
        <v>0</v>
      </c>
      <c r="DI94" s="62">
        <f t="shared" si="153"/>
        <v>0</v>
      </c>
      <c r="DJ94" s="62">
        <f t="shared" si="154"/>
        <v>1.4423491012914245</v>
      </c>
      <c r="DK94" s="62">
        <f t="shared" si="155"/>
        <v>3.3515832990062959</v>
      </c>
      <c r="DL94" s="62">
        <f t="shared" si="156"/>
        <v>69.231753175545421</v>
      </c>
      <c r="DM94" s="62">
        <f t="shared" si="157"/>
        <v>25.97431442415688</v>
      </c>
      <c r="DO94" s="62">
        <f t="shared" si="186"/>
        <v>1.4423491012914245</v>
      </c>
      <c r="DP94" s="62">
        <f t="shared" si="187"/>
        <v>4.7939324002977202</v>
      </c>
      <c r="DQ94" s="62">
        <f t="shared" si="188"/>
        <v>66.347054972962567</v>
      </c>
      <c r="DR94" s="62">
        <f t="shared" si="189"/>
        <v>27.416663525448303</v>
      </c>
    </row>
    <row r="95" spans="1:122" x14ac:dyDescent="0.25">
      <c r="A95" s="78">
        <f t="shared" si="193"/>
        <v>40</v>
      </c>
      <c r="B95" s="82" t="str">
        <f t="shared" si="194"/>
        <v>40 semi CaO</v>
      </c>
      <c r="C95" s="13" t="s">
        <v>6</v>
      </c>
      <c r="D95" s="5">
        <v>0.77110000000000001</v>
      </c>
      <c r="E95" s="10">
        <f t="shared" si="197"/>
        <v>0.66314600000000001</v>
      </c>
      <c r="F95" s="80" t="str">
        <f t="shared" si="190"/>
        <v>40 Quant Fe2O3</v>
      </c>
      <c r="G95" s="13" t="s">
        <v>10</v>
      </c>
      <c r="H95" s="5">
        <v>12.026999999999999</v>
      </c>
      <c r="I95" s="8">
        <f t="shared" si="198"/>
        <v>10.343219999999999</v>
      </c>
      <c r="K95" s="62">
        <v>370</v>
      </c>
      <c r="L95" s="62">
        <v>42.25</v>
      </c>
      <c r="M95" s="62">
        <v>5.1150000000000001E-2</v>
      </c>
      <c r="N95" s="62">
        <v>2.8260000000000001</v>
      </c>
      <c r="O95" s="62">
        <v>11.4</v>
      </c>
      <c r="P95"/>
      <c r="Q95" s="113">
        <v>39.42</v>
      </c>
      <c r="R95" s="62">
        <v>3.02</v>
      </c>
      <c r="S95" s="62">
        <v>0.11509999999999999</v>
      </c>
      <c r="T95" s="62">
        <v>5.663E-2</v>
      </c>
      <c r="U95"/>
      <c r="V95" s="62">
        <v>0.46360000000000001</v>
      </c>
      <c r="W95" s="62">
        <v>0.40189999999999998</v>
      </c>
      <c r="X95" s="62">
        <v>12</v>
      </c>
      <c r="Y95" s="62">
        <f t="shared" si="158"/>
        <v>100.00437999999998</v>
      </c>
      <c r="AA95" s="62">
        <f t="shared" si="159"/>
        <v>42.248149531050544</v>
      </c>
      <c r="AB95" s="62">
        <f t="shared" si="160"/>
        <v>5.1147759728123916E-2</v>
      </c>
      <c r="AC95" s="62">
        <f t="shared" si="161"/>
        <v>2.8258762266212747</v>
      </c>
      <c r="AD95" s="62">
        <f t="shared" si="162"/>
        <v>11.399500701869259</v>
      </c>
      <c r="AE95" s="62">
        <f t="shared" si="163"/>
        <v>0</v>
      </c>
      <c r="AF95" s="62">
        <f t="shared" si="164"/>
        <v>39.418273479621597</v>
      </c>
      <c r="AG95" s="62">
        <f t="shared" si="165"/>
        <v>3.0198677297934355</v>
      </c>
      <c r="AH95" s="62">
        <f t="shared" si="166"/>
        <v>0.11509495884080279</v>
      </c>
      <c r="AI95" s="62">
        <f t="shared" si="167"/>
        <v>5.6627519714636511E-2</v>
      </c>
      <c r="AJ95" s="62">
        <f t="shared" si="168"/>
        <v>0</v>
      </c>
      <c r="AK95" s="62">
        <f t="shared" si="169"/>
        <v>0.46357969520934988</v>
      </c>
      <c r="AL95" s="62">
        <f t="shared" si="170"/>
        <v>0.40188239755098731</v>
      </c>
      <c r="AM95" s="62">
        <f t="shared" si="171"/>
        <v>100.00000000000001</v>
      </c>
      <c r="AO95" s="62">
        <f t="shared" si="99"/>
        <v>0.70313971092702909</v>
      </c>
      <c r="AP95" s="62">
        <f t="shared" si="100"/>
        <v>6.4038762649460269E-4</v>
      </c>
      <c r="AQ95" s="62">
        <f t="shared" si="101"/>
        <v>2.7715537726768096E-2</v>
      </c>
      <c r="AR95" s="62">
        <f t="shared" si="102"/>
        <v>0.14276143646674089</v>
      </c>
      <c r="AS95" s="62">
        <f t="shared" si="103"/>
        <v>0</v>
      </c>
      <c r="AT95" s="62">
        <f t="shared" si="104"/>
        <v>0.97801414931425834</v>
      </c>
      <c r="AU95" s="62">
        <f t="shared" si="105"/>
        <v>5.3849281915004203E-2</v>
      </c>
      <c r="AV95" s="62">
        <f t="shared" si="172"/>
        <v>3.713938652494443E-3</v>
      </c>
      <c r="AW95" s="62">
        <f t="shared" si="106"/>
        <v>1.2022827964890978E-3</v>
      </c>
      <c r="AX95" s="62">
        <f t="shared" si="107"/>
        <v>0</v>
      </c>
      <c r="AY95" s="62">
        <f t="shared" si="108"/>
        <v>6.0997328317019721E-3</v>
      </c>
      <c r="AZ95" s="62">
        <f t="shared" si="109"/>
        <v>5.3806720786047308E-3</v>
      </c>
      <c r="BB95" s="62">
        <f t="shared" si="110"/>
        <v>6.4038762649460269E-4</v>
      </c>
      <c r="BC95" s="62">
        <f t="shared" si="111"/>
        <v>0.14212104884024629</v>
      </c>
      <c r="BD95" s="62">
        <f t="shared" si="112"/>
        <v>3.713938652494443E-3</v>
      </c>
      <c r="BE95" s="62">
        <f t="shared" si="173"/>
        <v>2.4001599074273652E-2</v>
      </c>
      <c r="BF95" s="62">
        <f t="shared" si="113"/>
        <v>1.2000799537136826E-2</v>
      </c>
      <c r="BG95" s="62">
        <f t="shared" si="114"/>
        <v>4.1848482377867376E-2</v>
      </c>
      <c r="BH95" s="62">
        <f t="shared" si="115"/>
        <v>1.0782867157766374</v>
      </c>
      <c r="BI95" s="62">
        <f t="shared" si="116"/>
        <v>0.50060236638380262</v>
      </c>
      <c r="BJ95" s="62">
        <f t="shared" si="117"/>
        <v>2.1539784631180403</v>
      </c>
      <c r="BK95" s="62">
        <f t="shared" si="118"/>
        <v>0.57768434939283464</v>
      </c>
      <c r="BL95" s="62">
        <f t="shared" si="119"/>
        <v>-7.7081983009032018E-2</v>
      </c>
      <c r="BM95" s="62">
        <f t="shared" si="120"/>
        <v>0.55880597457779591</v>
      </c>
      <c r="BN95" s="62">
        <f t="shared" si="121"/>
        <v>0.11459928054248981</v>
      </c>
      <c r="BO95" s="62">
        <f t="shared" si="122"/>
        <v>0.66462042666965004</v>
      </c>
      <c r="BP95" s="62">
        <f t="shared" si="123"/>
        <v>2.1475789599787283</v>
      </c>
      <c r="BQ95" s="62">
        <f t="shared" si="124"/>
        <v>7.4889110499374789</v>
      </c>
      <c r="BR95" s="62">
        <f t="shared" si="125"/>
        <v>103.3783416201486</v>
      </c>
      <c r="BS95" s="114">
        <f t="shared" si="126"/>
        <v>-13.794051337276963</v>
      </c>
      <c r="BU95" s="62">
        <f t="shared" si="174"/>
        <v>45.501072035384851</v>
      </c>
      <c r="BV95" s="62">
        <f t="shared" si="175"/>
        <v>5.1147759728123916E-2</v>
      </c>
      <c r="BW95" s="62">
        <f t="shared" si="176"/>
        <v>2.0400549728721886</v>
      </c>
      <c r="BX95" s="62">
        <f t="shared" si="177"/>
        <v>11.399500701869259</v>
      </c>
      <c r="BY95" s="62">
        <f t="shared" si="178"/>
        <v>0</v>
      </c>
      <c r="BZ95" s="62">
        <f t="shared" si="179"/>
        <v>39.449836428524435</v>
      </c>
      <c r="CA95" s="62">
        <f t="shared" si="180"/>
        <v>2.9479001740723763</v>
      </c>
      <c r="CB95" s="62">
        <f t="shared" si="181"/>
        <v>0.11509495884080279</v>
      </c>
      <c r="CC95" s="62">
        <f t="shared" si="127"/>
        <v>5.6627519714636511E-2</v>
      </c>
      <c r="CD95" s="62">
        <f t="shared" si="128"/>
        <v>0</v>
      </c>
      <c r="CE95" s="62">
        <f t="shared" si="182"/>
        <v>0.37713795027777791</v>
      </c>
      <c r="CF95" s="62">
        <f t="shared" si="183"/>
        <v>0.28175241136438228</v>
      </c>
      <c r="CG95" s="62">
        <f t="shared" si="184"/>
        <v>100.00000000000001</v>
      </c>
      <c r="CI95" s="62">
        <f t="shared" si="129"/>
        <v>0.75727838953790216</v>
      </c>
      <c r="CJ95" s="62">
        <f t="shared" si="130"/>
        <v>6.4038762649460269E-4</v>
      </c>
      <c r="CK95" s="62">
        <f t="shared" si="131"/>
        <v>2.0008385375364739E-2</v>
      </c>
      <c r="CL95" s="62">
        <f t="shared" si="132"/>
        <v>0.14276143646674089</v>
      </c>
      <c r="CM95" s="62">
        <f t="shared" si="133"/>
        <v>0</v>
      </c>
      <c r="CN95" s="62">
        <f t="shared" si="134"/>
        <v>0.97879726353758978</v>
      </c>
      <c r="CO95" s="62">
        <f t="shared" si="135"/>
        <v>5.256598027946463E-2</v>
      </c>
      <c r="CP95" s="62">
        <f t="shared" si="185"/>
        <v>3.713938652494443E-3</v>
      </c>
      <c r="CQ95" s="62">
        <f t="shared" si="136"/>
        <v>1.2022827964890978E-3</v>
      </c>
      <c r="CR95" s="62">
        <f t="shared" si="137"/>
        <v>0</v>
      </c>
      <c r="CS95" s="62">
        <f t="shared" si="138"/>
        <v>4.9623414510233934E-3</v>
      </c>
      <c r="CT95" s="62">
        <f t="shared" si="139"/>
        <v>3.7722909541355243E-3</v>
      </c>
      <c r="CV95" s="62">
        <f t="shared" si="140"/>
        <v>6.4038762649460269E-4</v>
      </c>
      <c r="CW95" s="62">
        <f t="shared" si="141"/>
        <v>0.14212104884024629</v>
      </c>
      <c r="CX95" s="62">
        <f t="shared" si="142"/>
        <v>3.713938652494443E-3</v>
      </c>
      <c r="CY95" s="62">
        <f t="shared" si="143"/>
        <v>1.6294446722870295E-2</v>
      </c>
      <c r="CZ95" s="62">
        <f t="shared" si="144"/>
        <v>8.1472233614351477E-3</v>
      </c>
      <c r="DA95" s="62">
        <f t="shared" si="145"/>
        <v>4.4418756918029483E-2</v>
      </c>
      <c r="DB95" s="62">
        <f t="shared" si="146"/>
        <v>1.0764995554598067</v>
      </c>
      <c r="DC95" s="62">
        <f t="shared" si="147"/>
        <v>0.55216709918543061</v>
      </c>
      <c r="DD95" s="62">
        <f t="shared" si="148"/>
        <v>1.9495901821167598</v>
      </c>
      <c r="DE95" s="62">
        <f t="shared" si="149"/>
        <v>0.52433245627437608</v>
      </c>
      <c r="DF95" s="62">
        <f t="shared" si="150"/>
        <v>2.783464291105453E-2</v>
      </c>
      <c r="DG95" s="62">
        <f t="shared" si="151"/>
        <v>0.60908740574388431</v>
      </c>
      <c r="DH95" s="62">
        <f t="shared" si="152"/>
        <v>0.10513887177038099</v>
      </c>
      <c r="DI95" s="62">
        <f t="shared" si="153"/>
        <v>0.60975462921591261</v>
      </c>
      <c r="DJ95" s="62">
        <f t="shared" si="154"/>
        <v>1.3376115290850359</v>
      </c>
      <c r="DK95" s="62">
        <f t="shared" si="155"/>
        <v>7.292673678547076</v>
      </c>
      <c r="DL95" s="62">
        <f t="shared" si="156"/>
        <v>86.084928259845356</v>
      </c>
      <c r="DM95" s="62">
        <f t="shared" si="157"/>
        <v>4.5698930315362229</v>
      </c>
      <c r="DO95" s="62">
        <f t="shared" si="186"/>
        <v>1.3376115290850359</v>
      </c>
      <c r="DP95" s="62">
        <f t="shared" si="187"/>
        <v>8.6302852076321113</v>
      </c>
      <c r="DQ95" s="62">
        <f t="shared" si="188"/>
        <v>83.40970520167528</v>
      </c>
      <c r="DR95" s="62">
        <f t="shared" si="189"/>
        <v>5.9075045606212591</v>
      </c>
    </row>
    <row r="96" spans="1:122" x14ac:dyDescent="0.25">
      <c r="A96" s="78">
        <f t="shared" si="193"/>
        <v>40</v>
      </c>
      <c r="B96" s="82" t="str">
        <f t="shared" si="194"/>
        <v>40 semi Cr2O3</v>
      </c>
      <c r="C96" s="13" t="s">
        <v>8</v>
      </c>
      <c r="D96" s="5">
        <v>0.39040000000000002</v>
      </c>
      <c r="E96" s="10">
        <f t="shared" si="197"/>
        <v>0.33574400000000004</v>
      </c>
      <c r="F96" s="80" t="str">
        <f t="shared" si="190"/>
        <v>40 Quant MnO</v>
      </c>
      <c r="G96" s="13" t="s">
        <v>9</v>
      </c>
      <c r="H96" s="5">
        <v>0.161</v>
      </c>
      <c r="I96" s="8">
        <f t="shared" si="198"/>
        <v>0.13846</v>
      </c>
      <c r="K96" s="62">
        <v>380</v>
      </c>
      <c r="L96" s="62">
        <v>41.93</v>
      </c>
      <c r="M96"/>
      <c r="N96" s="62">
        <v>3.1549999999999998</v>
      </c>
      <c r="O96" s="62">
        <v>11.35</v>
      </c>
      <c r="P96" s="62">
        <v>0.1613</v>
      </c>
      <c r="Q96" s="113">
        <v>39.18</v>
      </c>
      <c r="R96" s="62">
        <v>3.1429999999999998</v>
      </c>
      <c r="S96" s="62">
        <v>0.15260000000000001</v>
      </c>
      <c r="T96" s="62">
        <v>6.0049999999999999E-2</v>
      </c>
      <c r="U96"/>
      <c r="V96" s="62">
        <v>0.4486</v>
      </c>
      <c r="W96" s="62">
        <v>0.4239</v>
      </c>
      <c r="X96" s="62">
        <v>11</v>
      </c>
      <c r="Y96" s="62">
        <f t="shared" si="158"/>
        <v>100.00445000000001</v>
      </c>
      <c r="AA96" s="62">
        <f t="shared" si="159"/>
        <v>41.928134198028182</v>
      </c>
      <c r="AB96" s="62">
        <f t="shared" si="160"/>
        <v>0</v>
      </c>
      <c r="AC96" s="62">
        <f t="shared" si="161"/>
        <v>3.1548596087474108</v>
      </c>
      <c r="AD96" s="62">
        <f t="shared" si="162"/>
        <v>11.349494947474836</v>
      </c>
      <c r="AE96" s="62">
        <f t="shared" si="163"/>
        <v>0.1612928224694001</v>
      </c>
      <c r="AF96" s="62">
        <f t="shared" si="164"/>
        <v>39.178256567582743</v>
      </c>
      <c r="AG96" s="62">
        <f t="shared" si="165"/>
        <v>3.1428601427236482</v>
      </c>
      <c r="AH96" s="62">
        <f t="shared" si="166"/>
        <v>0.15259320960217271</v>
      </c>
      <c r="AI96" s="62">
        <f t="shared" si="167"/>
        <v>6.0047327893908715E-2</v>
      </c>
      <c r="AJ96" s="62">
        <f t="shared" si="168"/>
        <v>0</v>
      </c>
      <c r="AK96" s="62">
        <f t="shared" si="169"/>
        <v>0.44858003818830061</v>
      </c>
      <c r="AL96" s="62">
        <f t="shared" si="170"/>
        <v>0.42388113728939059</v>
      </c>
      <c r="AM96" s="62">
        <f t="shared" si="171"/>
        <v>99.999999999999986</v>
      </c>
      <c r="AO96" s="62">
        <f t="shared" si="99"/>
        <v>0.69781366727183458</v>
      </c>
      <c r="AP96" s="62">
        <f t="shared" si="100"/>
        <v>0</v>
      </c>
      <c r="AQ96" s="62">
        <f t="shared" si="101"/>
        <v>3.0942130332948323E-2</v>
      </c>
      <c r="AR96" s="62">
        <f t="shared" si="102"/>
        <v>0.1421351903252954</v>
      </c>
      <c r="AS96" s="62">
        <f t="shared" si="103"/>
        <v>2.2736512893910361E-3</v>
      </c>
      <c r="AT96" s="62">
        <f t="shared" si="104"/>
        <v>0.97205904485819761</v>
      </c>
      <c r="AU96" s="62">
        <f t="shared" si="105"/>
        <v>5.6042441917326109E-2</v>
      </c>
      <c r="AV96" s="62">
        <f t="shared" si="172"/>
        <v>4.9239499710284837E-3</v>
      </c>
      <c r="AW96" s="62">
        <f t="shared" si="106"/>
        <v>1.2748901888303336E-3</v>
      </c>
      <c r="AX96" s="62">
        <f t="shared" si="107"/>
        <v>0</v>
      </c>
      <c r="AY96" s="62">
        <f t="shared" si="108"/>
        <v>5.9023689235302712E-3</v>
      </c>
      <c r="AZ96" s="62">
        <f t="shared" si="109"/>
        <v>5.6752060153888147E-3</v>
      </c>
      <c r="BB96" s="62">
        <f t="shared" si="110"/>
        <v>0</v>
      </c>
      <c r="BC96" s="62">
        <f t="shared" si="111"/>
        <v>0.1421351903252954</v>
      </c>
      <c r="BD96" s="62">
        <f t="shared" si="112"/>
        <v>4.9239499710284837E-3</v>
      </c>
      <c r="BE96" s="62">
        <f t="shared" si="173"/>
        <v>2.601818036191984E-2</v>
      </c>
      <c r="BF96" s="62">
        <f t="shared" si="113"/>
        <v>1.300909018095992E-2</v>
      </c>
      <c r="BG96" s="62">
        <f t="shared" si="114"/>
        <v>4.3033351736366188E-2</v>
      </c>
      <c r="BH96" s="62">
        <f t="shared" si="115"/>
        <v>1.073434534736518</v>
      </c>
      <c r="BI96" s="62">
        <f t="shared" si="116"/>
        <v>0.48489023005136456</v>
      </c>
      <c r="BJ96" s="62">
        <f t="shared" si="117"/>
        <v>2.2137681236077054</v>
      </c>
      <c r="BK96" s="62">
        <f t="shared" si="118"/>
        <v>0.5885443046851534</v>
      </c>
      <c r="BL96" s="62">
        <f t="shared" si="119"/>
        <v>-0.10365407463378884</v>
      </c>
      <c r="BM96" s="62">
        <f t="shared" si="120"/>
        <v>0.54585662193971918</v>
      </c>
      <c r="BN96" s="62">
        <f t="shared" si="121"/>
        <v>0</v>
      </c>
      <c r="BO96" s="62">
        <f t="shared" si="122"/>
        <v>0.90205921722284288</v>
      </c>
      <c r="BP96" s="62">
        <f t="shared" si="123"/>
        <v>2.3832430821726951</v>
      </c>
      <c r="BQ96" s="62">
        <f t="shared" si="124"/>
        <v>7.8836364727876305</v>
      </c>
      <c r="BR96" s="62">
        <f t="shared" si="125"/>
        <v>107.82031050456841</v>
      </c>
      <c r="BS96" s="114">
        <f t="shared" si="126"/>
        <v>-18.9892492767516</v>
      </c>
      <c r="BU96" s="62">
        <f t="shared" si="174"/>
        <v>45.11577357442593</v>
      </c>
      <c r="BV96" s="62">
        <f t="shared" si="175"/>
        <v>0</v>
      </c>
      <c r="BW96" s="62">
        <f t="shared" si="176"/>
        <v>2.3479176218658266</v>
      </c>
      <c r="BX96" s="62">
        <f t="shared" si="177"/>
        <v>11.349494947474836</v>
      </c>
      <c r="BY96" s="62">
        <f t="shared" si="178"/>
        <v>0.1612928224694001</v>
      </c>
      <c r="BZ96" s="62">
        <f t="shared" si="179"/>
        <v>39.211619643325875</v>
      </c>
      <c r="CA96" s="62">
        <f t="shared" si="180"/>
        <v>3.0667600419281338</v>
      </c>
      <c r="CB96" s="62">
        <f t="shared" si="181"/>
        <v>0.15259320960217271</v>
      </c>
      <c r="CC96" s="62">
        <f t="shared" si="127"/>
        <v>6.0047327893908715E-2</v>
      </c>
      <c r="CD96" s="62">
        <f t="shared" si="128"/>
        <v>0</v>
      </c>
      <c r="CE96" s="62">
        <f t="shared" si="182"/>
        <v>0.36504522678740797</v>
      </c>
      <c r="CF96" s="62">
        <f t="shared" si="183"/>
        <v>0.2989598255877613</v>
      </c>
      <c r="CG96" s="62">
        <f t="shared" si="184"/>
        <v>99.999999999999986</v>
      </c>
      <c r="CI96" s="62">
        <f t="shared" si="129"/>
        <v>0.75086583297704801</v>
      </c>
      <c r="CJ96" s="62">
        <f t="shared" si="130"/>
        <v>0</v>
      </c>
      <c r="CK96" s="62">
        <f t="shared" si="131"/>
        <v>2.3027830736228196E-2</v>
      </c>
      <c r="CL96" s="62">
        <f t="shared" si="132"/>
        <v>0.1421351903252954</v>
      </c>
      <c r="CM96" s="62">
        <f t="shared" si="133"/>
        <v>2.2736512893910361E-3</v>
      </c>
      <c r="CN96" s="62">
        <f t="shared" si="134"/>
        <v>0.97288682236494961</v>
      </c>
      <c r="CO96" s="62">
        <f t="shared" si="135"/>
        <v>5.4685450105708522E-2</v>
      </c>
      <c r="CP96" s="62">
        <f t="shared" si="185"/>
        <v>4.9239499710284837E-3</v>
      </c>
      <c r="CQ96" s="62">
        <f t="shared" si="136"/>
        <v>1.2748901888303336E-3</v>
      </c>
      <c r="CR96" s="62">
        <f t="shared" si="137"/>
        <v>0</v>
      </c>
      <c r="CS96" s="62">
        <f t="shared" si="138"/>
        <v>4.8032266682553684E-3</v>
      </c>
      <c r="CT96" s="62">
        <f t="shared" si="139"/>
        <v>4.0026753994880345E-3</v>
      </c>
      <c r="CV96" s="62">
        <f t="shared" si="140"/>
        <v>0</v>
      </c>
      <c r="CW96" s="62">
        <f t="shared" si="141"/>
        <v>0.1421351903252954</v>
      </c>
      <c r="CX96" s="62">
        <f t="shared" si="142"/>
        <v>4.9239499710284837E-3</v>
      </c>
      <c r="CY96" s="62">
        <f t="shared" si="143"/>
        <v>1.8103880765199712E-2</v>
      </c>
      <c r="CZ96" s="62">
        <f t="shared" si="144"/>
        <v>9.0519403825998559E-3</v>
      </c>
      <c r="DA96" s="62">
        <f t="shared" si="145"/>
        <v>4.5633509723108666E-2</v>
      </c>
      <c r="DB96" s="62">
        <f t="shared" si="146"/>
        <v>1.0716621542565274</v>
      </c>
      <c r="DC96" s="62">
        <f t="shared" si="147"/>
        <v>0.53545606340632823</v>
      </c>
      <c r="DD96" s="62">
        <f t="shared" si="148"/>
        <v>2.0014007263996594</v>
      </c>
      <c r="DE96" s="62">
        <f t="shared" si="149"/>
        <v>0.53620609085019921</v>
      </c>
      <c r="DF96" s="62">
        <f t="shared" si="150"/>
        <v>-7.5002744387098197E-4</v>
      </c>
      <c r="DG96" s="62">
        <f t="shared" si="151"/>
        <v>0.59506546348306522</v>
      </c>
      <c r="DH96" s="62">
        <f t="shared" si="152"/>
        <v>0</v>
      </c>
      <c r="DI96" s="62">
        <f t="shared" si="153"/>
        <v>0.82746357723524866</v>
      </c>
      <c r="DJ96" s="62">
        <f t="shared" si="154"/>
        <v>1.521167155226353</v>
      </c>
      <c r="DK96" s="62">
        <f t="shared" si="155"/>
        <v>7.6686537067710931</v>
      </c>
      <c r="DL96" s="62">
        <f t="shared" si="156"/>
        <v>90.108756725966316</v>
      </c>
      <c r="DM96" s="114">
        <f t="shared" si="157"/>
        <v>-0.12604116519901626</v>
      </c>
      <c r="DN96" s="114"/>
      <c r="DO96" s="62">
        <f t="shared" si="186"/>
        <v>1.521167155226353</v>
      </c>
      <c r="DP96" s="62">
        <f t="shared" si="187"/>
        <v>9.1898208619974469</v>
      </c>
      <c r="DQ96" s="62">
        <f t="shared" si="188"/>
        <v>87.066422415513614</v>
      </c>
      <c r="DR96" s="62">
        <f t="shared" si="189"/>
        <v>1.3951259900273367</v>
      </c>
    </row>
    <row r="97" spans="1:122" x14ac:dyDescent="0.25">
      <c r="A97" s="78">
        <f t="shared" si="193"/>
        <v>40</v>
      </c>
      <c r="B97" s="82" t="str">
        <f t="shared" si="194"/>
        <v>40 semi Fe2O3</v>
      </c>
      <c r="C97" s="13" t="s">
        <v>10</v>
      </c>
      <c r="D97" s="5">
        <v>14.31</v>
      </c>
      <c r="E97" s="10">
        <f t="shared" si="197"/>
        <v>12.306600000000001</v>
      </c>
      <c r="F97" s="80" t="str">
        <f t="shared" si="190"/>
        <v>40 Quant MgO</v>
      </c>
      <c r="G97" s="13" t="s">
        <v>3</v>
      </c>
      <c r="H97" s="5">
        <v>43.703000000000003</v>
      </c>
      <c r="I97" s="8">
        <f t="shared" si="198"/>
        <v>37.584580000000003</v>
      </c>
      <c r="K97" s="62">
        <v>390</v>
      </c>
      <c r="L97" s="62">
        <v>42.15</v>
      </c>
      <c r="M97"/>
      <c r="N97" s="62">
        <v>2.6389999999999998</v>
      </c>
      <c r="O97" s="62">
        <v>11.47</v>
      </c>
      <c r="P97" s="62">
        <v>0.13009999999999999</v>
      </c>
      <c r="Q97" s="113">
        <v>40.39</v>
      </c>
      <c r="R97" s="62">
        <v>2.2069999999999999</v>
      </c>
      <c r="S97"/>
      <c r="T97" s="62">
        <v>3.7929999999999998E-2</v>
      </c>
      <c r="U97"/>
      <c r="V97" s="62">
        <v>0.54890000000000005</v>
      </c>
      <c r="W97" s="62">
        <v>0.43469999999999998</v>
      </c>
      <c r="X97" s="62">
        <v>12</v>
      </c>
      <c r="Y97" s="62">
        <f t="shared" si="158"/>
        <v>100.00763000000001</v>
      </c>
      <c r="AA97" s="62">
        <f t="shared" si="159"/>
        <v>42.146784200365509</v>
      </c>
      <c r="AB97" s="62">
        <f t="shared" si="160"/>
        <v>0</v>
      </c>
      <c r="AC97" s="62">
        <f t="shared" si="161"/>
        <v>2.6387986596622675</v>
      </c>
      <c r="AD97" s="62">
        <f t="shared" si="162"/>
        <v>11.469124905769689</v>
      </c>
      <c r="AE97" s="62">
        <f t="shared" si="163"/>
        <v>0.13009007412734408</v>
      </c>
      <c r="AF97" s="62">
        <f t="shared" si="164"/>
        <v>40.386918478120116</v>
      </c>
      <c r="AG97" s="62">
        <f t="shared" si="165"/>
        <v>2.2068316187474895</v>
      </c>
      <c r="AH97" s="62">
        <f t="shared" si="166"/>
        <v>0</v>
      </c>
      <c r="AI97" s="62">
        <f t="shared" si="167"/>
        <v>3.7927106161799846E-2</v>
      </c>
      <c r="AJ97" s="62">
        <f t="shared" si="168"/>
        <v>0</v>
      </c>
      <c r="AK97" s="62">
        <f t="shared" si="169"/>
        <v>0.54885812212528184</v>
      </c>
      <c r="AL97" s="62">
        <f t="shared" si="170"/>
        <v>0.43466683492049552</v>
      </c>
      <c r="AM97" s="62">
        <f t="shared" si="171"/>
        <v>99.999999999999986</v>
      </c>
      <c r="AO97" s="62">
        <f t="shared" si="99"/>
        <v>0.70145267871125083</v>
      </c>
      <c r="AP97" s="62">
        <f t="shared" si="100"/>
        <v>0</v>
      </c>
      <c r="AQ97" s="62">
        <f t="shared" si="101"/>
        <v>2.5880724398413768E-2</v>
      </c>
      <c r="AR97" s="62">
        <f t="shared" si="102"/>
        <v>0.14363337389818021</v>
      </c>
      <c r="AS97" s="62">
        <f t="shared" si="103"/>
        <v>1.8338042589137874E-3</v>
      </c>
      <c r="AT97" s="62">
        <f t="shared" si="104"/>
        <v>1.0020473813806958</v>
      </c>
      <c r="AU97" s="62">
        <f t="shared" si="105"/>
        <v>3.9351491061831126E-2</v>
      </c>
      <c r="AV97" s="62">
        <f t="shared" si="172"/>
        <v>0</v>
      </c>
      <c r="AW97" s="62">
        <f t="shared" si="106"/>
        <v>8.0524641532483748E-4</v>
      </c>
      <c r="AX97" s="62">
        <f t="shared" si="107"/>
        <v>0</v>
      </c>
      <c r="AY97" s="62">
        <f t="shared" si="108"/>
        <v>7.2218173963852876E-3</v>
      </c>
      <c r="AZ97" s="62">
        <f t="shared" si="109"/>
        <v>5.8196121960168096E-3</v>
      </c>
      <c r="BB97" s="62">
        <f t="shared" si="110"/>
        <v>0</v>
      </c>
      <c r="BC97" s="62">
        <f t="shared" si="111"/>
        <v>0.14363337389818021</v>
      </c>
      <c r="BD97" s="62">
        <f t="shared" si="112"/>
        <v>0</v>
      </c>
      <c r="BE97" s="62">
        <f t="shared" si="173"/>
        <v>2.5880724398413768E-2</v>
      </c>
      <c r="BF97" s="62">
        <f t="shared" si="113"/>
        <v>1.2940362199206884E-2</v>
      </c>
      <c r="BG97" s="62">
        <f t="shared" si="114"/>
        <v>2.6411128862624242E-2</v>
      </c>
      <c r="BH97" s="62">
        <f t="shared" si="115"/>
        <v>1.1211034306751655</v>
      </c>
      <c r="BI97" s="62">
        <f t="shared" si="116"/>
        <v>0.5699274388623401</v>
      </c>
      <c r="BJ97" s="62">
        <f t="shared" si="117"/>
        <v>1.9670985361102364</v>
      </c>
      <c r="BK97" s="62">
        <f t="shared" si="118"/>
        <v>0.55117599181282539</v>
      </c>
      <c r="BL97" s="62">
        <f t="shared" si="119"/>
        <v>1.8751447049514702E-2</v>
      </c>
      <c r="BM97" s="62">
        <f t="shared" si="120"/>
        <v>0.60927892992417121</v>
      </c>
      <c r="BN97" s="62">
        <f t="shared" si="121"/>
        <v>0</v>
      </c>
      <c r="BO97" s="62">
        <f t="shared" si="122"/>
        <v>0</v>
      </c>
      <c r="BP97" s="62">
        <f t="shared" si="123"/>
        <v>2.1238814545609506</v>
      </c>
      <c r="BQ97" s="62">
        <f t="shared" si="124"/>
        <v>4.3348173661464511</v>
      </c>
      <c r="BR97" s="62">
        <f t="shared" si="125"/>
        <v>90.463655436340602</v>
      </c>
      <c r="BS97" s="62">
        <f t="shared" si="126"/>
        <v>3.0776457429519914</v>
      </c>
      <c r="BU97" s="62">
        <f t="shared" si="174"/>
        <v>45.379028177240073</v>
      </c>
      <c r="BV97" s="62">
        <f t="shared" si="175"/>
        <v>0</v>
      </c>
      <c r="BW97" s="62">
        <f t="shared" si="176"/>
        <v>1.8649877857119499</v>
      </c>
      <c r="BX97" s="62">
        <f t="shared" si="177"/>
        <v>11.469124905769689</v>
      </c>
      <c r="BY97" s="62">
        <f t="shared" si="178"/>
        <v>0.13009007412734408</v>
      </c>
      <c r="BZ97" s="62">
        <f t="shared" si="179"/>
        <v>40.411216589534213</v>
      </c>
      <c r="CA97" s="62">
        <f t="shared" si="180"/>
        <v>2.1621820763575741</v>
      </c>
      <c r="CB97" s="62">
        <f t="shared" si="181"/>
        <v>0</v>
      </c>
      <c r="CC97" s="62">
        <f t="shared" si="127"/>
        <v>3.7927106161799846E-2</v>
      </c>
      <c r="CD97" s="62">
        <f t="shared" si="128"/>
        <v>0</v>
      </c>
      <c r="CE97" s="62">
        <f t="shared" si="182"/>
        <v>0.44588941805740223</v>
      </c>
      <c r="CF97" s="62">
        <f t="shared" si="183"/>
        <v>0.30739639827481158</v>
      </c>
      <c r="CG97" s="62">
        <f t="shared" si="184"/>
        <v>99.999999999999986</v>
      </c>
      <c r="CI97" s="62">
        <f t="shared" si="129"/>
        <v>0.75524720275010526</v>
      </c>
      <c r="CJ97" s="62">
        <f t="shared" si="130"/>
        <v>0</v>
      </c>
      <c r="CK97" s="62">
        <f t="shared" si="131"/>
        <v>1.8291367062690762E-2</v>
      </c>
      <c r="CL97" s="62">
        <f t="shared" si="132"/>
        <v>0.14363337389818021</v>
      </c>
      <c r="CM97" s="62">
        <f t="shared" si="133"/>
        <v>1.8338042589137874E-3</v>
      </c>
      <c r="CN97" s="62">
        <f t="shared" si="134"/>
        <v>1.002650246363529</v>
      </c>
      <c r="CO97" s="62">
        <f t="shared" si="135"/>
        <v>3.8555315198958169E-2</v>
      </c>
      <c r="CP97" s="62">
        <f t="shared" si="185"/>
        <v>0</v>
      </c>
      <c r="CQ97" s="62">
        <f t="shared" si="136"/>
        <v>8.0524641532483748E-4</v>
      </c>
      <c r="CR97" s="62">
        <f t="shared" si="137"/>
        <v>0</v>
      </c>
      <c r="CS97" s="62">
        <f t="shared" si="138"/>
        <v>5.8669660270710819E-3</v>
      </c>
      <c r="CT97" s="62">
        <f t="shared" si="139"/>
        <v>4.1156299139752522E-3</v>
      </c>
      <c r="CV97" s="62">
        <f t="shared" si="140"/>
        <v>0</v>
      </c>
      <c r="CW97" s="62">
        <f t="shared" si="141"/>
        <v>0.14363337389818021</v>
      </c>
      <c r="CX97" s="62">
        <f t="shared" si="142"/>
        <v>0</v>
      </c>
      <c r="CY97" s="62">
        <f t="shared" si="143"/>
        <v>1.8291367062690762E-2</v>
      </c>
      <c r="CZ97" s="62">
        <f t="shared" si="144"/>
        <v>9.1456835313453808E-3</v>
      </c>
      <c r="DA97" s="62">
        <f t="shared" si="145"/>
        <v>2.940963166761279E-2</v>
      </c>
      <c r="DB97" s="62">
        <f t="shared" si="146"/>
        <v>1.11870779285301</v>
      </c>
      <c r="DC97" s="62">
        <f t="shared" si="147"/>
        <v>0.61931730901696336</v>
      </c>
      <c r="DD97" s="62">
        <f t="shared" si="148"/>
        <v>1.8063564130457206</v>
      </c>
      <c r="DE97" s="62">
        <f t="shared" si="149"/>
        <v>0.49939048383604667</v>
      </c>
      <c r="DF97" s="62">
        <f t="shared" si="150"/>
        <v>0.11992682518091669</v>
      </c>
      <c r="DG97" s="62">
        <f t="shared" si="151"/>
        <v>0.65787262421592152</v>
      </c>
      <c r="DH97" s="62">
        <f t="shared" si="152"/>
        <v>0</v>
      </c>
      <c r="DI97" s="62">
        <f t="shared" si="153"/>
        <v>0</v>
      </c>
      <c r="DJ97" s="62">
        <f t="shared" si="154"/>
        <v>1.390190622728156</v>
      </c>
      <c r="DK97" s="62">
        <f t="shared" si="155"/>
        <v>4.4704142694285762</v>
      </c>
      <c r="DL97" s="62">
        <f t="shared" si="156"/>
        <v>75.909904965454359</v>
      </c>
      <c r="DM97" s="62">
        <f t="shared" si="157"/>
        <v>18.229490142388915</v>
      </c>
      <c r="DO97" s="62">
        <f t="shared" si="186"/>
        <v>1.390190622728156</v>
      </c>
      <c r="DP97" s="62">
        <f t="shared" si="187"/>
        <v>5.860604892156732</v>
      </c>
      <c r="DQ97" s="62">
        <f t="shared" si="188"/>
        <v>73.129523719998048</v>
      </c>
      <c r="DR97" s="62">
        <f t="shared" si="189"/>
        <v>19.619680765117071</v>
      </c>
    </row>
    <row r="98" spans="1:122" x14ac:dyDescent="0.25">
      <c r="A98" s="78">
        <f t="shared" si="193"/>
        <v>40</v>
      </c>
      <c r="B98" s="82" t="str">
        <f t="shared" si="194"/>
        <v>40 semi NiO</v>
      </c>
      <c r="C98" s="13" t="s">
        <v>11</v>
      </c>
      <c r="D98" s="5">
        <v>0.47110000000000002</v>
      </c>
      <c r="E98" s="10">
        <f t="shared" si="197"/>
        <v>0.40514600000000001</v>
      </c>
      <c r="F98" s="80" t="str">
        <f t="shared" si="190"/>
        <v>40 Quant CaO</v>
      </c>
      <c r="G98" s="13" t="s">
        <v>6</v>
      </c>
      <c r="H98" s="5">
        <v>0.77300000000000002</v>
      </c>
      <c r="I98" s="8">
        <f t="shared" si="198"/>
        <v>0.66478000000000004</v>
      </c>
      <c r="K98" s="62">
        <v>400</v>
      </c>
      <c r="L98" s="62">
        <v>42.04</v>
      </c>
      <c r="M98" s="62">
        <v>5.9929999999999997E-2</v>
      </c>
      <c r="N98" s="62">
        <v>2.1269999999999998</v>
      </c>
      <c r="O98" s="62">
        <v>11.77</v>
      </c>
      <c r="P98" s="62">
        <v>0.1593</v>
      </c>
      <c r="Q98" s="113">
        <v>41.33</v>
      </c>
      <c r="R98" s="62">
        <v>1.5509999999999999</v>
      </c>
      <c r="S98"/>
      <c r="T98" s="62">
        <v>3.0349999999999999E-2</v>
      </c>
      <c r="U98"/>
      <c r="V98" s="62">
        <v>0.48520000000000002</v>
      </c>
      <c r="W98" s="62">
        <v>0.45300000000000001</v>
      </c>
      <c r="X98" s="62">
        <v>12</v>
      </c>
      <c r="Y98" s="62">
        <f t="shared" si="158"/>
        <v>100.00578000000002</v>
      </c>
      <c r="AA98" s="62">
        <f t="shared" si="159"/>
        <v>42.037570228440792</v>
      </c>
      <c r="AB98" s="62">
        <f t="shared" si="160"/>
        <v>5.9926536246204955E-2</v>
      </c>
      <c r="AC98" s="62">
        <f t="shared" si="161"/>
        <v>2.1268770665055556</v>
      </c>
      <c r="AD98" s="62">
        <f t="shared" si="162"/>
        <v>11.769319733319412</v>
      </c>
      <c r="AE98" s="62">
        <f t="shared" si="163"/>
        <v>0.15929079299216503</v>
      </c>
      <c r="AF98" s="62">
        <f t="shared" si="164"/>
        <v>41.327611264068928</v>
      </c>
      <c r="AG98" s="62">
        <f t="shared" si="165"/>
        <v>1.550910357381343</v>
      </c>
      <c r="AH98" s="62">
        <f t="shared" si="166"/>
        <v>0</v>
      </c>
      <c r="AI98" s="62">
        <f t="shared" si="167"/>
        <v>3.0348245871388627E-2</v>
      </c>
      <c r="AJ98" s="62">
        <f t="shared" si="168"/>
        <v>0</v>
      </c>
      <c r="AK98" s="62">
        <f t="shared" si="169"/>
        <v>0.48517195706088184</v>
      </c>
      <c r="AL98" s="62">
        <f t="shared" si="170"/>
        <v>0.452973818113313</v>
      </c>
      <c r="AM98" s="62">
        <f t="shared" si="171"/>
        <v>99.999999999999986</v>
      </c>
      <c r="AO98" s="62">
        <f t="shared" si="99"/>
        <v>0.69963502086112661</v>
      </c>
      <c r="AP98" s="62">
        <f t="shared" si="100"/>
        <v>7.503009421084882E-4</v>
      </c>
      <c r="AQ98" s="62">
        <f t="shared" si="101"/>
        <v>2.0859916305468379E-2</v>
      </c>
      <c r="AR98" s="62">
        <f t="shared" si="102"/>
        <v>0.14739285827575971</v>
      </c>
      <c r="AS98" s="62">
        <f t="shared" si="103"/>
        <v>2.2454298420096566E-3</v>
      </c>
      <c r="AT98" s="62">
        <f t="shared" si="104"/>
        <v>1.0253870858781902</v>
      </c>
      <c r="AU98" s="62">
        <f t="shared" si="105"/>
        <v>2.7655320210081009E-2</v>
      </c>
      <c r="AV98" s="62">
        <f t="shared" si="172"/>
        <v>0</v>
      </c>
      <c r="AW98" s="62">
        <f t="shared" si="106"/>
        <v>6.4433643039041668E-4</v>
      </c>
      <c r="AX98" s="62">
        <f t="shared" si="107"/>
        <v>0</v>
      </c>
      <c r="AY98" s="62">
        <f t="shared" si="108"/>
        <v>6.383841540274761E-3</v>
      </c>
      <c r="AZ98" s="62">
        <f t="shared" si="109"/>
        <v>6.0647184109427366E-3</v>
      </c>
      <c r="BB98" s="62">
        <f t="shared" si="110"/>
        <v>7.503009421084882E-4</v>
      </c>
      <c r="BC98" s="62">
        <f t="shared" si="111"/>
        <v>0.14664255733365122</v>
      </c>
      <c r="BD98" s="62">
        <f t="shared" si="112"/>
        <v>0</v>
      </c>
      <c r="BE98" s="62">
        <f t="shared" si="173"/>
        <v>2.0859916305468379E-2</v>
      </c>
      <c r="BF98" s="62">
        <f t="shared" si="113"/>
        <v>1.0429958152734189E-2</v>
      </c>
      <c r="BG98" s="62">
        <f t="shared" si="114"/>
        <v>1.7225362057346819E-2</v>
      </c>
      <c r="BH98" s="62">
        <f t="shared" si="115"/>
        <v>1.1570497109965043</v>
      </c>
      <c r="BI98" s="62">
        <f t="shared" si="116"/>
        <v>0.609873656326271</v>
      </c>
      <c r="BJ98" s="62">
        <f t="shared" si="117"/>
        <v>1.8971957535701531</v>
      </c>
      <c r="BK98" s="62">
        <f t="shared" si="118"/>
        <v>0.54717605467023334</v>
      </c>
      <c r="BL98" s="62">
        <f t="shared" si="119"/>
        <v>6.269760165603766E-2</v>
      </c>
      <c r="BM98" s="62">
        <f t="shared" si="120"/>
        <v>0.63827927747846047</v>
      </c>
      <c r="BN98" s="62">
        <f t="shared" si="121"/>
        <v>0.11755057207443304</v>
      </c>
      <c r="BO98" s="62">
        <f t="shared" si="122"/>
        <v>0</v>
      </c>
      <c r="BP98" s="62">
        <f t="shared" si="123"/>
        <v>1.6340743810355274</v>
      </c>
      <c r="BQ98" s="62">
        <f t="shared" si="124"/>
        <v>2.6987186745896055</v>
      </c>
      <c r="BR98" s="62">
        <f t="shared" si="125"/>
        <v>85.726745952315284</v>
      </c>
      <c r="BS98" s="62">
        <f t="shared" si="126"/>
        <v>9.8229104199851562</v>
      </c>
      <c r="BU98" s="62">
        <f t="shared" si="174"/>
        <v>45.247534555042705</v>
      </c>
      <c r="BV98" s="62">
        <f t="shared" si="175"/>
        <v>5.9926536246204955E-2</v>
      </c>
      <c r="BW98" s="62">
        <f t="shared" si="176"/>
        <v>1.3859315588358989</v>
      </c>
      <c r="BX98" s="62">
        <f t="shared" si="177"/>
        <v>11.769319733319412</v>
      </c>
      <c r="BY98" s="62">
        <f t="shared" si="178"/>
        <v>0.15929079299216503</v>
      </c>
      <c r="BZ98" s="62">
        <f t="shared" si="179"/>
        <v>41.34485417958841</v>
      </c>
      <c r="CA98" s="62">
        <f t="shared" si="180"/>
        <v>1.52829976937333</v>
      </c>
      <c r="CB98" s="62">
        <f t="shared" si="181"/>
        <v>0</v>
      </c>
      <c r="CC98" s="62">
        <f t="shared" si="127"/>
        <v>3.0348245871388627E-2</v>
      </c>
      <c r="CD98" s="62">
        <f t="shared" si="128"/>
        <v>0</v>
      </c>
      <c r="CE98" s="62">
        <f t="shared" si="182"/>
        <v>0.39454563178248298</v>
      </c>
      <c r="CF98" s="62">
        <f t="shared" si="183"/>
        <v>0.3217161205282334</v>
      </c>
      <c r="CG98" s="62">
        <f t="shared" si="184"/>
        <v>99.999999999999986</v>
      </c>
      <c r="CI98" s="62">
        <f t="shared" si="129"/>
        <v>0.75305874269855544</v>
      </c>
      <c r="CJ98" s="62">
        <f t="shared" si="130"/>
        <v>7.503009421084882E-4</v>
      </c>
      <c r="CK98" s="62">
        <f t="shared" si="131"/>
        <v>1.3592894849312465E-2</v>
      </c>
      <c r="CL98" s="62">
        <f t="shared" si="132"/>
        <v>0.14739285827575971</v>
      </c>
      <c r="CM98" s="62">
        <f t="shared" si="133"/>
        <v>2.2454298420096566E-3</v>
      </c>
      <c r="CN98" s="62">
        <f t="shared" si="134"/>
        <v>1.0258149030772921</v>
      </c>
      <c r="CO98" s="62">
        <f t="shared" si="135"/>
        <v>2.7252135687826855E-2</v>
      </c>
      <c r="CP98" s="62">
        <f t="shared" si="185"/>
        <v>0</v>
      </c>
      <c r="CQ98" s="62">
        <f t="shared" si="136"/>
        <v>6.4433643039041668E-4</v>
      </c>
      <c r="CR98" s="62">
        <f t="shared" si="137"/>
        <v>0</v>
      </c>
      <c r="CS98" s="62">
        <f t="shared" si="138"/>
        <v>5.1913898918747757E-3</v>
      </c>
      <c r="CT98" s="62">
        <f t="shared" si="139"/>
        <v>4.307351995290312E-3</v>
      </c>
      <c r="CV98" s="62">
        <f t="shared" si="140"/>
        <v>7.503009421084882E-4</v>
      </c>
      <c r="CW98" s="62">
        <f t="shared" si="141"/>
        <v>0.14664255733365122</v>
      </c>
      <c r="CX98" s="62">
        <f t="shared" si="142"/>
        <v>0</v>
      </c>
      <c r="CY98" s="62">
        <f t="shared" si="143"/>
        <v>1.3592894849312465E-2</v>
      </c>
      <c r="CZ98" s="62">
        <f t="shared" si="144"/>
        <v>6.7964474246562327E-3</v>
      </c>
      <c r="DA98" s="62">
        <f t="shared" si="145"/>
        <v>2.0455688263170624E-2</v>
      </c>
      <c r="DB98" s="62">
        <f t="shared" si="146"/>
        <v>1.1542472019897825</v>
      </c>
      <c r="DC98" s="62">
        <f t="shared" si="147"/>
        <v>0.65764309479656047</v>
      </c>
      <c r="DD98" s="62">
        <f t="shared" si="148"/>
        <v>1.7551270759511961</v>
      </c>
      <c r="DE98" s="62">
        <f t="shared" si="149"/>
        <v>0.49660410719322196</v>
      </c>
      <c r="DF98" s="62">
        <f t="shared" si="150"/>
        <v>0.16103898760333851</v>
      </c>
      <c r="DG98" s="62">
        <f t="shared" si="151"/>
        <v>0.68564553142649576</v>
      </c>
      <c r="DH98" s="62">
        <f t="shared" si="152"/>
        <v>0.10942985955840416</v>
      </c>
      <c r="DI98" s="62">
        <f t="shared" si="153"/>
        <v>0</v>
      </c>
      <c r="DJ98" s="62">
        <f t="shared" si="154"/>
        <v>0.99124797189534974</v>
      </c>
      <c r="DK98" s="62">
        <f t="shared" si="155"/>
        <v>2.9834203426677717</v>
      </c>
      <c r="DL98" s="62">
        <f t="shared" si="156"/>
        <v>72.428694482997599</v>
      </c>
      <c r="DM98" s="62">
        <f t="shared" si="157"/>
        <v>23.487207342880875</v>
      </c>
      <c r="DO98" s="62">
        <f t="shared" si="186"/>
        <v>0.99124797189534974</v>
      </c>
      <c r="DP98" s="62">
        <f t="shared" si="187"/>
        <v>3.9746683145631216</v>
      </c>
      <c r="DQ98" s="62">
        <f t="shared" si="188"/>
        <v>70.446198539206904</v>
      </c>
      <c r="DR98" s="62">
        <f t="shared" si="189"/>
        <v>24.478455314776227</v>
      </c>
    </row>
    <row r="99" spans="1:122" x14ac:dyDescent="0.25">
      <c r="A99" s="78">
        <f t="shared" si="193"/>
        <v>40</v>
      </c>
      <c r="B99" s="82" t="str">
        <f t="shared" si="194"/>
        <v>40 semi LOI</v>
      </c>
      <c r="C99" s="4" t="s">
        <v>12</v>
      </c>
      <c r="D99" s="5">
        <v>14</v>
      </c>
      <c r="E99" s="10"/>
      <c r="F99" s="80" t="str">
        <f t="shared" si="190"/>
        <v>40 Quant Na2O</v>
      </c>
      <c r="G99" s="13" t="s">
        <v>26</v>
      </c>
      <c r="H99" s="5">
        <v>-7.8E-2</v>
      </c>
      <c r="I99" s="8">
        <f t="shared" si="198"/>
        <v>-6.7080000000000001E-2</v>
      </c>
    </row>
    <row r="100" spans="1:122" x14ac:dyDescent="0.25">
      <c r="A100" s="78">
        <f t="shared" si="193"/>
        <v>40</v>
      </c>
      <c r="B100" s="82" t="str">
        <f t="shared" si="194"/>
        <v xml:space="preserve">40 semi </v>
      </c>
      <c r="F100" s="80" t="str">
        <f t="shared" si="190"/>
        <v>40 Quant K2O</v>
      </c>
      <c r="G100" s="13" t="s">
        <v>13</v>
      </c>
      <c r="H100" s="5">
        <v>6.0000000000000001E-3</v>
      </c>
      <c r="I100" s="8">
        <f t="shared" si="198"/>
        <v>5.1600000000000005E-3</v>
      </c>
    </row>
    <row r="101" spans="1:122" x14ac:dyDescent="0.25">
      <c r="A101" s="78">
        <f t="shared" si="193"/>
        <v>40</v>
      </c>
      <c r="B101" s="82" t="str">
        <f t="shared" si="194"/>
        <v xml:space="preserve">40 semi </v>
      </c>
      <c r="F101" s="80" t="str">
        <f t="shared" si="190"/>
        <v>40 Quant P2O5</v>
      </c>
      <c r="G101" s="13" t="s">
        <v>35</v>
      </c>
      <c r="H101" s="5">
        <v>5.0000000000000001E-3</v>
      </c>
      <c r="I101" s="8">
        <f t="shared" si="198"/>
        <v>4.3E-3</v>
      </c>
    </row>
    <row r="102" spans="1:122" x14ac:dyDescent="0.25">
      <c r="A102" s="78">
        <f t="shared" si="193"/>
        <v>40</v>
      </c>
      <c r="B102" s="82" t="str">
        <f t="shared" si="194"/>
        <v xml:space="preserve">40 semi </v>
      </c>
      <c r="F102" s="80" t="str">
        <f t="shared" si="190"/>
        <v>40 Quant LOI</v>
      </c>
      <c r="G102" s="4" t="s">
        <v>12</v>
      </c>
      <c r="H102" s="5">
        <v>14</v>
      </c>
      <c r="I102" s="13"/>
    </row>
    <row r="103" spans="1:122" x14ac:dyDescent="0.25">
      <c r="A103" s="78">
        <f t="shared" si="193"/>
        <v>40</v>
      </c>
      <c r="B103" s="82" t="str">
        <f t="shared" si="194"/>
        <v xml:space="preserve">40 semi </v>
      </c>
      <c r="F103" s="80" t="str">
        <f t="shared" si="190"/>
        <v xml:space="preserve">40 Quant </v>
      </c>
    </row>
    <row r="104" spans="1:122" x14ac:dyDescent="0.25">
      <c r="A104" s="78">
        <f>A103+10</f>
        <v>50</v>
      </c>
      <c r="B104" s="82" t="str">
        <f t="shared" si="194"/>
        <v>50 semi Simi-Quantification of sample: BAIC 50-23</v>
      </c>
      <c r="C104" s="117" t="s">
        <v>139</v>
      </c>
      <c r="D104" s="118"/>
      <c r="E104" s="119"/>
      <c r="F104" s="80" t="str">
        <f t="shared" si="190"/>
        <v>50 Quant Quantification of sample: BAIC 50-23</v>
      </c>
      <c r="G104" s="117" t="s">
        <v>285</v>
      </c>
      <c r="H104" s="118"/>
      <c r="I104" s="119"/>
    </row>
    <row r="105" spans="1:122" x14ac:dyDescent="0.25">
      <c r="A105" s="78">
        <f t="shared" si="193"/>
        <v>50</v>
      </c>
      <c r="B105" s="82" t="str">
        <f t="shared" si="194"/>
        <v>50 semi Elements</v>
      </c>
      <c r="C105" s="2" t="s">
        <v>0</v>
      </c>
      <c r="D105" s="3" t="s">
        <v>1</v>
      </c>
      <c r="E105" s="2" t="s">
        <v>2</v>
      </c>
      <c r="F105" s="80" t="str">
        <f t="shared" si="190"/>
        <v>50 Quant Elements</v>
      </c>
      <c r="G105" s="2" t="s">
        <v>0</v>
      </c>
      <c r="H105" s="3" t="s">
        <v>1</v>
      </c>
      <c r="I105" s="2" t="s">
        <v>2</v>
      </c>
    </row>
    <row r="106" spans="1:122" x14ac:dyDescent="0.25">
      <c r="A106" s="78">
        <f t="shared" si="193"/>
        <v>50</v>
      </c>
      <c r="B106" s="82" t="str">
        <f t="shared" si="194"/>
        <v>50 semi MgO</v>
      </c>
      <c r="C106" s="13" t="s">
        <v>3</v>
      </c>
      <c r="D106" s="5">
        <v>43.04</v>
      </c>
      <c r="E106" s="10">
        <f t="shared" ref="E106:E115" si="199">D106*(100-D$116)/100</f>
        <v>36.584000000000003</v>
      </c>
      <c r="F106" s="80" t="str">
        <f t="shared" si="190"/>
        <v>50 Quant SiO2</v>
      </c>
      <c r="G106" s="13" t="s">
        <v>5</v>
      </c>
      <c r="H106" s="5">
        <v>41.448</v>
      </c>
      <c r="I106" s="8">
        <f>H106*(100-H$116)/100</f>
        <v>35.230800000000002</v>
      </c>
    </row>
    <row r="107" spans="1:122" x14ac:dyDescent="0.25">
      <c r="A107" s="78">
        <f t="shared" si="193"/>
        <v>50</v>
      </c>
      <c r="B107" s="82" t="str">
        <f t="shared" si="194"/>
        <v>50 semi Al2O3</v>
      </c>
      <c r="C107" s="13" t="s">
        <v>4</v>
      </c>
      <c r="D107" s="5">
        <v>2.1219999999999999</v>
      </c>
      <c r="E107" s="10">
        <f t="shared" si="199"/>
        <v>1.8037000000000001</v>
      </c>
      <c r="F107" s="80" t="str">
        <f t="shared" si="190"/>
        <v>50 Quant TiO2</v>
      </c>
      <c r="G107" s="13" t="s">
        <v>7</v>
      </c>
      <c r="H107" s="5">
        <v>0.10299999999999999</v>
      </c>
      <c r="I107" s="8">
        <f t="shared" ref="I107:I115" si="200">H107*(100-H$116)/100</f>
        <v>8.7549999999999989E-2</v>
      </c>
    </row>
    <row r="108" spans="1:122" x14ac:dyDescent="0.25">
      <c r="A108" s="78">
        <f t="shared" si="193"/>
        <v>50</v>
      </c>
      <c r="B108" s="82" t="str">
        <f t="shared" si="194"/>
        <v>50 semi SiO2</v>
      </c>
      <c r="C108" s="13" t="s">
        <v>5</v>
      </c>
      <c r="D108" s="5">
        <v>38.43</v>
      </c>
      <c r="E108" s="10">
        <f t="shared" si="199"/>
        <v>32.665500000000002</v>
      </c>
      <c r="F108" s="80" t="str">
        <f t="shared" si="190"/>
        <v>50 Quant Al2O3</v>
      </c>
      <c r="G108" s="13" t="s">
        <v>4</v>
      </c>
      <c r="H108" s="5">
        <v>1.2969999999999999</v>
      </c>
      <c r="I108" s="8">
        <f t="shared" si="200"/>
        <v>1.1024499999999999</v>
      </c>
    </row>
    <row r="109" spans="1:122" x14ac:dyDescent="0.25">
      <c r="A109" s="78">
        <f t="shared" si="193"/>
        <v>50</v>
      </c>
      <c r="B109" s="82" t="str">
        <f t="shared" si="194"/>
        <v>50 semi K2O</v>
      </c>
      <c r="C109" s="13" t="s">
        <v>13</v>
      </c>
      <c r="D109" s="5">
        <v>4.8180000000000001E-2</v>
      </c>
      <c r="E109" s="10">
        <f t="shared" si="199"/>
        <v>4.0952999999999996E-2</v>
      </c>
      <c r="F109" s="80" t="str">
        <f t="shared" si="190"/>
        <v>50 Quant Fe2O3</v>
      </c>
      <c r="G109" s="13" t="s">
        <v>10</v>
      </c>
      <c r="H109" s="5">
        <v>12.114000000000001</v>
      </c>
      <c r="I109" s="8">
        <f t="shared" si="200"/>
        <v>10.296900000000001</v>
      </c>
    </row>
    <row r="110" spans="1:122" x14ac:dyDescent="0.25">
      <c r="A110" s="78">
        <f t="shared" si="193"/>
        <v>50</v>
      </c>
      <c r="B110" s="82" t="str">
        <f t="shared" si="194"/>
        <v>50 semi CaO</v>
      </c>
      <c r="C110" s="13" t="s">
        <v>6</v>
      </c>
      <c r="D110" s="5">
        <v>0.66010000000000002</v>
      </c>
      <c r="E110" s="10">
        <f t="shared" si="199"/>
        <v>0.56108499999999994</v>
      </c>
      <c r="F110" s="80" t="str">
        <f t="shared" si="190"/>
        <v>50 Quant MnO</v>
      </c>
      <c r="G110" s="13" t="s">
        <v>9</v>
      </c>
      <c r="H110" s="5">
        <v>0.17699999999999999</v>
      </c>
      <c r="I110" s="8">
        <f t="shared" si="200"/>
        <v>0.15045</v>
      </c>
    </row>
    <row r="111" spans="1:122" x14ac:dyDescent="0.25">
      <c r="A111" s="78">
        <f t="shared" si="193"/>
        <v>50</v>
      </c>
      <c r="B111" s="82" t="str">
        <f t="shared" si="194"/>
        <v>50 semi TiO2</v>
      </c>
      <c r="C111" s="13" t="s">
        <v>7</v>
      </c>
      <c r="D111" s="5">
        <v>7.7689999999999995E-2</v>
      </c>
      <c r="E111" s="10">
        <f t="shared" si="199"/>
        <v>6.6036499999999998E-2</v>
      </c>
      <c r="F111" s="80" t="str">
        <f t="shared" si="190"/>
        <v>50 Quant MgO</v>
      </c>
      <c r="G111" s="13" t="s">
        <v>3</v>
      </c>
      <c r="H111" s="5">
        <v>44.268999999999998</v>
      </c>
      <c r="I111" s="8">
        <f t="shared" si="200"/>
        <v>37.62865</v>
      </c>
    </row>
    <row r="112" spans="1:122" x14ac:dyDescent="0.25">
      <c r="A112" s="78">
        <f t="shared" si="193"/>
        <v>50</v>
      </c>
      <c r="B112" s="82" t="str">
        <f t="shared" si="194"/>
        <v>50 semi Cr2O3</v>
      </c>
      <c r="C112" s="13" t="s">
        <v>8</v>
      </c>
      <c r="D112" s="5">
        <v>0.58109999999999995</v>
      </c>
      <c r="E112" s="10">
        <f t="shared" si="199"/>
        <v>0.49393499999999996</v>
      </c>
      <c r="F112" s="80" t="str">
        <f t="shared" si="190"/>
        <v>50 Quant CaO</v>
      </c>
      <c r="G112" s="13" t="s">
        <v>6</v>
      </c>
      <c r="H112" s="5">
        <v>0.624</v>
      </c>
      <c r="I112" s="8">
        <f t="shared" si="200"/>
        <v>0.53039999999999998</v>
      </c>
    </row>
    <row r="113" spans="1:10" x14ac:dyDescent="0.25">
      <c r="A113" s="78">
        <f t="shared" si="193"/>
        <v>50</v>
      </c>
      <c r="B113" s="82" t="str">
        <f t="shared" si="194"/>
        <v>50 semi MnO</v>
      </c>
      <c r="C113" s="13" t="s">
        <v>9</v>
      </c>
      <c r="D113" s="5">
        <v>0.21279999999999999</v>
      </c>
      <c r="E113" s="10">
        <f t="shared" si="199"/>
        <v>0.18087999999999999</v>
      </c>
      <c r="F113" s="80" t="str">
        <f t="shared" si="190"/>
        <v>50 Quant Na2O</v>
      </c>
      <c r="G113" s="13" t="s">
        <v>26</v>
      </c>
      <c r="H113" s="5">
        <v>-7.0999999999999994E-2</v>
      </c>
      <c r="I113" s="8">
        <f t="shared" si="200"/>
        <v>-6.0349999999999994E-2</v>
      </c>
    </row>
    <row r="114" spans="1:10" x14ac:dyDescent="0.25">
      <c r="A114" s="78">
        <f t="shared" si="193"/>
        <v>50</v>
      </c>
      <c r="B114" s="82" t="str">
        <f t="shared" si="194"/>
        <v>50 semi Fe2O3</v>
      </c>
      <c r="C114" s="13" t="s">
        <v>10</v>
      </c>
      <c r="D114" s="5">
        <v>14.41</v>
      </c>
      <c r="E114" s="10">
        <f t="shared" si="199"/>
        <v>12.2485</v>
      </c>
      <c r="F114" s="80" t="str">
        <f t="shared" si="190"/>
        <v>50 Quant K2O</v>
      </c>
      <c r="G114" s="13" t="s">
        <v>13</v>
      </c>
      <c r="H114" s="5">
        <v>3.2000000000000001E-2</v>
      </c>
      <c r="I114" s="8">
        <f t="shared" si="200"/>
        <v>2.7200000000000002E-2</v>
      </c>
    </row>
    <row r="115" spans="1:10" x14ac:dyDescent="0.25">
      <c r="A115" s="78">
        <f t="shared" si="193"/>
        <v>50</v>
      </c>
      <c r="B115" s="82" t="str">
        <f t="shared" si="194"/>
        <v>50 semi NiO</v>
      </c>
      <c r="C115" s="13" t="s">
        <v>11</v>
      </c>
      <c r="D115" s="5">
        <v>0.41560000000000002</v>
      </c>
      <c r="E115" s="10">
        <f t="shared" si="199"/>
        <v>0.35326000000000002</v>
      </c>
      <c r="F115" s="80" t="str">
        <f t="shared" si="190"/>
        <v>50 Quant P2O5</v>
      </c>
      <c r="G115" s="13" t="s">
        <v>35</v>
      </c>
      <c r="H115" s="5">
        <v>8.0000000000000002E-3</v>
      </c>
      <c r="I115" s="8">
        <f t="shared" si="200"/>
        <v>6.8000000000000005E-3</v>
      </c>
    </row>
    <row r="116" spans="1:10" x14ac:dyDescent="0.25">
      <c r="A116" s="78">
        <f t="shared" si="193"/>
        <v>50</v>
      </c>
      <c r="B116" s="82" t="str">
        <f t="shared" si="194"/>
        <v>50 semi LOI</v>
      </c>
      <c r="C116" s="4" t="s">
        <v>12</v>
      </c>
      <c r="D116" s="5">
        <v>15</v>
      </c>
      <c r="E116" s="10"/>
      <c r="F116" s="80" t="str">
        <f t="shared" si="190"/>
        <v>50 Quant LOI</v>
      </c>
      <c r="G116" s="4" t="s">
        <v>12</v>
      </c>
      <c r="H116" s="5">
        <v>15</v>
      </c>
      <c r="I116" s="13"/>
    </row>
    <row r="117" spans="1:10" x14ac:dyDescent="0.25">
      <c r="A117" s="78">
        <f t="shared" si="193"/>
        <v>50</v>
      </c>
      <c r="B117" s="82" t="str">
        <f t="shared" si="194"/>
        <v xml:space="preserve">50 semi </v>
      </c>
      <c r="F117" s="80" t="str">
        <f t="shared" si="190"/>
        <v xml:space="preserve">50 Quant </v>
      </c>
    </row>
    <row r="118" spans="1:10" x14ac:dyDescent="0.25">
      <c r="A118" s="78">
        <f t="shared" si="193"/>
        <v>50</v>
      </c>
      <c r="B118" s="82" t="str">
        <f t="shared" si="194"/>
        <v xml:space="preserve">50 semi </v>
      </c>
      <c r="F118" s="80" t="str">
        <f t="shared" si="190"/>
        <v xml:space="preserve">50 Quant </v>
      </c>
    </row>
    <row r="119" spans="1:10" x14ac:dyDescent="0.25">
      <c r="A119" s="78">
        <f>A118+10</f>
        <v>60</v>
      </c>
      <c r="B119" s="82" t="str">
        <f t="shared" si="194"/>
        <v>60 semi Simi-Quantification of sample: BAIC 60-25</v>
      </c>
      <c r="C119" s="117" t="s">
        <v>140</v>
      </c>
      <c r="D119" s="118"/>
      <c r="E119" s="119"/>
      <c r="F119" s="80" t="str">
        <f t="shared" si="190"/>
        <v>60 Quant Quantification of sample: BAIC 60-25</v>
      </c>
      <c r="G119" s="117" t="s">
        <v>290</v>
      </c>
      <c r="H119" s="118"/>
      <c r="I119" s="119"/>
    </row>
    <row r="120" spans="1:10" x14ac:dyDescent="0.25">
      <c r="A120" s="78">
        <f t="shared" si="193"/>
        <v>60</v>
      </c>
      <c r="B120" s="82" t="str">
        <f t="shared" si="194"/>
        <v>60 semi Elements</v>
      </c>
      <c r="C120" s="2" t="s">
        <v>0</v>
      </c>
      <c r="D120" s="3" t="s">
        <v>1</v>
      </c>
      <c r="E120" s="2" t="s">
        <v>2</v>
      </c>
      <c r="F120" s="80" t="str">
        <f t="shared" si="190"/>
        <v>60 Quant Elements</v>
      </c>
      <c r="G120" s="2" t="s">
        <v>0</v>
      </c>
      <c r="H120" s="3" t="s">
        <v>1</v>
      </c>
      <c r="I120" s="2" t="s">
        <v>2</v>
      </c>
      <c r="J120" s="16"/>
    </row>
    <row r="121" spans="1:10" x14ac:dyDescent="0.25">
      <c r="A121" s="78">
        <f t="shared" si="193"/>
        <v>60</v>
      </c>
      <c r="B121" s="82" t="str">
        <f t="shared" si="194"/>
        <v>60 semi MgO</v>
      </c>
      <c r="C121" s="13" t="s">
        <v>3</v>
      </c>
      <c r="D121" s="5">
        <v>44.89</v>
      </c>
      <c r="E121" s="10">
        <f t="shared" ref="E121:E128" si="201">D121*(100-D$129)/100</f>
        <v>38.156500000000001</v>
      </c>
      <c r="F121" s="80" t="str">
        <f t="shared" si="190"/>
        <v>60 Quant SiO2</v>
      </c>
      <c r="G121" s="13" t="s">
        <v>5</v>
      </c>
      <c r="H121" s="5">
        <v>40.656999999999996</v>
      </c>
      <c r="I121" s="10">
        <f>H121*(100-H$131)/100</f>
        <v>34.558450000000001</v>
      </c>
    </row>
    <row r="122" spans="1:10" x14ac:dyDescent="0.25">
      <c r="A122" s="78">
        <f t="shared" si="193"/>
        <v>60</v>
      </c>
      <c r="B122" s="82" t="str">
        <f t="shared" si="194"/>
        <v>60 semi Al2O3</v>
      </c>
      <c r="C122" s="13" t="s">
        <v>4</v>
      </c>
      <c r="D122" s="5">
        <v>1.7210000000000001</v>
      </c>
      <c r="E122" s="10">
        <f t="shared" si="201"/>
        <v>1.46285</v>
      </c>
      <c r="F122" s="80" t="str">
        <f t="shared" si="190"/>
        <v>60 Quant TiO2</v>
      </c>
      <c r="G122" s="13" t="s">
        <v>7</v>
      </c>
      <c r="H122" s="5">
        <v>2.8000000000000001E-2</v>
      </c>
      <c r="I122" s="10">
        <f t="shared" ref="I122:I130" si="202">H122*(100-H$131)/100</f>
        <v>2.3799999999999998E-2</v>
      </c>
    </row>
    <row r="123" spans="1:10" x14ac:dyDescent="0.25">
      <c r="A123" s="78">
        <f t="shared" si="193"/>
        <v>60</v>
      </c>
      <c r="B123" s="82" t="str">
        <f t="shared" si="194"/>
        <v>60 semi SiO2</v>
      </c>
      <c r="C123" s="13" t="s">
        <v>5</v>
      </c>
      <c r="D123" s="5">
        <v>37.71</v>
      </c>
      <c r="E123" s="10">
        <f t="shared" si="201"/>
        <v>32.0535</v>
      </c>
      <c r="F123" s="80" t="str">
        <f t="shared" si="190"/>
        <v>60 Quant Al2O3</v>
      </c>
      <c r="G123" s="13" t="s">
        <v>4</v>
      </c>
      <c r="H123" s="5">
        <v>0.78400000000000003</v>
      </c>
      <c r="I123" s="10">
        <f t="shared" si="202"/>
        <v>0.66639999999999999</v>
      </c>
    </row>
    <row r="124" spans="1:10" x14ac:dyDescent="0.25">
      <c r="A124" s="78">
        <f t="shared" si="193"/>
        <v>60</v>
      </c>
      <c r="B124" s="82" t="str">
        <f t="shared" si="194"/>
        <v>60 semi CaO</v>
      </c>
      <c r="C124" s="13" t="s">
        <v>6</v>
      </c>
      <c r="D124" s="5">
        <v>0.72499999999999998</v>
      </c>
      <c r="E124" s="10">
        <f t="shared" si="201"/>
        <v>0.61624999999999996</v>
      </c>
      <c r="F124" s="80" t="str">
        <f t="shared" si="190"/>
        <v>60 Quant Fe2O3</v>
      </c>
      <c r="G124" s="13" t="s">
        <v>10</v>
      </c>
      <c r="H124" s="5">
        <v>11.792999999999999</v>
      </c>
      <c r="I124" s="10">
        <f t="shared" si="202"/>
        <v>10.024049999999999</v>
      </c>
    </row>
    <row r="125" spans="1:10" x14ac:dyDescent="0.25">
      <c r="A125" s="78">
        <f t="shared" si="193"/>
        <v>60</v>
      </c>
      <c r="B125" s="82" t="str">
        <f t="shared" si="194"/>
        <v>60 semi Cr2O3</v>
      </c>
      <c r="C125" s="13" t="s">
        <v>8</v>
      </c>
      <c r="D125" s="5">
        <v>0.4819</v>
      </c>
      <c r="E125" s="10">
        <f t="shared" si="201"/>
        <v>0.40961500000000001</v>
      </c>
      <c r="F125" s="80" t="str">
        <f t="shared" ref="F125:F188" si="203">A125&amp;" Quant "&amp;G125</f>
        <v>60 Quant MnO</v>
      </c>
      <c r="G125" s="13" t="s">
        <v>9</v>
      </c>
      <c r="H125" s="5">
        <v>0.16900000000000001</v>
      </c>
      <c r="I125" s="10">
        <f t="shared" si="202"/>
        <v>0.14365</v>
      </c>
    </row>
    <row r="126" spans="1:10" x14ac:dyDescent="0.25">
      <c r="A126" s="78">
        <f t="shared" si="193"/>
        <v>60</v>
      </c>
      <c r="B126" s="82" t="str">
        <f t="shared" si="194"/>
        <v>60 semi MnO</v>
      </c>
      <c r="C126" s="13" t="s">
        <v>9</v>
      </c>
      <c r="D126" s="5">
        <v>0.18740000000000001</v>
      </c>
      <c r="E126" s="10">
        <f t="shared" si="201"/>
        <v>0.15929000000000001</v>
      </c>
      <c r="F126" s="80" t="str">
        <f t="shared" si="203"/>
        <v>60 Quant MgO</v>
      </c>
      <c r="G126" s="13" t="s">
        <v>3</v>
      </c>
      <c r="H126" s="5">
        <v>45.941000000000003</v>
      </c>
      <c r="I126" s="10">
        <f t="shared" si="202"/>
        <v>39.049849999999999</v>
      </c>
    </row>
    <row r="127" spans="1:10" x14ac:dyDescent="0.25">
      <c r="A127" s="78">
        <f t="shared" si="193"/>
        <v>60</v>
      </c>
      <c r="B127" s="82" t="str">
        <f t="shared" si="194"/>
        <v>60 semi Fe2O3</v>
      </c>
      <c r="C127" s="13" t="s">
        <v>10</v>
      </c>
      <c r="D127" s="5">
        <v>13.8</v>
      </c>
      <c r="E127" s="10">
        <f t="shared" si="201"/>
        <v>11.73</v>
      </c>
      <c r="F127" s="80" t="str">
        <f t="shared" si="203"/>
        <v>60 Quant CaO</v>
      </c>
      <c r="G127" s="13" t="s">
        <v>6</v>
      </c>
      <c r="H127" s="5">
        <v>0.66700000000000004</v>
      </c>
      <c r="I127" s="10">
        <f t="shared" si="202"/>
        <v>0.56694999999999995</v>
      </c>
    </row>
    <row r="128" spans="1:10" x14ac:dyDescent="0.25">
      <c r="A128" s="78">
        <f t="shared" si="193"/>
        <v>60</v>
      </c>
      <c r="B128" s="82" t="str">
        <f t="shared" si="194"/>
        <v>60 semi NiO</v>
      </c>
      <c r="C128" s="13" t="s">
        <v>11</v>
      </c>
      <c r="D128" s="5">
        <v>0.48409999999999997</v>
      </c>
      <c r="E128" s="10">
        <f t="shared" si="201"/>
        <v>0.41148499999999999</v>
      </c>
      <c r="F128" s="80" t="str">
        <f t="shared" si="203"/>
        <v>60 Quant Na2O</v>
      </c>
      <c r="G128" s="13" t="s">
        <v>26</v>
      </c>
      <c r="H128" s="5">
        <v>-5.0999999999999997E-2</v>
      </c>
      <c r="I128" s="10">
        <f t="shared" si="202"/>
        <v>-4.335E-2</v>
      </c>
    </row>
    <row r="129" spans="1:9" x14ac:dyDescent="0.25">
      <c r="A129" s="78">
        <f t="shared" si="193"/>
        <v>60</v>
      </c>
      <c r="B129" s="82" t="str">
        <f t="shared" si="194"/>
        <v>60 semi LOI</v>
      </c>
      <c r="C129" s="4" t="s">
        <v>12</v>
      </c>
      <c r="D129" s="5">
        <v>15</v>
      </c>
      <c r="E129" s="10"/>
      <c r="F129" s="80" t="str">
        <f t="shared" si="203"/>
        <v>60 Quant K2O</v>
      </c>
      <c r="G129" s="13" t="s">
        <v>13</v>
      </c>
      <c r="H129" s="5">
        <v>7.0000000000000001E-3</v>
      </c>
      <c r="I129" s="10">
        <f t="shared" si="202"/>
        <v>5.9499999999999996E-3</v>
      </c>
    </row>
    <row r="130" spans="1:9" x14ac:dyDescent="0.25">
      <c r="A130" s="78">
        <f t="shared" si="193"/>
        <v>60</v>
      </c>
      <c r="B130" s="82" t="str">
        <f t="shared" si="194"/>
        <v xml:space="preserve">60 semi </v>
      </c>
      <c r="C130" s="29"/>
      <c r="D130" s="11"/>
      <c r="E130" s="20"/>
      <c r="F130" s="80" t="str">
        <f t="shared" si="203"/>
        <v>60 Quant P2O5</v>
      </c>
      <c r="G130" s="13" t="s">
        <v>35</v>
      </c>
      <c r="H130" s="5">
        <v>5.0000000000000001E-3</v>
      </c>
      <c r="I130" s="10">
        <f t="shared" si="202"/>
        <v>4.2500000000000003E-3</v>
      </c>
    </row>
    <row r="131" spans="1:9" x14ac:dyDescent="0.25">
      <c r="A131" s="78">
        <f t="shared" si="193"/>
        <v>60</v>
      </c>
      <c r="B131" s="82" t="str">
        <f t="shared" si="194"/>
        <v xml:space="preserve">60 semi </v>
      </c>
      <c r="C131" s="29"/>
      <c r="D131" s="11"/>
      <c r="E131" s="20"/>
      <c r="F131" s="80" t="str">
        <f t="shared" si="203"/>
        <v>60 Quant LOI</v>
      </c>
      <c r="G131" s="4" t="s">
        <v>12</v>
      </c>
      <c r="H131" s="5">
        <v>15</v>
      </c>
      <c r="I131" s="10"/>
    </row>
    <row r="132" spans="1:9" x14ac:dyDescent="0.25">
      <c r="A132" s="78">
        <f t="shared" si="193"/>
        <v>60</v>
      </c>
      <c r="B132" s="82" t="str">
        <f t="shared" si="194"/>
        <v xml:space="preserve">60 semi </v>
      </c>
      <c r="F132" s="80" t="str">
        <f t="shared" si="203"/>
        <v xml:space="preserve">60 Quant </v>
      </c>
    </row>
    <row r="133" spans="1:9" x14ac:dyDescent="0.25">
      <c r="A133" s="78">
        <f t="shared" si="193"/>
        <v>60</v>
      </c>
      <c r="B133" s="82" t="str">
        <f t="shared" si="194"/>
        <v xml:space="preserve">60 semi </v>
      </c>
      <c r="F133" s="80" t="str">
        <f t="shared" si="203"/>
        <v xml:space="preserve">60 Quant </v>
      </c>
    </row>
    <row r="134" spans="1:9" x14ac:dyDescent="0.25">
      <c r="A134" s="78">
        <f>A133+10</f>
        <v>70</v>
      </c>
      <c r="B134" s="82" t="str">
        <f t="shared" si="194"/>
        <v>70 semi Simi-Quantification of sample: BAIC 70-28</v>
      </c>
      <c r="C134" s="117" t="s">
        <v>310</v>
      </c>
      <c r="D134" s="118"/>
      <c r="E134" s="119"/>
      <c r="F134" s="80" t="str">
        <f t="shared" si="203"/>
        <v>70 Quant Quantification of sample: BAIC 70-28</v>
      </c>
      <c r="G134" s="117" t="s">
        <v>311</v>
      </c>
      <c r="H134" s="118"/>
      <c r="I134" s="119"/>
    </row>
    <row r="135" spans="1:9" x14ac:dyDescent="0.25">
      <c r="A135" s="78">
        <f t="shared" si="193"/>
        <v>70</v>
      </c>
      <c r="B135" s="82" t="str">
        <f t="shared" si="194"/>
        <v>70 semi Elements</v>
      </c>
      <c r="C135" s="2" t="s">
        <v>0</v>
      </c>
      <c r="D135" s="3" t="s">
        <v>1</v>
      </c>
      <c r="E135" s="2" t="s">
        <v>2</v>
      </c>
      <c r="F135" s="80" t="str">
        <f t="shared" si="203"/>
        <v>70 Quant Elements</v>
      </c>
      <c r="G135" s="2" t="s">
        <v>0</v>
      </c>
      <c r="H135" s="3" t="s">
        <v>1</v>
      </c>
      <c r="I135" s="2" t="s">
        <v>2</v>
      </c>
    </row>
    <row r="136" spans="1:9" x14ac:dyDescent="0.25">
      <c r="A136" s="78">
        <f t="shared" ref="A136:A199" si="204">A135</f>
        <v>70</v>
      </c>
      <c r="B136" s="82" t="str">
        <f t="shared" ref="B136:B199" si="205">A136&amp;" semi "&amp;C136</f>
        <v>70 semi MgO</v>
      </c>
      <c r="C136" s="13" t="s">
        <v>3</v>
      </c>
      <c r="D136" s="5">
        <v>41.97</v>
      </c>
      <c r="E136" s="10">
        <f t="shared" ref="E136:E144" si="206">D136*(100-D$145)/100</f>
        <v>35.674499999999995</v>
      </c>
      <c r="F136" s="80" t="str">
        <f t="shared" si="203"/>
        <v>70 Quant SiO2</v>
      </c>
      <c r="G136" s="13" t="s">
        <v>5</v>
      </c>
      <c r="H136" s="5">
        <v>44.728999999999999</v>
      </c>
      <c r="I136" s="8">
        <f>H136*(100-H$146)/100</f>
        <v>38.019649999999999</v>
      </c>
    </row>
    <row r="137" spans="1:9" x14ac:dyDescent="0.25">
      <c r="A137" s="78">
        <f t="shared" si="204"/>
        <v>70</v>
      </c>
      <c r="B137" s="82" t="str">
        <f t="shared" si="205"/>
        <v>70 semi Al2O3</v>
      </c>
      <c r="C137" s="13" t="s">
        <v>4</v>
      </c>
      <c r="D137" s="5">
        <v>2.4630000000000001</v>
      </c>
      <c r="E137" s="10">
        <f t="shared" si="206"/>
        <v>2.09355</v>
      </c>
      <c r="F137" s="80" t="str">
        <f t="shared" si="203"/>
        <v>70 Quant TiO2</v>
      </c>
      <c r="G137" s="13" t="s">
        <v>7</v>
      </c>
      <c r="H137" s="5">
        <v>5.1999999999999998E-2</v>
      </c>
      <c r="I137" s="8">
        <f t="shared" ref="I137:I145" si="207">H137*(100-H$146)/100</f>
        <v>4.4199999999999996E-2</v>
      </c>
    </row>
    <row r="138" spans="1:9" x14ac:dyDescent="0.25">
      <c r="A138" s="78">
        <f t="shared" si="204"/>
        <v>70</v>
      </c>
      <c r="B138" s="82" t="str">
        <f t="shared" si="205"/>
        <v>70 semi SiO2</v>
      </c>
      <c r="C138" s="13" t="s">
        <v>5</v>
      </c>
      <c r="D138" s="5">
        <v>38.81</v>
      </c>
      <c r="E138" s="10">
        <f t="shared" si="206"/>
        <v>32.988500000000002</v>
      </c>
      <c r="F138" s="80" t="str">
        <f t="shared" si="203"/>
        <v>70 Quant Al2O3</v>
      </c>
      <c r="G138" s="13" t="s">
        <v>4</v>
      </c>
      <c r="H138" s="5">
        <v>1.542</v>
      </c>
      <c r="I138" s="8">
        <f t="shared" si="207"/>
        <v>1.3107</v>
      </c>
    </row>
    <row r="139" spans="1:9" x14ac:dyDescent="0.25">
      <c r="A139" s="78">
        <f t="shared" si="204"/>
        <v>70</v>
      </c>
      <c r="B139" s="82" t="str">
        <f t="shared" si="205"/>
        <v>70 semi K2O</v>
      </c>
      <c r="C139" s="13" t="s">
        <v>13</v>
      </c>
      <c r="D139" s="5">
        <v>3.9210000000000002E-2</v>
      </c>
      <c r="E139" s="10">
        <f t="shared" si="206"/>
        <v>3.3328500000000004E-2</v>
      </c>
      <c r="F139" s="80" t="str">
        <f t="shared" si="203"/>
        <v>70 Quant Fe2O3</v>
      </c>
      <c r="G139" s="13" t="s">
        <v>10</v>
      </c>
      <c r="H139" s="5">
        <v>8.4710000000000001</v>
      </c>
      <c r="I139" s="8">
        <f t="shared" si="207"/>
        <v>7.2003499999999994</v>
      </c>
    </row>
    <row r="140" spans="1:9" x14ac:dyDescent="0.25">
      <c r="A140" s="78">
        <f t="shared" si="204"/>
        <v>70</v>
      </c>
      <c r="B140" s="82" t="str">
        <f t="shared" si="205"/>
        <v>70 semi CaO</v>
      </c>
      <c r="C140" s="13" t="s">
        <v>6</v>
      </c>
      <c r="D140" s="5">
        <v>2.1629999999999998</v>
      </c>
      <c r="E140" s="10">
        <f t="shared" si="206"/>
        <v>1.8385499999999999</v>
      </c>
      <c r="F140" s="80" t="str">
        <f t="shared" si="203"/>
        <v>70 Quant MnO</v>
      </c>
      <c r="G140" s="13" t="s">
        <v>9</v>
      </c>
      <c r="H140" s="5">
        <v>0.183</v>
      </c>
      <c r="I140" s="8">
        <f t="shared" si="207"/>
        <v>0.15554999999999999</v>
      </c>
    </row>
    <row r="141" spans="1:9" x14ac:dyDescent="0.25">
      <c r="A141" s="78">
        <f t="shared" si="204"/>
        <v>70</v>
      </c>
      <c r="B141" s="82" t="str">
        <f t="shared" si="205"/>
        <v>70 semi Cr2O3</v>
      </c>
      <c r="C141" s="13" t="s">
        <v>8</v>
      </c>
      <c r="D141" s="5">
        <v>0.60960000000000003</v>
      </c>
      <c r="E141" s="10">
        <f t="shared" si="206"/>
        <v>0.51816000000000006</v>
      </c>
      <c r="F141" s="80" t="str">
        <f t="shared" si="203"/>
        <v>70 Quant MgO</v>
      </c>
      <c r="G141" s="13" t="s">
        <v>3</v>
      </c>
      <c r="H141" s="5">
        <v>42.847999999999999</v>
      </c>
      <c r="I141" s="8">
        <f t="shared" si="207"/>
        <v>36.4208</v>
      </c>
    </row>
    <row r="142" spans="1:9" x14ac:dyDescent="0.25">
      <c r="A142" s="78">
        <f t="shared" si="204"/>
        <v>70</v>
      </c>
      <c r="B142" s="82" t="str">
        <f t="shared" si="205"/>
        <v>70 semi MnO</v>
      </c>
      <c r="C142" s="13" t="s">
        <v>9</v>
      </c>
      <c r="D142" s="5">
        <v>0.17899999999999999</v>
      </c>
      <c r="E142" s="10">
        <f t="shared" si="206"/>
        <v>0.15215000000000001</v>
      </c>
      <c r="F142" s="80" t="str">
        <f t="shared" si="203"/>
        <v>70 Quant CaO</v>
      </c>
      <c r="G142" s="13" t="s">
        <v>6</v>
      </c>
      <c r="H142" s="5">
        <v>2.1019999999999999</v>
      </c>
      <c r="I142" s="8">
        <f t="shared" si="207"/>
        <v>1.7867</v>
      </c>
    </row>
    <row r="143" spans="1:9" x14ac:dyDescent="0.25">
      <c r="A143" s="78">
        <f t="shared" si="204"/>
        <v>70</v>
      </c>
      <c r="B143" s="82" t="str">
        <f t="shared" si="205"/>
        <v>70 semi Fe2O3</v>
      </c>
      <c r="C143" s="13" t="s">
        <v>10</v>
      </c>
      <c r="D143" s="5">
        <v>13.38</v>
      </c>
      <c r="E143" s="10">
        <f t="shared" si="206"/>
        <v>11.372999999999999</v>
      </c>
      <c r="F143" s="80" t="str">
        <f t="shared" si="203"/>
        <v>70 Quant Na2O</v>
      </c>
      <c r="G143" s="13" t="s">
        <v>26</v>
      </c>
      <c r="H143" s="5">
        <v>3.2000000000000001E-2</v>
      </c>
      <c r="I143" s="8">
        <f t="shared" si="207"/>
        <v>2.7200000000000002E-2</v>
      </c>
    </row>
    <row r="144" spans="1:9" x14ac:dyDescent="0.25">
      <c r="A144" s="78">
        <f t="shared" si="204"/>
        <v>70</v>
      </c>
      <c r="B144" s="82" t="str">
        <f t="shared" si="205"/>
        <v>70 semi NiO</v>
      </c>
      <c r="C144" s="13" t="s">
        <v>11</v>
      </c>
      <c r="D144" s="5">
        <v>0.3866</v>
      </c>
      <c r="E144" s="10">
        <f t="shared" si="206"/>
        <v>0.32860999999999996</v>
      </c>
      <c r="F144" s="80" t="str">
        <f t="shared" si="203"/>
        <v>70 Quant K2O</v>
      </c>
      <c r="G144" s="13" t="s">
        <v>13</v>
      </c>
      <c r="H144" s="5">
        <v>3.2000000000000001E-2</v>
      </c>
      <c r="I144" s="8">
        <f t="shared" si="207"/>
        <v>2.7200000000000002E-2</v>
      </c>
    </row>
    <row r="145" spans="1:10" x14ac:dyDescent="0.25">
      <c r="A145" s="78">
        <f t="shared" si="204"/>
        <v>70</v>
      </c>
      <c r="B145" s="82" t="str">
        <f t="shared" si="205"/>
        <v>70 semi LOI</v>
      </c>
      <c r="C145" s="4" t="s">
        <v>12</v>
      </c>
      <c r="D145" s="5">
        <v>15</v>
      </c>
      <c r="E145" s="10"/>
      <c r="F145" s="80" t="str">
        <f t="shared" si="203"/>
        <v>70 Quant P2O5</v>
      </c>
      <c r="G145" s="13" t="s">
        <v>35</v>
      </c>
      <c r="H145" s="5">
        <v>8.9999999999999993E-3</v>
      </c>
      <c r="I145" s="8">
        <f t="shared" si="207"/>
        <v>7.6499999999999988E-3</v>
      </c>
      <c r="J145" s="15"/>
    </row>
    <row r="146" spans="1:10" x14ac:dyDescent="0.25">
      <c r="A146" s="78">
        <f t="shared" si="204"/>
        <v>70</v>
      </c>
      <c r="B146" s="82" t="str">
        <f t="shared" si="205"/>
        <v xml:space="preserve">70 semi </v>
      </c>
      <c r="F146" s="80" t="str">
        <f t="shared" si="203"/>
        <v>70 Quant LOI</v>
      </c>
      <c r="G146" s="4" t="s">
        <v>12</v>
      </c>
      <c r="H146" s="5">
        <v>15</v>
      </c>
      <c r="I146" s="10"/>
    </row>
    <row r="147" spans="1:10" x14ac:dyDescent="0.25">
      <c r="A147" s="78">
        <f t="shared" si="204"/>
        <v>70</v>
      </c>
      <c r="B147" s="82" t="str">
        <f t="shared" si="205"/>
        <v xml:space="preserve">70 semi </v>
      </c>
      <c r="F147" s="80" t="str">
        <f t="shared" si="203"/>
        <v xml:space="preserve">70 Quant </v>
      </c>
    </row>
    <row r="148" spans="1:10" x14ac:dyDescent="0.25">
      <c r="A148" s="78">
        <f>A147+10</f>
        <v>80</v>
      </c>
      <c r="B148" s="82" t="str">
        <f t="shared" si="205"/>
        <v>80 semi Simi-Quantification of sample: BAIC 80-30</v>
      </c>
      <c r="C148" s="117" t="s">
        <v>141</v>
      </c>
      <c r="D148" s="118"/>
      <c r="E148" s="119"/>
      <c r="F148" s="80" t="str">
        <f t="shared" si="203"/>
        <v>80 Quant Quantification of sample: BAIC 80-30</v>
      </c>
      <c r="G148" s="117" t="s">
        <v>291</v>
      </c>
      <c r="H148" s="118"/>
      <c r="I148" s="119"/>
    </row>
    <row r="149" spans="1:10" x14ac:dyDescent="0.25">
      <c r="A149" s="78">
        <f t="shared" si="204"/>
        <v>80</v>
      </c>
      <c r="B149" s="82" t="str">
        <f t="shared" si="205"/>
        <v>80 semi Elements</v>
      </c>
      <c r="C149" s="2" t="s">
        <v>0</v>
      </c>
      <c r="D149" s="3" t="s">
        <v>1</v>
      </c>
      <c r="E149" s="2" t="s">
        <v>2</v>
      </c>
      <c r="F149" s="80" t="str">
        <f t="shared" si="203"/>
        <v>80 Quant Elements</v>
      </c>
      <c r="G149" s="2" t="s">
        <v>0</v>
      </c>
      <c r="H149" s="3" t="s">
        <v>1</v>
      </c>
      <c r="I149" s="2" t="s">
        <v>2</v>
      </c>
    </row>
    <row r="150" spans="1:10" x14ac:dyDescent="0.25">
      <c r="A150" s="78">
        <f t="shared" si="204"/>
        <v>80</v>
      </c>
      <c r="B150" s="82" t="str">
        <f t="shared" si="205"/>
        <v>80 semi MgO</v>
      </c>
      <c r="C150" s="13" t="s">
        <v>3</v>
      </c>
      <c r="D150" s="5">
        <v>41.82</v>
      </c>
      <c r="E150" s="10">
        <f t="shared" ref="E150:E158" si="208">D150*(100-D$159)/100</f>
        <v>35.965200000000003</v>
      </c>
      <c r="F150" s="80" t="str">
        <f t="shared" si="203"/>
        <v>80 Quant SiO2</v>
      </c>
      <c r="G150" s="13" t="s">
        <v>5</v>
      </c>
      <c r="H150" s="5">
        <v>41.686999999999998</v>
      </c>
      <c r="I150" s="10">
        <f>H150*(100-H$160)/100</f>
        <v>35.850819999999999</v>
      </c>
    </row>
    <row r="151" spans="1:10" x14ac:dyDescent="0.25">
      <c r="A151" s="78">
        <f t="shared" si="204"/>
        <v>80</v>
      </c>
      <c r="B151" s="82" t="str">
        <f t="shared" si="205"/>
        <v>80 semi Al2O3</v>
      </c>
      <c r="C151" s="13" t="s">
        <v>4</v>
      </c>
      <c r="D151" s="5">
        <v>2.6720000000000002</v>
      </c>
      <c r="E151" s="10">
        <f t="shared" si="208"/>
        <v>2.29792</v>
      </c>
      <c r="F151" s="80" t="str">
        <f t="shared" si="203"/>
        <v>80 Quant TiO2</v>
      </c>
      <c r="G151" s="13" t="s">
        <v>7</v>
      </c>
      <c r="H151" s="5">
        <v>4.5999999999999999E-2</v>
      </c>
      <c r="I151" s="10">
        <f t="shared" ref="I151:I159" si="209">H151*(100-H$160)/100</f>
        <v>3.9559999999999998E-2</v>
      </c>
    </row>
    <row r="152" spans="1:10" x14ac:dyDescent="0.25">
      <c r="A152" s="78">
        <f t="shared" si="204"/>
        <v>80</v>
      </c>
      <c r="B152" s="82" t="str">
        <f t="shared" si="205"/>
        <v>80 semi SiO2</v>
      </c>
      <c r="C152" s="13" t="s">
        <v>5</v>
      </c>
      <c r="D152" s="5">
        <v>38.54</v>
      </c>
      <c r="E152" s="10">
        <f t="shared" si="208"/>
        <v>33.144399999999997</v>
      </c>
      <c r="F152" s="80" t="str">
        <f t="shared" si="203"/>
        <v>80 Quant Al2O3</v>
      </c>
      <c r="G152" s="13" t="s">
        <v>4</v>
      </c>
      <c r="H152" s="5">
        <v>1.736</v>
      </c>
      <c r="I152" s="10">
        <f t="shared" si="209"/>
        <v>1.4929599999999998</v>
      </c>
    </row>
    <row r="153" spans="1:10" x14ac:dyDescent="0.25">
      <c r="A153" s="78">
        <f t="shared" si="204"/>
        <v>80</v>
      </c>
      <c r="B153" s="82" t="str">
        <f t="shared" si="205"/>
        <v>80 semi K2O</v>
      </c>
      <c r="C153" s="13" t="s">
        <v>13</v>
      </c>
      <c r="D153" s="5">
        <v>7.0099999999999996E-2</v>
      </c>
      <c r="E153" s="10">
        <f t="shared" si="208"/>
        <v>6.0285999999999999E-2</v>
      </c>
      <c r="F153" s="80" t="str">
        <f t="shared" si="203"/>
        <v>80 Quant Fe2O3</v>
      </c>
      <c r="G153" s="13" t="s">
        <v>10</v>
      </c>
      <c r="H153" s="5">
        <v>12.291</v>
      </c>
      <c r="I153" s="10">
        <f t="shared" si="209"/>
        <v>10.570260000000001</v>
      </c>
    </row>
    <row r="154" spans="1:10" x14ac:dyDescent="0.25">
      <c r="A154" s="78">
        <f t="shared" si="204"/>
        <v>80</v>
      </c>
      <c r="B154" s="82" t="str">
        <f t="shared" si="205"/>
        <v>80 semi CaO</v>
      </c>
      <c r="C154" s="13" t="s">
        <v>6</v>
      </c>
      <c r="D154" s="5">
        <v>1.33</v>
      </c>
      <c r="E154" s="10">
        <f t="shared" si="208"/>
        <v>1.1438000000000001</v>
      </c>
      <c r="F154" s="80" t="str">
        <f t="shared" si="203"/>
        <v>80 Quant MnO</v>
      </c>
      <c r="G154" s="13" t="s">
        <v>9</v>
      </c>
      <c r="H154" s="5">
        <v>0.18</v>
      </c>
      <c r="I154" s="10">
        <f t="shared" si="209"/>
        <v>0.15479999999999999</v>
      </c>
    </row>
    <row r="155" spans="1:10" x14ac:dyDescent="0.25">
      <c r="A155" s="78">
        <f t="shared" si="204"/>
        <v>80</v>
      </c>
      <c r="B155" s="82" t="str">
        <f t="shared" si="205"/>
        <v>80 semi Cr2O3</v>
      </c>
      <c r="C155" s="13" t="s">
        <v>8</v>
      </c>
      <c r="D155" s="5">
        <v>0.57489999999999997</v>
      </c>
      <c r="E155" s="10">
        <f t="shared" si="208"/>
        <v>0.49441399999999996</v>
      </c>
      <c r="F155" s="80" t="str">
        <f t="shared" si="203"/>
        <v>80 Quant MgO</v>
      </c>
      <c r="G155" s="13" t="s">
        <v>3</v>
      </c>
      <c r="H155" s="5">
        <v>42.764000000000003</v>
      </c>
      <c r="I155" s="10">
        <f t="shared" si="209"/>
        <v>36.77704</v>
      </c>
    </row>
    <row r="156" spans="1:10" x14ac:dyDescent="0.25">
      <c r="A156" s="78">
        <f t="shared" si="204"/>
        <v>80</v>
      </c>
      <c r="B156" s="82" t="str">
        <f t="shared" si="205"/>
        <v>80 semi MnO</v>
      </c>
      <c r="C156" s="13" t="s">
        <v>9</v>
      </c>
      <c r="D156" s="5">
        <v>0.18640000000000001</v>
      </c>
      <c r="E156" s="10">
        <f t="shared" si="208"/>
        <v>0.160304</v>
      </c>
      <c r="F156" s="80" t="str">
        <f t="shared" si="203"/>
        <v>80 Quant CaO</v>
      </c>
      <c r="G156" s="13" t="s">
        <v>6</v>
      </c>
      <c r="H156" s="5">
        <v>1.2889999999999999</v>
      </c>
      <c r="I156" s="10">
        <f t="shared" si="209"/>
        <v>1.1085400000000001</v>
      </c>
    </row>
    <row r="157" spans="1:10" x14ac:dyDescent="0.25">
      <c r="A157" s="78">
        <f t="shared" si="204"/>
        <v>80</v>
      </c>
      <c r="B157" s="82" t="str">
        <f t="shared" si="205"/>
        <v>80 semi Fe2O3</v>
      </c>
      <c r="C157" s="13" t="s">
        <v>10</v>
      </c>
      <c r="D157" s="5">
        <v>14.49</v>
      </c>
      <c r="E157" s="10">
        <f t="shared" si="208"/>
        <v>12.461400000000001</v>
      </c>
      <c r="F157" s="80" t="str">
        <f t="shared" si="203"/>
        <v>80 Quant Na2O</v>
      </c>
      <c r="G157" s="13" t="s">
        <v>26</v>
      </c>
      <c r="H157" s="5">
        <v>-7.4999999999999997E-2</v>
      </c>
      <c r="I157" s="10">
        <f t="shared" si="209"/>
        <v>-6.4500000000000002E-2</v>
      </c>
    </row>
    <row r="158" spans="1:10" x14ac:dyDescent="0.25">
      <c r="A158" s="78">
        <f t="shared" si="204"/>
        <v>80</v>
      </c>
      <c r="B158" s="82" t="str">
        <f t="shared" si="205"/>
        <v>80 semi NiO</v>
      </c>
      <c r="C158" s="13" t="s">
        <v>11</v>
      </c>
      <c r="D158" s="5">
        <v>0.31730000000000003</v>
      </c>
      <c r="E158" s="10">
        <f t="shared" si="208"/>
        <v>0.27287800000000001</v>
      </c>
      <c r="F158" s="80" t="str">
        <f t="shared" si="203"/>
        <v>80 Quant K2O</v>
      </c>
      <c r="G158" s="13" t="s">
        <v>13</v>
      </c>
      <c r="H158" s="5">
        <v>7.8E-2</v>
      </c>
      <c r="I158" s="10">
        <f t="shared" si="209"/>
        <v>6.7080000000000001E-2</v>
      </c>
    </row>
    <row r="159" spans="1:10" x14ac:dyDescent="0.25">
      <c r="A159" s="78">
        <f t="shared" si="204"/>
        <v>80</v>
      </c>
      <c r="B159" s="82" t="str">
        <f t="shared" si="205"/>
        <v>80 semi LOI</v>
      </c>
      <c r="C159" s="4" t="s">
        <v>12</v>
      </c>
      <c r="D159" s="5">
        <v>14</v>
      </c>
      <c r="E159" s="10"/>
      <c r="F159" s="80" t="str">
        <f t="shared" si="203"/>
        <v>80 Quant P2O5</v>
      </c>
      <c r="G159" s="13" t="s">
        <v>35</v>
      </c>
      <c r="H159" s="5">
        <v>6.0000000000000001E-3</v>
      </c>
      <c r="I159" s="10">
        <f t="shared" si="209"/>
        <v>5.1600000000000005E-3</v>
      </c>
    </row>
    <row r="160" spans="1:10" x14ac:dyDescent="0.25">
      <c r="A160" s="78">
        <f t="shared" si="204"/>
        <v>80</v>
      </c>
      <c r="B160" s="82" t="str">
        <f t="shared" si="205"/>
        <v xml:space="preserve">80 semi </v>
      </c>
      <c r="F160" s="80" t="str">
        <f t="shared" si="203"/>
        <v>80 Quant LOI</v>
      </c>
      <c r="G160" s="4" t="s">
        <v>12</v>
      </c>
      <c r="H160" s="5">
        <v>14</v>
      </c>
      <c r="I160" s="10"/>
    </row>
    <row r="161" spans="1:10" x14ac:dyDescent="0.25">
      <c r="A161" s="78">
        <f t="shared" si="204"/>
        <v>80</v>
      </c>
      <c r="B161" s="82" t="str">
        <f t="shared" si="205"/>
        <v xml:space="preserve">80 semi </v>
      </c>
      <c r="F161" s="80" t="str">
        <f t="shared" si="203"/>
        <v xml:space="preserve">80 Quant </v>
      </c>
    </row>
    <row r="162" spans="1:10" x14ac:dyDescent="0.25">
      <c r="A162" s="78">
        <f>A161+20</f>
        <v>100</v>
      </c>
      <c r="B162" s="82" t="str">
        <f t="shared" si="205"/>
        <v>100 semi Simi-Quantification of sample: BAIC 100-34</v>
      </c>
      <c r="C162" s="117" t="s">
        <v>142</v>
      </c>
      <c r="D162" s="118"/>
      <c r="E162" s="119"/>
      <c r="F162" s="80" t="str">
        <f t="shared" si="203"/>
        <v>100 Quant Quantification of sample: BAIC 100-34</v>
      </c>
      <c r="G162" s="117" t="s">
        <v>258</v>
      </c>
      <c r="H162" s="118"/>
      <c r="I162" s="119"/>
    </row>
    <row r="163" spans="1:10" x14ac:dyDescent="0.25">
      <c r="A163" s="78">
        <f t="shared" si="204"/>
        <v>100</v>
      </c>
      <c r="B163" s="82" t="str">
        <f t="shared" si="205"/>
        <v>100 semi Elements</v>
      </c>
      <c r="C163" s="2" t="s">
        <v>0</v>
      </c>
      <c r="D163" s="3" t="s">
        <v>1</v>
      </c>
      <c r="E163" s="2" t="s">
        <v>2</v>
      </c>
      <c r="F163" s="80" t="str">
        <f t="shared" si="203"/>
        <v>100 Quant Elements</v>
      </c>
      <c r="G163" s="2" t="s">
        <v>0</v>
      </c>
      <c r="H163" s="3" t="s">
        <v>1</v>
      </c>
      <c r="I163" s="2" t="s">
        <v>2</v>
      </c>
      <c r="J163" s="15"/>
    </row>
    <row r="164" spans="1:10" x14ac:dyDescent="0.25">
      <c r="A164" s="78">
        <f t="shared" si="204"/>
        <v>100</v>
      </c>
      <c r="B164" s="82" t="str">
        <f t="shared" si="205"/>
        <v>100 semi MgO</v>
      </c>
      <c r="C164" s="13" t="s">
        <v>3</v>
      </c>
      <c r="D164" s="5">
        <v>41.92</v>
      </c>
      <c r="E164" s="10">
        <f t="shared" ref="E164:E172" si="210">D164*(100-D$173)/100</f>
        <v>36.470399999999998</v>
      </c>
      <c r="F164" s="80" t="str">
        <f t="shared" si="203"/>
        <v>100 Quant SiO2</v>
      </c>
      <c r="G164" s="13" t="s">
        <v>5</v>
      </c>
      <c r="H164" s="5">
        <v>75.802999999999997</v>
      </c>
      <c r="I164" s="38">
        <f>H164*(100-H$174)/100</f>
        <v>65.948610000000002</v>
      </c>
    </row>
    <row r="165" spans="1:10" x14ac:dyDescent="0.25">
      <c r="A165" s="78">
        <f t="shared" si="204"/>
        <v>100</v>
      </c>
      <c r="B165" s="82" t="str">
        <f t="shared" si="205"/>
        <v>100 semi Al2O3</v>
      </c>
      <c r="C165" s="13" t="s">
        <v>4</v>
      </c>
      <c r="D165" s="5">
        <v>2.0259999999999998</v>
      </c>
      <c r="E165" s="10">
        <f t="shared" si="210"/>
        <v>1.7626199999999996</v>
      </c>
      <c r="F165" s="80" t="str">
        <f t="shared" si="203"/>
        <v>100 Quant TiO2</v>
      </c>
      <c r="G165" s="13" t="s">
        <v>7</v>
      </c>
      <c r="H165" s="5">
        <v>6.8000000000000005E-2</v>
      </c>
      <c r="I165" s="38">
        <f t="shared" ref="I165:I173" si="211">H165*(100-H$174)/100</f>
        <v>5.9160000000000004E-2</v>
      </c>
    </row>
    <row r="166" spans="1:10" x14ac:dyDescent="0.25">
      <c r="A166" s="78">
        <f t="shared" si="204"/>
        <v>100</v>
      </c>
      <c r="B166" s="82" t="str">
        <f t="shared" si="205"/>
        <v>100 semi SiO2</v>
      </c>
      <c r="C166" s="13" t="s">
        <v>5</v>
      </c>
      <c r="D166" s="5">
        <v>41.29</v>
      </c>
      <c r="E166" s="10">
        <f t="shared" si="210"/>
        <v>35.9223</v>
      </c>
      <c r="F166" s="80" t="str">
        <f t="shared" si="203"/>
        <v>100 Quant Al2O3</v>
      </c>
      <c r="G166" s="13" t="s">
        <v>4</v>
      </c>
      <c r="H166" s="5">
        <v>0.08</v>
      </c>
      <c r="I166" s="38">
        <f t="shared" si="211"/>
        <v>6.9599999999999995E-2</v>
      </c>
    </row>
    <row r="167" spans="1:10" x14ac:dyDescent="0.25">
      <c r="A167" s="78">
        <f t="shared" si="204"/>
        <v>100</v>
      </c>
      <c r="B167" s="82" t="str">
        <f t="shared" si="205"/>
        <v>100 semi K2O</v>
      </c>
      <c r="C167" s="13" t="s">
        <v>13</v>
      </c>
      <c r="D167" s="5">
        <v>2.8049999999999999E-2</v>
      </c>
      <c r="E167" s="10">
        <f t="shared" si="210"/>
        <v>2.4403500000000002E-2</v>
      </c>
      <c r="F167" s="80" t="str">
        <f t="shared" si="203"/>
        <v>100 Quant Fe2O3</v>
      </c>
      <c r="G167" s="13" t="s">
        <v>10</v>
      </c>
      <c r="H167" s="5">
        <v>20.449000000000002</v>
      </c>
      <c r="I167" s="38">
        <f t="shared" si="211"/>
        <v>17.79063</v>
      </c>
    </row>
    <row r="168" spans="1:10" x14ac:dyDescent="0.25">
      <c r="A168" s="78">
        <f t="shared" si="204"/>
        <v>100</v>
      </c>
      <c r="B168" s="82" t="str">
        <f t="shared" si="205"/>
        <v>100 semi CaO</v>
      </c>
      <c r="C168" s="13" t="s">
        <v>6</v>
      </c>
      <c r="D168" s="5">
        <v>1.821</v>
      </c>
      <c r="E168" s="10">
        <f t="shared" si="210"/>
        <v>1.5842699999999998</v>
      </c>
      <c r="F168" s="80" t="str">
        <f t="shared" si="203"/>
        <v>100 Quant MnO</v>
      </c>
      <c r="G168" s="13" t="s">
        <v>9</v>
      </c>
      <c r="H168" s="5">
        <v>0.28599999999999998</v>
      </c>
      <c r="I168" s="38">
        <f t="shared" si="211"/>
        <v>0.24881999999999999</v>
      </c>
    </row>
    <row r="169" spans="1:10" x14ac:dyDescent="0.25">
      <c r="A169" s="78">
        <f t="shared" si="204"/>
        <v>100</v>
      </c>
      <c r="B169" s="82" t="str">
        <f t="shared" si="205"/>
        <v>100 semi Cr2O3</v>
      </c>
      <c r="C169" s="13" t="s">
        <v>8</v>
      </c>
      <c r="D169" s="5">
        <v>0.43149999999999999</v>
      </c>
      <c r="E169" s="10">
        <f t="shared" si="210"/>
        <v>0.37540499999999999</v>
      </c>
      <c r="F169" s="80" t="str">
        <f t="shared" si="203"/>
        <v>100 Quant MgO</v>
      </c>
      <c r="G169" s="13" t="s">
        <v>3</v>
      </c>
      <c r="H169" s="5">
        <v>0.32200000000000001</v>
      </c>
      <c r="I169" s="38">
        <f t="shared" si="211"/>
        <v>0.28014</v>
      </c>
    </row>
    <row r="170" spans="1:10" x14ac:dyDescent="0.25">
      <c r="A170" s="78">
        <f t="shared" si="204"/>
        <v>100</v>
      </c>
      <c r="B170" s="82" t="str">
        <f t="shared" si="205"/>
        <v>100 semi MnO</v>
      </c>
      <c r="C170" s="13" t="s">
        <v>9</v>
      </c>
      <c r="D170" s="5">
        <v>0.1469</v>
      </c>
      <c r="E170" s="10">
        <f t="shared" si="210"/>
        <v>0.127803</v>
      </c>
      <c r="F170" s="80" t="str">
        <f t="shared" si="203"/>
        <v>100 Quant CaO</v>
      </c>
      <c r="G170" s="13" t="s">
        <v>6</v>
      </c>
      <c r="H170" s="5">
        <v>2.8260000000000001</v>
      </c>
      <c r="I170" s="38">
        <f t="shared" si="211"/>
        <v>2.4586199999999998</v>
      </c>
    </row>
    <row r="171" spans="1:10" x14ac:dyDescent="0.25">
      <c r="A171" s="78">
        <f t="shared" si="204"/>
        <v>100</v>
      </c>
      <c r="B171" s="82" t="str">
        <f t="shared" si="205"/>
        <v>100 semi Fe2O3</v>
      </c>
      <c r="C171" s="13" t="s">
        <v>10</v>
      </c>
      <c r="D171" s="5">
        <v>11.85</v>
      </c>
      <c r="E171" s="10">
        <f t="shared" si="210"/>
        <v>10.3095</v>
      </c>
      <c r="F171" s="80" t="str">
        <f t="shared" si="203"/>
        <v>100 Quant Na2O</v>
      </c>
      <c r="G171" s="13" t="s">
        <v>26</v>
      </c>
      <c r="H171" s="5">
        <v>0.107</v>
      </c>
      <c r="I171" s="38">
        <f t="shared" si="211"/>
        <v>9.3089999999999992E-2</v>
      </c>
    </row>
    <row r="172" spans="1:10" x14ac:dyDescent="0.25">
      <c r="A172" s="78">
        <f t="shared" si="204"/>
        <v>100</v>
      </c>
      <c r="B172" s="82" t="str">
        <f t="shared" si="205"/>
        <v>100 semi NiO</v>
      </c>
      <c r="C172" s="13" t="s">
        <v>11</v>
      </c>
      <c r="D172" s="5">
        <v>0.48420000000000002</v>
      </c>
      <c r="E172" s="10">
        <f t="shared" si="210"/>
        <v>0.42125400000000002</v>
      </c>
      <c r="F172" s="80" t="str">
        <f t="shared" si="203"/>
        <v>100 Quant K2O</v>
      </c>
      <c r="G172" s="13" t="s">
        <v>13</v>
      </c>
      <c r="H172" s="5">
        <v>5.3999999999999999E-2</v>
      </c>
      <c r="I172" s="38">
        <f t="shared" si="211"/>
        <v>4.6979999999999994E-2</v>
      </c>
    </row>
    <row r="173" spans="1:10" x14ac:dyDescent="0.25">
      <c r="A173" s="78">
        <f t="shared" si="204"/>
        <v>100</v>
      </c>
      <c r="B173" s="82" t="str">
        <f t="shared" si="205"/>
        <v>100 semi LOI</v>
      </c>
      <c r="C173" s="4" t="s">
        <v>12</v>
      </c>
      <c r="D173" s="5">
        <v>13</v>
      </c>
      <c r="E173" s="10"/>
      <c r="F173" s="80" t="str">
        <f t="shared" si="203"/>
        <v>100 Quant P2O5</v>
      </c>
      <c r="G173" s="13" t="s">
        <v>35</v>
      </c>
      <c r="H173" s="5">
        <v>5.0000000000000001E-3</v>
      </c>
      <c r="I173" s="38">
        <f t="shared" si="211"/>
        <v>4.3499999999999997E-3</v>
      </c>
    </row>
    <row r="174" spans="1:10" x14ac:dyDescent="0.25">
      <c r="A174" s="78">
        <f t="shared" si="204"/>
        <v>100</v>
      </c>
      <c r="B174" s="82" t="str">
        <f t="shared" si="205"/>
        <v xml:space="preserve">100 semi </v>
      </c>
      <c r="F174" s="80" t="str">
        <f t="shared" si="203"/>
        <v>100 Quant LOI</v>
      </c>
      <c r="G174" s="4" t="s">
        <v>12</v>
      </c>
      <c r="H174" s="5">
        <v>13</v>
      </c>
      <c r="I174" s="10"/>
    </row>
    <row r="175" spans="1:10" x14ac:dyDescent="0.25">
      <c r="A175" s="78">
        <f t="shared" si="204"/>
        <v>100</v>
      </c>
      <c r="B175" s="82" t="str">
        <f t="shared" si="205"/>
        <v xml:space="preserve">100 semi </v>
      </c>
      <c r="F175" s="80" t="str">
        <f t="shared" si="203"/>
        <v xml:space="preserve">100 Quant </v>
      </c>
      <c r="J175" s="16"/>
    </row>
    <row r="176" spans="1:10" x14ac:dyDescent="0.25">
      <c r="A176" s="78">
        <f>A175+10</f>
        <v>110</v>
      </c>
      <c r="B176" s="82" t="str">
        <f t="shared" si="205"/>
        <v>110 semi Simi-Quantification of sample: BAIC 110-36</v>
      </c>
      <c r="C176" s="117" t="s">
        <v>144</v>
      </c>
      <c r="D176" s="118"/>
      <c r="E176" s="119"/>
      <c r="F176" s="80" t="str">
        <f t="shared" si="203"/>
        <v>110 Quant Quantification of sample: BAIC 110-36</v>
      </c>
      <c r="G176" s="117" t="s">
        <v>284</v>
      </c>
      <c r="H176" s="118"/>
      <c r="I176" s="119"/>
    </row>
    <row r="177" spans="1:10" x14ac:dyDescent="0.25">
      <c r="A177" s="78">
        <f t="shared" si="204"/>
        <v>110</v>
      </c>
      <c r="B177" s="82" t="str">
        <f t="shared" si="205"/>
        <v>110 semi Elements</v>
      </c>
      <c r="C177" s="2" t="s">
        <v>0</v>
      </c>
      <c r="D177" s="3" t="s">
        <v>1</v>
      </c>
      <c r="E177" s="2" t="s">
        <v>2</v>
      </c>
      <c r="F177" s="80" t="str">
        <f t="shared" si="203"/>
        <v>110 Quant Elements</v>
      </c>
      <c r="G177" s="2" t="s">
        <v>0</v>
      </c>
      <c r="H177" s="3" t="s">
        <v>1</v>
      </c>
      <c r="I177" s="2" t="s">
        <v>2</v>
      </c>
    </row>
    <row r="178" spans="1:10" x14ac:dyDescent="0.25">
      <c r="A178" s="78">
        <f t="shared" si="204"/>
        <v>110</v>
      </c>
      <c r="B178" s="82" t="str">
        <f t="shared" si="205"/>
        <v>110 semi MgO</v>
      </c>
      <c r="C178" s="13" t="s">
        <v>3</v>
      </c>
      <c r="D178" s="5">
        <v>38.64</v>
      </c>
      <c r="E178" s="10">
        <f t="shared" ref="E178:E188" si="212">D178*(100-D$189)/100</f>
        <v>34.0032</v>
      </c>
      <c r="F178" s="80" t="str">
        <f t="shared" si="203"/>
        <v>110 Quant SiO2</v>
      </c>
      <c r="G178" s="13" t="s">
        <v>5</v>
      </c>
      <c r="H178" s="5">
        <v>45.204999999999998</v>
      </c>
      <c r="I178" s="8">
        <f>H178*(100-H$188)/100</f>
        <v>39.7804</v>
      </c>
    </row>
    <row r="179" spans="1:10" x14ac:dyDescent="0.25">
      <c r="A179" s="78">
        <f t="shared" si="204"/>
        <v>110</v>
      </c>
      <c r="B179" s="82" t="str">
        <f t="shared" si="205"/>
        <v>110 semi Al2O3</v>
      </c>
      <c r="C179" s="13" t="s">
        <v>4</v>
      </c>
      <c r="D179" s="5">
        <v>2.7709999999999999</v>
      </c>
      <c r="E179" s="10">
        <f t="shared" si="212"/>
        <v>2.4384799999999998</v>
      </c>
      <c r="F179" s="80" t="str">
        <f t="shared" si="203"/>
        <v>110 Quant TiO2</v>
      </c>
      <c r="G179" s="13" t="s">
        <v>7</v>
      </c>
      <c r="H179" s="5">
        <v>5.6000000000000001E-2</v>
      </c>
      <c r="I179" s="8">
        <f t="shared" ref="I179:I187" si="213">H179*(100-H$188)/100</f>
        <v>4.9279999999999997E-2</v>
      </c>
    </row>
    <row r="180" spans="1:10" x14ac:dyDescent="0.25">
      <c r="A180" s="78">
        <f t="shared" si="204"/>
        <v>110</v>
      </c>
      <c r="B180" s="82" t="str">
        <f t="shared" si="205"/>
        <v>110 semi SiO2</v>
      </c>
      <c r="C180" s="13" t="s">
        <v>5</v>
      </c>
      <c r="D180" s="5">
        <v>42.31</v>
      </c>
      <c r="E180" s="10">
        <f t="shared" si="212"/>
        <v>37.232800000000005</v>
      </c>
      <c r="F180" s="80" t="str">
        <f t="shared" si="203"/>
        <v>110 Quant Al2O3</v>
      </c>
      <c r="G180" s="13" t="s">
        <v>4</v>
      </c>
      <c r="H180" s="5">
        <v>1.877</v>
      </c>
      <c r="I180" s="8">
        <f t="shared" si="213"/>
        <v>1.6517599999999999</v>
      </c>
    </row>
    <row r="181" spans="1:10" x14ac:dyDescent="0.25">
      <c r="A181" s="78">
        <f t="shared" si="204"/>
        <v>110</v>
      </c>
      <c r="B181" s="82" t="str">
        <f t="shared" si="205"/>
        <v>110 semi P2O5</v>
      </c>
      <c r="C181" s="13" t="s">
        <v>35</v>
      </c>
      <c r="D181" s="5">
        <v>1.515E-2</v>
      </c>
      <c r="E181" s="10">
        <f t="shared" si="212"/>
        <v>1.3332E-2</v>
      </c>
      <c r="F181" s="80" t="str">
        <f t="shared" si="203"/>
        <v>110 Quant Fe2O3</v>
      </c>
      <c r="G181" s="13" t="s">
        <v>10</v>
      </c>
      <c r="H181" s="5">
        <v>9.7929999999999993</v>
      </c>
      <c r="I181" s="8">
        <f t="shared" si="213"/>
        <v>8.6178399999999993</v>
      </c>
    </row>
    <row r="182" spans="1:10" x14ac:dyDescent="0.25">
      <c r="A182" s="78">
        <f t="shared" si="204"/>
        <v>110</v>
      </c>
      <c r="B182" s="82" t="str">
        <f t="shared" si="205"/>
        <v>110 semi K2O</v>
      </c>
      <c r="C182" s="13" t="s">
        <v>13</v>
      </c>
      <c r="D182" s="5">
        <v>8.2040000000000002E-2</v>
      </c>
      <c r="E182" s="10">
        <f t="shared" si="212"/>
        <v>7.2195200000000001E-2</v>
      </c>
      <c r="F182" s="80" t="str">
        <f t="shared" si="203"/>
        <v>110 Quant MnO</v>
      </c>
      <c r="G182" s="13" t="s">
        <v>9</v>
      </c>
      <c r="H182" s="5">
        <v>0.13500000000000001</v>
      </c>
      <c r="I182" s="8">
        <f t="shared" si="213"/>
        <v>0.1188</v>
      </c>
    </row>
    <row r="183" spans="1:10" x14ac:dyDescent="0.25">
      <c r="A183" s="78">
        <f t="shared" si="204"/>
        <v>110</v>
      </c>
      <c r="B183" s="82" t="str">
        <f t="shared" si="205"/>
        <v>110 semi CaO</v>
      </c>
      <c r="C183" s="13" t="s">
        <v>6</v>
      </c>
      <c r="D183" s="5">
        <v>3.4489999999999998</v>
      </c>
      <c r="E183" s="10">
        <f t="shared" si="212"/>
        <v>3.03512</v>
      </c>
      <c r="F183" s="80" t="str">
        <f t="shared" si="203"/>
        <v>110 Quant MgO</v>
      </c>
      <c r="G183" s="13" t="s">
        <v>3</v>
      </c>
      <c r="H183" s="5">
        <v>39.576000000000001</v>
      </c>
      <c r="I183" s="8">
        <f t="shared" si="213"/>
        <v>34.826880000000003</v>
      </c>
    </row>
    <row r="184" spans="1:10" x14ac:dyDescent="0.25">
      <c r="A184" s="78">
        <f t="shared" si="204"/>
        <v>110</v>
      </c>
      <c r="B184" s="82" t="str">
        <f t="shared" si="205"/>
        <v>110 semi TiO2</v>
      </c>
      <c r="C184" s="13" t="s">
        <v>7</v>
      </c>
      <c r="D184" s="5">
        <v>6.2960000000000002E-2</v>
      </c>
      <c r="E184" s="10">
        <f t="shared" si="212"/>
        <v>5.5404800000000004E-2</v>
      </c>
      <c r="F184" s="80" t="str">
        <f t="shared" si="203"/>
        <v>110 Quant CaO</v>
      </c>
      <c r="G184" s="13" t="s">
        <v>6</v>
      </c>
      <c r="H184" s="5">
        <v>3.2469999999999999</v>
      </c>
      <c r="I184" s="8">
        <f t="shared" si="213"/>
        <v>2.8573599999999999</v>
      </c>
    </row>
    <row r="185" spans="1:10" x14ac:dyDescent="0.25">
      <c r="A185" s="78">
        <f t="shared" si="204"/>
        <v>110</v>
      </c>
      <c r="B185" s="82" t="str">
        <f t="shared" si="205"/>
        <v>110 semi Cr2O3</v>
      </c>
      <c r="C185" s="13" t="s">
        <v>8</v>
      </c>
      <c r="D185" s="5">
        <v>0.46100000000000002</v>
      </c>
      <c r="E185" s="10">
        <f t="shared" si="212"/>
        <v>0.40568000000000004</v>
      </c>
      <c r="F185" s="80" t="str">
        <f t="shared" si="203"/>
        <v>110 Quant Na2O</v>
      </c>
      <c r="G185" s="13" t="s">
        <v>26</v>
      </c>
      <c r="H185" s="5">
        <v>2.1999999999999999E-2</v>
      </c>
      <c r="I185" s="8">
        <f t="shared" si="213"/>
        <v>1.9359999999999999E-2</v>
      </c>
    </row>
    <row r="186" spans="1:10" x14ac:dyDescent="0.25">
      <c r="A186" s="78">
        <f t="shared" si="204"/>
        <v>110</v>
      </c>
      <c r="B186" s="82" t="str">
        <f t="shared" si="205"/>
        <v>110 semi MnO</v>
      </c>
      <c r="C186" s="13" t="s">
        <v>9</v>
      </c>
      <c r="D186" s="5">
        <v>0.14530000000000001</v>
      </c>
      <c r="E186" s="10">
        <f t="shared" si="212"/>
        <v>0.12786400000000001</v>
      </c>
      <c r="F186" s="80" t="str">
        <f t="shared" si="203"/>
        <v>110 Quant K2O</v>
      </c>
      <c r="G186" s="13" t="s">
        <v>13</v>
      </c>
      <c r="H186" s="5">
        <v>8.3000000000000004E-2</v>
      </c>
      <c r="I186" s="8">
        <f t="shared" si="213"/>
        <v>7.3040000000000008E-2</v>
      </c>
      <c r="J186" s="16"/>
    </row>
    <row r="187" spans="1:10" x14ac:dyDescent="0.25">
      <c r="A187" s="78">
        <f t="shared" si="204"/>
        <v>110</v>
      </c>
      <c r="B187" s="82" t="str">
        <f t="shared" si="205"/>
        <v>110 semi Fe2O3</v>
      </c>
      <c r="C187" s="13" t="s">
        <v>10</v>
      </c>
      <c r="D187" s="5">
        <v>11.59</v>
      </c>
      <c r="E187" s="10">
        <f t="shared" si="212"/>
        <v>10.199199999999999</v>
      </c>
      <c r="F187" s="80" t="str">
        <f t="shared" si="203"/>
        <v>110 Quant P2O5</v>
      </c>
      <c r="G187" s="13" t="s">
        <v>35</v>
      </c>
      <c r="H187" s="5">
        <v>8.0000000000000002E-3</v>
      </c>
      <c r="I187" s="8">
        <f t="shared" si="213"/>
        <v>7.0399999999999994E-3</v>
      </c>
    </row>
    <row r="188" spans="1:10" x14ac:dyDescent="0.25">
      <c r="A188" s="78">
        <f t="shared" si="204"/>
        <v>110</v>
      </c>
      <c r="B188" s="82" t="str">
        <f t="shared" si="205"/>
        <v>110 semi NiO</v>
      </c>
      <c r="C188" s="13" t="s">
        <v>11</v>
      </c>
      <c r="D188" s="5">
        <v>0.47399999999999998</v>
      </c>
      <c r="E188" s="10">
        <f t="shared" si="212"/>
        <v>0.41711999999999994</v>
      </c>
      <c r="F188" s="80" t="str">
        <f t="shared" si="203"/>
        <v>110 Quant LOI</v>
      </c>
      <c r="G188" s="39" t="s">
        <v>12</v>
      </c>
      <c r="H188" s="40">
        <v>12</v>
      </c>
      <c r="I188" s="13"/>
    </row>
    <row r="189" spans="1:10" x14ac:dyDescent="0.25">
      <c r="A189" s="78">
        <f t="shared" si="204"/>
        <v>110</v>
      </c>
      <c r="B189" s="82" t="str">
        <f t="shared" si="205"/>
        <v>110 semi LOI</v>
      </c>
      <c r="C189" s="4" t="s">
        <v>12</v>
      </c>
      <c r="D189" s="5">
        <v>12</v>
      </c>
      <c r="E189" s="10"/>
      <c r="F189" s="80" t="str">
        <f t="shared" ref="F189:F252" si="214">A189&amp;" Quant "&amp;G189</f>
        <v xml:space="preserve">110 Quant </v>
      </c>
    </row>
    <row r="190" spans="1:10" x14ac:dyDescent="0.25">
      <c r="A190" s="78">
        <f t="shared" si="204"/>
        <v>110</v>
      </c>
      <c r="B190" s="82" t="str">
        <f t="shared" si="205"/>
        <v xml:space="preserve">110 semi </v>
      </c>
      <c r="F190" s="80" t="str">
        <f t="shared" si="214"/>
        <v xml:space="preserve">110 Quant </v>
      </c>
    </row>
    <row r="191" spans="1:10" x14ac:dyDescent="0.25">
      <c r="A191" s="78">
        <f t="shared" si="204"/>
        <v>110</v>
      </c>
      <c r="B191" s="82" t="str">
        <f t="shared" si="205"/>
        <v xml:space="preserve">110 semi </v>
      </c>
      <c r="F191" s="80" t="str">
        <f t="shared" si="214"/>
        <v xml:space="preserve">110 Quant </v>
      </c>
    </row>
    <row r="192" spans="1:10" x14ac:dyDescent="0.25">
      <c r="A192" s="78">
        <f>A191+10</f>
        <v>120</v>
      </c>
      <c r="B192" s="82" t="str">
        <f t="shared" si="205"/>
        <v>120 semi Simi-Quantification of sample: BAIC 120-34</v>
      </c>
      <c r="C192" s="117" t="s">
        <v>143</v>
      </c>
      <c r="D192" s="118"/>
      <c r="E192" s="119"/>
      <c r="F192" s="80" t="str">
        <f t="shared" si="214"/>
        <v>120 Quant Quantification of sample: BAIC 120-34</v>
      </c>
      <c r="G192" s="117" t="s">
        <v>292</v>
      </c>
      <c r="H192" s="118"/>
      <c r="I192" s="119"/>
    </row>
    <row r="193" spans="1:9" x14ac:dyDescent="0.25">
      <c r="A193" s="78">
        <f t="shared" si="204"/>
        <v>120</v>
      </c>
      <c r="B193" s="82" t="str">
        <f t="shared" si="205"/>
        <v>120 semi Elements</v>
      </c>
      <c r="C193" s="2" t="s">
        <v>0</v>
      </c>
      <c r="D193" s="3" t="s">
        <v>1</v>
      </c>
      <c r="E193" s="2" t="s">
        <v>2</v>
      </c>
      <c r="F193" s="80" t="str">
        <f t="shared" si="214"/>
        <v>120 Quant Elements</v>
      </c>
      <c r="G193" s="2" t="s">
        <v>0</v>
      </c>
      <c r="H193" s="3" t="s">
        <v>1</v>
      </c>
      <c r="I193" s="2" t="s">
        <v>2</v>
      </c>
    </row>
    <row r="194" spans="1:9" x14ac:dyDescent="0.25">
      <c r="A194" s="78">
        <f t="shared" si="204"/>
        <v>120</v>
      </c>
      <c r="B194" s="82" t="str">
        <f t="shared" si="205"/>
        <v>120 semi Na2O</v>
      </c>
      <c r="C194" s="13" t="s">
        <v>26</v>
      </c>
      <c r="D194" s="5">
        <v>0.1222</v>
      </c>
      <c r="E194" s="10">
        <f t="shared" ref="E194:E204" si="215">D194*(100-D$205)/ 100</f>
        <v>0.10631400000000001</v>
      </c>
      <c r="F194" s="80" t="str">
        <f t="shared" si="214"/>
        <v>120 Quant SiO2</v>
      </c>
      <c r="G194" s="13" t="s">
        <v>5</v>
      </c>
      <c r="H194" s="5">
        <v>45.597000000000001</v>
      </c>
      <c r="I194" s="8">
        <f>H194*(100-H$204)/100</f>
        <v>39.66939</v>
      </c>
    </row>
    <row r="195" spans="1:9" x14ac:dyDescent="0.25">
      <c r="A195" s="78">
        <f t="shared" si="204"/>
        <v>120</v>
      </c>
      <c r="B195" s="82" t="str">
        <f t="shared" si="205"/>
        <v>120 semi MgO</v>
      </c>
      <c r="C195" s="13" t="s">
        <v>3</v>
      </c>
      <c r="D195" s="5">
        <v>39.299999999999997</v>
      </c>
      <c r="E195" s="10">
        <f t="shared" si="215"/>
        <v>34.191000000000003</v>
      </c>
      <c r="F195" s="80" t="str">
        <f t="shared" si="214"/>
        <v>120 Quant TiO2</v>
      </c>
      <c r="G195" s="13" t="s">
        <v>7</v>
      </c>
      <c r="H195" s="5">
        <v>4.5999999999999999E-2</v>
      </c>
      <c r="I195" s="8">
        <f t="shared" ref="I195:I203" si="216">H195*(100-H$204)/100</f>
        <v>4.002E-2</v>
      </c>
    </row>
    <row r="196" spans="1:9" x14ac:dyDescent="0.25">
      <c r="A196" s="78">
        <f t="shared" si="204"/>
        <v>120</v>
      </c>
      <c r="B196" s="82" t="str">
        <f t="shared" si="205"/>
        <v>120 semi Al2O3</v>
      </c>
      <c r="C196" s="13" t="s">
        <v>4</v>
      </c>
      <c r="D196" s="5">
        <v>2.8540000000000001</v>
      </c>
      <c r="E196" s="10">
        <f t="shared" si="215"/>
        <v>2.48298</v>
      </c>
      <c r="F196" s="80" t="str">
        <f t="shared" si="214"/>
        <v>120 Quant Al2O3</v>
      </c>
      <c r="G196" s="13" t="s">
        <v>4</v>
      </c>
      <c r="H196" s="5">
        <v>1.9059999999999999</v>
      </c>
      <c r="I196" s="8">
        <f t="shared" si="216"/>
        <v>1.65822</v>
      </c>
    </row>
    <row r="197" spans="1:9" x14ac:dyDescent="0.25">
      <c r="A197" s="78">
        <f t="shared" si="204"/>
        <v>120</v>
      </c>
      <c r="B197" s="82" t="str">
        <f t="shared" si="205"/>
        <v>120 semi SiO2</v>
      </c>
      <c r="C197" s="13" t="s">
        <v>5</v>
      </c>
      <c r="D197" s="5">
        <v>42.29</v>
      </c>
      <c r="E197" s="10">
        <f t="shared" si="215"/>
        <v>36.792299999999997</v>
      </c>
      <c r="F197" s="80" t="str">
        <f t="shared" si="214"/>
        <v>120 Quant Fe2O3</v>
      </c>
      <c r="G197" s="13" t="s">
        <v>10</v>
      </c>
      <c r="H197" s="5">
        <v>9.5280000000000005</v>
      </c>
      <c r="I197" s="8">
        <f t="shared" si="216"/>
        <v>8.2893600000000003</v>
      </c>
    </row>
    <row r="198" spans="1:9" x14ac:dyDescent="0.25">
      <c r="A198" s="78">
        <f t="shared" si="204"/>
        <v>120</v>
      </c>
      <c r="B198" s="82" t="str">
        <f t="shared" si="205"/>
        <v>120 semi K2O</v>
      </c>
      <c r="C198" s="13" t="s">
        <v>13</v>
      </c>
      <c r="D198" s="5">
        <v>5.3260000000000002E-2</v>
      </c>
      <c r="E198" s="10">
        <f t="shared" si="215"/>
        <v>4.6336200000000008E-2</v>
      </c>
      <c r="F198" s="80" t="str">
        <f t="shared" si="214"/>
        <v>120 Quant MnO</v>
      </c>
      <c r="G198" s="13" t="s">
        <v>9</v>
      </c>
      <c r="H198" s="5">
        <v>0.13900000000000001</v>
      </c>
      <c r="I198" s="8">
        <f t="shared" si="216"/>
        <v>0.12093000000000002</v>
      </c>
    </row>
    <row r="199" spans="1:9" x14ac:dyDescent="0.25">
      <c r="A199" s="78">
        <f t="shared" si="204"/>
        <v>120</v>
      </c>
      <c r="B199" s="82" t="str">
        <f t="shared" si="205"/>
        <v>120 semi CaO</v>
      </c>
      <c r="C199" s="13" t="s">
        <v>6</v>
      </c>
      <c r="D199" s="5">
        <v>2.58</v>
      </c>
      <c r="E199" s="10">
        <f t="shared" si="215"/>
        <v>2.2446000000000002</v>
      </c>
      <c r="F199" s="80" t="str">
        <f t="shared" si="214"/>
        <v>120 Quant MgO</v>
      </c>
      <c r="G199" s="13" t="s">
        <v>3</v>
      </c>
      <c r="H199" s="5">
        <v>40.374000000000002</v>
      </c>
      <c r="I199" s="8">
        <f t="shared" si="216"/>
        <v>35.12538</v>
      </c>
    </row>
    <row r="200" spans="1:9" x14ac:dyDescent="0.25">
      <c r="A200" s="78">
        <f t="shared" ref="A200:A263" si="217">A199</f>
        <v>120</v>
      </c>
      <c r="B200" s="82" t="str">
        <f t="shared" ref="B200:B263" si="218">A200&amp;" semi "&amp;C200</f>
        <v>120 semi TiO2</v>
      </c>
      <c r="C200" s="13" t="s">
        <v>7</v>
      </c>
      <c r="D200" s="5">
        <v>6.9309999999999997E-2</v>
      </c>
      <c r="E200" s="10">
        <f t="shared" si="215"/>
        <v>6.0299699999999998E-2</v>
      </c>
      <c r="F200" s="80" t="str">
        <f t="shared" si="214"/>
        <v>120 Quant CaO</v>
      </c>
      <c r="G200" s="13" t="s">
        <v>6</v>
      </c>
      <c r="H200" s="5">
        <v>2.3690000000000002</v>
      </c>
      <c r="I200" s="8">
        <f t="shared" si="216"/>
        <v>2.0610300000000001</v>
      </c>
    </row>
    <row r="201" spans="1:9" x14ac:dyDescent="0.25">
      <c r="A201" s="78">
        <f t="shared" si="217"/>
        <v>120</v>
      </c>
      <c r="B201" s="82" t="str">
        <f t="shared" si="218"/>
        <v>120 semi Cr2O3</v>
      </c>
      <c r="C201" s="13" t="s">
        <v>8</v>
      </c>
      <c r="D201" s="5">
        <v>0.46210000000000001</v>
      </c>
      <c r="E201" s="10">
        <f t="shared" si="215"/>
        <v>0.40202700000000002</v>
      </c>
      <c r="F201" s="80" t="str">
        <f t="shared" si="214"/>
        <v>120 Quant Na2O</v>
      </c>
      <c r="G201" s="13" t="s">
        <v>26</v>
      </c>
      <c r="H201" s="5">
        <v>-2.1999999999999999E-2</v>
      </c>
      <c r="I201" s="8">
        <f t="shared" si="216"/>
        <v>-1.9140000000000001E-2</v>
      </c>
    </row>
    <row r="202" spans="1:9" x14ac:dyDescent="0.25">
      <c r="A202" s="78">
        <f t="shared" si="217"/>
        <v>120</v>
      </c>
      <c r="B202" s="82" t="str">
        <f t="shared" si="218"/>
        <v>120 semi MnO</v>
      </c>
      <c r="C202" s="13" t="s">
        <v>9</v>
      </c>
      <c r="D202" s="5">
        <v>0.16270000000000001</v>
      </c>
      <c r="E202" s="10">
        <f t="shared" si="215"/>
        <v>0.14154900000000001</v>
      </c>
      <c r="F202" s="80" t="str">
        <f t="shared" si="214"/>
        <v>120 Quant K2O</v>
      </c>
      <c r="G202" s="13" t="s">
        <v>13</v>
      </c>
      <c r="H202" s="5">
        <v>5.7000000000000002E-2</v>
      </c>
      <c r="I202" s="8">
        <f t="shared" si="216"/>
        <v>4.9590000000000002E-2</v>
      </c>
    </row>
    <row r="203" spans="1:9" x14ac:dyDescent="0.25">
      <c r="A203" s="78">
        <f t="shared" si="217"/>
        <v>120</v>
      </c>
      <c r="B203" s="82" t="str">
        <f t="shared" si="218"/>
        <v>120 semi Fe2O3</v>
      </c>
      <c r="C203" s="13" t="s">
        <v>10</v>
      </c>
      <c r="D203" s="5">
        <v>11.59</v>
      </c>
      <c r="E203" s="10">
        <f t="shared" si="215"/>
        <v>10.083300000000001</v>
      </c>
      <c r="F203" s="80" t="str">
        <f t="shared" si="214"/>
        <v>120 Quant P2O5</v>
      </c>
      <c r="G203" s="13" t="s">
        <v>35</v>
      </c>
      <c r="H203" s="5">
        <v>6.0000000000000001E-3</v>
      </c>
      <c r="I203" s="8">
        <f t="shared" si="216"/>
        <v>5.2199999999999998E-3</v>
      </c>
    </row>
    <row r="204" spans="1:9" x14ac:dyDescent="0.25">
      <c r="A204" s="78">
        <f t="shared" si="217"/>
        <v>120</v>
      </c>
      <c r="B204" s="82" t="str">
        <f t="shared" si="218"/>
        <v>120 semi NiO</v>
      </c>
      <c r="C204" s="13" t="s">
        <v>11</v>
      </c>
      <c r="D204" s="5">
        <v>0.50700000000000001</v>
      </c>
      <c r="E204" s="10">
        <f t="shared" si="215"/>
        <v>0.44109000000000004</v>
      </c>
      <c r="F204" s="80" t="str">
        <f t="shared" si="214"/>
        <v>120 Quant LOI</v>
      </c>
      <c r="G204" s="4" t="s">
        <v>12</v>
      </c>
      <c r="H204" s="5">
        <v>13</v>
      </c>
      <c r="I204" s="13"/>
    </row>
    <row r="205" spans="1:9" x14ac:dyDescent="0.25">
      <c r="A205" s="78">
        <f t="shared" si="217"/>
        <v>120</v>
      </c>
      <c r="B205" s="82" t="str">
        <f t="shared" si="218"/>
        <v>120 semi LOI</v>
      </c>
      <c r="C205" s="4" t="s">
        <v>12</v>
      </c>
      <c r="D205" s="5">
        <v>13</v>
      </c>
      <c r="E205" s="10"/>
      <c r="F205" s="80" t="str">
        <f t="shared" si="214"/>
        <v xml:space="preserve">120 Quant </v>
      </c>
    </row>
    <row r="206" spans="1:9" x14ac:dyDescent="0.25">
      <c r="A206" s="78">
        <f t="shared" si="217"/>
        <v>120</v>
      </c>
      <c r="B206" s="82" t="str">
        <f t="shared" si="218"/>
        <v xml:space="preserve">120 semi </v>
      </c>
      <c r="F206" s="80" t="str">
        <f t="shared" si="214"/>
        <v xml:space="preserve">120 Quant </v>
      </c>
    </row>
    <row r="207" spans="1:9" x14ac:dyDescent="0.25">
      <c r="A207" s="78">
        <f t="shared" si="217"/>
        <v>120</v>
      </c>
      <c r="B207" s="82" t="str">
        <f t="shared" si="218"/>
        <v xml:space="preserve">120 semi </v>
      </c>
      <c r="F207" s="80" t="str">
        <f t="shared" si="214"/>
        <v xml:space="preserve">120 Quant </v>
      </c>
    </row>
    <row r="208" spans="1:9" x14ac:dyDescent="0.25">
      <c r="A208" s="78">
        <f>A207+10</f>
        <v>130</v>
      </c>
      <c r="B208" s="82" t="str">
        <f t="shared" si="218"/>
        <v>130 semi Simi-Quantification of sample: BAIC 130-40</v>
      </c>
      <c r="C208" s="117" t="s">
        <v>145</v>
      </c>
      <c r="D208" s="118"/>
      <c r="E208" s="119"/>
      <c r="F208" s="80" t="str">
        <f t="shared" si="214"/>
        <v>130 Quant Quantification of sample: BAIC 130-40</v>
      </c>
      <c r="G208" s="120" t="s">
        <v>283</v>
      </c>
      <c r="H208" s="120"/>
      <c r="I208" s="120"/>
    </row>
    <row r="209" spans="1:9" x14ac:dyDescent="0.25">
      <c r="A209" s="78">
        <f t="shared" si="217"/>
        <v>130</v>
      </c>
      <c r="B209" s="82" t="str">
        <f t="shared" si="218"/>
        <v>130 semi Elements</v>
      </c>
      <c r="C209" s="2" t="s">
        <v>0</v>
      </c>
      <c r="D209" s="3" t="s">
        <v>1</v>
      </c>
      <c r="E209" s="2" t="s">
        <v>2</v>
      </c>
      <c r="F209" s="80" t="str">
        <f t="shared" si="214"/>
        <v>130 Quant Elements</v>
      </c>
      <c r="G209" s="2" t="s">
        <v>0</v>
      </c>
      <c r="H209" s="3" t="s">
        <v>1</v>
      </c>
      <c r="I209" s="2" t="s">
        <v>2</v>
      </c>
    </row>
    <row r="210" spans="1:9" x14ac:dyDescent="0.25">
      <c r="A210" s="78">
        <f t="shared" si="217"/>
        <v>130</v>
      </c>
      <c r="B210" s="82" t="str">
        <f t="shared" si="218"/>
        <v>130 semi MgO</v>
      </c>
      <c r="C210" s="13" t="s">
        <v>3</v>
      </c>
      <c r="D210" s="5">
        <v>42.77</v>
      </c>
      <c r="E210" s="10">
        <f t="shared" ref="E210:E217" si="219">D210*(100-D$218)/100</f>
        <v>36.782200000000003</v>
      </c>
      <c r="F210" s="80" t="str">
        <f t="shared" si="214"/>
        <v>130 Quant SiO2</v>
      </c>
      <c r="G210" s="13" t="s">
        <v>5</v>
      </c>
      <c r="H210" s="5">
        <v>44.826999999999998</v>
      </c>
      <c r="I210" s="38">
        <f t="shared" ref="I210:I219" si="220">H210*(100-H$220)/100</f>
        <v>38.551220000000001</v>
      </c>
    </row>
    <row r="211" spans="1:9" x14ac:dyDescent="0.25">
      <c r="A211" s="78">
        <f t="shared" si="217"/>
        <v>130</v>
      </c>
      <c r="B211" s="82" t="str">
        <f t="shared" si="218"/>
        <v>130 semi Al2O3</v>
      </c>
      <c r="C211" s="13" t="s">
        <v>4</v>
      </c>
      <c r="D211" s="5">
        <v>1.93</v>
      </c>
      <c r="E211" s="10">
        <f t="shared" si="219"/>
        <v>1.6597999999999999</v>
      </c>
      <c r="F211" s="80" t="str">
        <f t="shared" si="214"/>
        <v>130 Quant TiO2</v>
      </c>
      <c r="G211" s="13" t="s">
        <v>7</v>
      </c>
      <c r="H211" s="5">
        <v>2.9000000000000001E-2</v>
      </c>
      <c r="I211" s="38">
        <f t="shared" si="220"/>
        <v>2.4940000000000004E-2</v>
      </c>
    </row>
    <row r="212" spans="1:9" x14ac:dyDescent="0.25">
      <c r="A212" s="78">
        <f t="shared" si="217"/>
        <v>130</v>
      </c>
      <c r="B212" s="82" t="str">
        <f t="shared" si="218"/>
        <v>130 semi SiO2</v>
      </c>
      <c r="C212" s="13" t="s">
        <v>5</v>
      </c>
      <c r="D212" s="5">
        <v>42.13</v>
      </c>
      <c r="E212" s="10">
        <f t="shared" si="219"/>
        <v>36.2318</v>
      </c>
      <c r="F212" s="80" t="str">
        <f t="shared" si="214"/>
        <v>130 Quant Al2O3</v>
      </c>
      <c r="G212" s="13" t="s">
        <v>4</v>
      </c>
      <c r="H212" s="5">
        <v>1.121</v>
      </c>
      <c r="I212" s="38">
        <f t="shared" si="220"/>
        <v>0.96406000000000003</v>
      </c>
    </row>
    <row r="213" spans="1:9" x14ac:dyDescent="0.25">
      <c r="A213" s="78">
        <f t="shared" si="217"/>
        <v>130</v>
      </c>
      <c r="B213" s="82" t="str">
        <f t="shared" si="218"/>
        <v>130 semi CaO</v>
      </c>
      <c r="C213" s="13" t="s">
        <v>6</v>
      </c>
      <c r="D213" s="5">
        <v>0.60170000000000001</v>
      </c>
      <c r="E213" s="10">
        <f t="shared" si="219"/>
        <v>0.51746199999999998</v>
      </c>
      <c r="F213" s="80" t="str">
        <f t="shared" si="214"/>
        <v>130 Quant Fe2O3</v>
      </c>
      <c r="G213" s="13" t="s">
        <v>10</v>
      </c>
      <c r="H213" s="5">
        <v>9.6219999999999999</v>
      </c>
      <c r="I213" s="38">
        <f t="shared" si="220"/>
        <v>8.2749199999999998</v>
      </c>
    </row>
    <row r="214" spans="1:9" x14ac:dyDescent="0.25">
      <c r="A214" s="78">
        <f t="shared" si="217"/>
        <v>130</v>
      </c>
      <c r="B214" s="82" t="str">
        <f t="shared" si="218"/>
        <v>130 semi Cr2O3</v>
      </c>
      <c r="C214" s="13" t="s">
        <v>8</v>
      </c>
      <c r="D214" s="5">
        <v>0.35010000000000002</v>
      </c>
      <c r="E214" s="10">
        <f t="shared" si="219"/>
        <v>0.30108600000000002</v>
      </c>
      <c r="F214" s="80" t="str">
        <f t="shared" si="214"/>
        <v>130 Quant MnO</v>
      </c>
      <c r="G214" s="13" t="s">
        <v>9</v>
      </c>
      <c r="H214" s="5">
        <v>0.128</v>
      </c>
      <c r="I214" s="38">
        <f t="shared" si="220"/>
        <v>0.11008000000000001</v>
      </c>
    </row>
    <row r="215" spans="1:9" x14ac:dyDescent="0.25">
      <c r="A215" s="78">
        <f t="shared" si="217"/>
        <v>130</v>
      </c>
      <c r="B215" s="82" t="str">
        <f t="shared" si="218"/>
        <v>130 semi MnO</v>
      </c>
      <c r="C215" s="13" t="s">
        <v>9</v>
      </c>
      <c r="D215" s="5">
        <v>0.13930000000000001</v>
      </c>
      <c r="E215" s="10">
        <f t="shared" si="219"/>
        <v>0.11979800000000002</v>
      </c>
      <c r="F215" s="80" t="str">
        <f t="shared" si="214"/>
        <v>130 Quant MgO</v>
      </c>
      <c r="G215" s="13" t="s">
        <v>3</v>
      </c>
      <c r="H215" s="5">
        <v>43.731000000000002</v>
      </c>
      <c r="I215" s="38">
        <f t="shared" si="220"/>
        <v>37.60866</v>
      </c>
    </row>
    <row r="216" spans="1:9" x14ac:dyDescent="0.25">
      <c r="A216" s="78">
        <f t="shared" si="217"/>
        <v>130</v>
      </c>
      <c r="B216" s="82" t="str">
        <f t="shared" si="218"/>
        <v>130 semi Fe2O3</v>
      </c>
      <c r="C216" s="13" t="s">
        <v>10</v>
      </c>
      <c r="D216" s="5">
        <v>11.59</v>
      </c>
      <c r="E216" s="10">
        <f t="shared" si="219"/>
        <v>9.9673999999999996</v>
      </c>
      <c r="F216" s="80" t="str">
        <f t="shared" si="214"/>
        <v>130 Quant CaO</v>
      </c>
      <c r="G216" s="13" t="s">
        <v>6</v>
      </c>
      <c r="H216" s="5">
        <v>0.58299999999999996</v>
      </c>
      <c r="I216" s="38">
        <f t="shared" si="220"/>
        <v>0.50137999999999994</v>
      </c>
    </row>
    <row r="217" spans="1:9" x14ac:dyDescent="0.25">
      <c r="A217" s="78">
        <f t="shared" si="217"/>
        <v>130</v>
      </c>
      <c r="B217" s="82" t="str">
        <f t="shared" si="218"/>
        <v>130 semi NiO</v>
      </c>
      <c r="C217" s="13" t="s">
        <v>11</v>
      </c>
      <c r="D217" s="5">
        <v>0.4884</v>
      </c>
      <c r="E217" s="10">
        <f t="shared" si="219"/>
        <v>0.42002400000000001</v>
      </c>
      <c r="F217" s="80" t="str">
        <f t="shared" si="214"/>
        <v>130 Quant Na2O</v>
      </c>
      <c r="G217" s="13" t="s">
        <v>26</v>
      </c>
      <c r="H217" s="5">
        <v>-7.0999999999999994E-2</v>
      </c>
      <c r="I217" s="38">
        <f t="shared" si="220"/>
        <v>-6.1059999999999996E-2</v>
      </c>
    </row>
    <row r="218" spans="1:9" x14ac:dyDescent="0.25">
      <c r="A218" s="78">
        <f t="shared" si="217"/>
        <v>130</v>
      </c>
      <c r="B218" s="82" t="str">
        <f t="shared" si="218"/>
        <v>130 semi LOI</v>
      </c>
      <c r="C218" s="4" t="s">
        <v>12</v>
      </c>
      <c r="D218" s="5">
        <v>14</v>
      </c>
      <c r="E218" s="10"/>
      <c r="F218" s="80" t="str">
        <f t="shared" si="214"/>
        <v>130 Quant K2O</v>
      </c>
      <c r="G218" s="13" t="s">
        <v>13</v>
      </c>
      <c r="H218" s="5">
        <v>2.5999999999999999E-2</v>
      </c>
      <c r="I218" s="38">
        <f t="shared" si="220"/>
        <v>2.2359999999999998E-2</v>
      </c>
    </row>
    <row r="219" spans="1:9" x14ac:dyDescent="0.25">
      <c r="A219" s="78">
        <f t="shared" si="217"/>
        <v>130</v>
      </c>
      <c r="B219" s="82" t="str">
        <f t="shared" si="218"/>
        <v xml:space="preserve">130 semi </v>
      </c>
      <c r="F219" s="80" t="str">
        <f t="shared" si="214"/>
        <v>130 Quant P2O5</v>
      </c>
      <c r="G219" s="13" t="s">
        <v>35</v>
      </c>
      <c r="H219" s="5">
        <v>5.0000000000000001E-3</v>
      </c>
      <c r="I219" s="38">
        <f t="shared" si="220"/>
        <v>4.3E-3</v>
      </c>
    </row>
    <row r="220" spans="1:9" x14ac:dyDescent="0.25">
      <c r="A220" s="78">
        <f t="shared" si="217"/>
        <v>130</v>
      </c>
      <c r="B220" s="82" t="str">
        <f t="shared" si="218"/>
        <v xml:space="preserve">130 semi </v>
      </c>
      <c r="F220" s="80" t="str">
        <f t="shared" si="214"/>
        <v>130 Quant LOI</v>
      </c>
      <c r="G220" s="4" t="s">
        <v>12</v>
      </c>
      <c r="H220" s="5">
        <v>14</v>
      </c>
      <c r="I220" s="32"/>
    </row>
    <row r="221" spans="1:9" x14ac:dyDescent="0.25">
      <c r="A221" s="78">
        <f t="shared" si="217"/>
        <v>130</v>
      </c>
      <c r="B221" s="82" t="str">
        <f t="shared" si="218"/>
        <v xml:space="preserve">130 semi </v>
      </c>
      <c r="F221" s="80" t="str">
        <f t="shared" si="214"/>
        <v xml:space="preserve">130 Quant </v>
      </c>
    </row>
    <row r="222" spans="1:9" x14ac:dyDescent="0.25">
      <c r="A222" s="78">
        <f>A221+10</f>
        <v>140</v>
      </c>
      <c r="B222" s="82" t="str">
        <f t="shared" si="218"/>
        <v>140 semi Simi-Quantification of sample: BAIC 140-42</v>
      </c>
      <c r="C222" s="117" t="s">
        <v>146</v>
      </c>
      <c r="D222" s="118"/>
      <c r="E222" s="119"/>
      <c r="F222" s="80" t="str">
        <f t="shared" si="214"/>
        <v>140 Quant Quantification of sample: BAIC 140-42</v>
      </c>
      <c r="G222" s="117" t="s">
        <v>255</v>
      </c>
      <c r="H222" s="118"/>
      <c r="I222" s="119"/>
    </row>
    <row r="223" spans="1:9" x14ac:dyDescent="0.25">
      <c r="A223" s="78">
        <f t="shared" si="217"/>
        <v>140</v>
      </c>
      <c r="B223" s="82" t="str">
        <f t="shared" si="218"/>
        <v>140 semi Elements</v>
      </c>
      <c r="C223" s="2" t="s">
        <v>0</v>
      </c>
      <c r="D223" s="3" t="s">
        <v>1</v>
      </c>
      <c r="E223" s="2" t="s">
        <v>2</v>
      </c>
      <c r="F223" s="80" t="str">
        <f t="shared" si="214"/>
        <v>140 Quant Elements</v>
      </c>
      <c r="G223" s="2" t="s">
        <v>0</v>
      </c>
      <c r="H223" s="3" t="s">
        <v>1</v>
      </c>
      <c r="I223" s="2" t="s">
        <v>2</v>
      </c>
    </row>
    <row r="224" spans="1:9" x14ac:dyDescent="0.25">
      <c r="A224" s="78">
        <f t="shared" si="217"/>
        <v>140</v>
      </c>
      <c r="B224" s="82" t="str">
        <f t="shared" si="218"/>
        <v>140 semi MgO</v>
      </c>
      <c r="C224" s="13" t="s">
        <v>3</v>
      </c>
      <c r="D224" s="5">
        <v>42.52</v>
      </c>
      <c r="E224" s="10">
        <f t="shared" ref="E224:E231" si="221">D224*(100-D$232)/100</f>
        <v>36.992400000000004</v>
      </c>
      <c r="F224" s="80" t="str">
        <f t="shared" si="214"/>
        <v>140 Quant SiO2</v>
      </c>
      <c r="G224" s="13" t="s">
        <v>5</v>
      </c>
      <c r="H224" s="5">
        <v>74.384</v>
      </c>
      <c r="I224" s="8">
        <f t="shared" ref="I224:I233" si="222">H224*(100-H$234)/100</f>
        <v>64.71408000000001</v>
      </c>
    </row>
    <row r="225" spans="1:9" x14ac:dyDescent="0.25">
      <c r="A225" s="78">
        <f t="shared" si="217"/>
        <v>140</v>
      </c>
      <c r="B225" s="82" t="str">
        <f t="shared" si="218"/>
        <v>140 semi Al2O3</v>
      </c>
      <c r="C225" s="13" t="s">
        <v>4</v>
      </c>
      <c r="D225" s="5">
        <v>1.91</v>
      </c>
      <c r="E225" s="10">
        <f t="shared" si="221"/>
        <v>1.6617</v>
      </c>
      <c r="F225" s="80" t="str">
        <f t="shared" si="214"/>
        <v>140 Quant TiO2</v>
      </c>
      <c r="G225" s="13" t="s">
        <v>7</v>
      </c>
      <c r="H225" s="5">
        <v>5.7000000000000002E-2</v>
      </c>
      <c r="I225" s="8">
        <f t="shared" si="222"/>
        <v>4.9590000000000002E-2</v>
      </c>
    </row>
    <row r="226" spans="1:9" x14ac:dyDescent="0.25">
      <c r="A226" s="78">
        <f t="shared" si="217"/>
        <v>140</v>
      </c>
      <c r="B226" s="82" t="str">
        <f t="shared" si="218"/>
        <v>140 semi SiO2</v>
      </c>
      <c r="C226" s="13" t="s">
        <v>5</v>
      </c>
      <c r="D226" s="5">
        <v>41.12</v>
      </c>
      <c r="E226" s="10">
        <f t="shared" si="221"/>
        <v>35.774399999999993</v>
      </c>
      <c r="F226" s="80" t="str">
        <f t="shared" si="214"/>
        <v>140 Quant Al2O3</v>
      </c>
      <c r="G226" s="13" t="s">
        <v>4</v>
      </c>
      <c r="H226" s="5">
        <v>1.762</v>
      </c>
      <c r="I226" s="8">
        <f t="shared" si="222"/>
        <v>1.5329400000000002</v>
      </c>
    </row>
    <row r="227" spans="1:9" x14ac:dyDescent="0.25">
      <c r="A227" s="78">
        <f t="shared" si="217"/>
        <v>140</v>
      </c>
      <c r="B227" s="82" t="str">
        <f t="shared" si="218"/>
        <v>140 semi CaO</v>
      </c>
      <c r="C227" s="13" t="s">
        <v>6</v>
      </c>
      <c r="D227" s="5">
        <v>0.7329</v>
      </c>
      <c r="E227" s="10">
        <f t="shared" si="221"/>
        <v>0.63762299999999994</v>
      </c>
      <c r="F227" s="80" t="str">
        <f t="shared" si="214"/>
        <v>140 Quant Fe2O3</v>
      </c>
      <c r="G227" s="13" t="s">
        <v>10</v>
      </c>
      <c r="H227" s="5">
        <v>20.344000000000001</v>
      </c>
      <c r="I227" s="8">
        <f t="shared" si="222"/>
        <v>17.699280000000002</v>
      </c>
    </row>
    <row r="228" spans="1:9" x14ac:dyDescent="0.25">
      <c r="A228" s="78">
        <f t="shared" si="217"/>
        <v>140</v>
      </c>
      <c r="B228" s="82" t="str">
        <f t="shared" si="218"/>
        <v>140 semi Cr2O3</v>
      </c>
      <c r="C228" s="13" t="s">
        <v>8</v>
      </c>
      <c r="D228" s="5">
        <v>0.55559999999999998</v>
      </c>
      <c r="E228" s="10">
        <f t="shared" si="221"/>
        <v>0.48337199999999997</v>
      </c>
      <c r="F228" s="80" t="str">
        <f t="shared" si="214"/>
        <v>140 Quant MnO</v>
      </c>
      <c r="G228" s="13" t="s">
        <v>9</v>
      </c>
      <c r="H228" s="5">
        <v>0.28899999999999998</v>
      </c>
      <c r="I228" s="8">
        <f t="shared" si="222"/>
        <v>0.25142999999999999</v>
      </c>
    </row>
    <row r="229" spans="1:9" x14ac:dyDescent="0.25">
      <c r="A229" s="78">
        <f t="shared" si="217"/>
        <v>140</v>
      </c>
      <c r="B229" s="82" t="str">
        <f t="shared" si="218"/>
        <v>140 semi MnO</v>
      </c>
      <c r="C229" s="13" t="s">
        <v>9</v>
      </c>
      <c r="D229" s="5">
        <v>0.14410000000000001</v>
      </c>
      <c r="E229" s="10">
        <f t="shared" si="221"/>
        <v>0.12536700000000001</v>
      </c>
      <c r="F229" s="80" t="str">
        <f t="shared" si="214"/>
        <v>140 Quant MgO</v>
      </c>
      <c r="G229" s="13" t="s">
        <v>3</v>
      </c>
      <c r="H229" s="5">
        <v>1.9570000000000001</v>
      </c>
      <c r="I229" s="8">
        <f t="shared" si="222"/>
        <v>1.70259</v>
      </c>
    </row>
    <row r="230" spans="1:9" x14ac:dyDescent="0.25">
      <c r="A230" s="78">
        <f t="shared" si="217"/>
        <v>140</v>
      </c>
      <c r="B230" s="82" t="str">
        <f t="shared" si="218"/>
        <v>140 semi Fe2O3</v>
      </c>
      <c r="C230" s="13" t="s">
        <v>10</v>
      </c>
      <c r="D230" s="5">
        <v>12.53</v>
      </c>
      <c r="E230" s="10">
        <f t="shared" si="221"/>
        <v>10.9011</v>
      </c>
      <c r="F230" s="80" t="str">
        <f t="shared" si="214"/>
        <v>140 Quant CaO</v>
      </c>
      <c r="G230" s="13" t="s">
        <v>6</v>
      </c>
      <c r="H230" s="5">
        <v>1.1830000000000001</v>
      </c>
      <c r="I230" s="8">
        <f t="shared" si="222"/>
        <v>1.02921</v>
      </c>
    </row>
    <row r="231" spans="1:9" x14ac:dyDescent="0.25">
      <c r="A231" s="78">
        <f t="shared" si="217"/>
        <v>140</v>
      </c>
      <c r="B231" s="82" t="str">
        <f t="shared" si="218"/>
        <v>140 semi NiO</v>
      </c>
      <c r="C231" s="13" t="s">
        <v>11</v>
      </c>
      <c r="D231" s="5">
        <v>0.48220000000000002</v>
      </c>
      <c r="E231" s="10">
        <f t="shared" si="221"/>
        <v>0.419514</v>
      </c>
      <c r="F231" s="80" t="str">
        <f t="shared" si="214"/>
        <v>140 Quant Na2O</v>
      </c>
      <c r="G231" s="13" t="s">
        <v>26</v>
      </c>
      <c r="H231" s="5">
        <v>-1.2E-2</v>
      </c>
      <c r="I231" s="8">
        <f t="shared" si="222"/>
        <v>-1.044E-2</v>
      </c>
    </row>
    <row r="232" spans="1:9" x14ac:dyDescent="0.25">
      <c r="A232" s="78">
        <f t="shared" si="217"/>
        <v>140</v>
      </c>
      <c r="B232" s="82" t="str">
        <f t="shared" si="218"/>
        <v>140 semi LOI</v>
      </c>
      <c r="C232" s="4" t="s">
        <v>12</v>
      </c>
      <c r="D232" s="5">
        <v>13</v>
      </c>
      <c r="E232" s="10"/>
      <c r="F232" s="80" t="str">
        <f t="shared" si="214"/>
        <v>140 Quant K2O</v>
      </c>
      <c r="G232" s="13" t="s">
        <v>13</v>
      </c>
      <c r="H232" s="5">
        <v>3.1E-2</v>
      </c>
      <c r="I232" s="8">
        <f t="shared" si="222"/>
        <v>2.6970000000000001E-2</v>
      </c>
    </row>
    <row r="233" spans="1:9" x14ac:dyDescent="0.25">
      <c r="A233" s="78">
        <f t="shared" si="217"/>
        <v>140</v>
      </c>
      <c r="B233" s="82" t="str">
        <f t="shared" si="218"/>
        <v xml:space="preserve">140 semi </v>
      </c>
      <c r="F233" s="80" t="str">
        <f t="shared" si="214"/>
        <v>140 Quant P2O5</v>
      </c>
      <c r="G233" s="13" t="s">
        <v>35</v>
      </c>
      <c r="H233" s="5">
        <v>6.0000000000000001E-3</v>
      </c>
      <c r="I233" s="8">
        <f t="shared" si="222"/>
        <v>5.2199999999999998E-3</v>
      </c>
    </row>
    <row r="234" spans="1:9" x14ac:dyDescent="0.25">
      <c r="A234" s="78">
        <f t="shared" si="217"/>
        <v>140</v>
      </c>
      <c r="B234" s="82" t="str">
        <f t="shared" si="218"/>
        <v xml:space="preserve">140 semi </v>
      </c>
      <c r="F234" s="80" t="str">
        <f t="shared" si="214"/>
        <v>140 Quant LOI</v>
      </c>
      <c r="G234" s="4" t="s">
        <v>12</v>
      </c>
      <c r="H234" s="5">
        <v>13</v>
      </c>
      <c r="I234" s="10"/>
    </row>
    <row r="235" spans="1:9" x14ac:dyDescent="0.25">
      <c r="A235" s="78">
        <f t="shared" si="217"/>
        <v>140</v>
      </c>
      <c r="B235" s="82" t="str">
        <f t="shared" si="218"/>
        <v xml:space="preserve">140 semi </v>
      </c>
      <c r="F235" s="80" t="str">
        <f t="shared" si="214"/>
        <v xml:space="preserve">140 Quant </v>
      </c>
    </row>
    <row r="236" spans="1:9" x14ac:dyDescent="0.25">
      <c r="A236" s="78">
        <f>A235+10</f>
        <v>150</v>
      </c>
      <c r="B236" s="82" t="str">
        <f t="shared" si="218"/>
        <v>150 semi Simi-Quantification of sample: BAIC 150-44</v>
      </c>
      <c r="C236" s="117" t="s">
        <v>147</v>
      </c>
      <c r="D236" s="118"/>
      <c r="E236" s="119"/>
      <c r="F236" s="80" t="str">
        <f t="shared" si="214"/>
        <v>150 Quant Quantification of sample: BAIC 150-44</v>
      </c>
      <c r="G236" s="117" t="s">
        <v>282</v>
      </c>
      <c r="H236" s="118"/>
      <c r="I236" s="119"/>
    </row>
    <row r="237" spans="1:9" x14ac:dyDescent="0.25">
      <c r="A237" s="78">
        <f t="shared" si="217"/>
        <v>150</v>
      </c>
      <c r="B237" s="82" t="str">
        <f t="shared" si="218"/>
        <v>150 semi Elements</v>
      </c>
      <c r="C237" s="2" t="s">
        <v>0</v>
      </c>
      <c r="D237" s="3" t="s">
        <v>1</v>
      </c>
      <c r="E237" s="2" t="s">
        <v>2</v>
      </c>
      <c r="F237" s="80" t="str">
        <f t="shared" si="214"/>
        <v>150 Quant Elements</v>
      </c>
      <c r="G237" s="2" t="s">
        <v>0</v>
      </c>
      <c r="H237" s="3" t="s">
        <v>1</v>
      </c>
      <c r="I237" s="2" t="s">
        <v>2</v>
      </c>
    </row>
    <row r="238" spans="1:9" x14ac:dyDescent="0.25">
      <c r="A238" s="78">
        <f t="shared" si="217"/>
        <v>150</v>
      </c>
      <c r="B238" s="82" t="str">
        <f t="shared" si="218"/>
        <v>150 semi MgO</v>
      </c>
      <c r="C238" s="13" t="s">
        <v>3</v>
      </c>
      <c r="D238" s="5">
        <v>40.47</v>
      </c>
      <c r="E238" s="10">
        <f t="shared" ref="E238:E248" si="223">D238*(100-D$248)/100</f>
        <v>35.2089</v>
      </c>
      <c r="F238" s="80" t="str">
        <f t="shared" si="214"/>
        <v>150 Quant SiO2</v>
      </c>
      <c r="G238" s="13" t="s">
        <v>5</v>
      </c>
      <c r="H238" s="5">
        <v>43.485999999999997</v>
      </c>
      <c r="I238" s="38">
        <f>H238*(100-H$248)/100</f>
        <v>37.832819999999998</v>
      </c>
    </row>
    <row r="239" spans="1:9" x14ac:dyDescent="0.25">
      <c r="A239" s="78">
        <f t="shared" si="217"/>
        <v>150</v>
      </c>
      <c r="B239" s="82" t="str">
        <f t="shared" si="218"/>
        <v>150 semi Al2O3</v>
      </c>
      <c r="C239" s="13" t="s">
        <v>4</v>
      </c>
      <c r="D239" s="5">
        <v>3.3140000000000001</v>
      </c>
      <c r="E239" s="10">
        <f t="shared" si="223"/>
        <v>2.8831799999999999</v>
      </c>
      <c r="F239" s="80" t="str">
        <f t="shared" si="214"/>
        <v>150 Quant TiO2</v>
      </c>
      <c r="G239" s="13" t="s">
        <v>7</v>
      </c>
      <c r="H239" s="5">
        <v>6.8000000000000005E-2</v>
      </c>
      <c r="I239" s="38">
        <f t="shared" ref="I239:I247" si="224">H239*(100-H$248)/100</f>
        <v>5.9160000000000004E-2</v>
      </c>
    </row>
    <row r="240" spans="1:9" x14ac:dyDescent="0.25">
      <c r="A240" s="78">
        <f t="shared" si="217"/>
        <v>150</v>
      </c>
      <c r="B240" s="82" t="str">
        <f t="shared" si="218"/>
        <v>150 semi SiO2</v>
      </c>
      <c r="C240" s="13" t="s">
        <v>5</v>
      </c>
      <c r="D240" s="5">
        <v>40.729999999999997</v>
      </c>
      <c r="E240" s="10">
        <f t="shared" si="223"/>
        <v>35.435099999999998</v>
      </c>
      <c r="F240" s="80" t="str">
        <f t="shared" si="214"/>
        <v>150 Quant Al2O3</v>
      </c>
      <c r="G240" s="13" t="s">
        <v>4</v>
      </c>
      <c r="H240" s="5">
        <v>2.4180000000000001</v>
      </c>
      <c r="I240" s="38">
        <f t="shared" si="224"/>
        <v>2.1036600000000001</v>
      </c>
    </row>
    <row r="241" spans="1:9" x14ac:dyDescent="0.25">
      <c r="A241" s="78">
        <f t="shared" si="217"/>
        <v>150</v>
      </c>
      <c r="B241" s="82" t="str">
        <f t="shared" si="218"/>
        <v>150 semi K2O</v>
      </c>
      <c r="C241" s="13" t="s">
        <v>13</v>
      </c>
      <c r="D241" s="5">
        <v>3.1379999999999998E-2</v>
      </c>
      <c r="E241" s="10">
        <f t="shared" si="223"/>
        <v>2.7300599999999998E-2</v>
      </c>
      <c r="F241" s="80" t="str">
        <f t="shared" si="214"/>
        <v>150 Quant Fe2O3</v>
      </c>
      <c r="G241" s="13" t="s">
        <v>10</v>
      </c>
      <c r="H241" s="5">
        <v>10.823</v>
      </c>
      <c r="I241" s="38">
        <f t="shared" si="224"/>
        <v>9.41601</v>
      </c>
    </row>
    <row r="242" spans="1:9" x14ac:dyDescent="0.25">
      <c r="A242" s="78">
        <f t="shared" si="217"/>
        <v>150</v>
      </c>
      <c r="B242" s="82" t="str">
        <f t="shared" si="218"/>
        <v>150 semi CaO</v>
      </c>
      <c r="C242" s="13" t="s">
        <v>6</v>
      </c>
      <c r="D242" s="5">
        <v>1.591</v>
      </c>
      <c r="E242" s="10">
        <f t="shared" si="223"/>
        <v>1.3841700000000001</v>
      </c>
      <c r="F242" s="80" t="str">
        <f t="shared" si="214"/>
        <v>150 Quant MnO</v>
      </c>
      <c r="G242" s="13" t="s">
        <v>9</v>
      </c>
      <c r="H242" s="5">
        <v>0.15</v>
      </c>
      <c r="I242" s="38">
        <f t="shared" si="224"/>
        <v>0.13049999999999998</v>
      </c>
    </row>
    <row r="243" spans="1:9" x14ac:dyDescent="0.25">
      <c r="A243" s="78">
        <f t="shared" si="217"/>
        <v>150</v>
      </c>
      <c r="B243" s="82" t="str">
        <f t="shared" si="218"/>
        <v>150 semi TiO2</v>
      </c>
      <c r="C243" s="13" t="s">
        <v>7</v>
      </c>
      <c r="D243" s="5">
        <v>8.0790000000000001E-2</v>
      </c>
      <c r="E243" s="10">
        <f t="shared" si="223"/>
        <v>7.0287299999999997E-2</v>
      </c>
      <c r="F243" s="80" t="str">
        <f t="shared" si="214"/>
        <v>150 Quant MgO</v>
      </c>
      <c r="G243" s="13" t="s">
        <v>3</v>
      </c>
      <c r="H243" s="5">
        <v>41.534999999999997</v>
      </c>
      <c r="I243" s="38">
        <f t="shared" si="224"/>
        <v>36.135449999999999</v>
      </c>
    </row>
    <row r="244" spans="1:9" x14ac:dyDescent="0.25">
      <c r="A244" s="78">
        <f t="shared" si="217"/>
        <v>150</v>
      </c>
      <c r="B244" s="82" t="str">
        <f t="shared" si="218"/>
        <v>150 semi Cr2O3</v>
      </c>
      <c r="C244" s="13" t="s">
        <v>8</v>
      </c>
      <c r="D244" s="5">
        <v>0.52659999999999996</v>
      </c>
      <c r="E244" s="10">
        <f t="shared" si="223"/>
        <v>0.45814199999999999</v>
      </c>
      <c r="F244" s="80" t="str">
        <f t="shared" si="214"/>
        <v>150 Quant CaO</v>
      </c>
      <c r="G244" s="13" t="s">
        <v>6</v>
      </c>
      <c r="H244" s="5">
        <v>1.554</v>
      </c>
      <c r="I244" s="38">
        <f t="shared" si="224"/>
        <v>1.3519800000000002</v>
      </c>
    </row>
    <row r="245" spans="1:9" x14ac:dyDescent="0.25">
      <c r="A245" s="78">
        <f t="shared" si="217"/>
        <v>150</v>
      </c>
      <c r="B245" s="82" t="str">
        <f t="shared" si="218"/>
        <v>150 semi MnO</v>
      </c>
      <c r="C245" s="13" t="s">
        <v>9</v>
      </c>
      <c r="D245" s="5">
        <v>0.15379999999999999</v>
      </c>
      <c r="E245" s="10">
        <f t="shared" si="223"/>
        <v>0.13380599999999998</v>
      </c>
      <c r="F245" s="80" t="str">
        <f t="shared" si="214"/>
        <v>150 Quant Na2O</v>
      </c>
      <c r="G245" s="13" t="s">
        <v>26</v>
      </c>
      <c r="H245" s="5">
        <v>-7.0000000000000007E-2</v>
      </c>
      <c r="I245" s="38">
        <f t="shared" si="224"/>
        <v>-6.090000000000001E-2</v>
      </c>
    </row>
    <row r="246" spans="1:9" x14ac:dyDescent="0.25">
      <c r="A246" s="78">
        <f t="shared" si="217"/>
        <v>150</v>
      </c>
      <c r="B246" s="82" t="str">
        <f t="shared" si="218"/>
        <v>150 semi Fe2O3</v>
      </c>
      <c r="C246" s="13" t="s">
        <v>10</v>
      </c>
      <c r="D246" s="5">
        <v>12.68</v>
      </c>
      <c r="E246" s="10">
        <f t="shared" si="223"/>
        <v>11.031600000000001</v>
      </c>
      <c r="F246" s="80" t="str">
        <f t="shared" si="214"/>
        <v>150 Quant K2O</v>
      </c>
      <c r="G246" s="13" t="s">
        <v>13</v>
      </c>
      <c r="H246" s="5">
        <v>0.03</v>
      </c>
      <c r="I246" s="38">
        <f t="shared" si="224"/>
        <v>2.6099999999999998E-2</v>
      </c>
    </row>
    <row r="247" spans="1:9" x14ac:dyDescent="0.25">
      <c r="A247" s="78">
        <f t="shared" si="217"/>
        <v>150</v>
      </c>
      <c r="B247" s="82" t="str">
        <f t="shared" si="218"/>
        <v>150 semi NiO</v>
      </c>
      <c r="C247" s="13" t="s">
        <v>11</v>
      </c>
      <c r="D247" s="5">
        <v>0.42259999999999998</v>
      </c>
      <c r="E247" s="10">
        <f t="shared" si="223"/>
        <v>0.36766199999999999</v>
      </c>
      <c r="F247" s="80" t="str">
        <f t="shared" si="214"/>
        <v>150 Quant P2O5</v>
      </c>
      <c r="G247" s="13" t="s">
        <v>35</v>
      </c>
      <c r="H247" s="5">
        <v>5.0000000000000001E-3</v>
      </c>
      <c r="I247" s="38">
        <f t="shared" si="224"/>
        <v>4.3499999999999997E-3</v>
      </c>
    </row>
    <row r="248" spans="1:9" x14ac:dyDescent="0.25">
      <c r="A248" s="78">
        <f t="shared" si="217"/>
        <v>150</v>
      </c>
      <c r="B248" s="82" t="str">
        <f t="shared" si="218"/>
        <v>150 semi LOI</v>
      </c>
      <c r="C248" s="4" t="s">
        <v>12</v>
      </c>
      <c r="D248" s="5">
        <v>13</v>
      </c>
      <c r="E248" s="10">
        <f t="shared" si="223"/>
        <v>11.31</v>
      </c>
      <c r="F248" s="80" t="str">
        <f t="shared" si="214"/>
        <v>150 Quant LOI</v>
      </c>
      <c r="G248" s="4" t="s">
        <v>12</v>
      </c>
      <c r="H248" s="5">
        <v>13</v>
      </c>
      <c r="I248" s="10"/>
    </row>
    <row r="249" spans="1:9" x14ac:dyDescent="0.25">
      <c r="A249" s="78">
        <f t="shared" si="217"/>
        <v>150</v>
      </c>
      <c r="B249" s="82" t="str">
        <f t="shared" si="218"/>
        <v xml:space="preserve">150 semi </v>
      </c>
      <c r="F249" s="80" t="str">
        <f t="shared" si="214"/>
        <v xml:space="preserve">150 Quant </v>
      </c>
    </row>
    <row r="250" spans="1:9" x14ac:dyDescent="0.25">
      <c r="A250" s="78">
        <f t="shared" si="217"/>
        <v>150</v>
      </c>
      <c r="B250" s="82" t="str">
        <f t="shared" si="218"/>
        <v xml:space="preserve">150 semi </v>
      </c>
      <c r="F250" s="80" t="str">
        <f t="shared" si="214"/>
        <v xml:space="preserve">150 Quant </v>
      </c>
    </row>
    <row r="251" spans="1:9" x14ac:dyDescent="0.25">
      <c r="A251" s="78">
        <f>A250+10</f>
        <v>160</v>
      </c>
      <c r="B251" s="82" t="str">
        <f t="shared" si="218"/>
        <v>160 semi Simi-Quantification of sample: BAIC 160-46</v>
      </c>
      <c r="C251" s="117" t="s">
        <v>313</v>
      </c>
      <c r="D251" s="118"/>
      <c r="E251" s="119"/>
      <c r="F251" s="80" t="str">
        <f t="shared" si="214"/>
        <v>160 Quant Quantification of sample: BAIC 160-46</v>
      </c>
      <c r="G251" s="117" t="s">
        <v>312</v>
      </c>
      <c r="H251" s="118"/>
      <c r="I251" s="119"/>
    </row>
    <row r="252" spans="1:9" x14ac:dyDescent="0.25">
      <c r="A252" s="78">
        <f t="shared" si="217"/>
        <v>160</v>
      </c>
      <c r="B252" s="82" t="str">
        <f t="shared" si="218"/>
        <v>160 semi Elements</v>
      </c>
      <c r="C252" s="2" t="s">
        <v>0</v>
      </c>
      <c r="D252" s="3" t="s">
        <v>1</v>
      </c>
      <c r="E252" s="2" t="s">
        <v>2</v>
      </c>
      <c r="F252" s="80" t="str">
        <f t="shared" si="214"/>
        <v>160 Quant Elements</v>
      </c>
      <c r="G252" s="2" t="s">
        <v>0</v>
      </c>
      <c r="H252" s="3" t="s">
        <v>1</v>
      </c>
      <c r="I252" s="2" t="s">
        <v>2</v>
      </c>
    </row>
    <row r="253" spans="1:9" x14ac:dyDescent="0.25">
      <c r="A253" s="78">
        <f t="shared" si="217"/>
        <v>160</v>
      </c>
      <c r="B253" s="82" t="str">
        <f t="shared" si="218"/>
        <v>160 semi MgO</v>
      </c>
      <c r="C253" s="13" t="s">
        <v>3</v>
      </c>
      <c r="D253" s="5">
        <v>40.6</v>
      </c>
      <c r="E253" s="10">
        <f t="shared" ref="E253:E260" si="225">D253*(100-D$261)/100</f>
        <v>35.322000000000003</v>
      </c>
      <c r="F253" s="80" t="str">
        <f t="shared" ref="F253:F316" si="226">A253&amp;" Quant "&amp;G253</f>
        <v>160 Quant SiO2</v>
      </c>
      <c r="G253" s="13" t="s">
        <v>5</v>
      </c>
      <c r="H253" s="5">
        <v>44.59</v>
      </c>
      <c r="I253" s="8">
        <f>H253*(100-H$263)/100</f>
        <v>38.793300000000002</v>
      </c>
    </row>
    <row r="254" spans="1:9" x14ac:dyDescent="0.25">
      <c r="A254" s="78">
        <f t="shared" si="217"/>
        <v>160</v>
      </c>
      <c r="B254" s="82" t="str">
        <f t="shared" si="218"/>
        <v>160 semi Al2O3</v>
      </c>
      <c r="C254" s="13" t="s">
        <v>4</v>
      </c>
      <c r="D254" s="5">
        <v>3.266</v>
      </c>
      <c r="E254" s="10">
        <f t="shared" si="225"/>
        <v>2.8414199999999998</v>
      </c>
      <c r="F254" s="80" t="str">
        <f t="shared" si="226"/>
        <v>160 Quant TiO2</v>
      </c>
      <c r="G254" s="13" t="s">
        <v>7</v>
      </c>
      <c r="H254" s="5">
        <v>3.5999999999999997E-2</v>
      </c>
      <c r="I254" s="8">
        <f t="shared" ref="I254:I262" si="227">H254*(100-H$263)/100</f>
        <v>3.1319999999999994E-2</v>
      </c>
    </row>
    <row r="255" spans="1:9" x14ac:dyDescent="0.25">
      <c r="A255" s="78">
        <f t="shared" si="217"/>
        <v>160</v>
      </c>
      <c r="B255" s="82" t="str">
        <f t="shared" si="218"/>
        <v>160 semi SiO2</v>
      </c>
      <c r="C255" s="13" t="s">
        <v>5</v>
      </c>
      <c r="D255" s="5">
        <v>41.3</v>
      </c>
      <c r="E255" s="10">
        <f t="shared" si="225"/>
        <v>35.930999999999997</v>
      </c>
      <c r="F255" s="80" t="str">
        <f t="shared" si="226"/>
        <v>160 Quant Al2O3</v>
      </c>
      <c r="G255" s="13" t="s">
        <v>4</v>
      </c>
      <c r="H255" s="5">
        <v>2.2450000000000001</v>
      </c>
      <c r="I255" s="8">
        <f t="shared" si="227"/>
        <v>1.9531499999999999</v>
      </c>
    </row>
    <row r="256" spans="1:9" x14ac:dyDescent="0.25">
      <c r="A256" s="78">
        <f t="shared" si="217"/>
        <v>160</v>
      </c>
      <c r="B256" s="82" t="str">
        <f t="shared" si="218"/>
        <v>160 semi CaO</v>
      </c>
      <c r="C256" s="13" t="s">
        <v>6</v>
      </c>
      <c r="D256" s="5">
        <v>1.9670000000000001</v>
      </c>
      <c r="E256" s="10">
        <f t="shared" si="225"/>
        <v>1.7112900000000002</v>
      </c>
      <c r="F256" s="80" t="str">
        <f t="shared" si="226"/>
        <v>160 Quant Fe2O3</v>
      </c>
      <c r="G256" s="13" t="s">
        <v>10</v>
      </c>
      <c r="H256" s="5">
        <v>9.6080000000000005</v>
      </c>
      <c r="I256" s="8">
        <f t="shared" si="227"/>
        <v>8.3589600000000015</v>
      </c>
    </row>
    <row r="257" spans="1:9" x14ac:dyDescent="0.25">
      <c r="A257" s="78">
        <f t="shared" si="217"/>
        <v>160</v>
      </c>
      <c r="B257" s="82" t="str">
        <f t="shared" si="218"/>
        <v>160 semi Cr2O3</v>
      </c>
      <c r="C257" s="13" t="s">
        <v>8</v>
      </c>
      <c r="D257" s="5">
        <v>0.61509999999999998</v>
      </c>
      <c r="E257" s="10">
        <f t="shared" si="225"/>
        <v>0.53513699999999997</v>
      </c>
      <c r="F257" s="80" t="str">
        <f t="shared" si="226"/>
        <v>160 Quant MnO</v>
      </c>
      <c r="G257" s="13" t="s">
        <v>9</v>
      </c>
      <c r="H257" s="5">
        <v>0.13600000000000001</v>
      </c>
      <c r="I257" s="8">
        <f t="shared" si="227"/>
        <v>0.11832000000000001</v>
      </c>
    </row>
    <row r="258" spans="1:9" x14ac:dyDescent="0.25">
      <c r="A258" s="78">
        <f t="shared" si="217"/>
        <v>160</v>
      </c>
      <c r="B258" s="82" t="str">
        <f t="shared" si="218"/>
        <v>160 semi MnO</v>
      </c>
      <c r="C258" s="13" t="s">
        <v>9</v>
      </c>
      <c r="D258" s="5">
        <v>0.15570000000000001</v>
      </c>
      <c r="E258" s="10">
        <f t="shared" si="225"/>
        <v>0.135459</v>
      </c>
      <c r="F258" s="80" t="str">
        <f t="shared" si="226"/>
        <v>160 Quant MgO</v>
      </c>
      <c r="G258" s="13" t="s">
        <v>3</v>
      </c>
      <c r="H258" s="5">
        <v>41.527999999999999</v>
      </c>
      <c r="I258" s="8">
        <f t="shared" si="227"/>
        <v>36.129359999999998</v>
      </c>
    </row>
    <row r="259" spans="1:9" x14ac:dyDescent="0.25">
      <c r="A259" s="78">
        <f t="shared" si="217"/>
        <v>160</v>
      </c>
      <c r="B259" s="82" t="str">
        <f t="shared" si="218"/>
        <v>160 semi Fe2O3</v>
      </c>
      <c r="C259" s="13" t="s">
        <v>10</v>
      </c>
      <c r="D259" s="5">
        <v>11.65</v>
      </c>
      <c r="E259" s="10">
        <f t="shared" si="225"/>
        <v>10.1355</v>
      </c>
      <c r="F259" s="80" t="str">
        <f t="shared" si="226"/>
        <v>160 Quant CaO</v>
      </c>
      <c r="G259" s="13" t="s">
        <v>6</v>
      </c>
      <c r="H259" s="5">
        <v>1.907</v>
      </c>
      <c r="I259" s="8">
        <f t="shared" si="227"/>
        <v>1.65909</v>
      </c>
    </row>
    <row r="260" spans="1:9" x14ac:dyDescent="0.25">
      <c r="A260" s="78">
        <f t="shared" si="217"/>
        <v>160</v>
      </c>
      <c r="B260" s="82" t="str">
        <f t="shared" si="218"/>
        <v>160 semi NiO</v>
      </c>
      <c r="C260" s="13" t="s">
        <v>11</v>
      </c>
      <c r="D260" s="5">
        <v>0.45200000000000001</v>
      </c>
      <c r="E260" s="10">
        <f t="shared" si="225"/>
        <v>0.39323999999999998</v>
      </c>
      <c r="F260" s="80" t="str">
        <f t="shared" si="226"/>
        <v>160 Quant Na2O</v>
      </c>
      <c r="G260" s="13" t="s">
        <v>26</v>
      </c>
      <c r="H260" s="5">
        <v>-6.9000000000000006E-2</v>
      </c>
      <c r="I260" s="8">
        <f t="shared" si="227"/>
        <v>-6.003E-2</v>
      </c>
    </row>
    <row r="261" spans="1:9" x14ac:dyDescent="0.25">
      <c r="A261" s="78">
        <f t="shared" si="217"/>
        <v>160</v>
      </c>
      <c r="B261" s="82" t="str">
        <f t="shared" si="218"/>
        <v>160 semi LOI</v>
      </c>
      <c r="C261" s="4" t="s">
        <v>12</v>
      </c>
      <c r="D261" s="5">
        <v>13</v>
      </c>
      <c r="E261" s="10"/>
      <c r="F261" s="80" t="str">
        <f t="shared" si="226"/>
        <v>160 Quant K2O</v>
      </c>
      <c r="G261" s="13" t="s">
        <v>13</v>
      </c>
      <c r="H261" s="5">
        <v>1.2999999999999999E-2</v>
      </c>
      <c r="I261" s="8">
        <f t="shared" si="227"/>
        <v>1.1310000000000001E-2</v>
      </c>
    </row>
    <row r="262" spans="1:9" x14ac:dyDescent="0.25">
      <c r="A262" s="78">
        <f t="shared" si="217"/>
        <v>160</v>
      </c>
      <c r="B262" s="82" t="str">
        <f t="shared" si="218"/>
        <v xml:space="preserve">160 semi </v>
      </c>
      <c r="F262" s="80" t="str">
        <f t="shared" si="226"/>
        <v>160 Quant P2O5</v>
      </c>
      <c r="G262" s="13" t="s">
        <v>35</v>
      </c>
      <c r="H262" s="5">
        <v>4.0000000000000001E-3</v>
      </c>
      <c r="I262" s="8">
        <f t="shared" si="227"/>
        <v>3.4800000000000005E-3</v>
      </c>
    </row>
    <row r="263" spans="1:9" x14ac:dyDescent="0.25">
      <c r="A263" s="78">
        <f t="shared" si="217"/>
        <v>160</v>
      </c>
      <c r="B263" s="82" t="str">
        <f t="shared" si="218"/>
        <v xml:space="preserve">160 semi </v>
      </c>
      <c r="F263" s="80" t="str">
        <f t="shared" si="226"/>
        <v>160 Quant LOI</v>
      </c>
      <c r="G263" s="4" t="s">
        <v>12</v>
      </c>
      <c r="H263" s="5">
        <v>13</v>
      </c>
      <c r="I263" s="13"/>
    </row>
    <row r="264" spans="1:9" x14ac:dyDescent="0.25">
      <c r="A264" s="78">
        <f t="shared" ref="A264:A327" si="228">A263</f>
        <v>160</v>
      </c>
      <c r="B264" s="82" t="str">
        <f t="shared" ref="B264:B327" si="229">A264&amp;" semi "&amp;C264</f>
        <v xml:space="preserve">160 semi </v>
      </c>
      <c r="F264" s="80" t="str">
        <f t="shared" si="226"/>
        <v xml:space="preserve">160 Quant </v>
      </c>
    </row>
    <row r="265" spans="1:9" x14ac:dyDescent="0.25">
      <c r="A265" s="78">
        <f>A264+10</f>
        <v>170</v>
      </c>
      <c r="B265" s="82" t="str">
        <f t="shared" si="229"/>
        <v>170 semi Simi-Quantification of sample: BAIC 170-48</v>
      </c>
      <c r="C265" s="117" t="s">
        <v>148</v>
      </c>
      <c r="D265" s="118"/>
      <c r="E265" s="119"/>
      <c r="F265" s="80" t="str">
        <f t="shared" si="226"/>
        <v>170 Quant Quantification of sample: BAIC 170-48</v>
      </c>
      <c r="G265" s="117" t="s">
        <v>293</v>
      </c>
      <c r="H265" s="118"/>
      <c r="I265" s="119"/>
    </row>
    <row r="266" spans="1:9" x14ac:dyDescent="0.25">
      <c r="A266" s="78">
        <f t="shared" si="228"/>
        <v>170</v>
      </c>
      <c r="B266" s="82" t="str">
        <f t="shared" si="229"/>
        <v>170 semi Elements</v>
      </c>
      <c r="C266" s="2" t="s">
        <v>0</v>
      </c>
      <c r="D266" s="3" t="s">
        <v>1</v>
      </c>
      <c r="E266" s="2" t="s">
        <v>2</v>
      </c>
      <c r="F266" s="80" t="str">
        <f t="shared" si="226"/>
        <v>170 Quant Elements</v>
      </c>
      <c r="G266" s="2" t="s">
        <v>0</v>
      </c>
      <c r="H266" s="3" t="s">
        <v>1</v>
      </c>
      <c r="I266" s="2" t="s">
        <v>2</v>
      </c>
    </row>
    <row r="267" spans="1:9" x14ac:dyDescent="0.25">
      <c r="A267" s="78">
        <f t="shared" si="228"/>
        <v>170</v>
      </c>
      <c r="B267" s="82" t="str">
        <f t="shared" si="229"/>
        <v>170 semi MgO</v>
      </c>
      <c r="C267" s="13" t="s">
        <v>3</v>
      </c>
      <c r="D267" s="5">
        <v>41.97</v>
      </c>
      <c r="E267" s="10">
        <f t="shared" ref="E267:E274" si="230">D267*(100-D$275)/100</f>
        <v>36.5139</v>
      </c>
      <c r="F267" s="80" t="str">
        <f t="shared" si="226"/>
        <v>170 Quant SiO2</v>
      </c>
      <c r="G267" s="13" t="s">
        <v>5</v>
      </c>
      <c r="H267" s="5">
        <v>43.250999999999998</v>
      </c>
      <c r="I267" s="10">
        <f>H267*(100-H$277)/100</f>
        <v>37.628369999999997</v>
      </c>
    </row>
    <row r="268" spans="1:9" x14ac:dyDescent="0.25">
      <c r="A268" s="78">
        <f t="shared" si="228"/>
        <v>170</v>
      </c>
      <c r="B268" s="82" t="str">
        <f t="shared" si="229"/>
        <v>170 semi Al2O3</v>
      </c>
      <c r="C268" s="13" t="s">
        <v>4</v>
      </c>
      <c r="D268" s="5">
        <v>3.1280000000000001</v>
      </c>
      <c r="E268" s="10">
        <f t="shared" si="230"/>
        <v>2.7213600000000002</v>
      </c>
      <c r="F268" s="80" t="str">
        <f t="shared" si="226"/>
        <v>170 Quant TiO2</v>
      </c>
      <c r="G268" s="13" t="s">
        <v>7</v>
      </c>
      <c r="H268" s="5">
        <v>4.2999999999999997E-2</v>
      </c>
      <c r="I268" s="10">
        <f t="shared" ref="I268:I276" si="231">H268*(100-H$277)/100</f>
        <v>3.7409999999999999E-2</v>
      </c>
    </row>
    <row r="269" spans="1:9" x14ac:dyDescent="0.25">
      <c r="A269" s="78">
        <f t="shared" si="228"/>
        <v>170</v>
      </c>
      <c r="B269" s="82" t="str">
        <f t="shared" si="229"/>
        <v>170 semi SiO2</v>
      </c>
      <c r="C269" s="13" t="s">
        <v>5</v>
      </c>
      <c r="D269" s="5">
        <v>40.01</v>
      </c>
      <c r="E269" s="10">
        <f t="shared" si="230"/>
        <v>34.808700000000002</v>
      </c>
      <c r="F269" s="80" t="str">
        <f t="shared" si="226"/>
        <v>170 Quant Al2O3</v>
      </c>
      <c r="G269" s="13" t="s">
        <v>4</v>
      </c>
      <c r="H269" s="5">
        <v>2.153</v>
      </c>
      <c r="I269" s="10">
        <f t="shared" si="231"/>
        <v>1.8731100000000001</v>
      </c>
    </row>
    <row r="270" spans="1:9" x14ac:dyDescent="0.25">
      <c r="A270" s="78">
        <f t="shared" si="228"/>
        <v>170</v>
      </c>
      <c r="B270" s="82" t="str">
        <f t="shared" si="229"/>
        <v>170 semi CaO</v>
      </c>
      <c r="C270" s="13" t="s">
        <v>6</v>
      </c>
      <c r="D270" s="5">
        <v>1.1830000000000001</v>
      </c>
      <c r="E270" s="10">
        <f t="shared" si="230"/>
        <v>1.02921</v>
      </c>
      <c r="F270" s="80" t="str">
        <f t="shared" si="226"/>
        <v>170 Quant Fe2O3</v>
      </c>
      <c r="G270" s="13" t="s">
        <v>10</v>
      </c>
      <c r="H270" s="5">
        <v>10.478</v>
      </c>
      <c r="I270" s="10">
        <f t="shared" si="231"/>
        <v>9.1158599999999996</v>
      </c>
    </row>
    <row r="271" spans="1:9" x14ac:dyDescent="0.25">
      <c r="A271" s="78">
        <f t="shared" si="228"/>
        <v>170</v>
      </c>
      <c r="B271" s="82" t="str">
        <f t="shared" si="229"/>
        <v>170 semi Cr2O3</v>
      </c>
      <c r="C271" s="13" t="s">
        <v>8</v>
      </c>
      <c r="D271" s="5">
        <v>0.54630000000000001</v>
      </c>
      <c r="E271" s="10">
        <f t="shared" si="230"/>
        <v>0.47528100000000001</v>
      </c>
      <c r="F271" s="80" t="str">
        <f t="shared" si="226"/>
        <v>170 Quant MnO</v>
      </c>
      <c r="G271" s="13" t="s">
        <v>9</v>
      </c>
      <c r="H271" s="5">
        <v>0.14299999999999999</v>
      </c>
      <c r="I271" s="10">
        <f t="shared" si="231"/>
        <v>0.12440999999999999</v>
      </c>
    </row>
    <row r="272" spans="1:9" x14ac:dyDescent="0.25">
      <c r="A272" s="78">
        <f t="shared" si="228"/>
        <v>170</v>
      </c>
      <c r="B272" s="82" t="str">
        <f t="shared" si="229"/>
        <v>170 semi MnO</v>
      </c>
      <c r="C272" s="13" t="s">
        <v>9</v>
      </c>
      <c r="D272" s="5">
        <v>0.13950000000000001</v>
      </c>
      <c r="E272" s="10">
        <f t="shared" si="230"/>
        <v>0.12136500000000001</v>
      </c>
      <c r="F272" s="80" t="str">
        <f t="shared" si="226"/>
        <v>170 Quant MgO</v>
      </c>
      <c r="G272" s="13" t="s">
        <v>3</v>
      </c>
      <c r="H272" s="5">
        <v>42.756999999999998</v>
      </c>
      <c r="I272" s="10">
        <f t="shared" si="231"/>
        <v>37.198589999999996</v>
      </c>
    </row>
    <row r="273" spans="1:9" x14ac:dyDescent="0.25">
      <c r="A273" s="78">
        <f t="shared" si="228"/>
        <v>170</v>
      </c>
      <c r="B273" s="82" t="str">
        <f t="shared" si="229"/>
        <v>170 semi Fe2O3</v>
      </c>
      <c r="C273" s="13" t="s">
        <v>10</v>
      </c>
      <c r="D273" s="5">
        <v>12.59</v>
      </c>
      <c r="E273" s="10">
        <f t="shared" si="230"/>
        <v>10.953299999999999</v>
      </c>
      <c r="F273" s="80" t="str">
        <f t="shared" si="226"/>
        <v>170 Quant CaO</v>
      </c>
      <c r="G273" s="13" t="s">
        <v>6</v>
      </c>
      <c r="H273" s="5">
        <v>1.2170000000000001</v>
      </c>
      <c r="I273" s="10">
        <f t="shared" si="231"/>
        <v>1.0587900000000001</v>
      </c>
    </row>
    <row r="274" spans="1:9" x14ac:dyDescent="0.25">
      <c r="A274" s="78">
        <f t="shared" si="228"/>
        <v>170</v>
      </c>
      <c r="B274" s="82" t="str">
        <f t="shared" si="229"/>
        <v>170 semi NiO</v>
      </c>
      <c r="C274" s="13" t="s">
        <v>11</v>
      </c>
      <c r="D274" s="5">
        <v>0.43259999999999998</v>
      </c>
      <c r="E274" s="10">
        <f t="shared" si="230"/>
        <v>0.37636199999999997</v>
      </c>
      <c r="F274" s="80" t="str">
        <f t="shared" si="226"/>
        <v>170 Quant Na2O</v>
      </c>
      <c r="G274" s="13" t="s">
        <v>26</v>
      </c>
      <c r="H274" s="5">
        <v>-5.8000000000000003E-2</v>
      </c>
      <c r="I274" s="10">
        <f t="shared" si="231"/>
        <v>-5.0460000000000005E-2</v>
      </c>
    </row>
    <row r="275" spans="1:9" x14ac:dyDescent="0.25">
      <c r="A275" s="78">
        <f t="shared" si="228"/>
        <v>170</v>
      </c>
      <c r="B275" s="82" t="str">
        <f t="shared" si="229"/>
        <v>170 semi LOI</v>
      </c>
      <c r="C275" s="4" t="s">
        <v>12</v>
      </c>
      <c r="D275" s="5">
        <v>13</v>
      </c>
      <c r="E275" s="10"/>
      <c r="F275" s="80" t="str">
        <f t="shared" si="226"/>
        <v>170 Quant K2O</v>
      </c>
      <c r="G275" s="13" t="s">
        <v>13</v>
      </c>
      <c r="H275" s="5">
        <v>8.9999999999999993E-3</v>
      </c>
      <c r="I275" s="10">
        <f t="shared" si="231"/>
        <v>7.8299999999999984E-3</v>
      </c>
    </row>
    <row r="276" spans="1:9" x14ac:dyDescent="0.25">
      <c r="A276" s="78">
        <f t="shared" si="228"/>
        <v>170</v>
      </c>
      <c r="B276" s="82" t="str">
        <f t="shared" si="229"/>
        <v xml:space="preserve">170 semi </v>
      </c>
      <c r="C276" s="29"/>
      <c r="D276" s="11"/>
      <c r="E276" s="20"/>
      <c r="F276" s="80" t="str">
        <f t="shared" si="226"/>
        <v>170 Quant P2O5</v>
      </c>
      <c r="G276" s="13" t="s">
        <v>35</v>
      </c>
      <c r="H276" s="5">
        <v>6.0000000000000001E-3</v>
      </c>
      <c r="I276" s="10">
        <f t="shared" si="231"/>
        <v>5.2199999999999998E-3</v>
      </c>
    </row>
    <row r="277" spans="1:9" x14ac:dyDescent="0.25">
      <c r="A277" s="78">
        <f t="shared" si="228"/>
        <v>170</v>
      </c>
      <c r="B277" s="82" t="str">
        <f t="shared" si="229"/>
        <v xml:space="preserve">170 semi </v>
      </c>
      <c r="F277" s="80" t="str">
        <f t="shared" si="226"/>
        <v>170 Quant LOI</v>
      </c>
      <c r="G277" s="4" t="s">
        <v>12</v>
      </c>
      <c r="H277" s="5">
        <v>13</v>
      </c>
      <c r="I277" s="10"/>
    </row>
    <row r="278" spans="1:9" x14ac:dyDescent="0.25">
      <c r="A278" s="78">
        <f t="shared" si="228"/>
        <v>170</v>
      </c>
      <c r="B278" s="82" t="str">
        <f t="shared" si="229"/>
        <v xml:space="preserve">170 semi </v>
      </c>
      <c r="F278" s="80" t="str">
        <f t="shared" si="226"/>
        <v xml:space="preserve">170 Quant </v>
      </c>
    </row>
    <row r="279" spans="1:9" x14ac:dyDescent="0.25">
      <c r="A279" s="78">
        <f>A278+10</f>
        <v>180</v>
      </c>
      <c r="B279" s="82" t="str">
        <f t="shared" si="229"/>
        <v>180 semi Simi-Quantification of sample: BAIC 180-50</v>
      </c>
      <c r="C279" s="117" t="s">
        <v>149</v>
      </c>
      <c r="D279" s="118"/>
      <c r="E279" s="119"/>
      <c r="F279" s="80" t="str">
        <f t="shared" si="226"/>
        <v>180 Quant Quantification of sample: BAIC 180-50</v>
      </c>
      <c r="G279" s="117" t="s">
        <v>256</v>
      </c>
      <c r="H279" s="118"/>
      <c r="I279" s="119"/>
    </row>
    <row r="280" spans="1:9" x14ac:dyDescent="0.25">
      <c r="A280" s="78">
        <f t="shared" si="228"/>
        <v>180</v>
      </c>
      <c r="B280" s="82" t="str">
        <f t="shared" si="229"/>
        <v>180 semi Elements</v>
      </c>
      <c r="C280" s="2" t="s">
        <v>0</v>
      </c>
      <c r="D280" s="3" t="s">
        <v>1</v>
      </c>
      <c r="E280" s="2" t="s">
        <v>2</v>
      </c>
      <c r="F280" s="80" t="str">
        <f t="shared" si="226"/>
        <v>180 Quant Elements</v>
      </c>
      <c r="G280" s="2" t="s">
        <v>0</v>
      </c>
      <c r="H280" s="3" t="s">
        <v>1</v>
      </c>
      <c r="I280" s="2" t="s">
        <v>2</v>
      </c>
    </row>
    <row r="281" spans="1:9" x14ac:dyDescent="0.25">
      <c r="A281" s="78">
        <f t="shared" si="228"/>
        <v>180</v>
      </c>
      <c r="B281" s="82" t="str">
        <f t="shared" si="229"/>
        <v>180 semi MgO</v>
      </c>
      <c r="C281" s="13" t="s">
        <v>3</v>
      </c>
      <c r="D281" s="5">
        <v>40.94</v>
      </c>
      <c r="E281" s="10">
        <f t="shared" ref="E281:E288" si="232">D281*(100-D$289)/100</f>
        <v>35.617799999999995</v>
      </c>
      <c r="F281" s="80" t="str">
        <f t="shared" si="226"/>
        <v>180 Quant SiO2</v>
      </c>
      <c r="G281" s="13" t="s">
        <v>5</v>
      </c>
      <c r="H281" s="5">
        <v>60.720999999999997</v>
      </c>
      <c r="I281" s="38">
        <f>H281*(100-H$291)/100</f>
        <v>52.827269999999999</v>
      </c>
    </row>
    <row r="282" spans="1:9" x14ac:dyDescent="0.25">
      <c r="A282" s="78">
        <f t="shared" si="228"/>
        <v>180</v>
      </c>
      <c r="B282" s="82" t="str">
        <f t="shared" si="229"/>
        <v>180 semi Al2O3</v>
      </c>
      <c r="C282" s="13" t="s">
        <v>4</v>
      </c>
      <c r="D282" s="5">
        <v>2.5350000000000001</v>
      </c>
      <c r="E282" s="10">
        <f t="shared" si="232"/>
        <v>2.2054500000000004</v>
      </c>
      <c r="F282" s="80" t="str">
        <f t="shared" si="226"/>
        <v>180 Quant TiO2</v>
      </c>
      <c r="G282" s="13" t="s">
        <v>7</v>
      </c>
      <c r="H282" s="5">
        <v>5.2999999999999999E-2</v>
      </c>
      <c r="I282" s="38">
        <f t="shared" ref="I282:I290" si="233">H282*(100-H$291)/100</f>
        <v>4.6109999999999998E-2</v>
      </c>
    </row>
    <row r="283" spans="1:9" x14ac:dyDescent="0.25">
      <c r="A283" s="78">
        <f t="shared" si="228"/>
        <v>180</v>
      </c>
      <c r="B283" s="82" t="str">
        <f t="shared" si="229"/>
        <v>180 semi SiO2</v>
      </c>
      <c r="C283" s="13" t="s">
        <v>5</v>
      </c>
      <c r="D283" s="5">
        <v>41.73</v>
      </c>
      <c r="E283" s="10">
        <f t="shared" si="232"/>
        <v>36.305099999999996</v>
      </c>
      <c r="F283" s="80" t="str">
        <f t="shared" si="226"/>
        <v>180 Quant Al2O3</v>
      </c>
      <c r="G283" s="13" t="s">
        <v>4</v>
      </c>
      <c r="H283" s="5">
        <v>2.0979999999999999</v>
      </c>
      <c r="I283" s="38">
        <f t="shared" si="233"/>
        <v>1.8252599999999999</v>
      </c>
    </row>
    <row r="284" spans="1:9" x14ac:dyDescent="0.25">
      <c r="A284" s="78">
        <f t="shared" si="228"/>
        <v>180</v>
      </c>
      <c r="B284" s="82" t="str">
        <f t="shared" si="229"/>
        <v>180 semi CaO</v>
      </c>
      <c r="C284" s="13" t="s">
        <v>6</v>
      </c>
      <c r="D284" s="5">
        <v>1.65</v>
      </c>
      <c r="E284" s="10">
        <f t="shared" si="232"/>
        <v>1.4354999999999998</v>
      </c>
      <c r="F284" s="80" t="str">
        <f t="shared" si="226"/>
        <v>180 Quant Fe2O3</v>
      </c>
      <c r="G284" s="13" t="s">
        <v>10</v>
      </c>
      <c r="H284" s="5">
        <v>6.0990000000000002</v>
      </c>
      <c r="I284" s="38">
        <f t="shared" si="233"/>
        <v>5.3061300000000005</v>
      </c>
    </row>
    <row r="285" spans="1:9" x14ac:dyDescent="0.25">
      <c r="A285" s="78">
        <f t="shared" si="228"/>
        <v>180</v>
      </c>
      <c r="B285" s="82" t="str">
        <f t="shared" si="229"/>
        <v>180 semi Cr2O3</v>
      </c>
      <c r="C285" s="13" t="s">
        <v>8</v>
      </c>
      <c r="D285" s="5">
        <v>0.50460000000000005</v>
      </c>
      <c r="E285" s="10">
        <f t="shared" si="232"/>
        <v>0.43900200000000006</v>
      </c>
      <c r="F285" s="80" t="str">
        <f t="shared" si="226"/>
        <v>180 Quant MnO</v>
      </c>
      <c r="G285" s="13" t="s">
        <v>9</v>
      </c>
      <c r="H285" s="5">
        <v>0.223</v>
      </c>
      <c r="I285" s="38">
        <f t="shared" si="233"/>
        <v>0.19400999999999999</v>
      </c>
    </row>
    <row r="286" spans="1:9" x14ac:dyDescent="0.25">
      <c r="A286" s="78">
        <f t="shared" si="228"/>
        <v>180</v>
      </c>
      <c r="B286" s="82" t="str">
        <f t="shared" si="229"/>
        <v>180 semi MnO</v>
      </c>
      <c r="C286" s="13" t="s">
        <v>9</v>
      </c>
      <c r="D286" s="5">
        <v>0.15720000000000001</v>
      </c>
      <c r="E286" s="10">
        <f t="shared" si="232"/>
        <v>0.136764</v>
      </c>
      <c r="F286" s="80" t="str">
        <f t="shared" si="226"/>
        <v>180 Quant MgO</v>
      </c>
      <c r="G286" s="13" t="s">
        <v>3</v>
      </c>
      <c r="H286" s="5">
        <v>28.707000000000001</v>
      </c>
      <c r="I286" s="38">
        <f t="shared" si="233"/>
        <v>24.975090000000002</v>
      </c>
    </row>
    <row r="287" spans="1:9" x14ac:dyDescent="0.25">
      <c r="A287" s="78">
        <f t="shared" si="228"/>
        <v>180</v>
      </c>
      <c r="B287" s="82" t="str">
        <f t="shared" si="229"/>
        <v>180 semi Fe2O3</v>
      </c>
      <c r="C287" s="13" t="s">
        <v>10</v>
      </c>
      <c r="D287" s="5">
        <v>12.06</v>
      </c>
      <c r="E287" s="10">
        <f t="shared" si="232"/>
        <v>10.4922</v>
      </c>
      <c r="F287" s="80" t="str">
        <f t="shared" si="226"/>
        <v>180 Quant CaO</v>
      </c>
      <c r="G287" s="13" t="s">
        <v>6</v>
      </c>
      <c r="H287" s="5">
        <v>2.1259999999999999</v>
      </c>
      <c r="I287" s="38">
        <f t="shared" si="233"/>
        <v>1.8496199999999998</v>
      </c>
    </row>
    <row r="288" spans="1:9" x14ac:dyDescent="0.25">
      <c r="A288" s="78">
        <f t="shared" si="228"/>
        <v>180</v>
      </c>
      <c r="B288" s="82" t="str">
        <f t="shared" si="229"/>
        <v>180 semi NiO</v>
      </c>
      <c r="C288" s="13" t="s">
        <v>11</v>
      </c>
      <c r="D288" s="5">
        <v>0.4199</v>
      </c>
      <c r="E288" s="10">
        <f t="shared" si="232"/>
        <v>0.365313</v>
      </c>
      <c r="F288" s="80" t="str">
        <f t="shared" si="226"/>
        <v>180 Quant Na2O</v>
      </c>
      <c r="G288" s="13" t="s">
        <v>26</v>
      </c>
      <c r="H288" s="5">
        <v>-4.3999999999999997E-2</v>
      </c>
      <c r="I288" s="38">
        <f t="shared" si="233"/>
        <v>-3.8280000000000002E-2</v>
      </c>
    </row>
    <row r="289" spans="1:10" x14ac:dyDescent="0.25">
      <c r="A289" s="78">
        <f t="shared" si="228"/>
        <v>180</v>
      </c>
      <c r="B289" s="82" t="str">
        <f t="shared" si="229"/>
        <v>180 semi LOI</v>
      </c>
      <c r="C289" s="4" t="s">
        <v>12</v>
      </c>
      <c r="D289" s="5">
        <v>13</v>
      </c>
      <c r="E289" s="10"/>
      <c r="F289" s="80" t="str">
        <f t="shared" si="226"/>
        <v>180 Quant K2O</v>
      </c>
      <c r="G289" s="13" t="s">
        <v>13</v>
      </c>
      <c r="H289" s="5">
        <v>1.0999999999999999E-2</v>
      </c>
      <c r="I289" s="38">
        <f t="shared" si="233"/>
        <v>9.5700000000000004E-3</v>
      </c>
    </row>
    <row r="290" spans="1:10" x14ac:dyDescent="0.25">
      <c r="A290" s="78">
        <f t="shared" si="228"/>
        <v>180</v>
      </c>
      <c r="B290" s="82" t="str">
        <f t="shared" si="229"/>
        <v xml:space="preserve">180 semi </v>
      </c>
      <c r="F290" s="80" t="str">
        <f t="shared" si="226"/>
        <v>180 Quant P2O5</v>
      </c>
      <c r="G290" s="13" t="s">
        <v>35</v>
      </c>
      <c r="H290" s="5">
        <v>5.0000000000000001E-3</v>
      </c>
      <c r="I290" s="38">
        <f t="shared" si="233"/>
        <v>4.3499999999999997E-3</v>
      </c>
    </row>
    <row r="291" spans="1:10" x14ac:dyDescent="0.25">
      <c r="A291" s="78">
        <f t="shared" si="228"/>
        <v>180</v>
      </c>
      <c r="B291" s="82" t="str">
        <f t="shared" si="229"/>
        <v xml:space="preserve">180 semi </v>
      </c>
      <c r="F291" s="80" t="str">
        <f t="shared" si="226"/>
        <v>180 Quant LOI</v>
      </c>
      <c r="G291" s="4" t="s">
        <v>12</v>
      </c>
      <c r="H291" s="5">
        <v>13</v>
      </c>
      <c r="I291" s="10"/>
    </row>
    <row r="292" spans="1:10" x14ac:dyDescent="0.25">
      <c r="A292" s="78">
        <f t="shared" si="228"/>
        <v>180</v>
      </c>
      <c r="B292" s="82" t="str">
        <f t="shared" si="229"/>
        <v xml:space="preserve">180 semi </v>
      </c>
      <c r="F292" s="80" t="str">
        <f t="shared" si="226"/>
        <v xml:space="preserve">180 Quant </v>
      </c>
      <c r="G292" s="29"/>
      <c r="H292" s="11"/>
      <c r="I292" s="20"/>
    </row>
    <row r="293" spans="1:10" x14ac:dyDescent="0.25">
      <c r="A293" s="78">
        <f>A292+10</f>
        <v>190</v>
      </c>
      <c r="B293" s="82" t="str">
        <f t="shared" si="229"/>
        <v>190 semi Simi-Quantification of sample: BAIC 190-62</v>
      </c>
      <c r="C293" s="117" t="s">
        <v>150</v>
      </c>
      <c r="D293" s="118"/>
      <c r="E293" s="119"/>
      <c r="F293" s="80" t="str">
        <f t="shared" si="226"/>
        <v>190 Quant Quantification of sample: BAIC 190-62</v>
      </c>
      <c r="G293" s="120" t="s">
        <v>281</v>
      </c>
      <c r="H293" s="120"/>
      <c r="I293" s="120"/>
    </row>
    <row r="294" spans="1:10" x14ac:dyDescent="0.25">
      <c r="A294" s="78">
        <f t="shared" si="228"/>
        <v>190</v>
      </c>
      <c r="B294" s="82" t="str">
        <f t="shared" si="229"/>
        <v>190 semi Elements</v>
      </c>
      <c r="C294" s="2" t="s">
        <v>0</v>
      </c>
      <c r="D294" s="3" t="s">
        <v>1</v>
      </c>
      <c r="E294" s="2" t="s">
        <v>2</v>
      </c>
      <c r="F294" s="80" t="str">
        <f t="shared" si="226"/>
        <v>190 Quant Elements</v>
      </c>
      <c r="G294" s="2" t="s">
        <v>0</v>
      </c>
      <c r="H294" s="3" t="s">
        <v>1</v>
      </c>
      <c r="I294" s="2" t="s">
        <v>2</v>
      </c>
    </row>
    <row r="295" spans="1:10" x14ac:dyDescent="0.25">
      <c r="A295" s="78">
        <f t="shared" si="228"/>
        <v>190</v>
      </c>
      <c r="B295" s="82" t="str">
        <f t="shared" si="229"/>
        <v>190 semi MgO</v>
      </c>
      <c r="C295" s="13" t="s">
        <v>3</v>
      </c>
      <c r="D295" s="5">
        <v>39.82</v>
      </c>
      <c r="E295" s="10">
        <f t="shared" ref="E295:E304" si="234">D295*(100-D$305)/100</f>
        <v>35.041599999999995</v>
      </c>
      <c r="F295" s="80" t="str">
        <f t="shared" si="226"/>
        <v>190 Quant SiO2</v>
      </c>
      <c r="G295" s="13" t="s">
        <v>5</v>
      </c>
      <c r="H295" s="5">
        <v>44.970999999999997</v>
      </c>
      <c r="I295" s="38">
        <f>H295*(100-H$305)/100</f>
        <v>39.574480000000001</v>
      </c>
    </row>
    <row r="296" spans="1:10" x14ac:dyDescent="0.25">
      <c r="A296" s="78">
        <f t="shared" si="228"/>
        <v>190</v>
      </c>
      <c r="B296" s="82" t="str">
        <f t="shared" si="229"/>
        <v>190 semi Al2O3</v>
      </c>
      <c r="C296" s="13" t="s">
        <v>4</v>
      </c>
      <c r="D296" s="5">
        <v>3.0510000000000002</v>
      </c>
      <c r="E296" s="10">
        <f t="shared" si="234"/>
        <v>2.6848800000000002</v>
      </c>
      <c r="F296" s="80" t="str">
        <f t="shared" si="226"/>
        <v>190 Quant TiO2</v>
      </c>
      <c r="G296" s="13" t="s">
        <v>7</v>
      </c>
      <c r="H296" s="5">
        <v>6.6000000000000003E-2</v>
      </c>
      <c r="I296" s="38">
        <f t="shared" ref="I296:I304" si="235">H296*(100-H$305)/100</f>
        <v>5.808E-2</v>
      </c>
    </row>
    <row r="297" spans="1:10" x14ac:dyDescent="0.25">
      <c r="A297" s="78">
        <f t="shared" si="228"/>
        <v>190</v>
      </c>
      <c r="B297" s="82" t="str">
        <f t="shared" si="229"/>
        <v>190 semi SiO2</v>
      </c>
      <c r="C297" s="13" t="s">
        <v>5</v>
      </c>
      <c r="D297" s="5">
        <v>42</v>
      </c>
      <c r="E297" s="10">
        <f t="shared" si="234"/>
        <v>36.96</v>
      </c>
      <c r="F297" s="80" t="str">
        <f t="shared" si="226"/>
        <v>190 Quant Al2O3</v>
      </c>
      <c r="G297" s="13" t="s">
        <v>4</v>
      </c>
      <c r="H297" s="5">
        <v>2.09</v>
      </c>
      <c r="I297" s="38">
        <f t="shared" si="235"/>
        <v>1.8391999999999999</v>
      </c>
      <c r="J297" s="16"/>
    </row>
    <row r="298" spans="1:10" x14ac:dyDescent="0.25">
      <c r="A298" s="78">
        <f t="shared" si="228"/>
        <v>190</v>
      </c>
      <c r="B298" s="82" t="str">
        <f t="shared" si="229"/>
        <v>190 semi K2O</v>
      </c>
      <c r="C298" s="13" t="s">
        <v>13</v>
      </c>
      <c r="D298" s="5">
        <v>3.005E-2</v>
      </c>
      <c r="E298" s="10">
        <f t="shared" si="234"/>
        <v>2.6444000000000002E-2</v>
      </c>
      <c r="F298" s="80" t="str">
        <f t="shared" si="226"/>
        <v>190 Quant Fe2O3</v>
      </c>
      <c r="G298" s="13" t="s">
        <v>10</v>
      </c>
      <c r="H298" s="5">
        <v>9.9039999999999999</v>
      </c>
      <c r="I298" s="38">
        <f t="shared" si="235"/>
        <v>8.7155199999999997</v>
      </c>
    </row>
    <row r="299" spans="1:10" x14ac:dyDescent="0.25">
      <c r="A299" s="78">
        <f t="shared" si="228"/>
        <v>190</v>
      </c>
      <c r="B299" s="82" t="str">
        <f t="shared" si="229"/>
        <v>190 semi CaO</v>
      </c>
      <c r="C299" s="13" t="s">
        <v>6</v>
      </c>
      <c r="D299" s="5">
        <v>2.1230000000000002</v>
      </c>
      <c r="E299" s="10">
        <f t="shared" si="234"/>
        <v>1.8682400000000001</v>
      </c>
      <c r="F299" s="80" t="str">
        <f t="shared" si="226"/>
        <v>190 Quant MnO</v>
      </c>
      <c r="G299" s="13" t="s">
        <v>9</v>
      </c>
      <c r="H299" s="5">
        <v>0.14199999999999999</v>
      </c>
      <c r="I299" s="38">
        <f t="shared" si="235"/>
        <v>0.12495999999999999</v>
      </c>
    </row>
    <row r="300" spans="1:10" x14ac:dyDescent="0.25">
      <c r="A300" s="78">
        <f t="shared" si="228"/>
        <v>190</v>
      </c>
      <c r="B300" s="82" t="str">
        <f t="shared" si="229"/>
        <v>190 semi TiO2</v>
      </c>
      <c r="C300" s="13" t="s">
        <v>7</v>
      </c>
      <c r="D300" s="5">
        <v>9.2990000000000003E-2</v>
      </c>
      <c r="E300" s="10">
        <f t="shared" si="234"/>
        <v>8.1831200000000007E-2</v>
      </c>
      <c r="F300" s="80" t="str">
        <f t="shared" si="226"/>
        <v>190 Quant MgO</v>
      </c>
      <c r="G300" s="13" t="s">
        <v>3</v>
      </c>
      <c r="H300" s="5">
        <v>40.884999999999998</v>
      </c>
      <c r="I300" s="38">
        <f t="shared" si="235"/>
        <v>35.9788</v>
      </c>
    </row>
    <row r="301" spans="1:10" x14ac:dyDescent="0.25">
      <c r="A301" s="78">
        <f t="shared" si="228"/>
        <v>190</v>
      </c>
      <c r="B301" s="82" t="str">
        <f t="shared" si="229"/>
        <v>190 semi Cr2O3</v>
      </c>
      <c r="C301" s="13" t="s">
        <v>8</v>
      </c>
      <c r="D301" s="5">
        <v>0.53869999999999996</v>
      </c>
      <c r="E301" s="10">
        <f t="shared" si="234"/>
        <v>0.47405599999999992</v>
      </c>
      <c r="F301" s="80" t="str">
        <f t="shared" si="226"/>
        <v>190 Quant CaO</v>
      </c>
      <c r="G301" s="13" t="s">
        <v>6</v>
      </c>
      <c r="H301" s="5">
        <v>1.9590000000000001</v>
      </c>
      <c r="I301" s="38">
        <f t="shared" si="235"/>
        <v>1.7239199999999999</v>
      </c>
    </row>
    <row r="302" spans="1:10" x14ac:dyDescent="0.25">
      <c r="A302" s="78">
        <f t="shared" si="228"/>
        <v>190</v>
      </c>
      <c r="B302" s="82" t="str">
        <f t="shared" si="229"/>
        <v>190 semi MnO</v>
      </c>
      <c r="C302" s="13" t="s">
        <v>9</v>
      </c>
      <c r="D302" s="5">
        <v>0.17180000000000001</v>
      </c>
      <c r="E302" s="10">
        <f t="shared" si="234"/>
        <v>0.15118400000000001</v>
      </c>
      <c r="F302" s="80" t="str">
        <f t="shared" si="226"/>
        <v>190 Quant Na2O</v>
      </c>
      <c r="G302" s="13" t="s">
        <v>26</v>
      </c>
      <c r="H302" s="5">
        <v>-5.2999999999999999E-2</v>
      </c>
      <c r="I302" s="38">
        <f t="shared" si="235"/>
        <v>-4.6639999999999994E-2</v>
      </c>
    </row>
    <row r="303" spans="1:10" x14ac:dyDescent="0.25">
      <c r="A303" s="78">
        <f t="shared" si="228"/>
        <v>190</v>
      </c>
      <c r="B303" s="82" t="str">
        <f t="shared" si="229"/>
        <v>190 semi Fe2O3</v>
      </c>
      <c r="C303" s="13" t="s">
        <v>10</v>
      </c>
      <c r="D303" s="5">
        <v>11.73</v>
      </c>
      <c r="E303" s="10">
        <f t="shared" si="234"/>
        <v>10.3224</v>
      </c>
      <c r="F303" s="80" t="str">
        <f t="shared" si="226"/>
        <v>190 Quant K2O</v>
      </c>
      <c r="G303" s="13" t="s">
        <v>13</v>
      </c>
      <c r="H303" s="5">
        <v>0.03</v>
      </c>
      <c r="I303" s="38">
        <f t="shared" si="235"/>
        <v>2.6399999999999996E-2</v>
      </c>
    </row>
    <row r="304" spans="1:10" x14ac:dyDescent="0.25">
      <c r="A304" s="78">
        <f t="shared" si="228"/>
        <v>190</v>
      </c>
      <c r="B304" s="82" t="str">
        <f t="shared" si="229"/>
        <v>190 semi NiO</v>
      </c>
      <c r="C304" s="13" t="s">
        <v>11</v>
      </c>
      <c r="D304" s="5">
        <v>0.43619999999999998</v>
      </c>
      <c r="E304" s="10">
        <f t="shared" si="234"/>
        <v>0.38385599999999998</v>
      </c>
      <c r="F304" s="80" t="str">
        <f t="shared" si="226"/>
        <v>190 Quant P2O5</v>
      </c>
      <c r="G304" s="13" t="s">
        <v>35</v>
      </c>
      <c r="H304" s="5">
        <v>6.0000000000000001E-3</v>
      </c>
      <c r="I304" s="38">
        <f t="shared" si="235"/>
        <v>5.28E-3</v>
      </c>
    </row>
    <row r="305" spans="1:9" x14ac:dyDescent="0.25">
      <c r="A305" s="78">
        <f t="shared" si="228"/>
        <v>190</v>
      </c>
      <c r="B305" s="82" t="str">
        <f t="shared" si="229"/>
        <v>190 semi LOI</v>
      </c>
      <c r="C305" s="4" t="s">
        <v>12</v>
      </c>
      <c r="D305" s="5">
        <v>12</v>
      </c>
      <c r="E305" s="10"/>
      <c r="F305" s="80" t="str">
        <f t="shared" si="226"/>
        <v>190 Quant LOI</v>
      </c>
      <c r="G305" s="4" t="s">
        <v>12</v>
      </c>
      <c r="H305" s="5">
        <v>12</v>
      </c>
      <c r="I305" s="10"/>
    </row>
    <row r="306" spans="1:9" x14ac:dyDescent="0.25">
      <c r="A306" s="78">
        <f t="shared" si="228"/>
        <v>190</v>
      </c>
      <c r="B306" s="82" t="str">
        <f t="shared" si="229"/>
        <v xml:space="preserve">190 semi </v>
      </c>
      <c r="F306" s="80" t="str">
        <f t="shared" si="226"/>
        <v xml:space="preserve">190 Quant </v>
      </c>
    </row>
    <row r="307" spans="1:9" x14ac:dyDescent="0.25">
      <c r="A307" s="78">
        <f t="shared" si="228"/>
        <v>190</v>
      </c>
      <c r="B307" s="82" t="str">
        <f t="shared" si="229"/>
        <v xml:space="preserve">190 semi </v>
      </c>
      <c r="F307" s="80" t="str">
        <f t="shared" si="226"/>
        <v xml:space="preserve">190 Quant </v>
      </c>
    </row>
    <row r="308" spans="1:9" x14ac:dyDescent="0.25">
      <c r="A308" s="78">
        <f>A307+10</f>
        <v>200</v>
      </c>
      <c r="B308" s="82" t="str">
        <f t="shared" si="229"/>
        <v>200 semi Simi-Quantification of sample: BAIC 200-66</v>
      </c>
      <c r="C308" s="117" t="s">
        <v>151</v>
      </c>
      <c r="D308" s="118"/>
      <c r="E308" s="119"/>
      <c r="F308" s="80" t="str">
        <f t="shared" si="226"/>
        <v>200 Quant Quantification of sample: BAIC 200-66</v>
      </c>
      <c r="G308" s="117" t="s">
        <v>294</v>
      </c>
      <c r="H308" s="118"/>
      <c r="I308" s="119"/>
    </row>
    <row r="309" spans="1:9" x14ac:dyDescent="0.25">
      <c r="A309" s="78">
        <f t="shared" si="228"/>
        <v>200</v>
      </c>
      <c r="B309" s="82" t="str">
        <f t="shared" si="229"/>
        <v>200 semi Elements</v>
      </c>
      <c r="C309" s="2" t="s">
        <v>0</v>
      </c>
      <c r="D309" s="3" t="s">
        <v>1</v>
      </c>
      <c r="E309" s="2" t="s">
        <v>2</v>
      </c>
      <c r="F309" s="80" t="str">
        <f t="shared" si="226"/>
        <v>200 Quant Elements</v>
      </c>
      <c r="G309" s="2" t="s">
        <v>0</v>
      </c>
      <c r="H309" s="3" t="s">
        <v>1</v>
      </c>
      <c r="I309" s="2" t="s">
        <v>2</v>
      </c>
    </row>
    <row r="310" spans="1:9" x14ac:dyDescent="0.25">
      <c r="A310" s="78">
        <f t="shared" si="228"/>
        <v>200</v>
      </c>
      <c r="B310" s="82" t="str">
        <f t="shared" si="229"/>
        <v>200 semi Na2O</v>
      </c>
      <c r="C310" s="13" t="s">
        <v>26</v>
      </c>
      <c r="D310" s="5">
        <v>0.14749999999999999</v>
      </c>
      <c r="E310" s="10">
        <f t="shared" ref="E310:E318" si="236">D310*(100-D$319)/100</f>
        <v>0.1298</v>
      </c>
      <c r="F310" s="80" t="str">
        <f t="shared" si="226"/>
        <v>200 Quant SiO2</v>
      </c>
      <c r="G310" s="13" t="s">
        <v>5</v>
      </c>
      <c r="H310" s="5">
        <v>43.9</v>
      </c>
      <c r="I310" s="5">
        <f>H310*(100-H$320)/100</f>
        <v>38.631999999999998</v>
      </c>
    </row>
    <row r="311" spans="1:9" x14ac:dyDescent="0.25">
      <c r="A311" s="78">
        <f t="shared" si="228"/>
        <v>200</v>
      </c>
      <c r="B311" s="82" t="str">
        <f t="shared" si="229"/>
        <v>200 semi MgO</v>
      </c>
      <c r="C311" s="13" t="s">
        <v>3</v>
      </c>
      <c r="D311" s="5">
        <v>37.270000000000003</v>
      </c>
      <c r="E311" s="10">
        <f t="shared" si="236"/>
        <v>32.797600000000003</v>
      </c>
      <c r="F311" s="80" t="str">
        <f t="shared" si="226"/>
        <v>200 Quant TiO2</v>
      </c>
      <c r="G311" s="13" t="s">
        <v>7</v>
      </c>
      <c r="H311" s="5">
        <v>6.7000000000000004E-2</v>
      </c>
      <c r="I311" s="5">
        <f t="shared" ref="I311:I319" si="237">H311*(100-H$320)/100</f>
        <v>5.8960000000000005E-2</v>
      </c>
    </row>
    <row r="312" spans="1:9" x14ac:dyDescent="0.25">
      <c r="A312" s="78">
        <f t="shared" si="228"/>
        <v>200</v>
      </c>
      <c r="B312" s="82" t="str">
        <f t="shared" si="229"/>
        <v>200 semi Al2O3</v>
      </c>
      <c r="C312" s="13" t="s">
        <v>4</v>
      </c>
      <c r="D312" s="5">
        <v>4.7469999999999999</v>
      </c>
      <c r="E312" s="10">
        <f t="shared" si="236"/>
        <v>4.1773600000000002</v>
      </c>
      <c r="F312" s="80" t="str">
        <f t="shared" si="226"/>
        <v>200 Quant Al2O3</v>
      </c>
      <c r="G312" s="13" t="s">
        <v>4</v>
      </c>
      <c r="H312" s="5">
        <v>3.544</v>
      </c>
      <c r="I312" s="5">
        <f t="shared" si="237"/>
        <v>3.1187200000000002</v>
      </c>
    </row>
    <row r="313" spans="1:9" x14ac:dyDescent="0.25">
      <c r="A313" s="78">
        <f t="shared" si="228"/>
        <v>200</v>
      </c>
      <c r="B313" s="82" t="str">
        <f t="shared" si="229"/>
        <v>200 semi SiO2</v>
      </c>
      <c r="C313" s="13" t="s">
        <v>5</v>
      </c>
      <c r="D313" s="5">
        <v>40.43</v>
      </c>
      <c r="E313" s="10">
        <f t="shared" si="236"/>
        <v>35.578400000000002</v>
      </c>
      <c r="F313" s="80" t="str">
        <f t="shared" si="226"/>
        <v>200 Quant Fe2O3</v>
      </c>
      <c r="G313" s="13" t="s">
        <v>10</v>
      </c>
      <c r="H313" s="5">
        <v>9.6769999999999996</v>
      </c>
      <c r="I313" s="5">
        <f t="shared" si="237"/>
        <v>8.5157600000000002</v>
      </c>
    </row>
    <row r="314" spans="1:9" x14ac:dyDescent="0.25">
      <c r="A314" s="78">
        <f t="shared" si="228"/>
        <v>200</v>
      </c>
      <c r="B314" s="82" t="str">
        <f t="shared" si="229"/>
        <v>200 semi CaO</v>
      </c>
      <c r="C314" s="13" t="s">
        <v>6</v>
      </c>
      <c r="D314" s="5">
        <v>4.8070000000000004</v>
      </c>
      <c r="E314" s="10">
        <f t="shared" si="236"/>
        <v>4.2301600000000006</v>
      </c>
      <c r="F314" s="80" t="str">
        <f t="shared" si="226"/>
        <v>200 Quant MnO</v>
      </c>
      <c r="G314" s="13" t="s">
        <v>9</v>
      </c>
      <c r="H314" s="5">
        <v>0.14000000000000001</v>
      </c>
      <c r="I314" s="5">
        <f t="shared" si="237"/>
        <v>0.1232</v>
      </c>
    </row>
    <row r="315" spans="1:9" x14ac:dyDescent="0.25">
      <c r="A315" s="78">
        <f t="shared" si="228"/>
        <v>200</v>
      </c>
      <c r="B315" s="82" t="str">
        <f t="shared" si="229"/>
        <v>200 semi Cr2O3</v>
      </c>
      <c r="C315" s="13" t="s">
        <v>8</v>
      </c>
      <c r="D315" s="5">
        <v>0.54290000000000005</v>
      </c>
      <c r="E315" s="10">
        <f t="shared" si="236"/>
        <v>0.47775200000000007</v>
      </c>
      <c r="F315" s="80" t="str">
        <f t="shared" si="226"/>
        <v>200 Quant MgO</v>
      </c>
      <c r="G315" s="13" t="s">
        <v>3</v>
      </c>
      <c r="H315" s="5">
        <v>38.1</v>
      </c>
      <c r="I315" s="5">
        <f t="shared" si="237"/>
        <v>33.527999999999999</v>
      </c>
    </row>
    <row r="316" spans="1:9" x14ac:dyDescent="0.25">
      <c r="A316" s="78">
        <f t="shared" si="228"/>
        <v>200</v>
      </c>
      <c r="B316" s="82" t="str">
        <f t="shared" si="229"/>
        <v>200 semi MnO</v>
      </c>
      <c r="C316" s="13" t="s">
        <v>9</v>
      </c>
      <c r="D316" s="5">
        <v>0.15590000000000001</v>
      </c>
      <c r="E316" s="10">
        <f t="shared" si="236"/>
        <v>0.13719200000000001</v>
      </c>
      <c r="F316" s="80" t="str">
        <f t="shared" si="226"/>
        <v>200 Quant CaO</v>
      </c>
      <c r="G316" s="13" t="s">
        <v>6</v>
      </c>
      <c r="H316" s="5">
        <v>4.5419999999999998</v>
      </c>
      <c r="I316" s="5">
        <f t="shared" si="237"/>
        <v>3.9969599999999996</v>
      </c>
    </row>
    <row r="317" spans="1:9" x14ac:dyDescent="0.25">
      <c r="A317" s="78">
        <f t="shared" si="228"/>
        <v>200</v>
      </c>
      <c r="B317" s="82" t="str">
        <f t="shared" si="229"/>
        <v>200 semi Fe2O3</v>
      </c>
      <c r="C317" s="13" t="s">
        <v>10</v>
      </c>
      <c r="D317" s="5">
        <v>11.52</v>
      </c>
      <c r="E317" s="10">
        <f t="shared" si="236"/>
        <v>10.137599999999999</v>
      </c>
      <c r="F317" s="80" t="str">
        <f t="shared" ref="F317:F380" si="238">A317&amp;" Quant "&amp;G317</f>
        <v>200 Quant Na2O</v>
      </c>
      <c r="G317" s="13" t="s">
        <v>26</v>
      </c>
      <c r="H317" s="5">
        <v>-2E-3</v>
      </c>
      <c r="I317" s="5">
        <f t="shared" si="237"/>
        <v>-1.7599999999999998E-3</v>
      </c>
    </row>
    <row r="318" spans="1:9" x14ac:dyDescent="0.25">
      <c r="A318" s="78">
        <f t="shared" si="228"/>
        <v>200</v>
      </c>
      <c r="B318" s="82" t="str">
        <f t="shared" si="229"/>
        <v>200 semi NiO</v>
      </c>
      <c r="C318" s="13" t="s">
        <v>11</v>
      </c>
      <c r="D318" s="5">
        <v>0.38140000000000002</v>
      </c>
      <c r="E318" s="10">
        <f t="shared" si="236"/>
        <v>0.33563200000000004</v>
      </c>
      <c r="F318" s="80" t="str">
        <f t="shared" si="238"/>
        <v>200 Quant K2O</v>
      </c>
      <c r="G318" s="13" t="s">
        <v>13</v>
      </c>
      <c r="H318" s="5">
        <v>2.8000000000000001E-2</v>
      </c>
      <c r="I318" s="5">
        <f t="shared" si="237"/>
        <v>2.4639999999999999E-2</v>
      </c>
    </row>
    <row r="319" spans="1:9" x14ac:dyDescent="0.25">
      <c r="A319" s="78">
        <f t="shared" si="228"/>
        <v>200</v>
      </c>
      <c r="B319" s="82" t="str">
        <f t="shared" si="229"/>
        <v>200 semi LOI</v>
      </c>
      <c r="C319" s="4" t="s">
        <v>12</v>
      </c>
      <c r="D319" s="5">
        <v>12</v>
      </c>
      <c r="E319" s="10"/>
      <c r="F319" s="80" t="str">
        <f t="shared" si="238"/>
        <v>200 Quant P2O5</v>
      </c>
      <c r="G319" s="13" t="s">
        <v>35</v>
      </c>
      <c r="H319" s="5">
        <v>5.0000000000000001E-3</v>
      </c>
      <c r="I319" s="5">
        <f t="shared" si="237"/>
        <v>4.4000000000000003E-3</v>
      </c>
    </row>
    <row r="320" spans="1:9" x14ac:dyDescent="0.25">
      <c r="A320" s="78">
        <f t="shared" si="228"/>
        <v>200</v>
      </c>
      <c r="B320" s="82" t="str">
        <f t="shared" si="229"/>
        <v xml:space="preserve">200 semi </v>
      </c>
      <c r="F320" s="80" t="str">
        <f t="shared" si="238"/>
        <v>200 Quant LOI</v>
      </c>
      <c r="G320" s="4" t="s">
        <v>12</v>
      </c>
      <c r="H320" s="5">
        <v>12</v>
      </c>
      <c r="I320" s="13"/>
    </row>
    <row r="321" spans="1:10" x14ac:dyDescent="0.25">
      <c r="A321" s="78">
        <f t="shared" si="228"/>
        <v>200</v>
      </c>
      <c r="B321" s="82" t="str">
        <f t="shared" si="229"/>
        <v xml:space="preserve">200 semi </v>
      </c>
      <c r="F321" s="80" t="str">
        <f t="shared" si="238"/>
        <v xml:space="preserve">200 Quant </v>
      </c>
      <c r="G321" s="41"/>
      <c r="H321" s="42"/>
      <c r="I321" s="43"/>
    </row>
    <row r="322" spans="1:10" x14ac:dyDescent="0.25">
      <c r="A322" s="78">
        <f>A321+10</f>
        <v>210</v>
      </c>
      <c r="B322" s="82" t="str">
        <f t="shared" si="229"/>
        <v>210 semi Simi-Quantification of sample: BAIC 210-65</v>
      </c>
      <c r="C322" s="117" t="s">
        <v>152</v>
      </c>
      <c r="D322" s="118"/>
      <c r="E322" s="119"/>
      <c r="F322" s="80" t="str">
        <f t="shared" si="238"/>
        <v>210 Quant Quantification of sample: BAIC 210-65</v>
      </c>
      <c r="G322" s="117" t="s">
        <v>280</v>
      </c>
      <c r="H322" s="118"/>
      <c r="I322" s="119"/>
    </row>
    <row r="323" spans="1:10" x14ac:dyDescent="0.25">
      <c r="A323" s="78">
        <f t="shared" si="228"/>
        <v>210</v>
      </c>
      <c r="B323" s="82" t="str">
        <f t="shared" si="229"/>
        <v>210 semi Elements</v>
      </c>
      <c r="C323" s="2" t="s">
        <v>0</v>
      </c>
      <c r="D323" s="3" t="s">
        <v>1</v>
      </c>
      <c r="E323" s="2" t="s">
        <v>2</v>
      </c>
      <c r="F323" s="80" t="str">
        <f t="shared" si="238"/>
        <v>210 Quant Elements</v>
      </c>
      <c r="G323" s="2" t="s">
        <v>0</v>
      </c>
      <c r="H323" s="3" t="s">
        <v>1</v>
      </c>
      <c r="I323" s="2" t="s">
        <v>2</v>
      </c>
    </row>
    <row r="324" spans="1:10" x14ac:dyDescent="0.25">
      <c r="A324" s="78">
        <f t="shared" si="228"/>
        <v>210</v>
      </c>
      <c r="B324" s="82" t="str">
        <f t="shared" si="229"/>
        <v>210 semi MgO</v>
      </c>
      <c r="C324" s="13" t="s">
        <v>3</v>
      </c>
      <c r="D324" s="5">
        <v>34.68</v>
      </c>
      <c r="E324" s="10">
        <f t="shared" ref="E324:E334" si="239">D324*(100-D$335)/100</f>
        <v>30.865200000000002</v>
      </c>
      <c r="F324" s="80" t="str">
        <f t="shared" si="238"/>
        <v>210 Quant SiO2</v>
      </c>
      <c r="G324" s="13" t="s">
        <v>5</v>
      </c>
      <c r="H324" s="5">
        <v>45.66</v>
      </c>
      <c r="I324" s="8">
        <f>H324*(100-H$334)/100</f>
        <v>40.6374</v>
      </c>
    </row>
    <row r="325" spans="1:10" x14ac:dyDescent="0.25">
      <c r="A325" s="78">
        <f t="shared" si="228"/>
        <v>210</v>
      </c>
      <c r="B325" s="82" t="str">
        <f t="shared" si="229"/>
        <v>210 semi Al2O3</v>
      </c>
      <c r="C325" s="13" t="s">
        <v>4</v>
      </c>
      <c r="D325" s="5">
        <v>4.2320000000000002</v>
      </c>
      <c r="E325" s="10">
        <f t="shared" si="239"/>
        <v>3.7664800000000001</v>
      </c>
      <c r="F325" s="80" t="str">
        <f t="shared" si="238"/>
        <v>210 Quant TiO2</v>
      </c>
      <c r="G325" s="13" t="s">
        <v>7</v>
      </c>
      <c r="H325" s="5">
        <v>0.125</v>
      </c>
      <c r="I325" s="8">
        <f t="shared" ref="I325:I333" si="240">H325*(100-H$334)/100</f>
        <v>0.11125</v>
      </c>
    </row>
    <row r="326" spans="1:10" x14ac:dyDescent="0.25">
      <c r="A326" s="78">
        <f t="shared" si="228"/>
        <v>210</v>
      </c>
      <c r="B326" s="82" t="str">
        <f t="shared" si="229"/>
        <v>210 semi SiO2</v>
      </c>
      <c r="C326" s="13" t="s">
        <v>5</v>
      </c>
      <c r="D326" s="5">
        <v>42.61</v>
      </c>
      <c r="E326" s="10">
        <f t="shared" si="239"/>
        <v>37.922899999999998</v>
      </c>
      <c r="F326" s="80" t="str">
        <f t="shared" si="238"/>
        <v>210 Quant Al2O3</v>
      </c>
      <c r="G326" s="13" t="s">
        <v>4</v>
      </c>
      <c r="H326" s="5">
        <v>3.2639999999999998</v>
      </c>
      <c r="I326" s="8">
        <f t="shared" si="240"/>
        <v>2.90496</v>
      </c>
    </row>
    <row r="327" spans="1:10" x14ac:dyDescent="0.25">
      <c r="A327" s="78">
        <f t="shared" si="228"/>
        <v>210</v>
      </c>
      <c r="B327" s="82" t="str">
        <f t="shared" si="229"/>
        <v>210 semi P2O5</v>
      </c>
      <c r="C327" s="13" t="s">
        <v>35</v>
      </c>
      <c r="D327" s="5">
        <v>1.6899999999999998E-2</v>
      </c>
      <c r="E327" s="10">
        <f t="shared" si="239"/>
        <v>1.5040999999999997E-2</v>
      </c>
      <c r="F327" s="80" t="str">
        <f t="shared" si="238"/>
        <v>210 Quant Fe2O3</v>
      </c>
      <c r="G327" s="13" t="s">
        <v>10</v>
      </c>
      <c r="H327" s="5">
        <v>8.5850000000000009</v>
      </c>
      <c r="I327" s="8">
        <f t="shared" si="240"/>
        <v>7.6406500000000008</v>
      </c>
    </row>
    <row r="328" spans="1:10" x14ac:dyDescent="0.25">
      <c r="A328" s="78">
        <f t="shared" ref="A328:A391" si="241">A327</f>
        <v>210</v>
      </c>
      <c r="B328" s="82" t="str">
        <f t="shared" ref="B328:B391" si="242">A328&amp;" semi "&amp;C328</f>
        <v>210 semi K2O</v>
      </c>
      <c r="C328" s="13" t="s">
        <v>13</v>
      </c>
      <c r="D328" s="5">
        <v>0.1716</v>
      </c>
      <c r="E328" s="10">
        <f t="shared" si="239"/>
        <v>0.152724</v>
      </c>
      <c r="F328" s="80" t="str">
        <f t="shared" si="238"/>
        <v>210 Quant MnO</v>
      </c>
      <c r="G328" s="13" t="s">
        <v>9</v>
      </c>
      <c r="H328" s="5">
        <v>0.128</v>
      </c>
      <c r="I328" s="8">
        <f t="shared" si="240"/>
        <v>0.11391999999999999</v>
      </c>
    </row>
    <row r="329" spans="1:10" x14ac:dyDescent="0.25">
      <c r="A329" s="78">
        <f t="shared" si="241"/>
        <v>210</v>
      </c>
      <c r="B329" s="82" t="str">
        <f t="shared" si="242"/>
        <v>210 semi CaO</v>
      </c>
      <c r="C329" s="13" t="s">
        <v>6</v>
      </c>
      <c r="D329" s="5">
        <v>6.8639999999999999</v>
      </c>
      <c r="E329" s="10">
        <f t="shared" si="239"/>
        <v>6.1089599999999997</v>
      </c>
      <c r="F329" s="80" t="str">
        <f t="shared" si="238"/>
        <v>210 Quant MgO</v>
      </c>
      <c r="G329" s="13" t="s">
        <v>3</v>
      </c>
      <c r="H329" s="5">
        <v>35.412999999999997</v>
      </c>
      <c r="I329" s="8">
        <f t="shared" si="240"/>
        <v>31.517569999999996</v>
      </c>
    </row>
    <row r="330" spans="1:10" x14ac:dyDescent="0.25">
      <c r="A330" s="78">
        <f t="shared" si="241"/>
        <v>210</v>
      </c>
      <c r="B330" s="82" t="str">
        <f t="shared" si="242"/>
        <v>210 semi TiO2</v>
      </c>
      <c r="C330" s="13" t="s">
        <v>7</v>
      </c>
      <c r="D330" s="5">
        <v>0.13189999999999999</v>
      </c>
      <c r="E330" s="10">
        <f t="shared" si="239"/>
        <v>0.11739099999999998</v>
      </c>
      <c r="F330" s="80" t="str">
        <f t="shared" si="238"/>
        <v>210 Quant CaO</v>
      </c>
      <c r="G330" s="13" t="s">
        <v>6</v>
      </c>
      <c r="H330" s="5">
        <v>6.6139999999999999</v>
      </c>
      <c r="I330" s="8">
        <f t="shared" si="240"/>
        <v>5.8864599999999996</v>
      </c>
    </row>
    <row r="331" spans="1:10" x14ac:dyDescent="0.25">
      <c r="A331" s="78">
        <f t="shared" si="241"/>
        <v>210</v>
      </c>
      <c r="B331" s="82" t="str">
        <f t="shared" si="242"/>
        <v>210 semi Cr2O3</v>
      </c>
      <c r="C331" s="13" t="s">
        <v>8</v>
      </c>
      <c r="D331" s="5">
        <v>0.42320000000000002</v>
      </c>
      <c r="E331" s="10">
        <f t="shared" si="239"/>
        <v>0.37664799999999998</v>
      </c>
      <c r="F331" s="80" t="str">
        <f t="shared" si="238"/>
        <v>210 Quant Na2O</v>
      </c>
      <c r="G331" s="13" t="s">
        <v>26</v>
      </c>
      <c r="H331" s="5">
        <v>1.2E-2</v>
      </c>
      <c r="I331" s="8">
        <f t="shared" si="240"/>
        <v>1.068E-2</v>
      </c>
    </row>
    <row r="332" spans="1:10" x14ac:dyDescent="0.25">
      <c r="A332" s="78">
        <f t="shared" si="241"/>
        <v>210</v>
      </c>
      <c r="B332" s="82" t="str">
        <f t="shared" si="242"/>
        <v>210 semi MnO</v>
      </c>
      <c r="C332" s="13" t="s">
        <v>9</v>
      </c>
      <c r="D332" s="5">
        <v>0.15820000000000001</v>
      </c>
      <c r="E332" s="10">
        <f t="shared" si="239"/>
        <v>0.14079800000000001</v>
      </c>
      <c r="F332" s="80" t="str">
        <f t="shared" si="238"/>
        <v>210 Quant K2O</v>
      </c>
      <c r="G332" s="13" t="s">
        <v>13</v>
      </c>
      <c r="H332" s="5">
        <v>0.185</v>
      </c>
      <c r="I332" s="8">
        <f t="shared" si="240"/>
        <v>0.16464999999999999</v>
      </c>
      <c r="J332" s="16"/>
    </row>
    <row r="333" spans="1:10" x14ac:dyDescent="0.25">
      <c r="A333" s="78">
        <f t="shared" si="241"/>
        <v>210</v>
      </c>
      <c r="B333" s="82" t="str">
        <f t="shared" si="242"/>
        <v>210 semi Fe2O3</v>
      </c>
      <c r="C333" s="13" t="s">
        <v>10</v>
      </c>
      <c r="D333" s="5">
        <v>10.33</v>
      </c>
      <c r="E333" s="10">
        <f t="shared" si="239"/>
        <v>9.1936999999999998</v>
      </c>
      <c r="F333" s="80" t="str">
        <f t="shared" si="238"/>
        <v>210 Quant P2O5</v>
      </c>
      <c r="G333" s="13" t="s">
        <v>35</v>
      </c>
      <c r="H333" s="5">
        <v>1.4E-2</v>
      </c>
      <c r="I333" s="8">
        <f t="shared" si="240"/>
        <v>1.2460000000000001E-2</v>
      </c>
    </row>
    <row r="334" spans="1:10" x14ac:dyDescent="0.25">
      <c r="A334" s="78">
        <f t="shared" si="241"/>
        <v>210</v>
      </c>
      <c r="B334" s="82" t="str">
        <f t="shared" si="242"/>
        <v>210 semi NiO</v>
      </c>
      <c r="C334" s="13" t="s">
        <v>11</v>
      </c>
      <c r="D334" s="5">
        <v>0.37559999999999999</v>
      </c>
      <c r="E334" s="10">
        <f t="shared" si="239"/>
        <v>0.33428399999999997</v>
      </c>
      <c r="F334" s="80" t="str">
        <f t="shared" si="238"/>
        <v>210 Quant LOI</v>
      </c>
      <c r="G334" s="4" t="s">
        <v>12</v>
      </c>
      <c r="H334" s="5">
        <v>11</v>
      </c>
      <c r="I334" s="10"/>
    </row>
    <row r="335" spans="1:10" x14ac:dyDescent="0.25">
      <c r="A335" s="78">
        <f t="shared" si="241"/>
        <v>210</v>
      </c>
      <c r="B335" s="82" t="str">
        <f t="shared" si="242"/>
        <v>210 semi LOI</v>
      </c>
      <c r="C335" s="4" t="s">
        <v>12</v>
      </c>
      <c r="D335" s="5">
        <v>11</v>
      </c>
      <c r="E335" s="10"/>
      <c r="F335" s="80" t="str">
        <f t="shared" si="238"/>
        <v xml:space="preserve">210 Quant </v>
      </c>
    </row>
    <row r="336" spans="1:10" x14ac:dyDescent="0.25">
      <c r="A336" s="78">
        <f t="shared" si="241"/>
        <v>210</v>
      </c>
      <c r="B336" s="82" t="str">
        <f t="shared" si="242"/>
        <v xml:space="preserve">210 semi </v>
      </c>
      <c r="F336" s="80" t="str">
        <f t="shared" si="238"/>
        <v xml:space="preserve">210 Quant </v>
      </c>
    </row>
    <row r="337" spans="1:9" x14ac:dyDescent="0.25">
      <c r="A337" s="78">
        <f t="shared" si="241"/>
        <v>210</v>
      </c>
      <c r="B337" s="82" t="str">
        <f t="shared" si="242"/>
        <v xml:space="preserve">210 semi </v>
      </c>
      <c r="F337" s="80" t="str">
        <f t="shared" si="238"/>
        <v xml:space="preserve">210 Quant </v>
      </c>
    </row>
    <row r="338" spans="1:9" x14ac:dyDescent="0.25">
      <c r="A338" s="78">
        <f>A337+10</f>
        <v>220</v>
      </c>
      <c r="B338" s="82" t="str">
        <f t="shared" si="242"/>
        <v>220 semi Simi-Quantification of sample: BAIC 220-70</v>
      </c>
      <c r="C338" s="117" t="s">
        <v>153</v>
      </c>
      <c r="D338" s="118"/>
      <c r="E338" s="119"/>
      <c r="F338" s="80" t="str">
        <f t="shared" si="238"/>
        <v>220 Quant Quantification of sample: BAIC 220-70</v>
      </c>
      <c r="G338" s="117" t="s">
        <v>279</v>
      </c>
      <c r="H338" s="118"/>
      <c r="I338" s="119"/>
    </row>
    <row r="339" spans="1:9" x14ac:dyDescent="0.25">
      <c r="A339" s="78">
        <f t="shared" si="241"/>
        <v>220</v>
      </c>
      <c r="B339" s="82" t="str">
        <f t="shared" si="242"/>
        <v>220 semi Elements</v>
      </c>
      <c r="C339" s="2" t="s">
        <v>0</v>
      </c>
      <c r="D339" s="3" t="s">
        <v>1</v>
      </c>
      <c r="E339" s="2" t="s">
        <v>2</v>
      </c>
      <c r="F339" s="80" t="str">
        <f t="shared" si="238"/>
        <v>220 Quant Elements</v>
      </c>
      <c r="G339" s="2" t="s">
        <v>0</v>
      </c>
      <c r="H339" s="3" t="s">
        <v>1</v>
      </c>
      <c r="I339" s="2" t="s">
        <v>2</v>
      </c>
    </row>
    <row r="340" spans="1:9" x14ac:dyDescent="0.25">
      <c r="A340" s="78">
        <f t="shared" si="241"/>
        <v>220</v>
      </c>
      <c r="B340" s="82" t="str">
        <f t="shared" si="242"/>
        <v>220 semi MgO</v>
      </c>
      <c r="C340" s="13" t="s">
        <v>3</v>
      </c>
      <c r="D340" s="5">
        <v>39.06</v>
      </c>
      <c r="E340" s="10">
        <f t="shared" ref="E340:E348" si="243">D340*(100-D$349)/100</f>
        <v>34.372800000000005</v>
      </c>
      <c r="F340" s="80" t="str">
        <f t="shared" si="238"/>
        <v>220 Quant SiO2</v>
      </c>
      <c r="G340" s="13" t="s">
        <v>5</v>
      </c>
      <c r="H340" s="5">
        <v>45.167000000000002</v>
      </c>
      <c r="I340" s="38">
        <f>H340*(100-H$350)/100</f>
        <v>39.746960000000001</v>
      </c>
    </row>
    <row r="341" spans="1:9" x14ac:dyDescent="0.25">
      <c r="A341" s="78">
        <f t="shared" si="241"/>
        <v>220</v>
      </c>
      <c r="B341" s="82" t="str">
        <f t="shared" si="242"/>
        <v>220 semi Al2O3</v>
      </c>
      <c r="C341" s="13" t="s">
        <v>4</v>
      </c>
      <c r="D341" s="5">
        <v>3.3079999999999998</v>
      </c>
      <c r="E341" s="10">
        <f t="shared" si="243"/>
        <v>2.9110399999999998</v>
      </c>
      <c r="F341" s="80" t="str">
        <f t="shared" si="238"/>
        <v>220 Quant TiO2</v>
      </c>
      <c r="G341" s="13" t="s">
        <v>7</v>
      </c>
      <c r="H341" s="5">
        <v>5.0999999999999997E-2</v>
      </c>
      <c r="I341" s="38">
        <f t="shared" ref="I341:I349" si="244">H341*(100-H$350)/100</f>
        <v>4.4879999999999996E-2</v>
      </c>
    </row>
    <row r="342" spans="1:9" x14ac:dyDescent="0.25">
      <c r="A342" s="78">
        <f t="shared" si="241"/>
        <v>220</v>
      </c>
      <c r="B342" s="82" t="str">
        <f t="shared" si="242"/>
        <v>220 semi SiO2</v>
      </c>
      <c r="C342" s="13" t="s">
        <v>5</v>
      </c>
      <c r="D342" s="5">
        <v>41.87</v>
      </c>
      <c r="E342" s="10">
        <f t="shared" si="243"/>
        <v>36.845599999999997</v>
      </c>
      <c r="F342" s="80" t="str">
        <f t="shared" si="238"/>
        <v>220 Quant Al2O3</v>
      </c>
      <c r="G342" s="13" t="s">
        <v>4</v>
      </c>
      <c r="H342" s="5">
        <v>2.3450000000000002</v>
      </c>
      <c r="I342" s="38">
        <f t="shared" si="244"/>
        <v>2.0636000000000001</v>
      </c>
    </row>
    <row r="343" spans="1:9" x14ac:dyDescent="0.25">
      <c r="A343" s="78">
        <f t="shared" si="241"/>
        <v>220</v>
      </c>
      <c r="B343" s="82" t="str">
        <f t="shared" si="242"/>
        <v>220 semi CaO</v>
      </c>
      <c r="C343" s="13" t="s">
        <v>6</v>
      </c>
      <c r="D343" s="5">
        <v>2.7269999999999999</v>
      </c>
      <c r="E343" s="10">
        <f t="shared" si="243"/>
        <v>2.3997600000000001</v>
      </c>
      <c r="F343" s="80" t="str">
        <f t="shared" si="238"/>
        <v>220 Quant Fe2O3</v>
      </c>
      <c r="G343" s="13" t="s">
        <v>10</v>
      </c>
      <c r="H343" s="5">
        <v>9.5820000000000007</v>
      </c>
      <c r="I343" s="38">
        <f t="shared" si="244"/>
        <v>8.4321600000000014</v>
      </c>
    </row>
    <row r="344" spans="1:9" x14ac:dyDescent="0.25">
      <c r="A344" s="78">
        <f t="shared" si="241"/>
        <v>220</v>
      </c>
      <c r="B344" s="82" t="str">
        <f t="shared" si="242"/>
        <v>220 semi TiO2</v>
      </c>
      <c r="C344" s="13" t="s">
        <v>7</v>
      </c>
      <c r="D344" s="5">
        <v>5.7750000000000003E-2</v>
      </c>
      <c r="E344" s="10">
        <f t="shared" si="243"/>
        <v>5.0819999999999997E-2</v>
      </c>
      <c r="F344" s="80" t="str">
        <f t="shared" si="238"/>
        <v>220 Quant MnO</v>
      </c>
      <c r="G344" s="13" t="s">
        <v>9</v>
      </c>
      <c r="H344" s="5">
        <v>0.14099999999999999</v>
      </c>
      <c r="I344" s="38">
        <f t="shared" si="244"/>
        <v>0.12408</v>
      </c>
    </row>
    <row r="345" spans="1:9" x14ac:dyDescent="0.25">
      <c r="A345" s="78">
        <f t="shared" si="241"/>
        <v>220</v>
      </c>
      <c r="B345" s="82" t="str">
        <f t="shared" si="242"/>
        <v>220 semi Cr2O3</v>
      </c>
      <c r="C345" s="13" t="s">
        <v>8</v>
      </c>
      <c r="D345" s="5">
        <v>0.82489999999999997</v>
      </c>
      <c r="E345" s="10">
        <f t="shared" si="243"/>
        <v>0.725912</v>
      </c>
      <c r="F345" s="80" t="str">
        <f t="shared" si="238"/>
        <v>220 Quant MgO</v>
      </c>
      <c r="G345" s="13" t="s">
        <v>3</v>
      </c>
      <c r="H345" s="5">
        <v>40.262</v>
      </c>
      <c r="I345" s="38">
        <f t="shared" si="244"/>
        <v>35.43056</v>
      </c>
    </row>
    <row r="346" spans="1:9" x14ac:dyDescent="0.25">
      <c r="A346" s="78">
        <f t="shared" si="241"/>
        <v>220</v>
      </c>
      <c r="B346" s="82" t="str">
        <f t="shared" si="242"/>
        <v>220 semi MnO</v>
      </c>
      <c r="C346" s="13" t="s">
        <v>9</v>
      </c>
      <c r="D346" s="5">
        <v>0.14879999999999999</v>
      </c>
      <c r="E346" s="10">
        <f t="shared" si="243"/>
        <v>0.13094399999999998</v>
      </c>
      <c r="F346" s="80" t="str">
        <f t="shared" si="238"/>
        <v>220 Quant CaO</v>
      </c>
      <c r="G346" s="13" t="s">
        <v>6</v>
      </c>
      <c r="H346" s="5">
        <v>2.4710000000000001</v>
      </c>
      <c r="I346" s="38">
        <f t="shared" si="244"/>
        <v>2.17448</v>
      </c>
    </row>
    <row r="347" spans="1:9" x14ac:dyDescent="0.25">
      <c r="A347" s="78">
        <f t="shared" si="241"/>
        <v>220</v>
      </c>
      <c r="B347" s="82" t="str">
        <f t="shared" si="242"/>
        <v>220 semi Fe2O3</v>
      </c>
      <c r="C347" s="13" t="s">
        <v>10</v>
      </c>
      <c r="D347" s="5">
        <v>11.54</v>
      </c>
      <c r="E347" s="10">
        <f t="shared" si="243"/>
        <v>10.155200000000001</v>
      </c>
      <c r="F347" s="80" t="str">
        <f t="shared" si="238"/>
        <v>220 Quant Na2O</v>
      </c>
      <c r="G347" s="13" t="s">
        <v>26</v>
      </c>
      <c r="H347" s="5">
        <v>-4.2999999999999997E-2</v>
      </c>
      <c r="I347" s="38">
        <f t="shared" si="244"/>
        <v>-3.7839999999999999E-2</v>
      </c>
    </row>
    <row r="348" spans="1:9" x14ac:dyDescent="0.25">
      <c r="A348" s="78">
        <f t="shared" si="241"/>
        <v>220</v>
      </c>
      <c r="B348" s="82" t="str">
        <f t="shared" si="242"/>
        <v>220 semi NiO</v>
      </c>
      <c r="C348" s="13" t="s">
        <v>11</v>
      </c>
      <c r="D348" s="5">
        <v>0.46500000000000002</v>
      </c>
      <c r="E348" s="10">
        <f t="shared" si="243"/>
        <v>0.40920000000000001</v>
      </c>
      <c r="F348" s="80" t="str">
        <f t="shared" si="238"/>
        <v>220 Quant K2O</v>
      </c>
      <c r="G348" s="13" t="s">
        <v>13</v>
      </c>
      <c r="H348" s="5">
        <v>1.7999999999999999E-2</v>
      </c>
      <c r="I348" s="38">
        <f t="shared" si="244"/>
        <v>1.584E-2</v>
      </c>
    </row>
    <row r="349" spans="1:9" x14ac:dyDescent="0.25">
      <c r="A349" s="78">
        <f t="shared" si="241"/>
        <v>220</v>
      </c>
      <c r="B349" s="82" t="str">
        <f t="shared" si="242"/>
        <v>220 semi LOI</v>
      </c>
      <c r="C349" s="4" t="s">
        <v>12</v>
      </c>
      <c r="D349" s="5">
        <v>12</v>
      </c>
      <c r="E349" s="10"/>
      <c r="F349" s="80" t="str">
        <f t="shared" si="238"/>
        <v>220 Quant P2O5</v>
      </c>
      <c r="G349" s="13" t="s">
        <v>35</v>
      </c>
      <c r="H349" s="5">
        <v>6.0000000000000001E-3</v>
      </c>
      <c r="I349" s="38">
        <f t="shared" si="244"/>
        <v>5.28E-3</v>
      </c>
    </row>
    <row r="350" spans="1:9" x14ac:dyDescent="0.25">
      <c r="A350" s="78">
        <f t="shared" si="241"/>
        <v>220</v>
      </c>
      <c r="B350" s="82" t="str">
        <f t="shared" si="242"/>
        <v xml:space="preserve">220 semi </v>
      </c>
      <c r="F350" s="80" t="str">
        <f t="shared" si="238"/>
        <v>220 Quant LOI</v>
      </c>
      <c r="G350" s="4" t="s">
        <v>12</v>
      </c>
      <c r="H350" s="5">
        <v>12</v>
      </c>
      <c r="I350" s="13"/>
    </row>
    <row r="351" spans="1:9" x14ac:dyDescent="0.25">
      <c r="A351" s="78">
        <f t="shared" si="241"/>
        <v>220</v>
      </c>
      <c r="B351" s="82" t="str">
        <f t="shared" si="242"/>
        <v xml:space="preserve">220 semi </v>
      </c>
      <c r="F351" s="80" t="str">
        <f t="shared" si="238"/>
        <v xml:space="preserve">220 Quant </v>
      </c>
    </row>
    <row r="352" spans="1:9" x14ac:dyDescent="0.25">
      <c r="A352" s="78">
        <f>A351+10</f>
        <v>230</v>
      </c>
      <c r="B352" s="82" t="str">
        <f t="shared" si="242"/>
        <v>230 semi Simi-Quantification of sample: BAIC 230-72</v>
      </c>
      <c r="C352" s="117" t="s">
        <v>154</v>
      </c>
      <c r="D352" s="118"/>
      <c r="E352" s="119"/>
      <c r="F352" s="80" t="str">
        <f t="shared" si="238"/>
        <v>230 Quant Quantification of sample: BAIC 230-72</v>
      </c>
      <c r="G352" s="117" t="s">
        <v>278</v>
      </c>
      <c r="H352" s="118"/>
      <c r="I352" s="119"/>
    </row>
    <row r="353" spans="1:10" x14ac:dyDescent="0.25">
      <c r="A353" s="78">
        <f t="shared" si="241"/>
        <v>230</v>
      </c>
      <c r="B353" s="82" t="str">
        <f t="shared" si="242"/>
        <v>230 semi Elements</v>
      </c>
      <c r="C353" s="2" t="s">
        <v>0</v>
      </c>
      <c r="D353" s="3" t="s">
        <v>1</v>
      </c>
      <c r="E353" s="2" t="s">
        <v>2</v>
      </c>
      <c r="F353" s="80" t="str">
        <f t="shared" si="238"/>
        <v>230 Quant Elements</v>
      </c>
      <c r="G353" s="2" t="s">
        <v>0</v>
      </c>
      <c r="H353" s="3" t="s">
        <v>1</v>
      </c>
      <c r="I353" s="2" t="s">
        <v>2</v>
      </c>
    </row>
    <row r="354" spans="1:10" x14ac:dyDescent="0.25">
      <c r="A354" s="78">
        <f t="shared" si="241"/>
        <v>230</v>
      </c>
      <c r="B354" s="82" t="str">
        <f t="shared" si="242"/>
        <v>230 semi Na2O</v>
      </c>
      <c r="C354" s="13" t="s">
        <v>26</v>
      </c>
      <c r="D354" s="5">
        <v>0.1275</v>
      </c>
      <c r="E354" s="10">
        <f t="shared" ref="E354:E362" si="245">D354*(100- D$363)/100</f>
        <v>0.11220000000000001</v>
      </c>
      <c r="F354" s="80" t="str">
        <f t="shared" si="238"/>
        <v>230 Quant SiO2</v>
      </c>
      <c r="G354" s="13" t="s">
        <v>5</v>
      </c>
      <c r="H354" s="5">
        <v>44.566000000000003</v>
      </c>
      <c r="I354" s="38">
        <f>H354*(100-H$364)/100</f>
        <v>39.21808</v>
      </c>
    </row>
    <row r="355" spans="1:10" x14ac:dyDescent="0.25">
      <c r="A355" s="78">
        <f t="shared" si="241"/>
        <v>230</v>
      </c>
      <c r="B355" s="82" t="str">
        <f t="shared" si="242"/>
        <v>230 semi MgO</v>
      </c>
      <c r="C355" s="13" t="s">
        <v>3</v>
      </c>
      <c r="D355" s="5">
        <v>39.83</v>
      </c>
      <c r="E355" s="10">
        <f t="shared" si="245"/>
        <v>35.050399999999996</v>
      </c>
      <c r="F355" s="80" t="str">
        <f t="shared" si="238"/>
        <v>230 Quant TiO2</v>
      </c>
      <c r="G355" s="13" t="s">
        <v>7</v>
      </c>
      <c r="H355" s="5">
        <v>0.05</v>
      </c>
      <c r="I355" s="38">
        <f t="shared" ref="I355:I363" si="246">H355*(100-H$364)/100</f>
        <v>4.4000000000000004E-2</v>
      </c>
    </row>
    <row r="356" spans="1:10" x14ac:dyDescent="0.25">
      <c r="A356" s="78">
        <f t="shared" si="241"/>
        <v>230</v>
      </c>
      <c r="B356" s="82" t="str">
        <f t="shared" si="242"/>
        <v>230 semi Al2O3</v>
      </c>
      <c r="C356" s="13" t="s">
        <v>4</v>
      </c>
      <c r="D356" s="5">
        <v>3.149</v>
      </c>
      <c r="E356" s="10">
        <f t="shared" si="245"/>
        <v>2.7711200000000002</v>
      </c>
      <c r="F356" s="80" t="str">
        <f t="shared" si="238"/>
        <v>230 Quant Al2O3</v>
      </c>
      <c r="G356" s="13" t="s">
        <v>4</v>
      </c>
      <c r="H356" s="5">
        <v>2.1640000000000001</v>
      </c>
      <c r="I356" s="38">
        <f t="shared" si="246"/>
        <v>1.9043200000000002</v>
      </c>
    </row>
    <row r="357" spans="1:10" x14ac:dyDescent="0.25">
      <c r="A357" s="78">
        <f t="shared" si="241"/>
        <v>230</v>
      </c>
      <c r="B357" s="82" t="str">
        <f t="shared" si="242"/>
        <v>230 semi SiO2</v>
      </c>
      <c r="C357" s="13" t="s">
        <v>5</v>
      </c>
      <c r="D357" s="5">
        <v>41.44</v>
      </c>
      <c r="E357" s="10">
        <f t="shared" si="245"/>
        <v>36.467199999999998</v>
      </c>
      <c r="F357" s="80" t="str">
        <f t="shared" si="238"/>
        <v>230 Quant Fe2O3</v>
      </c>
      <c r="G357" s="13" t="s">
        <v>10</v>
      </c>
      <c r="H357" s="5">
        <v>9.6669999999999998</v>
      </c>
      <c r="I357" s="38">
        <f t="shared" si="246"/>
        <v>8.5069599999999994</v>
      </c>
    </row>
    <row r="358" spans="1:10" x14ac:dyDescent="0.25">
      <c r="A358" s="78">
        <f t="shared" si="241"/>
        <v>230</v>
      </c>
      <c r="B358" s="82" t="str">
        <f t="shared" si="242"/>
        <v>230 semi CaO</v>
      </c>
      <c r="C358" s="13" t="s">
        <v>6</v>
      </c>
      <c r="D358" s="5">
        <v>2.9780000000000002</v>
      </c>
      <c r="E358" s="10">
        <f t="shared" si="245"/>
        <v>2.6206400000000003</v>
      </c>
      <c r="F358" s="80" t="str">
        <f t="shared" si="238"/>
        <v>230 Quant MnO</v>
      </c>
      <c r="G358" s="13" t="s">
        <v>9</v>
      </c>
      <c r="H358" s="5">
        <v>0.13500000000000001</v>
      </c>
      <c r="I358" s="38">
        <f t="shared" si="246"/>
        <v>0.1188</v>
      </c>
    </row>
    <row r="359" spans="1:10" x14ac:dyDescent="0.25">
      <c r="A359" s="78">
        <f t="shared" si="241"/>
        <v>230</v>
      </c>
      <c r="B359" s="82" t="str">
        <f t="shared" si="242"/>
        <v>230 semi Cr2O3</v>
      </c>
      <c r="C359" s="13" t="s">
        <v>8</v>
      </c>
      <c r="D359" s="5">
        <v>0.39529999999999998</v>
      </c>
      <c r="E359" s="10">
        <f t="shared" si="245"/>
        <v>0.34786400000000001</v>
      </c>
      <c r="F359" s="80" t="str">
        <f t="shared" si="238"/>
        <v>230 Quant MgO</v>
      </c>
      <c r="G359" s="13" t="s">
        <v>3</v>
      </c>
      <c r="H359" s="5">
        <v>40.509</v>
      </c>
      <c r="I359" s="38">
        <f t="shared" si="246"/>
        <v>35.647919999999999</v>
      </c>
    </row>
    <row r="360" spans="1:10" x14ac:dyDescent="0.25">
      <c r="A360" s="78">
        <f t="shared" si="241"/>
        <v>230</v>
      </c>
      <c r="B360" s="82" t="str">
        <f t="shared" si="242"/>
        <v>230 semi MnO</v>
      </c>
      <c r="C360" s="13" t="s">
        <v>9</v>
      </c>
      <c r="D360" s="5">
        <v>0.16830000000000001</v>
      </c>
      <c r="E360" s="10">
        <f t="shared" si="245"/>
        <v>0.14810400000000001</v>
      </c>
      <c r="F360" s="80" t="str">
        <f t="shared" si="238"/>
        <v>230 Quant CaO</v>
      </c>
      <c r="G360" s="13" t="s">
        <v>6</v>
      </c>
      <c r="H360" s="5">
        <v>2.8639999999999999</v>
      </c>
      <c r="I360" s="38">
        <f t="shared" si="246"/>
        <v>2.5203199999999999</v>
      </c>
    </row>
    <row r="361" spans="1:10" x14ac:dyDescent="0.25">
      <c r="A361" s="78">
        <f t="shared" si="241"/>
        <v>230</v>
      </c>
      <c r="B361" s="82" t="str">
        <f t="shared" si="242"/>
        <v>230 semi Fe2O3</v>
      </c>
      <c r="C361" s="13" t="s">
        <v>10</v>
      </c>
      <c r="D361" s="5">
        <v>11.49</v>
      </c>
      <c r="E361" s="10">
        <f t="shared" si="245"/>
        <v>10.1112</v>
      </c>
      <c r="F361" s="80" t="str">
        <f t="shared" si="238"/>
        <v>230 Quant Na2O</v>
      </c>
      <c r="G361" s="13" t="s">
        <v>26</v>
      </c>
      <c r="H361" s="5">
        <v>-3.0000000000000001E-3</v>
      </c>
      <c r="I361" s="38">
        <f t="shared" si="246"/>
        <v>-2.64E-3</v>
      </c>
    </row>
    <row r="362" spans="1:10" x14ac:dyDescent="0.25">
      <c r="A362" s="78">
        <f t="shared" si="241"/>
        <v>230</v>
      </c>
      <c r="B362" s="82" t="str">
        <f t="shared" si="242"/>
        <v>230 semi NiO</v>
      </c>
      <c r="C362" s="13" t="s">
        <v>11</v>
      </c>
      <c r="D362" s="5">
        <v>0.43309999999999998</v>
      </c>
      <c r="E362" s="10">
        <f t="shared" si="245"/>
        <v>0.38112800000000002</v>
      </c>
      <c r="F362" s="80" t="str">
        <f t="shared" si="238"/>
        <v>230 Quant K2O</v>
      </c>
      <c r="G362" s="13" t="s">
        <v>13</v>
      </c>
      <c r="H362" s="5">
        <v>4.2000000000000003E-2</v>
      </c>
      <c r="I362" s="38">
        <f t="shared" si="246"/>
        <v>3.696E-2</v>
      </c>
    </row>
    <row r="363" spans="1:10" x14ac:dyDescent="0.25">
      <c r="A363" s="78">
        <f t="shared" si="241"/>
        <v>230</v>
      </c>
      <c r="B363" s="82" t="str">
        <f t="shared" si="242"/>
        <v>230 semi LOI</v>
      </c>
      <c r="C363" s="4" t="s">
        <v>12</v>
      </c>
      <c r="D363" s="5">
        <v>12</v>
      </c>
      <c r="E363" s="10"/>
      <c r="F363" s="80" t="str">
        <f t="shared" si="238"/>
        <v>230 Quant P2O5</v>
      </c>
      <c r="G363" s="13" t="s">
        <v>35</v>
      </c>
      <c r="H363" s="5">
        <v>6.0000000000000001E-3</v>
      </c>
      <c r="I363" s="38">
        <f t="shared" si="246"/>
        <v>5.28E-3</v>
      </c>
      <c r="J363" s="15"/>
    </row>
    <row r="364" spans="1:10" x14ac:dyDescent="0.25">
      <c r="A364" s="78">
        <f t="shared" si="241"/>
        <v>230</v>
      </c>
      <c r="B364" s="82" t="str">
        <f t="shared" si="242"/>
        <v xml:space="preserve">230 semi </v>
      </c>
      <c r="F364" s="80" t="str">
        <f t="shared" si="238"/>
        <v>230 Quant LOI</v>
      </c>
      <c r="G364" s="4" t="s">
        <v>12</v>
      </c>
      <c r="H364" s="5">
        <v>12</v>
      </c>
      <c r="I364" s="13"/>
    </row>
    <row r="365" spans="1:10" x14ac:dyDescent="0.25">
      <c r="A365" s="78">
        <f t="shared" si="241"/>
        <v>230</v>
      </c>
      <c r="B365" s="82" t="str">
        <f t="shared" si="242"/>
        <v xml:space="preserve">230 semi </v>
      </c>
      <c r="F365" s="80" t="str">
        <f t="shared" si="238"/>
        <v xml:space="preserve">230 Quant </v>
      </c>
    </row>
    <row r="366" spans="1:10" x14ac:dyDescent="0.25">
      <c r="A366" s="78">
        <f>A365+10</f>
        <v>240</v>
      </c>
      <c r="B366" s="82" t="str">
        <f t="shared" si="242"/>
        <v>240 semi Simi-Quantification of sample: BAIC 240-74</v>
      </c>
      <c r="C366" s="117" t="s">
        <v>155</v>
      </c>
      <c r="D366" s="118"/>
      <c r="E366" s="119"/>
      <c r="F366" s="80" t="str">
        <f t="shared" si="238"/>
        <v>240 Quant Quantification of sample: BAIC 240-74</v>
      </c>
      <c r="G366" s="117" t="s">
        <v>295</v>
      </c>
      <c r="H366" s="118"/>
      <c r="I366" s="119"/>
    </row>
    <row r="367" spans="1:10" x14ac:dyDescent="0.25">
      <c r="A367" s="78">
        <f t="shared" si="241"/>
        <v>240</v>
      </c>
      <c r="B367" s="82" t="str">
        <f t="shared" si="242"/>
        <v>240 semi Elements</v>
      </c>
      <c r="C367" s="2" t="s">
        <v>0</v>
      </c>
      <c r="D367" s="3" t="s">
        <v>1</v>
      </c>
      <c r="E367" s="2" t="s">
        <v>2</v>
      </c>
      <c r="F367" s="80" t="str">
        <f t="shared" si="238"/>
        <v>240 Quant Elements</v>
      </c>
      <c r="G367" s="2" t="s">
        <v>0</v>
      </c>
      <c r="H367" s="3" t="s">
        <v>1</v>
      </c>
      <c r="I367" s="2" t="s">
        <v>2</v>
      </c>
    </row>
    <row r="368" spans="1:10" x14ac:dyDescent="0.25">
      <c r="A368" s="78">
        <f t="shared" si="241"/>
        <v>240</v>
      </c>
      <c r="B368" s="82" t="str">
        <f t="shared" si="242"/>
        <v>240 semi Na2O</v>
      </c>
      <c r="C368" s="13" t="s">
        <v>26</v>
      </c>
      <c r="D368" s="5">
        <v>0.13719999999999999</v>
      </c>
      <c r="E368" s="10">
        <f t="shared" ref="E368:E378" si="247">D368*(100-D$379)/100</f>
        <v>0.120736</v>
      </c>
      <c r="F368" s="80" t="str">
        <f t="shared" si="238"/>
        <v>240 Quant SiO2</v>
      </c>
      <c r="G368" s="13" t="s">
        <v>5</v>
      </c>
      <c r="H368" s="5">
        <v>43.905999999999999</v>
      </c>
      <c r="I368" s="8">
        <f>H368*(100-H$378)/100</f>
        <v>38.637280000000004</v>
      </c>
    </row>
    <row r="369" spans="1:10" x14ac:dyDescent="0.25">
      <c r="A369" s="78">
        <f t="shared" si="241"/>
        <v>240</v>
      </c>
      <c r="B369" s="82" t="str">
        <f t="shared" si="242"/>
        <v>240 semi MgO</v>
      </c>
      <c r="C369" s="13" t="s">
        <v>3</v>
      </c>
      <c r="D369" s="5">
        <v>37.619999999999997</v>
      </c>
      <c r="E369" s="10">
        <f t="shared" si="247"/>
        <v>33.105600000000003</v>
      </c>
      <c r="F369" s="80" t="str">
        <f t="shared" si="238"/>
        <v>240 Quant TiO2</v>
      </c>
      <c r="G369" s="13" t="s">
        <v>7</v>
      </c>
      <c r="H369" s="5">
        <v>5.3999999999999999E-2</v>
      </c>
      <c r="I369" s="8">
        <f t="shared" ref="I369:I377" si="248">H369*(100-H$378)/100</f>
        <v>4.752E-2</v>
      </c>
    </row>
    <row r="370" spans="1:10" x14ac:dyDescent="0.25">
      <c r="A370" s="78">
        <f t="shared" si="241"/>
        <v>240</v>
      </c>
      <c r="B370" s="82" t="str">
        <f t="shared" si="242"/>
        <v>240 semi Al2O3</v>
      </c>
      <c r="C370" s="13" t="s">
        <v>4</v>
      </c>
      <c r="D370" s="5">
        <v>4.492</v>
      </c>
      <c r="E370" s="10">
        <f t="shared" si="247"/>
        <v>3.95296</v>
      </c>
      <c r="F370" s="80" t="str">
        <f t="shared" si="238"/>
        <v>240 Quant Al2O3</v>
      </c>
      <c r="G370" s="13" t="s">
        <v>4</v>
      </c>
      <c r="H370" s="5">
        <v>3.4550000000000001</v>
      </c>
      <c r="I370" s="8">
        <f t="shared" si="248"/>
        <v>3.0404</v>
      </c>
    </row>
    <row r="371" spans="1:10" x14ac:dyDescent="0.25">
      <c r="A371" s="78">
        <f t="shared" si="241"/>
        <v>240</v>
      </c>
      <c r="B371" s="82" t="str">
        <f t="shared" si="242"/>
        <v>240 semi SiO2</v>
      </c>
      <c r="C371" s="13" t="s">
        <v>5</v>
      </c>
      <c r="D371" s="5">
        <v>40.630000000000003</v>
      </c>
      <c r="E371" s="10">
        <f t="shared" si="247"/>
        <v>35.754400000000004</v>
      </c>
      <c r="F371" s="80" t="str">
        <f t="shared" si="238"/>
        <v>240 Quant Fe2O3</v>
      </c>
      <c r="G371" s="13" t="s">
        <v>10</v>
      </c>
      <c r="H371" s="5">
        <v>9.5909999999999993</v>
      </c>
      <c r="I371" s="8">
        <f t="shared" si="248"/>
        <v>8.44008</v>
      </c>
    </row>
    <row r="372" spans="1:10" x14ac:dyDescent="0.25">
      <c r="A372" s="78">
        <f t="shared" si="241"/>
        <v>240</v>
      </c>
      <c r="B372" s="82" t="str">
        <f t="shared" si="242"/>
        <v>240 semi K2O</v>
      </c>
      <c r="C372" s="13" t="s">
        <v>13</v>
      </c>
      <c r="D372" s="5">
        <v>3.7130000000000003E-2</v>
      </c>
      <c r="E372" s="10">
        <f t="shared" si="247"/>
        <v>3.2674399999999999E-2</v>
      </c>
      <c r="F372" s="80" t="str">
        <f t="shared" si="238"/>
        <v>240 Quant MnO</v>
      </c>
      <c r="G372" s="13" t="s">
        <v>9</v>
      </c>
      <c r="H372" s="5">
        <v>0.14299999999999999</v>
      </c>
      <c r="I372" s="8">
        <f t="shared" si="248"/>
        <v>0.12584000000000001</v>
      </c>
    </row>
    <row r="373" spans="1:10" x14ac:dyDescent="0.25">
      <c r="A373" s="78">
        <f t="shared" si="241"/>
        <v>240</v>
      </c>
      <c r="B373" s="82" t="str">
        <f t="shared" si="242"/>
        <v>240 semi CaO</v>
      </c>
      <c r="C373" s="13" t="s">
        <v>6</v>
      </c>
      <c r="D373" s="5">
        <v>4.5449999999999999</v>
      </c>
      <c r="E373" s="10">
        <f t="shared" si="247"/>
        <v>3.9995999999999996</v>
      </c>
      <c r="F373" s="80" t="str">
        <f t="shared" si="238"/>
        <v>240 Quant MgO</v>
      </c>
      <c r="G373" s="13" t="s">
        <v>3</v>
      </c>
      <c r="H373" s="5">
        <v>38.5</v>
      </c>
      <c r="I373" s="8">
        <f t="shared" si="248"/>
        <v>33.880000000000003</v>
      </c>
    </row>
    <row r="374" spans="1:10" x14ac:dyDescent="0.25">
      <c r="A374" s="78">
        <f t="shared" si="241"/>
        <v>240</v>
      </c>
      <c r="B374" s="82" t="str">
        <f t="shared" si="242"/>
        <v>240 semi TiO2</v>
      </c>
      <c r="C374" s="13" t="s">
        <v>7</v>
      </c>
      <c r="D374" s="5">
        <v>8.251E-2</v>
      </c>
      <c r="E374" s="10">
        <f t="shared" si="247"/>
        <v>7.2608800000000001E-2</v>
      </c>
      <c r="F374" s="80" t="str">
        <f t="shared" si="238"/>
        <v>240 Quant CaO</v>
      </c>
      <c r="G374" s="13" t="s">
        <v>6</v>
      </c>
      <c r="H374" s="5">
        <v>4.3259999999999996</v>
      </c>
      <c r="I374" s="8">
        <f t="shared" si="248"/>
        <v>3.80688</v>
      </c>
    </row>
    <row r="375" spans="1:10" x14ac:dyDescent="0.25">
      <c r="A375" s="78">
        <f t="shared" si="241"/>
        <v>240</v>
      </c>
      <c r="B375" s="82" t="str">
        <f t="shared" si="242"/>
        <v>240 semi Cr2O3</v>
      </c>
      <c r="C375" s="13" t="s">
        <v>8</v>
      </c>
      <c r="D375" s="5">
        <v>0.52949999999999997</v>
      </c>
      <c r="E375" s="10">
        <f t="shared" si="247"/>
        <v>0.46595999999999999</v>
      </c>
      <c r="F375" s="80" t="str">
        <f t="shared" si="238"/>
        <v>240 Quant Na2O</v>
      </c>
      <c r="G375" s="13" t="s">
        <v>26</v>
      </c>
      <c r="H375" s="5">
        <v>-8.9999999999999993E-3</v>
      </c>
      <c r="I375" s="8">
        <f t="shared" si="248"/>
        <v>-7.92E-3</v>
      </c>
      <c r="J375" s="16"/>
    </row>
    <row r="376" spans="1:10" x14ac:dyDescent="0.25">
      <c r="A376" s="78">
        <f t="shared" si="241"/>
        <v>240</v>
      </c>
      <c r="B376" s="82" t="str">
        <f t="shared" si="242"/>
        <v>240 semi MnO</v>
      </c>
      <c r="C376" s="13" t="s">
        <v>9</v>
      </c>
      <c r="D376" s="5">
        <v>0.13070000000000001</v>
      </c>
      <c r="E376" s="10">
        <f t="shared" si="247"/>
        <v>0.11501600000000002</v>
      </c>
      <c r="F376" s="80" t="str">
        <f t="shared" si="238"/>
        <v>240 Quant K2O</v>
      </c>
      <c r="G376" s="13" t="s">
        <v>13</v>
      </c>
      <c r="H376" s="5">
        <v>0.03</v>
      </c>
      <c r="I376" s="8">
        <f t="shared" si="248"/>
        <v>2.6399999999999996E-2</v>
      </c>
    </row>
    <row r="377" spans="1:10" x14ac:dyDescent="0.25">
      <c r="A377" s="78">
        <f t="shared" si="241"/>
        <v>240</v>
      </c>
      <c r="B377" s="82" t="str">
        <f t="shared" si="242"/>
        <v>240 semi Fe2O3</v>
      </c>
      <c r="C377" s="13" t="s">
        <v>10</v>
      </c>
      <c r="D377" s="5">
        <v>11.38</v>
      </c>
      <c r="E377" s="10">
        <f t="shared" si="247"/>
        <v>10.0144</v>
      </c>
      <c r="F377" s="80" t="str">
        <f t="shared" si="238"/>
        <v>240 Quant P2O5</v>
      </c>
      <c r="G377" s="13" t="s">
        <v>35</v>
      </c>
      <c r="H377" s="5">
        <v>5.0000000000000001E-3</v>
      </c>
      <c r="I377" s="8">
        <f t="shared" si="248"/>
        <v>4.4000000000000003E-3</v>
      </c>
    </row>
    <row r="378" spans="1:10" x14ac:dyDescent="0.25">
      <c r="A378" s="78">
        <f t="shared" si="241"/>
        <v>240</v>
      </c>
      <c r="B378" s="82" t="str">
        <f t="shared" si="242"/>
        <v>240 semi NiO</v>
      </c>
      <c r="C378" s="13" t="s">
        <v>11</v>
      </c>
      <c r="D378" s="5">
        <v>0.41699999999999998</v>
      </c>
      <c r="E378" s="10">
        <f t="shared" si="247"/>
        <v>0.36695999999999995</v>
      </c>
      <c r="F378" s="80" t="str">
        <f t="shared" si="238"/>
        <v>240 Quant LOI</v>
      </c>
      <c r="G378" s="4" t="s">
        <v>12</v>
      </c>
      <c r="H378" s="5">
        <v>12</v>
      </c>
      <c r="I378" s="13"/>
    </row>
    <row r="379" spans="1:10" x14ac:dyDescent="0.25">
      <c r="A379" s="78">
        <f t="shared" si="241"/>
        <v>240</v>
      </c>
      <c r="B379" s="82" t="str">
        <f t="shared" si="242"/>
        <v>240 semi LOI</v>
      </c>
      <c r="C379" s="4" t="s">
        <v>12</v>
      </c>
      <c r="D379" s="5">
        <v>12</v>
      </c>
      <c r="E379" s="10"/>
      <c r="F379" s="80" t="str">
        <f t="shared" si="238"/>
        <v xml:space="preserve">240 Quant </v>
      </c>
      <c r="G379" s="29"/>
      <c r="H379" s="11"/>
      <c r="I379" s="56"/>
    </row>
    <row r="380" spans="1:10" x14ac:dyDescent="0.25">
      <c r="A380" s="78">
        <f t="shared" si="241"/>
        <v>240</v>
      </c>
      <c r="B380" s="82" t="str">
        <f t="shared" si="242"/>
        <v xml:space="preserve">240 semi </v>
      </c>
      <c r="F380" s="80" t="str">
        <f t="shared" si="238"/>
        <v xml:space="preserve">240 Quant </v>
      </c>
      <c r="G380" s="29"/>
      <c r="H380" s="11"/>
      <c r="I380" s="56"/>
    </row>
    <row r="381" spans="1:10" x14ac:dyDescent="0.25">
      <c r="A381" s="78">
        <f t="shared" si="241"/>
        <v>240</v>
      </c>
      <c r="B381" s="82" t="str">
        <f t="shared" si="242"/>
        <v xml:space="preserve">240 semi </v>
      </c>
      <c r="F381" s="80" t="str">
        <f t="shared" ref="F381:F444" si="249">A381&amp;" Quant "&amp;G381</f>
        <v xml:space="preserve">240 Quant </v>
      </c>
      <c r="G381" s="29"/>
      <c r="H381" s="11"/>
      <c r="I381" s="56"/>
    </row>
    <row r="382" spans="1:10" x14ac:dyDescent="0.25">
      <c r="A382" s="78">
        <f>A381+10</f>
        <v>250</v>
      </c>
      <c r="B382" s="82" t="str">
        <f t="shared" si="242"/>
        <v>250 semi Simi-Quantification of sample: BAIC 250-76</v>
      </c>
      <c r="C382" s="117" t="s">
        <v>156</v>
      </c>
      <c r="D382" s="118"/>
      <c r="E382" s="119"/>
      <c r="F382" s="80" t="str">
        <f t="shared" si="249"/>
        <v>250 Quant Quantification of sample: BAIC 250-76</v>
      </c>
      <c r="G382" s="120" t="s">
        <v>277</v>
      </c>
      <c r="H382" s="120"/>
      <c r="I382" s="120"/>
    </row>
    <row r="383" spans="1:10" x14ac:dyDescent="0.25">
      <c r="A383" s="78">
        <f t="shared" si="241"/>
        <v>250</v>
      </c>
      <c r="B383" s="82" t="str">
        <f t="shared" si="242"/>
        <v>250 semi Elements</v>
      </c>
      <c r="C383" s="2" t="s">
        <v>0</v>
      </c>
      <c r="D383" s="3" t="s">
        <v>1</v>
      </c>
      <c r="E383" s="2" t="s">
        <v>2</v>
      </c>
      <c r="F383" s="80" t="str">
        <f t="shared" si="249"/>
        <v>250 Quant Elements</v>
      </c>
      <c r="G383" s="2" t="s">
        <v>0</v>
      </c>
      <c r="H383" s="3" t="s">
        <v>1</v>
      </c>
      <c r="I383" s="2" t="s">
        <v>2</v>
      </c>
    </row>
    <row r="384" spans="1:10" x14ac:dyDescent="0.25">
      <c r="A384" s="78">
        <f t="shared" si="241"/>
        <v>250</v>
      </c>
      <c r="B384" s="82" t="str">
        <f t="shared" si="242"/>
        <v>250 semi MgO</v>
      </c>
      <c r="C384" s="13" t="s">
        <v>3</v>
      </c>
      <c r="D384" s="5">
        <v>39.630000000000003</v>
      </c>
      <c r="E384" s="10">
        <f t="shared" ref="E384:E391" si="250">D384*(100-D$392)/100</f>
        <v>34.478100000000005</v>
      </c>
      <c r="F384" s="80" t="str">
        <f t="shared" si="249"/>
        <v>250 Quant SiO2</v>
      </c>
      <c r="G384" s="13" t="s">
        <v>5</v>
      </c>
      <c r="H384" s="5">
        <v>44.481999999999999</v>
      </c>
      <c r="I384" s="38">
        <f>H384*(100-H$394)/100</f>
        <v>38.699339999999999</v>
      </c>
    </row>
    <row r="385" spans="1:9" x14ac:dyDescent="0.25">
      <c r="A385" s="78">
        <f t="shared" si="241"/>
        <v>250</v>
      </c>
      <c r="B385" s="82" t="str">
        <f t="shared" si="242"/>
        <v>250 semi Al2O3</v>
      </c>
      <c r="C385" s="13" t="s">
        <v>4</v>
      </c>
      <c r="D385" s="5">
        <v>3.4409999999999998</v>
      </c>
      <c r="E385" s="10">
        <f t="shared" si="250"/>
        <v>2.9936699999999998</v>
      </c>
      <c r="F385" s="80" t="str">
        <f t="shared" si="249"/>
        <v>250 Quant TiO2</v>
      </c>
      <c r="G385" s="13" t="s">
        <v>7</v>
      </c>
      <c r="H385" s="5">
        <v>4.9000000000000002E-2</v>
      </c>
      <c r="I385" s="38">
        <f t="shared" ref="I385:I393" si="251">H385*(100-H$394)/100</f>
        <v>4.2630000000000001E-2</v>
      </c>
    </row>
    <row r="386" spans="1:9" x14ac:dyDescent="0.25">
      <c r="A386" s="78">
        <f t="shared" si="241"/>
        <v>250</v>
      </c>
      <c r="B386" s="82" t="str">
        <f t="shared" si="242"/>
        <v>250 semi SiO2</v>
      </c>
      <c r="C386" s="13" t="s">
        <v>5</v>
      </c>
      <c r="D386" s="5">
        <v>41.47</v>
      </c>
      <c r="E386" s="10">
        <f t="shared" si="250"/>
        <v>36.078899999999997</v>
      </c>
      <c r="F386" s="80" t="str">
        <f t="shared" si="249"/>
        <v>250 Quant Al2O3</v>
      </c>
      <c r="G386" s="13" t="s">
        <v>4</v>
      </c>
      <c r="H386" s="5">
        <v>2.472</v>
      </c>
      <c r="I386" s="38">
        <f t="shared" si="251"/>
        <v>2.1506400000000001</v>
      </c>
    </row>
    <row r="387" spans="1:9" x14ac:dyDescent="0.25">
      <c r="A387" s="78">
        <f t="shared" si="241"/>
        <v>250</v>
      </c>
      <c r="B387" s="82" t="str">
        <f t="shared" si="242"/>
        <v>250 semi CaO</v>
      </c>
      <c r="C387" s="13" t="s">
        <v>6</v>
      </c>
      <c r="D387" s="5">
        <v>2.407</v>
      </c>
      <c r="E387" s="10">
        <f t="shared" si="250"/>
        <v>2.09409</v>
      </c>
      <c r="F387" s="80" t="str">
        <f t="shared" si="249"/>
        <v>250 Quant Fe2O3</v>
      </c>
      <c r="G387" s="13" t="s">
        <v>10</v>
      </c>
      <c r="H387" s="5">
        <v>10.010999999999999</v>
      </c>
      <c r="I387" s="38">
        <f t="shared" si="251"/>
        <v>8.7095699999999994</v>
      </c>
    </row>
    <row r="388" spans="1:9" x14ac:dyDescent="0.25">
      <c r="A388" s="78">
        <f t="shared" si="241"/>
        <v>250</v>
      </c>
      <c r="B388" s="82" t="str">
        <f t="shared" si="242"/>
        <v>250 semi Cr2O3</v>
      </c>
      <c r="C388" s="13" t="s">
        <v>8</v>
      </c>
      <c r="D388" s="5">
        <v>0.4551</v>
      </c>
      <c r="E388" s="10">
        <f t="shared" si="250"/>
        <v>0.39593699999999998</v>
      </c>
      <c r="F388" s="80" t="str">
        <f t="shared" si="249"/>
        <v>250 Quant MnO</v>
      </c>
      <c r="G388" s="13" t="s">
        <v>9</v>
      </c>
      <c r="H388" s="5">
        <v>0.14599999999999999</v>
      </c>
      <c r="I388" s="38">
        <f t="shared" si="251"/>
        <v>0.12701999999999999</v>
      </c>
    </row>
    <row r="389" spans="1:9" x14ac:dyDescent="0.25">
      <c r="A389" s="78">
        <f t="shared" si="241"/>
        <v>250</v>
      </c>
      <c r="B389" s="82" t="str">
        <f t="shared" si="242"/>
        <v>250 semi MnO</v>
      </c>
      <c r="C389" s="13" t="s">
        <v>9</v>
      </c>
      <c r="D389" s="5">
        <v>0.17019999999999999</v>
      </c>
      <c r="E389" s="10">
        <f t="shared" si="250"/>
        <v>0.14807399999999998</v>
      </c>
      <c r="F389" s="80" t="str">
        <f t="shared" si="249"/>
        <v>250 Quant MgO</v>
      </c>
      <c r="G389" s="13" t="s">
        <v>3</v>
      </c>
      <c r="H389" s="5">
        <v>40.65</v>
      </c>
      <c r="I389" s="38">
        <f t="shared" si="251"/>
        <v>35.365499999999997</v>
      </c>
    </row>
    <row r="390" spans="1:9" x14ac:dyDescent="0.25">
      <c r="A390" s="78">
        <f t="shared" si="241"/>
        <v>250</v>
      </c>
      <c r="B390" s="82" t="str">
        <f t="shared" si="242"/>
        <v>250 semi Fe2O3</v>
      </c>
      <c r="C390" s="13" t="s">
        <v>10</v>
      </c>
      <c r="D390" s="5">
        <v>12</v>
      </c>
      <c r="E390" s="10">
        <f t="shared" si="250"/>
        <v>10.44</v>
      </c>
      <c r="F390" s="80" t="str">
        <f t="shared" si="249"/>
        <v>250 Quant CaO</v>
      </c>
      <c r="G390" s="13" t="s">
        <v>6</v>
      </c>
      <c r="H390" s="5">
        <v>2.2210000000000001</v>
      </c>
      <c r="I390" s="38">
        <f t="shared" si="251"/>
        <v>1.9322699999999999</v>
      </c>
    </row>
    <row r="391" spans="1:9" x14ac:dyDescent="0.25">
      <c r="A391" s="78">
        <f t="shared" si="241"/>
        <v>250</v>
      </c>
      <c r="B391" s="82" t="str">
        <f t="shared" si="242"/>
        <v>250 semi NiO</v>
      </c>
      <c r="C391" s="13" t="s">
        <v>11</v>
      </c>
      <c r="D391" s="5">
        <v>0.42</v>
      </c>
      <c r="E391" s="10">
        <f t="shared" si="250"/>
        <v>0.3654</v>
      </c>
      <c r="F391" s="80" t="str">
        <f t="shared" si="249"/>
        <v>250 Quant Na2O</v>
      </c>
      <c r="G391" s="13" t="s">
        <v>26</v>
      </c>
      <c r="H391" s="5">
        <v>-5.1999999999999998E-2</v>
      </c>
      <c r="I391" s="38">
        <f t="shared" si="251"/>
        <v>-4.5240000000000002E-2</v>
      </c>
    </row>
    <row r="392" spans="1:9" x14ac:dyDescent="0.25">
      <c r="A392" s="78">
        <f t="shared" ref="A392:A455" si="252">A391</f>
        <v>250</v>
      </c>
      <c r="B392" s="82" t="str">
        <f t="shared" ref="B392:B455" si="253">A392&amp;" semi "&amp;C392</f>
        <v>250 semi LOI</v>
      </c>
      <c r="C392" s="4" t="s">
        <v>12</v>
      </c>
      <c r="D392" s="5">
        <v>13</v>
      </c>
      <c r="E392" s="10"/>
      <c r="F392" s="80" t="str">
        <f t="shared" si="249"/>
        <v>250 Quant K2O</v>
      </c>
      <c r="G392" s="13" t="s">
        <v>13</v>
      </c>
      <c r="H392" s="5">
        <v>1.6E-2</v>
      </c>
      <c r="I392" s="38">
        <f t="shared" si="251"/>
        <v>1.3920000000000002E-2</v>
      </c>
    </row>
    <row r="393" spans="1:9" x14ac:dyDescent="0.25">
      <c r="A393" s="78">
        <f t="shared" si="252"/>
        <v>250</v>
      </c>
      <c r="B393" s="82" t="str">
        <f t="shared" si="253"/>
        <v xml:space="preserve">250 semi </v>
      </c>
      <c r="F393" s="80" t="str">
        <f t="shared" si="249"/>
        <v>250 Quant P2O5</v>
      </c>
      <c r="G393" s="13" t="s">
        <v>35</v>
      </c>
      <c r="H393" s="5">
        <v>4.0000000000000001E-3</v>
      </c>
      <c r="I393" s="38">
        <f t="shared" si="251"/>
        <v>3.4800000000000005E-3</v>
      </c>
    </row>
    <row r="394" spans="1:9" x14ac:dyDescent="0.25">
      <c r="A394" s="78">
        <f t="shared" si="252"/>
        <v>250</v>
      </c>
      <c r="B394" s="82" t="str">
        <f t="shared" si="253"/>
        <v xml:space="preserve">250 semi </v>
      </c>
      <c r="F394" s="80" t="str">
        <f t="shared" si="249"/>
        <v>250 Quant LOI</v>
      </c>
      <c r="G394" s="4" t="s">
        <v>12</v>
      </c>
      <c r="H394" s="5">
        <v>13</v>
      </c>
      <c r="I394" s="10"/>
    </row>
    <row r="395" spans="1:9" x14ac:dyDescent="0.25">
      <c r="A395" s="78">
        <f t="shared" si="252"/>
        <v>250</v>
      </c>
      <c r="B395" s="82" t="str">
        <f t="shared" si="253"/>
        <v xml:space="preserve">250 semi </v>
      </c>
      <c r="F395" s="80" t="str">
        <f t="shared" si="249"/>
        <v xml:space="preserve">250 Quant </v>
      </c>
      <c r="G395" s="29"/>
      <c r="H395" s="11"/>
      <c r="I395" s="20"/>
    </row>
    <row r="396" spans="1:9" x14ac:dyDescent="0.25">
      <c r="A396" s="78">
        <f>A395+10</f>
        <v>260</v>
      </c>
      <c r="B396" s="82" t="str">
        <f t="shared" si="253"/>
        <v>260 semi Simi-Quantification of sample: BAIC 260-78</v>
      </c>
      <c r="C396" s="117" t="s">
        <v>157</v>
      </c>
      <c r="D396" s="118"/>
      <c r="E396" s="119"/>
      <c r="F396" s="80" t="str">
        <f t="shared" si="249"/>
        <v>260 Quant Quantification of sample: BAIC 260-78</v>
      </c>
      <c r="G396" s="120" t="s">
        <v>276</v>
      </c>
      <c r="H396" s="120"/>
      <c r="I396" s="120"/>
    </row>
    <row r="397" spans="1:9" x14ac:dyDescent="0.25">
      <c r="A397" s="78">
        <f t="shared" si="252"/>
        <v>260</v>
      </c>
      <c r="B397" s="82" t="str">
        <f t="shared" si="253"/>
        <v>260 semi Elements</v>
      </c>
      <c r="C397" s="2" t="s">
        <v>0</v>
      </c>
      <c r="D397" s="3" t="s">
        <v>1</v>
      </c>
      <c r="E397" s="2" t="s">
        <v>2</v>
      </c>
      <c r="F397" s="80" t="str">
        <f t="shared" si="249"/>
        <v>260 Quant Elements</v>
      </c>
      <c r="G397" s="2" t="s">
        <v>0</v>
      </c>
      <c r="H397" s="3" t="s">
        <v>1</v>
      </c>
      <c r="I397" s="2" t="s">
        <v>2</v>
      </c>
    </row>
    <row r="398" spans="1:9" x14ac:dyDescent="0.25">
      <c r="A398" s="78">
        <f t="shared" si="252"/>
        <v>260</v>
      </c>
      <c r="B398" s="82" t="str">
        <f t="shared" si="253"/>
        <v>260 semi Na2O</v>
      </c>
      <c r="C398" s="13" t="s">
        <v>26</v>
      </c>
      <c r="D398" s="5">
        <v>0.1169</v>
      </c>
      <c r="E398" s="10">
        <f t="shared" ref="E398:E407" si="254">D398*(100-D$408)/100</f>
        <v>0.10287200000000001</v>
      </c>
      <c r="F398" s="80" t="str">
        <f t="shared" si="249"/>
        <v>260 Quant SiO2</v>
      </c>
      <c r="G398" s="13" t="s">
        <v>5</v>
      </c>
      <c r="H398" s="5">
        <v>45.465000000000003</v>
      </c>
      <c r="I398" s="8">
        <f>H398*(100-H$408)/100</f>
        <v>40.0092</v>
      </c>
    </row>
    <row r="399" spans="1:9" x14ac:dyDescent="0.25">
      <c r="A399" s="78">
        <f t="shared" si="252"/>
        <v>260</v>
      </c>
      <c r="B399" s="82" t="str">
        <f t="shared" si="253"/>
        <v>260 semi MgO</v>
      </c>
      <c r="C399" s="13" t="s">
        <v>3</v>
      </c>
      <c r="D399" s="5">
        <v>38.97</v>
      </c>
      <c r="E399" s="10">
        <f t="shared" si="254"/>
        <v>34.293599999999998</v>
      </c>
      <c r="F399" s="80" t="str">
        <f t="shared" si="249"/>
        <v>260 Quant TiO2</v>
      </c>
      <c r="G399" s="13" t="s">
        <v>7</v>
      </c>
      <c r="H399" s="5">
        <v>3.5999999999999997E-2</v>
      </c>
      <c r="I399" s="8">
        <f t="shared" ref="I399:I407" si="255">H399*(100-H$408)/100</f>
        <v>3.168E-2</v>
      </c>
    </row>
    <row r="400" spans="1:9" x14ac:dyDescent="0.25">
      <c r="A400" s="78">
        <f t="shared" si="252"/>
        <v>260</v>
      </c>
      <c r="B400" s="82" t="str">
        <f t="shared" si="253"/>
        <v>260 semi Al2O3</v>
      </c>
      <c r="C400" s="13" t="s">
        <v>4</v>
      </c>
      <c r="D400" s="5">
        <v>2.8809999999999998</v>
      </c>
      <c r="E400" s="10">
        <f t="shared" si="254"/>
        <v>2.5352799999999998</v>
      </c>
      <c r="F400" s="80" t="str">
        <f t="shared" si="249"/>
        <v>260 Quant Al2O3</v>
      </c>
      <c r="G400" s="13" t="s">
        <v>4</v>
      </c>
      <c r="H400" s="5">
        <v>1.9159999999999999</v>
      </c>
      <c r="I400" s="8">
        <f t="shared" si="255"/>
        <v>1.68608</v>
      </c>
    </row>
    <row r="401" spans="1:9" x14ac:dyDescent="0.25">
      <c r="A401" s="78">
        <f t="shared" si="252"/>
        <v>260</v>
      </c>
      <c r="B401" s="82" t="str">
        <f t="shared" si="253"/>
        <v>260 semi SiO2</v>
      </c>
      <c r="C401" s="13" t="s">
        <v>5</v>
      </c>
      <c r="D401" s="5">
        <v>42.23</v>
      </c>
      <c r="E401" s="10">
        <f t="shared" si="254"/>
        <v>37.162399999999998</v>
      </c>
      <c r="F401" s="80" t="str">
        <f t="shared" si="249"/>
        <v>260 Quant Fe2O3</v>
      </c>
      <c r="G401" s="13" t="s">
        <v>10</v>
      </c>
      <c r="H401" s="5">
        <v>9.4369999999999994</v>
      </c>
      <c r="I401" s="8">
        <f t="shared" si="255"/>
        <v>8.3045599999999986</v>
      </c>
    </row>
    <row r="402" spans="1:9" x14ac:dyDescent="0.25">
      <c r="A402" s="78">
        <f t="shared" si="252"/>
        <v>260</v>
      </c>
      <c r="B402" s="82" t="str">
        <f t="shared" si="253"/>
        <v>260 semi K2O</v>
      </c>
      <c r="C402" s="13" t="s">
        <v>13</v>
      </c>
      <c r="D402" s="5">
        <v>7.7520000000000006E-2</v>
      </c>
      <c r="E402" s="10">
        <f t="shared" si="254"/>
        <v>6.8217600000000003E-2</v>
      </c>
      <c r="F402" s="80" t="str">
        <f t="shared" si="249"/>
        <v>260 Quant MnO</v>
      </c>
      <c r="G402" s="13" t="s">
        <v>9</v>
      </c>
      <c r="H402" s="5">
        <v>0.13600000000000001</v>
      </c>
      <c r="I402" s="8">
        <f t="shared" si="255"/>
        <v>0.11967999999999999</v>
      </c>
    </row>
    <row r="403" spans="1:9" x14ac:dyDescent="0.25">
      <c r="A403" s="78">
        <f t="shared" si="252"/>
        <v>260</v>
      </c>
      <c r="B403" s="82" t="str">
        <f t="shared" si="253"/>
        <v>260 semi CaO</v>
      </c>
      <c r="C403" s="13" t="s">
        <v>6</v>
      </c>
      <c r="D403" s="5">
        <v>3.2170000000000001</v>
      </c>
      <c r="E403" s="10">
        <f t="shared" si="254"/>
        <v>2.8309600000000001</v>
      </c>
      <c r="F403" s="80" t="str">
        <f t="shared" si="249"/>
        <v>260 Quant MgO</v>
      </c>
      <c r="G403" s="13" t="s">
        <v>3</v>
      </c>
      <c r="H403" s="5">
        <v>39.966000000000001</v>
      </c>
      <c r="I403" s="8">
        <f t="shared" si="255"/>
        <v>35.170080000000006</v>
      </c>
    </row>
    <row r="404" spans="1:9" x14ac:dyDescent="0.25">
      <c r="A404" s="78">
        <f t="shared" si="252"/>
        <v>260</v>
      </c>
      <c r="B404" s="82" t="str">
        <f t="shared" si="253"/>
        <v>260 semi Cr2O3</v>
      </c>
      <c r="C404" s="13" t="s">
        <v>8</v>
      </c>
      <c r="D404" s="5">
        <v>0.59309999999999996</v>
      </c>
      <c r="E404" s="10">
        <f t="shared" si="254"/>
        <v>0.52192799999999995</v>
      </c>
      <c r="F404" s="80" t="str">
        <f t="shared" si="249"/>
        <v>260 Quant CaO</v>
      </c>
      <c r="G404" s="13" t="s">
        <v>6</v>
      </c>
      <c r="H404" s="5">
        <v>2.9830000000000001</v>
      </c>
      <c r="I404" s="8">
        <f t="shared" si="255"/>
        <v>2.6250400000000003</v>
      </c>
    </row>
    <row r="405" spans="1:9" x14ac:dyDescent="0.25">
      <c r="A405" s="78">
        <f t="shared" si="252"/>
        <v>260</v>
      </c>
      <c r="B405" s="82" t="str">
        <f t="shared" si="253"/>
        <v>260 semi MnO</v>
      </c>
      <c r="C405" s="13" t="s">
        <v>9</v>
      </c>
      <c r="D405" s="5">
        <v>0.1236</v>
      </c>
      <c r="E405" s="10">
        <f t="shared" si="254"/>
        <v>0.10876799999999999</v>
      </c>
      <c r="F405" s="80" t="str">
        <f t="shared" si="249"/>
        <v>260 Quant Na2O</v>
      </c>
      <c r="G405" s="13" t="s">
        <v>26</v>
      </c>
      <c r="H405" s="5">
        <v>-2.7E-2</v>
      </c>
      <c r="I405" s="8">
        <f t="shared" si="255"/>
        <v>-2.376E-2</v>
      </c>
    </row>
    <row r="406" spans="1:9" x14ac:dyDescent="0.25">
      <c r="A406" s="78">
        <f t="shared" si="252"/>
        <v>260</v>
      </c>
      <c r="B406" s="82" t="str">
        <f t="shared" si="253"/>
        <v>260 semi Fe2O3</v>
      </c>
      <c r="C406" s="13" t="s">
        <v>10</v>
      </c>
      <c r="D406" s="5">
        <v>11.38</v>
      </c>
      <c r="E406" s="10">
        <f t="shared" si="254"/>
        <v>10.0144</v>
      </c>
      <c r="F406" s="80" t="str">
        <f t="shared" si="249"/>
        <v>260 Quant K2O</v>
      </c>
      <c r="G406" s="13" t="s">
        <v>13</v>
      </c>
      <c r="H406" s="5">
        <v>8.3000000000000004E-2</v>
      </c>
      <c r="I406" s="8">
        <f t="shared" si="255"/>
        <v>7.3040000000000008E-2</v>
      </c>
    </row>
    <row r="407" spans="1:9" x14ac:dyDescent="0.25">
      <c r="A407" s="78">
        <f t="shared" si="252"/>
        <v>260</v>
      </c>
      <c r="B407" s="82" t="str">
        <f t="shared" si="253"/>
        <v>260 semi NiO</v>
      </c>
      <c r="C407" s="13" t="s">
        <v>11</v>
      </c>
      <c r="D407" s="5">
        <v>0.41039999999999999</v>
      </c>
      <c r="E407" s="10">
        <f t="shared" si="254"/>
        <v>0.36115200000000003</v>
      </c>
      <c r="F407" s="80" t="str">
        <f t="shared" si="249"/>
        <v>260 Quant P2O5</v>
      </c>
      <c r="G407" s="13" t="s">
        <v>35</v>
      </c>
      <c r="H407" s="5">
        <v>5.0000000000000001E-3</v>
      </c>
      <c r="I407" s="8">
        <f t="shared" si="255"/>
        <v>4.4000000000000003E-3</v>
      </c>
    </row>
    <row r="408" spans="1:9" x14ac:dyDescent="0.25">
      <c r="A408" s="78">
        <f t="shared" si="252"/>
        <v>260</v>
      </c>
      <c r="B408" s="82" t="str">
        <f t="shared" si="253"/>
        <v>260 semi LOI</v>
      </c>
      <c r="C408" s="4" t="s">
        <v>12</v>
      </c>
      <c r="D408" s="5">
        <v>12</v>
      </c>
      <c r="E408" s="10"/>
      <c r="F408" s="80" t="str">
        <f t="shared" si="249"/>
        <v>260 Quant LOI</v>
      </c>
      <c r="G408" s="4" t="s">
        <v>12</v>
      </c>
      <c r="H408" s="5">
        <v>12</v>
      </c>
      <c r="I408" s="13"/>
    </row>
    <row r="409" spans="1:9" x14ac:dyDescent="0.25">
      <c r="A409" s="78">
        <f t="shared" si="252"/>
        <v>260</v>
      </c>
      <c r="B409" s="82" t="str">
        <f t="shared" si="253"/>
        <v xml:space="preserve">260 semi </v>
      </c>
      <c r="F409" s="80" t="str">
        <f t="shared" si="249"/>
        <v xml:space="preserve">260 Quant </v>
      </c>
    </row>
    <row r="410" spans="1:9" x14ac:dyDescent="0.25">
      <c r="A410" s="78">
        <f t="shared" si="252"/>
        <v>260</v>
      </c>
      <c r="B410" s="82" t="str">
        <f t="shared" si="253"/>
        <v xml:space="preserve">260 semi </v>
      </c>
      <c r="F410" s="80" t="str">
        <f t="shared" si="249"/>
        <v xml:space="preserve">260 Quant </v>
      </c>
    </row>
    <row r="411" spans="1:9" x14ac:dyDescent="0.25">
      <c r="A411" s="78">
        <f>A410+10</f>
        <v>270</v>
      </c>
      <c r="B411" s="82" t="str">
        <f t="shared" si="253"/>
        <v>270 semi Simi-Quantification of sample: BAIC 270-80</v>
      </c>
      <c r="C411" s="117" t="s">
        <v>158</v>
      </c>
      <c r="D411" s="118"/>
      <c r="E411" s="119"/>
      <c r="F411" s="80" t="str">
        <f t="shared" si="249"/>
        <v>270 Quant Quantification of sample: BAIC 270-80</v>
      </c>
      <c r="G411" s="117" t="s">
        <v>275</v>
      </c>
      <c r="H411" s="118"/>
      <c r="I411" s="119"/>
    </row>
    <row r="412" spans="1:9" x14ac:dyDescent="0.25">
      <c r="A412" s="78">
        <f t="shared" si="252"/>
        <v>270</v>
      </c>
      <c r="B412" s="82" t="str">
        <f t="shared" si="253"/>
        <v>270 semi Elements</v>
      </c>
      <c r="C412" s="2" t="s">
        <v>0</v>
      </c>
      <c r="D412" s="3" t="s">
        <v>1</v>
      </c>
      <c r="E412" s="2" t="s">
        <v>2</v>
      </c>
      <c r="F412" s="80" t="str">
        <f t="shared" si="249"/>
        <v>270 Quant Elements</v>
      </c>
      <c r="G412" s="2" t="s">
        <v>0</v>
      </c>
      <c r="H412" s="3" t="s">
        <v>1</v>
      </c>
      <c r="I412" s="2" t="s">
        <v>2</v>
      </c>
    </row>
    <row r="413" spans="1:9" x14ac:dyDescent="0.25">
      <c r="A413" s="78">
        <f t="shared" si="252"/>
        <v>270</v>
      </c>
      <c r="B413" s="82" t="str">
        <f t="shared" si="253"/>
        <v>270 semi Na2O</v>
      </c>
      <c r="C413" s="13" t="s">
        <v>26</v>
      </c>
      <c r="D413" s="5">
        <v>0.13170000000000001</v>
      </c>
      <c r="E413" s="10">
        <f t="shared" ref="E413:E423" si="256">D413*(100-D$424)/100</f>
        <v>0.11589600000000001</v>
      </c>
      <c r="F413" s="80" t="str">
        <f t="shared" si="249"/>
        <v>270 Quant SiO2</v>
      </c>
      <c r="G413" s="13" t="s">
        <v>5</v>
      </c>
      <c r="H413" s="5">
        <v>45.106999999999999</v>
      </c>
      <c r="I413" s="38">
        <f>H413*(100-H$423)/100</f>
        <v>39.694160000000004</v>
      </c>
    </row>
    <row r="414" spans="1:9" x14ac:dyDescent="0.25">
      <c r="A414" s="78">
        <f t="shared" si="252"/>
        <v>270</v>
      </c>
      <c r="B414" s="82" t="str">
        <f t="shared" si="253"/>
        <v>270 semi MgO</v>
      </c>
      <c r="C414" s="13" t="s">
        <v>3</v>
      </c>
      <c r="D414" s="5">
        <v>38.07</v>
      </c>
      <c r="E414" s="10">
        <f t="shared" si="256"/>
        <v>33.501599999999996</v>
      </c>
      <c r="F414" s="80" t="str">
        <f t="shared" si="249"/>
        <v>270 Quant TiO2</v>
      </c>
      <c r="G414" s="13" t="s">
        <v>7</v>
      </c>
      <c r="H414" s="5">
        <v>5.0999999999999997E-2</v>
      </c>
      <c r="I414" s="38">
        <f t="shared" ref="I414:I422" si="257">H414*(100-H$423)/100</f>
        <v>4.4879999999999996E-2</v>
      </c>
    </row>
    <row r="415" spans="1:9" x14ac:dyDescent="0.25">
      <c r="A415" s="78">
        <f t="shared" si="252"/>
        <v>270</v>
      </c>
      <c r="B415" s="82" t="str">
        <f t="shared" si="253"/>
        <v>270 semi Al2O3</v>
      </c>
      <c r="C415" s="13" t="s">
        <v>4</v>
      </c>
      <c r="D415" s="5">
        <v>3.5339999999999998</v>
      </c>
      <c r="E415" s="10">
        <f t="shared" si="256"/>
        <v>3.1099199999999998</v>
      </c>
      <c r="F415" s="80" t="str">
        <f t="shared" si="249"/>
        <v>270 Quant Al2O3</v>
      </c>
      <c r="G415" s="13" t="s">
        <v>4</v>
      </c>
      <c r="H415" s="5">
        <v>2.496</v>
      </c>
      <c r="I415" s="38">
        <f t="shared" si="257"/>
        <v>2.1964799999999998</v>
      </c>
    </row>
    <row r="416" spans="1:9" x14ac:dyDescent="0.25">
      <c r="A416" s="78">
        <f t="shared" si="252"/>
        <v>270</v>
      </c>
      <c r="B416" s="82" t="str">
        <f t="shared" si="253"/>
        <v>270 semi SiO2</v>
      </c>
      <c r="C416" s="13" t="s">
        <v>5</v>
      </c>
      <c r="D416" s="5">
        <v>41.91</v>
      </c>
      <c r="E416" s="10">
        <f t="shared" si="256"/>
        <v>36.880800000000001</v>
      </c>
      <c r="F416" s="80" t="str">
        <f t="shared" si="249"/>
        <v>270 Quant Fe2O3</v>
      </c>
      <c r="G416" s="13" t="s">
        <v>10</v>
      </c>
      <c r="H416" s="5">
        <v>9.6300000000000008</v>
      </c>
      <c r="I416" s="38">
        <f t="shared" si="257"/>
        <v>8.474400000000001</v>
      </c>
    </row>
    <row r="417" spans="1:9" x14ac:dyDescent="0.25">
      <c r="A417" s="78">
        <f t="shared" si="252"/>
        <v>270</v>
      </c>
      <c r="B417" s="82" t="str">
        <f t="shared" si="253"/>
        <v>270 semi K2O</v>
      </c>
      <c r="C417" s="13" t="s">
        <v>13</v>
      </c>
      <c r="D417" s="5">
        <v>0.12130000000000001</v>
      </c>
      <c r="E417" s="10">
        <f t="shared" si="256"/>
        <v>0.10674400000000001</v>
      </c>
      <c r="F417" s="80" t="str">
        <f t="shared" si="249"/>
        <v>270 Quant MnO</v>
      </c>
      <c r="G417" s="13" t="s">
        <v>9</v>
      </c>
      <c r="H417" s="5">
        <v>0.13900000000000001</v>
      </c>
      <c r="I417" s="38">
        <f t="shared" si="257"/>
        <v>0.12232000000000001</v>
      </c>
    </row>
    <row r="418" spans="1:9" x14ac:dyDescent="0.25">
      <c r="A418" s="78">
        <f t="shared" si="252"/>
        <v>270</v>
      </c>
      <c r="B418" s="82" t="str">
        <f t="shared" si="253"/>
        <v>270 semi CaO</v>
      </c>
      <c r="C418" s="13" t="s">
        <v>6</v>
      </c>
      <c r="D418" s="5">
        <v>3.6739999999999999</v>
      </c>
      <c r="E418" s="10">
        <f t="shared" si="256"/>
        <v>3.23312</v>
      </c>
      <c r="F418" s="80" t="str">
        <f t="shared" si="249"/>
        <v>270 Quant MgO</v>
      </c>
      <c r="G418" s="13" t="s">
        <v>3</v>
      </c>
      <c r="H418" s="5">
        <v>38.863</v>
      </c>
      <c r="I418" s="38">
        <f t="shared" si="257"/>
        <v>34.199440000000003</v>
      </c>
    </row>
    <row r="419" spans="1:9" x14ac:dyDescent="0.25">
      <c r="A419" s="78">
        <f t="shared" si="252"/>
        <v>270</v>
      </c>
      <c r="B419" s="82" t="str">
        <f t="shared" si="253"/>
        <v>270 semi TiO2</v>
      </c>
      <c r="C419" s="13" t="s">
        <v>7</v>
      </c>
      <c r="D419" s="5">
        <v>5.806E-2</v>
      </c>
      <c r="E419" s="10">
        <f t="shared" si="256"/>
        <v>5.1092800000000001E-2</v>
      </c>
      <c r="F419" s="80" t="str">
        <f t="shared" si="249"/>
        <v>270 Quant CaO</v>
      </c>
      <c r="G419" s="13" t="s">
        <v>6</v>
      </c>
      <c r="H419" s="5">
        <v>3.5030000000000001</v>
      </c>
      <c r="I419" s="38">
        <f t="shared" si="257"/>
        <v>3.08264</v>
      </c>
    </row>
    <row r="420" spans="1:9" x14ac:dyDescent="0.25">
      <c r="A420" s="78">
        <f t="shared" si="252"/>
        <v>270</v>
      </c>
      <c r="B420" s="82" t="str">
        <f t="shared" si="253"/>
        <v>270 semi Cr2O3</v>
      </c>
      <c r="C420" s="13" t="s">
        <v>8</v>
      </c>
      <c r="D420" s="5">
        <v>0.5212</v>
      </c>
      <c r="E420" s="10">
        <f t="shared" si="256"/>
        <v>0.45865600000000001</v>
      </c>
      <c r="F420" s="80" t="str">
        <f t="shared" si="249"/>
        <v>270 Quant Na2O</v>
      </c>
      <c r="G420" s="13" t="s">
        <v>26</v>
      </c>
      <c r="H420" s="5">
        <v>6.4000000000000001E-2</v>
      </c>
      <c r="I420" s="38">
        <f t="shared" si="257"/>
        <v>5.6319999999999995E-2</v>
      </c>
    </row>
    <row r="421" spans="1:9" x14ac:dyDescent="0.25">
      <c r="A421" s="78">
        <f t="shared" si="252"/>
        <v>270</v>
      </c>
      <c r="B421" s="82" t="str">
        <f t="shared" si="253"/>
        <v>270 semi MnO</v>
      </c>
      <c r="C421" s="13" t="s">
        <v>9</v>
      </c>
      <c r="D421" s="5">
        <v>0.128</v>
      </c>
      <c r="E421" s="10">
        <f t="shared" si="256"/>
        <v>0.11263999999999999</v>
      </c>
      <c r="F421" s="80" t="str">
        <f t="shared" si="249"/>
        <v>270 Quant K2O</v>
      </c>
      <c r="G421" s="13" t="s">
        <v>13</v>
      </c>
      <c r="H421" s="5">
        <v>0.14299999999999999</v>
      </c>
      <c r="I421" s="38">
        <f t="shared" si="257"/>
        <v>0.12584000000000001</v>
      </c>
    </row>
    <row r="422" spans="1:9" x14ac:dyDescent="0.25">
      <c r="A422" s="78">
        <f t="shared" si="252"/>
        <v>270</v>
      </c>
      <c r="B422" s="82" t="str">
        <f t="shared" si="253"/>
        <v>270 semi Fe2O3</v>
      </c>
      <c r="C422" s="13" t="s">
        <v>10</v>
      </c>
      <c r="D422" s="5">
        <v>11.48</v>
      </c>
      <c r="E422" s="10">
        <f t="shared" si="256"/>
        <v>10.102399999999999</v>
      </c>
      <c r="F422" s="80" t="str">
        <f t="shared" si="249"/>
        <v>270 Quant P2O5</v>
      </c>
      <c r="G422" s="13" t="s">
        <v>35</v>
      </c>
      <c r="H422" s="5">
        <v>6.0000000000000001E-3</v>
      </c>
      <c r="I422" s="38">
        <f t="shared" si="257"/>
        <v>5.28E-3</v>
      </c>
    </row>
    <row r="423" spans="1:9" x14ac:dyDescent="0.25">
      <c r="A423" s="78">
        <f t="shared" si="252"/>
        <v>270</v>
      </c>
      <c r="B423" s="82" t="str">
        <f t="shared" si="253"/>
        <v>270 semi NiO</v>
      </c>
      <c r="C423" s="13" t="s">
        <v>11</v>
      </c>
      <c r="D423" s="5">
        <v>0.36799999999999999</v>
      </c>
      <c r="E423" s="10">
        <f t="shared" si="256"/>
        <v>0.32384000000000002</v>
      </c>
      <c r="F423" s="80" t="str">
        <f t="shared" si="249"/>
        <v>270 Quant LOI</v>
      </c>
      <c r="G423" s="4" t="s">
        <v>12</v>
      </c>
      <c r="H423" s="5">
        <v>12</v>
      </c>
      <c r="I423" s="10"/>
    </row>
    <row r="424" spans="1:9" x14ac:dyDescent="0.25">
      <c r="A424" s="78">
        <f t="shared" si="252"/>
        <v>270</v>
      </c>
      <c r="B424" s="82" t="str">
        <f t="shared" si="253"/>
        <v>270 semi LOI</v>
      </c>
      <c r="C424" s="4" t="s">
        <v>12</v>
      </c>
      <c r="D424" s="5">
        <v>12</v>
      </c>
      <c r="E424" s="10"/>
      <c r="F424" s="80" t="str">
        <f t="shared" si="249"/>
        <v xml:space="preserve">270 Quant </v>
      </c>
    </row>
    <row r="425" spans="1:9" x14ac:dyDescent="0.25">
      <c r="A425" s="78">
        <f t="shared" si="252"/>
        <v>270</v>
      </c>
      <c r="B425" s="82" t="str">
        <f t="shared" si="253"/>
        <v xml:space="preserve">270 semi </v>
      </c>
      <c r="F425" s="80" t="str">
        <f t="shared" si="249"/>
        <v xml:space="preserve">270 Quant </v>
      </c>
    </row>
    <row r="426" spans="1:9" x14ac:dyDescent="0.25">
      <c r="A426" s="78">
        <f t="shared" si="252"/>
        <v>270</v>
      </c>
      <c r="B426" s="82" t="str">
        <f t="shared" si="253"/>
        <v xml:space="preserve">270 semi </v>
      </c>
      <c r="F426" s="80" t="str">
        <f t="shared" si="249"/>
        <v xml:space="preserve">270 Quant </v>
      </c>
    </row>
    <row r="427" spans="1:9" x14ac:dyDescent="0.25">
      <c r="A427" s="78">
        <f>A426+10</f>
        <v>280</v>
      </c>
      <c r="B427" s="82" t="str">
        <f t="shared" si="253"/>
        <v>280 semi Simi-Quantification of sample: BAIC 280-82</v>
      </c>
      <c r="C427" s="117" t="s">
        <v>159</v>
      </c>
      <c r="D427" s="118"/>
      <c r="E427" s="119"/>
      <c r="F427" s="80" t="str">
        <f t="shared" si="249"/>
        <v>280 Quant Quantification of sample: BAIC 280-82</v>
      </c>
      <c r="G427" s="117" t="s">
        <v>247</v>
      </c>
      <c r="H427" s="118"/>
      <c r="I427" s="119"/>
    </row>
    <row r="428" spans="1:9" x14ac:dyDescent="0.25">
      <c r="A428" s="78">
        <f t="shared" si="252"/>
        <v>280</v>
      </c>
      <c r="B428" s="82" t="str">
        <f t="shared" si="253"/>
        <v>280 semi Elements</v>
      </c>
      <c r="C428" s="2" t="s">
        <v>0</v>
      </c>
      <c r="D428" s="3" t="s">
        <v>1</v>
      </c>
      <c r="E428" s="2" t="s">
        <v>2</v>
      </c>
      <c r="F428" s="80" t="str">
        <f t="shared" si="249"/>
        <v>280 Quant Elements</v>
      </c>
      <c r="G428" s="2" t="s">
        <v>0</v>
      </c>
      <c r="H428" s="3" t="s">
        <v>1</v>
      </c>
      <c r="I428" s="2" t="s">
        <v>2</v>
      </c>
    </row>
    <row r="429" spans="1:9" x14ac:dyDescent="0.25">
      <c r="A429" s="78">
        <f t="shared" si="252"/>
        <v>280</v>
      </c>
      <c r="B429" s="82" t="str">
        <f t="shared" si="253"/>
        <v>280 semi MgO</v>
      </c>
      <c r="C429" s="13" t="s">
        <v>3</v>
      </c>
      <c r="D429" s="5">
        <v>37.21</v>
      </c>
      <c r="E429" s="10">
        <f t="shared" ref="E429:E438" si="258">D429*(100-D$439)/100</f>
        <v>32.744799999999998</v>
      </c>
      <c r="F429" s="80" t="str">
        <f t="shared" si="249"/>
        <v>280 Quant SiO2</v>
      </c>
      <c r="G429" s="13" t="s">
        <v>5</v>
      </c>
      <c r="H429" s="5">
        <v>45.25</v>
      </c>
      <c r="I429" s="5">
        <f>H429*(100-H$439)/100</f>
        <v>39.82</v>
      </c>
    </row>
    <row r="430" spans="1:9" x14ac:dyDescent="0.25">
      <c r="A430" s="78">
        <f t="shared" si="252"/>
        <v>280</v>
      </c>
      <c r="B430" s="82" t="str">
        <f t="shared" si="253"/>
        <v>280 semi Al2O3</v>
      </c>
      <c r="C430" s="13" t="s">
        <v>4</v>
      </c>
      <c r="D430" s="5">
        <v>3.6579999999999999</v>
      </c>
      <c r="E430" s="10">
        <f t="shared" si="258"/>
        <v>3.2190400000000001</v>
      </c>
      <c r="F430" s="80" t="str">
        <f t="shared" si="249"/>
        <v>280 Quant TiO2</v>
      </c>
      <c r="G430" s="13" t="s">
        <v>7</v>
      </c>
      <c r="H430" s="5">
        <v>0.09</v>
      </c>
      <c r="I430" s="5">
        <f t="shared" ref="I430:I438" si="259">H430*(100-H$439)/100</f>
        <v>7.9199999999999993E-2</v>
      </c>
    </row>
    <row r="431" spans="1:9" x14ac:dyDescent="0.25">
      <c r="A431" s="78">
        <f t="shared" si="252"/>
        <v>280</v>
      </c>
      <c r="B431" s="82" t="str">
        <f t="shared" si="253"/>
        <v>280 semi SiO2</v>
      </c>
      <c r="C431" s="13" t="s">
        <v>5</v>
      </c>
      <c r="D431" s="5">
        <v>42.3</v>
      </c>
      <c r="E431" s="10">
        <f t="shared" si="258"/>
        <v>37.223999999999997</v>
      </c>
      <c r="F431" s="80" t="str">
        <f t="shared" si="249"/>
        <v>280 Quant Al2O3</v>
      </c>
      <c r="G431" s="13" t="s">
        <v>4</v>
      </c>
      <c r="H431" s="5">
        <v>2.613</v>
      </c>
      <c r="I431" s="5">
        <f t="shared" si="259"/>
        <v>2.2994399999999997</v>
      </c>
    </row>
    <row r="432" spans="1:9" x14ac:dyDescent="0.25">
      <c r="A432" s="78">
        <f t="shared" si="252"/>
        <v>280</v>
      </c>
      <c r="B432" s="82" t="str">
        <f t="shared" si="253"/>
        <v>280 semi K2O</v>
      </c>
      <c r="C432" s="13" t="s">
        <v>13</v>
      </c>
      <c r="D432" s="5">
        <v>4.929E-2</v>
      </c>
      <c r="E432" s="10">
        <f t="shared" si="258"/>
        <v>4.3375199999999996E-2</v>
      </c>
      <c r="F432" s="80" t="str">
        <f t="shared" si="249"/>
        <v>280 Quant Fe2O3</v>
      </c>
      <c r="G432" s="13" t="s">
        <v>10</v>
      </c>
      <c r="H432" s="5">
        <v>9.9239999999999995</v>
      </c>
      <c r="I432" s="5">
        <f t="shared" si="259"/>
        <v>8.7331199999999995</v>
      </c>
    </row>
    <row r="433" spans="1:9" x14ac:dyDescent="0.25">
      <c r="A433" s="78">
        <f t="shared" si="252"/>
        <v>280</v>
      </c>
      <c r="B433" s="82" t="str">
        <f t="shared" si="253"/>
        <v>280 semi CaO</v>
      </c>
      <c r="C433" s="13" t="s">
        <v>6</v>
      </c>
      <c r="D433" s="5">
        <v>4.0410000000000004</v>
      </c>
      <c r="E433" s="10">
        <f t="shared" si="258"/>
        <v>3.5560800000000006</v>
      </c>
      <c r="F433" s="80" t="str">
        <f t="shared" si="249"/>
        <v>280 Quant MnO</v>
      </c>
      <c r="G433" s="13" t="s">
        <v>9</v>
      </c>
      <c r="H433" s="5">
        <v>0.15</v>
      </c>
      <c r="I433" s="5">
        <f t="shared" si="259"/>
        <v>0.13200000000000001</v>
      </c>
    </row>
    <row r="434" spans="1:9" x14ac:dyDescent="0.25">
      <c r="A434" s="78">
        <f t="shared" si="252"/>
        <v>280</v>
      </c>
      <c r="B434" s="82" t="str">
        <f t="shared" si="253"/>
        <v>280 semi TiO2</v>
      </c>
      <c r="C434" s="13" t="s">
        <v>7</v>
      </c>
      <c r="D434" s="5">
        <v>9.7600000000000006E-2</v>
      </c>
      <c r="E434" s="10">
        <f t="shared" si="258"/>
        <v>8.5888000000000006E-2</v>
      </c>
      <c r="F434" s="80" t="str">
        <f t="shared" si="249"/>
        <v>280 Quant MgO</v>
      </c>
      <c r="G434" s="13" t="s">
        <v>3</v>
      </c>
      <c r="H434" s="5">
        <v>38.134</v>
      </c>
      <c r="I434" s="5">
        <f t="shared" si="259"/>
        <v>33.557919999999996</v>
      </c>
    </row>
    <row r="435" spans="1:9" x14ac:dyDescent="0.25">
      <c r="A435" s="78">
        <f t="shared" si="252"/>
        <v>280</v>
      </c>
      <c r="B435" s="82" t="str">
        <f t="shared" si="253"/>
        <v>280 semi Cr2O3</v>
      </c>
      <c r="C435" s="13" t="s">
        <v>8</v>
      </c>
      <c r="D435" s="5">
        <v>0.41770000000000002</v>
      </c>
      <c r="E435" s="10">
        <f t="shared" si="258"/>
        <v>0.36757600000000001</v>
      </c>
      <c r="F435" s="80" t="str">
        <f t="shared" si="249"/>
        <v>280 Quant CaO</v>
      </c>
      <c r="G435" s="13" t="s">
        <v>6</v>
      </c>
      <c r="H435" s="5">
        <v>3.7850000000000001</v>
      </c>
      <c r="I435" s="5">
        <f t="shared" si="259"/>
        <v>3.3308000000000004</v>
      </c>
    </row>
    <row r="436" spans="1:9" x14ac:dyDescent="0.25">
      <c r="A436" s="78">
        <f t="shared" si="252"/>
        <v>280</v>
      </c>
      <c r="B436" s="82" t="str">
        <f t="shared" si="253"/>
        <v>280 semi MnO</v>
      </c>
      <c r="C436" s="13" t="s">
        <v>9</v>
      </c>
      <c r="D436" s="5">
        <v>0.17369999999999999</v>
      </c>
      <c r="E436" s="10">
        <f t="shared" si="258"/>
        <v>0.15285599999999999</v>
      </c>
      <c r="F436" s="80" t="str">
        <f t="shared" si="249"/>
        <v>280 Quant Na2O</v>
      </c>
      <c r="G436" s="13" t="s">
        <v>26</v>
      </c>
      <c r="H436" s="5">
        <v>-0.02</v>
      </c>
      <c r="I436" s="5">
        <f t="shared" si="259"/>
        <v>-1.7600000000000001E-2</v>
      </c>
    </row>
    <row r="437" spans="1:9" x14ac:dyDescent="0.25">
      <c r="A437" s="78">
        <f t="shared" si="252"/>
        <v>280</v>
      </c>
      <c r="B437" s="82" t="str">
        <f t="shared" si="253"/>
        <v>280 semi Fe2O3</v>
      </c>
      <c r="C437" s="13" t="s">
        <v>10</v>
      </c>
      <c r="D437" s="5">
        <v>11.63</v>
      </c>
      <c r="E437" s="10">
        <f t="shared" si="258"/>
        <v>10.234400000000001</v>
      </c>
      <c r="F437" s="80" t="str">
        <f t="shared" si="249"/>
        <v>280 Quant K2O</v>
      </c>
      <c r="G437" s="13" t="s">
        <v>13</v>
      </c>
      <c r="H437" s="5">
        <v>7.0000000000000007E-2</v>
      </c>
      <c r="I437" s="5">
        <f t="shared" si="259"/>
        <v>6.1600000000000002E-2</v>
      </c>
    </row>
    <row r="438" spans="1:9" x14ac:dyDescent="0.25">
      <c r="A438" s="78">
        <f t="shared" si="252"/>
        <v>280</v>
      </c>
      <c r="B438" s="82" t="str">
        <f t="shared" si="253"/>
        <v>280 semi NiO</v>
      </c>
      <c r="C438" s="13" t="s">
        <v>11</v>
      </c>
      <c r="D438" s="5">
        <v>0.42280000000000001</v>
      </c>
      <c r="E438" s="10">
        <f t="shared" si="258"/>
        <v>0.37206400000000001</v>
      </c>
      <c r="F438" s="80" t="str">
        <f t="shared" si="249"/>
        <v>280 Quant P2O5</v>
      </c>
      <c r="G438" s="13" t="s">
        <v>35</v>
      </c>
      <c r="H438" s="5">
        <v>5.0000000000000001E-3</v>
      </c>
      <c r="I438" s="5">
        <f t="shared" si="259"/>
        <v>4.4000000000000003E-3</v>
      </c>
    </row>
    <row r="439" spans="1:9" x14ac:dyDescent="0.25">
      <c r="A439" s="78">
        <f t="shared" si="252"/>
        <v>280</v>
      </c>
      <c r="B439" s="82" t="str">
        <f t="shared" si="253"/>
        <v>280 semi LOI</v>
      </c>
      <c r="C439" s="4" t="s">
        <v>12</v>
      </c>
      <c r="D439" s="5">
        <v>12</v>
      </c>
      <c r="E439" s="10"/>
      <c r="F439" s="80" t="str">
        <f t="shared" si="249"/>
        <v>280 Quant LOI</v>
      </c>
      <c r="G439" s="4" t="s">
        <v>12</v>
      </c>
      <c r="H439" s="5">
        <v>12</v>
      </c>
      <c r="I439" s="10"/>
    </row>
    <row r="440" spans="1:9" x14ac:dyDescent="0.25">
      <c r="A440" s="78">
        <f t="shared" si="252"/>
        <v>280</v>
      </c>
      <c r="B440" s="82" t="str">
        <f t="shared" si="253"/>
        <v xml:space="preserve">280 semi </v>
      </c>
      <c r="F440" s="80" t="str">
        <f t="shared" si="249"/>
        <v xml:space="preserve">280 Quant </v>
      </c>
    </row>
    <row r="441" spans="1:9" x14ac:dyDescent="0.25">
      <c r="A441" s="78">
        <f t="shared" si="252"/>
        <v>280</v>
      </c>
      <c r="B441" s="82" t="str">
        <f t="shared" si="253"/>
        <v xml:space="preserve">280 semi </v>
      </c>
      <c r="F441" s="80" t="str">
        <f t="shared" si="249"/>
        <v xml:space="preserve">280 Quant </v>
      </c>
    </row>
    <row r="442" spans="1:9" x14ac:dyDescent="0.25">
      <c r="A442" s="78">
        <f>A441+10</f>
        <v>290</v>
      </c>
      <c r="B442" s="82" t="str">
        <f t="shared" si="253"/>
        <v>290 semi Simi-Quantification of sample: BAIC 290-84</v>
      </c>
      <c r="C442" s="117" t="s">
        <v>160</v>
      </c>
      <c r="D442" s="118"/>
      <c r="E442" s="119"/>
      <c r="F442" s="80" t="str">
        <f t="shared" si="249"/>
        <v>290 Quant Quantification of sample: BAIC 290-84</v>
      </c>
      <c r="G442" s="117" t="s">
        <v>274</v>
      </c>
      <c r="H442" s="118"/>
      <c r="I442" s="119"/>
    </row>
    <row r="443" spans="1:9" x14ac:dyDescent="0.25">
      <c r="A443" s="78">
        <f t="shared" si="252"/>
        <v>290</v>
      </c>
      <c r="B443" s="82" t="str">
        <f t="shared" si="253"/>
        <v>290 semi Elements</v>
      </c>
      <c r="C443" s="2" t="s">
        <v>0</v>
      </c>
      <c r="D443" s="3" t="s">
        <v>1</v>
      </c>
      <c r="E443" s="2" t="s">
        <v>2</v>
      </c>
      <c r="F443" s="80" t="str">
        <f t="shared" si="249"/>
        <v>290 Quant Elements</v>
      </c>
      <c r="G443" s="2" t="s">
        <v>0</v>
      </c>
      <c r="H443" s="3" t="s">
        <v>1</v>
      </c>
      <c r="I443" s="2" t="s">
        <v>2</v>
      </c>
    </row>
    <row r="444" spans="1:9" x14ac:dyDescent="0.25">
      <c r="A444" s="78">
        <f t="shared" si="252"/>
        <v>290</v>
      </c>
      <c r="B444" s="82" t="str">
        <f t="shared" si="253"/>
        <v>290 semi MgO</v>
      </c>
      <c r="C444" s="13" t="s">
        <v>3</v>
      </c>
      <c r="D444" s="5">
        <v>40.65</v>
      </c>
      <c r="E444" s="10">
        <f t="shared" ref="E444:E453" si="260">D444*(100-D$454)/100</f>
        <v>35.365499999999997</v>
      </c>
      <c r="F444" s="80" t="str">
        <f t="shared" si="249"/>
        <v>290 Quant MgO</v>
      </c>
      <c r="G444" s="13" t="s">
        <v>3</v>
      </c>
      <c r="H444" s="13">
        <v>40.651000000000003</v>
      </c>
      <c r="I444" s="10">
        <f>H444*(100-H$454)/100</f>
        <v>35.366370000000003</v>
      </c>
    </row>
    <row r="445" spans="1:9" x14ac:dyDescent="0.25">
      <c r="A445" s="78">
        <f t="shared" si="252"/>
        <v>290</v>
      </c>
      <c r="B445" s="82" t="str">
        <f t="shared" si="253"/>
        <v>290 semi Al2O3</v>
      </c>
      <c r="C445" s="13" t="s">
        <v>4</v>
      </c>
      <c r="D445" s="5">
        <v>2.5299999999999998</v>
      </c>
      <c r="E445" s="10">
        <f t="shared" si="260"/>
        <v>2.2010999999999998</v>
      </c>
      <c r="F445" s="80" t="str">
        <f t="shared" ref="F445:F508" si="261">A445&amp;" Quant "&amp;G445</f>
        <v>290 Quant Al2O3</v>
      </c>
      <c r="G445" s="13" t="s">
        <v>4</v>
      </c>
      <c r="H445" s="13">
        <v>2.5299999999999998</v>
      </c>
      <c r="I445" s="10">
        <f t="shared" ref="I445:I453" si="262">H445*(100-H$454)/100</f>
        <v>2.2010999999999998</v>
      </c>
    </row>
    <row r="446" spans="1:9" x14ac:dyDescent="0.25">
      <c r="A446" s="78">
        <f t="shared" si="252"/>
        <v>290</v>
      </c>
      <c r="B446" s="82" t="str">
        <f t="shared" si="253"/>
        <v>290 semi SiO2</v>
      </c>
      <c r="C446" s="13" t="s">
        <v>5</v>
      </c>
      <c r="D446" s="5">
        <v>41.27</v>
      </c>
      <c r="E446" s="10">
        <f t="shared" si="260"/>
        <v>35.904900000000005</v>
      </c>
      <c r="F446" s="80" t="str">
        <f t="shared" si="261"/>
        <v>290 Quant SiO2</v>
      </c>
      <c r="G446" s="13" t="s">
        <v>5</v>
      </c>
      <c r="H446" s="13">
        <v>41.273000000000003</v>
      </c>
      <c r="I446" s="10">
        <f t="shared" si="262"/>
        <v>35.907510000000002</v>
      </c>
    </row>
    <row r="447" spans="1:9" x14ac:dyDescent="0.25">
      <c r="A447" s="78">
        <f t="shared" si="252"/>
        <v>290</v>
      </c>
      <c r="B447" s="82" t="str">
        <f t="shared" si="253"/>
        <v>290 semi K2O</v>
      </c>
      <c r="C447" s="13" t="s">
        <v>13</v>
      </c>
      <c r="D447" s="5">
        <v>6.3469999999999999E-2</v>
      </c>
      <c r="E447" s="10">
        <f t="shared" si="260"/>
        <v>5.5218900000000001E-2</v>
      </c>
      <c r="F447" s="80" t="str">
        <f t="shared" si="261"/>
        <v>290 Quant K2O</v>
      </c>
      <c r="G447" s="13" t="s">
        <v>13</v>
      </c>
      <c r="H447" s="13">
        <v>6.3E-2</v>
      </c>
      <c r="I447" s="10">
        <f t="shared" si="262"/>
        <v>5.4809999999999998E-2</v>
      </c>
    </row>
    <row r="448" spans="1:9" x14ac:dyDescent="0.25">
      <c r="A448" s="78">
        <f t="shared" si="252"/>
        <v>290</v>
      </c>
      <c r="B448" s="82" t="str">
        <f t="shared" si="253"/>
        <v>290 semi CaO</v>
      </c>
      <c r="C448" s="13" t="s">
        <v>6</v>
      </c>
      <c r="D448" s="5">
        <v>2.02</v>
      </c>
      <c r="E448" s="10">
        <f t="shared" si="260"/>
        <v>1.7574000000000001</v>
      </c>
      <c r="F448" s="80" t="str">
        <f t="shared" si="261"/>
        <v>290 Quant CaO</v>
      </c>
      <c r="G448" s="13" t="s">
        <v>6</v>
      </c>
      <c r="H448" s="13">
        <v>2.02</v>
      </c>
      <c r="I448" s="10">
        <f t="shared" si="262"/>
        <v>1.7574000000000001</v>
      </c>
    </row>
    <row r="449" spans="1:9" x14ac:dyDescent="0.25">
      <c r="A449" s="78">
        <f t="shared" si="252"/>
        <v>290</v>
      </c>
      <c r="B449" s="82" t="str">
        <f t="shared" si="253"/>
        <v>290 semi TiO2</v>
      </c>
      <c r="C449" s="13" t="s">
        <v>7</v>
      </c>
      <c r="D449" s="5">
        <v>8.2680000000000003E-2</v>
      </c>
      <c r="E449" s="10">
        <f t="shared" si="260"/>
        <v>7.1931600000000012E-2</v>
      </c>
      <c r="F449" s="80" t="str">
        <f t="shared" si="261"/>
        <v>290 Quant TiO2</v>
      </c>
      <c r="G449" s="13" t="s">
        <v>7</v>
      </c>
      <c r="H449" s="13">
        <v>8.3000000000000004E-2</v>
      </c>
      <c r="I449" s="10">
        <f t="shared" si="262"/>
        <v>7.2209999999999996E-2</v>
      </c>
    </row>
    <row r="450" spans="1:9" x14ac:dyDescent="0.25">
      <c r="A450" s="78">
        <f t="shared" si="252"/>
        <v>290</v>
      </c>
      <c r="B450" s="82" t="str">
        <f t="shared" si="253"/>
        <v>290 semi Cr2O3</v>
      </c>
      <c r="C450" s="13" t="s">
        <v>8</v>
      </c>
      <c r="D450" s="5">
        <v>0.56830000000000003</v>
      </c>
      <c r="E450" s="10">
        <f t="shared" si="260"/>
        <v>0.49442100000000005</v>
      </c>
      <c r="F450" s="80" t="str">
        <f t="shared" si="261"/>
        <v>290 Quant Cr2O3</v>
      </c>
      <c r="G450" s="13" t="s">
        <v>8</v>
      </c>
      <c r="H450" s="13">
        <v>0.56799999999999995</v>
      </c>
      <c r="I450" s="10">
        <f t="shared" si="262"/>
        <v>0.49415999999999999</v>
      </c>
    </row>
    <row r="451" spans="1:9" x14ac:dyDescent="0.25">
      <c r="A451" s="78">
        <f t="shared" si="252"/>
        <v>290</v>
      </c>
      <c r="B451" s="82" t="str">
        <f t="shared" si="253"/>
        <v>290 semi MnO</v>
      </c>
      <c r="C451" s="13" t="s">
        <v>9</v>
      </c>
      <c r="D451" s="5">
        <v>0.15609999999999999</v>
      </c>
      <c r="E451" s="10">
        <f t="shared" si="260"/>
        <v>0.13580699999999998</v>
      </c>
      <c r="F451" s="80" t="str">
        <f t="shared" si="261"/>
        <v>290 Quant MnO</v>
      </c>
      <c r="G451" s="13" t="s">
        <v>9</v>
      </c>
      <c r="H451" s="13">
        <v>0.156</v>
      </c>
      <c r="I451" s="10">
        <f t="shared" si="262"/>
        <v>0.13571999999999998</v>
      </c>
    </row>
    <row r="452" spans="1:9" x14ac:dyDescent="0.25">
      <c r="A452" s="78">
        <f t="shared" si="252"/>
        <v>290</v>
      </c>
      <c r="B452" s="82" t="str">
        <f t="shared" si="253"/>
        <v>290 semi Fe2O3</v>
      </c>
      <c r="C452" s="13" t="s">
        <v>10</v>
      </c>
      <c r="D452" s="5">
        <v>12.22</v>
      </c>
      <c r="E452" s="10">
        <f t="shared" si="260"/>
        <v>10.631400000000001</v>
      </c>
      <c r="F452" s="80" t="str">
        <f t="shared" si="261"/>
        <v>290 Quant Fe2O3</v>
      </c>
      <c r="G452" s="13" t="s">
        <v>10</v>
      </c>
      <c r="H452" s="13">
        <v>12.215</v>
      </c>
      <c r="I452" s="10">
        <f t="shared" si="262"/>
        <v>10.627049999999999</v>
      </c>
    </row>
    <row r="453" spans="1:9" x14ac:dyDescent="0.25">
      <c r="A453" s="78">
        <f t="shared" si="252"/>
        <v>290</v>
      </c>
      <c r="B453" s="82" t="str">
        <f t="shared" si="253"/>
        <v>290 semi NiO</v>
      </c>
      <c r="C453" s="13" t="s">
        <v>11</v>
      </c>
      <c r="D453" s="5">
        <v>0.43980000000000002</v>
      </c>
      <c r="E453" s="10">
        <f t="shared" si="260"/>
        <v>0.38262599999999997</v>
      </c>
      <c r="F453" s="80" t="str">
        <f t="shared" si="261"/>
        <v>290 Quant NiO</v>
      </c>
      <c r="G453" s="13" t="s">
        <v>11</v>
      </c>
      <c r="H453" s="13">
        <v>0.44</v>
      </c>
      <c r="I453" s="10">
        <f t="shared" si="262"/>
        <v>0.38280000000000003</v>
      </c>
    </row>
    <row r="454" spans="1:9" x14ac:dyDescent="0.25">
      <c r="A454" s="78">
        <f t="shared" si="252"/>
        <v>290</v>
      </c>
      <c r="B454" s="82" t="str">
        <f t="shared" si="253"/>
        <v>290 semi LOI</v>
      </c>
      <c r="C454" s="4" t="s">
        <v>12</v>
      </c>
      <c r="D454" s="5">
        <v>13</v>
      </c>
      <c r="E454" s="10"/>
      <c r="F454" s="80" t="str">
        <f t="shared" si="261"/>
        <v>290 Quant LOI</v>
      </c>
      <c r="G454" s="4" t="s">
        <v>12</v>
      </c>
      <c r="H454" s="5">
        <v>13</v>
      </c>
      <c r="I454" s="10"/>
    </row>
    <row r="455" spans="1:9" x14ac:dyDescent="0.25">
      <c r="A455" s="78">
        <f t="shared" si="252"/>
        <v>290</v>
      </c>
      <c r="B455" s="82" t="str">
        <f t="shared" si="253"/>
        <v xml:space="preserve">290 semi </v>
      </c>
      <c r="F455" s="80" t="str">
        <f t="shared" si="261"/>
        <v xml:space="preserve">290 Quant </v>
      </c>
    </row>
    <row r="456" spans="1:9" x14ac:dyDescent="0.25">
      <c r="A456" s="78">
        <f t="shared" ref="A456:A519" si="263">A455</f>
        <v>290</v>
      </c>
      <c r="B456" s="82" t="str">
        <f t="shared" ref="B456:B519" si="264">A456&amp;" semi "&amp;C456</f>
        <v xml:space="preserve">290 semi </v>
      </c>
      <c r="F456" s="80" t="str">
        <f t="shared" si="261"/>
        <v xml:space="preserve">290 Quant </v>
      </c>
    </row>
    <row r="457" spans="1:9" x14ac:dyDescent="0.25">
      <c r="A457" s="78">
        <f>A456+10</f>
        <v>300</v>
      </c>
      <c r="B457" s="82" t="str">
        <f t="shared" si="264"/>
        <v>300 semi Simi-Quantification of sample: BAIC 300-86</v>
      </c>
      <c r="C457" s="117" t="s">
        <v>161</v>
      </c>
      <c r="D457" s="118"/>
      <c r="E457" s="119"/>
      <c r="F457" s="80" t="str">
        <f t="shared" si="261"/>
        <v>300 Quant Quantification of sample: BAIC 300-86</v>
      </c>
      <c r="G457" s="120" t="s">
        <v>273</v>
      </c>
      <c r="H457" s="120"/>
      <c r="I457" s="120"/>
    </row>
    <row r="458" spans="1:9" x14ac:dyDescent="0.25">
      <c r="A458" s="78">
        <f t="shared" si="263"/>
        <v>300</v>
      </c>
      <c r="B458" s="82" t="str">
        <f t="shared" si="264"/>
        <v>300 semi Elements</v>
      </c>
      <c r="C458" s="2" t="s">
        <v>0</v>
      </c>
      <c r="D458" s="3" t="s">
        <v>1</v>
      </c>
      <c r="E458" s="2" t="s">
        <v>2</v>
      </c>
      <c r="F458" s="80" t="str">
        <f t="shared" si="261"/>
        <v>300 Quant Elements</v>
      </c>
      <c r="G458" s="2" t="s">
        <v>0</v>
      </c>
      <c r="H458" s="3" t="s">
        <v>1</v>
      </c>
      <c r="I458" s="2" t="s">
        <v>2</v>
      </c>
    </row>
    <row r="459" spans="1:9" x14ac:dyDescent="0.25">
      <c r="A459" s="78">
        <f t="shared" si="263"/>
        <v>300</v>
      </c>
      <c r="B459" s="82" t="str">
        <f t="shared" si="264"/>
        <v>300 semi MgO</v>
      </c>
      <c r="C459" s="13" t="s">
        <v>3</v>
      </c>
      <c r="D459" s="5">
        <v>39.090000000000003</v>
      </c>
      <c r="E459" s="10">
        <f t="shared" ref="E459:E468" si="265">D459*(100-D$469)/100</f>
        <v>34.3992</v>
      </c>
      <c r="F459" s="80" t="str">
        <f t="shared" si="261"/>
        <v>300 Quant SiO2</v>
      </c>
      <c r="G459" s="13" t="s">
        <v>5</v>
      </c>
      <c r="H459" s="5">
        <v>45.515000000000001</v>
      </c>
      <c r="I459" s="5">
        <f>H459*(100-H$469)/100</f>
        <v>40.053200000000004</v>
      </c>
    </row>
    <row r="460" spans="1:9" x14ac:dyDescent="0.25">
      <c r="A460" s="78">
        <f t="shared" si="263"/>
        <v>300</v>
      </c>
      <c r="B460" s="82" t="str">
        <f t="shared" si="264"/>
        <v>300 semi Al2O3</v>
      </c>
      <c r="C460" s="13" t="s">
        <v>4</v>
      </c>
      <c r="D460" s="5">
        <v>2.8420000000000001</v>
      </c>
      <c r="E460" s="10">
        <f t="shared" si="265"/>
        <v>2.5009600000000001</v>
      </c>
      <c r="F460" s="80" t="str">
        <f t="shared" si="261"/>
        <v>300 Quant TiO2</v>
      </c>
      <c r="G460" s="13" t="s">
        <v>7</v>
      </c>
      <c r="H460" s="5">
        <v>5.2999999999999999E-2</v>
      </c>
      <c r="I460" s="5">
        <f t="shared" ref="I460:I468" si="266">H460*(100-H$469)/100</f>
        <v>4.6639999999999994E-2</v>
      </c>
    </row>
    <row r="461" spans="1:9" x14ac:dyDescent="0.25">
      <c r="A461" s="78">
        <f t="shared" si="263"/>
        <v>300</v>
      </c>
      <c r="B461" s="82" t="str">
        <f t="shared" si="264"/>
        <v>300 semi SiO2</v>
      </c>
      <c r="C461" s="13" t="s">
        <v>5</v>
      </c>
      <c r="D461" s="5">
        <v>42.4</v>
      </c>
      <c r="E461" s="10">
        <f t="shared" si="265"/>
        <v>37.311999999999998</v>
      </c>
      <c r="F461" s="80" t="str">
        <f t="shared" si="261"/>
        <v>300 Quant Al2O3</v>
      </c>
      <c r="G461" s="13" t="s">
        <v>4</v>
      </c>
      <c r="H461" s="5">
        <v>1.9119999999999999</v>
      </c>
      <c r="I461" s="5">
        <f t="shared" si="266"/>
        <v>1.6825600000000001</v>
      </c>
    </row>
    <row r="462" spans="1:9" x14ac:dyDescent="0.25">
      <c r="A462" s="78">
        <f t="shared" si="263"/>
        <v>300</v>
      </c>
      <c r="B462" s="82" t="str">
        <f t="shared" si="264"/>
        <v>300 semi K2O</v>
      </c>
      <c r="C462" s="13" t="s">
        <v>13</v>
      </c>
      <c r="D462" s="5">
        <v>0.12379999999999999</v>
      </c>
      <c r="E462" s="10">
        <f t="shared" si="265"/>
        <v>0.10894399999999999</v>
      </c>
      <c r="F462" s="80" t="str">
        <f t="shared" si="261"/>
        <v>300 Quant Fe2O3</v>
      </c>
      <c r="G462" s="13" t="s">
        <v>10</v>
      </c>
      <c r="H462" s="5">
        <v>9.359</v>
      </c>
      <c r="I462" s="5">
        <f t="shared" si="266"/>
        <v>8.2359200000000001</v>
      </c>
    </row>
    <row r="463" spans="1:9" x14ac:dyDescent="0.25">
      <c r="A463" s="78">
        <f t="shared" si="263"/>
        <v>300</v>
      </c>
      <c r="B463" s="82" t="str">
        <f t="shared" si="264"/>
        <v>300 semi CaO</v>
      </c>
      <c r="C463" s="13" t="s">
        <v>6</v>
      </c>
      <c r="D463" s="5">
        <v>3.129</v>
      </c>
      <c r="E463" s="10">
        <f t="shared" si="265"/>
        <v>2.75352</v>
      </c>
      <c r="F463" s="80" t="str">
        <f t="shared" si="261"/>
        <v>300 Quant MnO</v>
      </c>
      <c r="G463" s="13" t="s">
        <v>9</v>
      </c>
      <c r="H463" s="5">
        <v>0.13500000000000001</v>
      </c>
      <c r="I463" s="5">
        <f t="shared" si="266"/>
        <v>0.1188</v>
      </c>
    </row>
    <row r="464" spans="1:9" x14ac:dyDescent="0.25">
      <c r="A464" s="78">
        <f t="shared" si="263"/>
        <v>300</v>
      </c>
      <c r="B464" s="82" t="str">
        <f t="shared" si="264"/>
        <v>300 semi TiO2</v>
      </c>
      <c r="C464" s="13" t="s">
        <v>7</v>
      </c>
      <c r="D464" s="5">
        <v>6.8739999999999996E-2</v>
      </c>
      <c r="E464" s="10">
        <f t="shared" si="265"/>
        <v>6.0491199999999995E-2</v>
      </c>
      <c r="F464" s="80" t="str">
        <f t="shared" si="261"/>
        <v>300 Quant MgO</v>
      </c>
      <c r="G464" s="13" t="s">
        <v>3</v>
      </c>
      <c r="H464" s="5">
        <v>39.851999999999997</v>
      </c>
      <c r="I464" s="5">
        <f t="shared" si="266"/>
        <v>35.069759999999995</v>
      </c>
    </row>
    <row r="465" spans="1:9" x14ac:dyDescent="0.25">
      <c r="A465" s="78">
        <f t="shared" si="263"/>
        <v>300</v>
      </c>
      <c r="B465" s="82" t="str">
        <f t="shared" si="264"/>
        <v>300 semi Cr2O3</v>
      </c>
      <c r="C465" s="13" t="s">
        <v>8</v>
      </c>
      <c r="D465" s="5">
        <v>0.49490000000000001</v>
      </c>
      <c r="E465" s="10">
        <f t="shared" si="265"/>
        <v>0.43551200000000001</v>
      </c>
      <c r="F465" s="80" t="str">
        <f t="shared" si="261"/>
        <v>300 Quant CaO</v>
      </c>
      <c r="G465" s="13" t="s">
        <v>6</v>
      </c>
      <c r="H465" s="5">
        <v>3.0110000000000001</v>
      </c>
      <c r="I465" s="5">
        <f t="shared" si="266"/>
        <v>2.64968</v>
      </c>
    </row>
    <row r="466" spans="1:9" x14ac:dyDescent="0.25">
      <c r="A466" s="78">
        <f t="shared" si="263"/>
        <v>300</v>
      </c>
      <c r="B466" s="82" t="str">
        <f t="shared" si="264"/>
        <v>300 semi MnO</v>
      </c>
      <c r="C466" s="13" t="s">
        <v>9</v>
      </c>
      <c r="D466" s="5">
        <v>0.15210000000000001</v>
      </c>
      <c r="E466" s="10">
        <f t="shared" si="265"/>
        <v>0.13384800000000002</v>
      </c>
      <c r="F466" s="80" t="str">
        <f t="shared" si="261"/>
        <v>300 Quant Na2O</v>
      </c>
      <c r="G466" s="13" t="s">
        <v>26</v>
      </c>
      <c r="H466" s="5">
        <v>2.7E-2</v>
      </c>
      <c r="I466" s="5">
        <f t="shared" si="266"/>
        <v>2.376E-2</v>
      </c>
    </row>
    <row r="467" spans="1:9" x14ac:dyDescent="0.25">
      <c r="A467" s="78">
        <f t="shared" si="263"/>
        <v>300</v>
      </c>
      <c r="B467" s="82" t="str">
        <f t="shared" si="264"/>
        <v>300 semi Fe2O3</v>
      </c>
      <c r="C467" s="13" t="s">
        <v>10</v>
      </c>
      <c r="D467" s="5">
        <v>11.29</v>
      </c>
      <c r="E467" s="10">
        <f t="shared" si="265"/>
        <v>9.9352</v>
      </c>
      <c r="F467" s="80" t="str">
        <f t="shared" si="261"/>
        <v>300 Quant K2O</v>
      </c>
      <c r="G467" s="13" t="s">
        <v>13</v>
      </c>
      <c r="H467" s="5">
        <v>0.13</v>
      </c>
      <c r="I467" s="5">
        <f t="shared" si="266"/>
        <v>0.11440000000000002</v>
      </c>
    </row>
    <row r="468" spans="1:9" x14ac:dyDescent="0.25">
      <c r="A468" s="78">
        <f t="shared" si="263"/>
        <v>300</v>
      </c>
      <c r="B468" s="82" t="str">
        <f t="shared" si="264"/>
        <v>300 semi NiO</v>
      </c>
      <c r="C468" s="13" t="s">
        <v>11</v>
      </c>
      <c r="D468" s="5">
        <v>0.41099999999999998</v>
      </c>
      <c r="E468" s="10">
        <f t="shared" si="265"/>
        <v>0.36168</v>
      </c>
      <c r="F468" s="80" t="str">
        <f t="shared" si="261"/>
        <v>300 Quant P2O5</v>
      </c>
      <c r="G468" s="13" t="s">
        <v>35</v>
      </c>
      <c r="H468" s="5">
        <v>5.0000000000000001E-3</v>
      </c>
      <c r="I468" s="5">
        <f t="shared" si="266"/>
        <v>4.4000000000000003E-3</v>
      </c>
    </row>
    <row r="469" spans="1:9" x14ac:dyDescent="0.25">
      <c r="A469" s="78">
        <f t="shared" si="263"/>
        <v>300</v>
      </c>
      <c r="B469" s="82" t="str">
        <f t="shared" si="264"/>
        <v>300 semi LOI</v>
      </c>
      <c r="C469" s="4" t="s">
        <v>12</v>
      </c>
      <c r="D469" s="5">
        <v>12</v>
      </c>
      <c r="E469" s="10"/>
      <c r="F469" s="80" t="str">
        <f t="shared" si="261"/>
        <v>300 Quant LOI</v>
      </c>
      <c r="G469" s="4" t="s">
        <v>12</v>
      </c>
      <c r="H469" s="5">
        <v>12</v>
      </c>
      <c r="I469" s="13"/>
    </row>
    <row r="470" spans="1:9" x14ac:dyDescent="0.25">
      <c r="A470" s="78">
        <f t="shared" si="263"/>
        <v>300</v>
      </c>
      <c r="B470" s="82" t="str">
        <f t="shared" si="264"/>
        <v xml:space="preserve">300 semi </v>
      </c>
      <c r="F470" s="80" t="str">
        <f t="shared" si="261"/>
        <v xml:space="preserve">300 Quant </v>
      </c>
    </row>
    <row r="471" spans="1:9" x14ac:dyDescent="0.25">
      <c r="A471" s="78">
        <f t="shared" si="263"/>
        <v>300</v>
      </c>
      <c r="B471" s="82" t="str">
        <f t="shared" si="264"/>
        <v xml:space="preserve">300 semi </v>
      </c>
      <c r="F471" s="80" t="str">
        <f t="shared" si="261"/>
        <v xml:space="preserve">300 Quant </v>
      </c>
    </row>
    <row r="472" spans="1:9" x14ac:dyDescent="0.25">
      <c r="A472" s="78">
        <f>A471+10</f>
        <v>310</v>
      </c>
      <c r="B472" s="82" t="str">
        <f t="shared" si="264"/>
        <v>310 semi Simi-Quantification of sample: BAIC 310-88</v>
      </c>
      <c r="C472" s="117" t="s">
        <v>162</v>
      </c>
      <c r="D472" s="118"/>
      <c r="E472" s="119"/>
      <c r="F472" s="80" t="str">
        <f t="shared" si="261"/>
        <v>310 Quant Quantification of sample: BAIC 310-88</v>
      </c>
      <c r="G472" s="117" t="s">
        <v>272</v>
      </c>
      <c r="H472" s="118"/>
      <c r="I472" s="119"/>
    </row>
    <row r="473" spans="1:9" x14ac:dyDescent="0.25">
      <c r="A473" s="78">
        <f t="shared" si="263"/>
        <v>310</v>
      </c>
      <c r="B473" s="82" t="str">
        <f t="shared" si="264"/>
        <v>310 semi Elements</v>
      </c>
      <c r="C473" s="2" t="s">
        <v>0</v>
      </c>
      <c r="D473" s="3" t="s">
        <v>1</v>
      </c>
      <c r="E473" s="2" t="s">
        <v>2</v>
      </c>
      <c r="F473" s="80" t="str">
        <f t="shared" si="261"/>
        <v>310 Quant Elements</v>
      </c>
      <c r="G473" s="2" t="s">
        <v>0</v>
      </c>
      <c r="H473" s="3" t="s">
        <v>1</v>
      </c>
      <c r="I473" s="2" t="s">
        <v>2</v>
      </c>
    </row>
    <row r="474" spans="1:9" x14ac:dyDescent="0.25">
      <c r="A474" s="78">
        <f t="shared" si="263"/>
        <v>310</v>
      </c>
      <c r="B474" s="82" t="str">
        <f t="shared" si="264"/>
        <v>310 semi Na2O</v>
      </c>
      <c r="C474" s="13" t="s">
        <v>26</v>
      </c>
      <c r="D474" s="5">
        <v>0.14430000000000001</v>
      </c>
      <c r="E474" s="10">
        <f t="shared" ref="E474:E483" si="267">D474*(100-D$484)/100</f>
        <v>0.124098</v>
      </c>
      <c r="F474" s="80" t="str">
        <f t="shared" si="261"/>
        <v>310 Quant SiO2</v>
      </c>
      <c r="G474" s="13" t="s">
        <v>5</v>
      </c>
      <c r="H474" s="5">
        <v>44.889000000000003</v>
      </c>
      <c r="I474" s="38">
        <f>H474*(100-H$484)/100</f>
        <v>38.60454</v>
      </c>
    </row>
    <row r="475" spans="1:9" x14ac:dyDescent="0.25">
      <c r="A475" s="78">
        <f t="shared" si="263"/>
        <v>310</v>
      </c>
      <c r="B475" s="82" t="str">
        <f t="shared" si="264"/>
        <v>310 semi MgO</v>
      </c>
      <c r="C475" s="13" t="s">
        <v>3</v>
      </c>
      <c r="D475" s="5">
        <v>40.97</v>
      </c>
      <c r="E475" s="10">
        <f t="shared" si="267"/>
        <v>35.234200000000001</v>
      </c>
      <c r="F475" s="80" t="str">
        <f t="shared" si="261"/>
        <v>310 Quant TiO2</v>
      </c>
      <c r="G475" s="13" t="s">
        <v>7</v>
      </c>
      <c r="H475" s="5">
        <v>3.6999999999999998E-2</v>
      </c>
      <c r="I475" s="38">
        <f t="shared" ref="I475:I483" si="268">H475*(100-H$484)/100</f>
        <v>3.1820000000000001E-2</v>
      </c>
    </row>
    <row r="476" spans="1:9" x14ac:dyDescent="0.25">
      <c r="A476" s="78">
        <f t="shared" si="263"/>
        <v>310</v>
      </c>
      <c r="B476" s="82" t="str">
        <f t="shared" si="264"/>
        <v>310 semi Al2O3</v>
      </c>
      <c r="C476" s="13" t="s">
        <v>4</v>
      </c>
      <c r="D476" s="5">
        <v>2.266</v>
      </c>
      <c r="E476" s="10">
        <f t="shared" si="267"/>
        <v>1.94876</v>
      </c>
      <c r="F476" s="80" t="str">
        <f t="shared" si="261"/>
        <v>310 Quant Al2O3</v>
      </c>
      <c r="G476" s="13" t="s">
        <v>4</v>
      </c>
      <c r="H476" s="5">
        <v>1.387</v>
      </c>
      <c r="I476" s="38">
        <f t="shared" si="268"/>
        <v>1.19282</v>
      </c>
    </row>
    <row r="477" spans="1:9" x14ac:dyDescent="0.25">
      <c r="A477" s="78">
        <f t="shared" si="263"/>
        <v>310</v>
      </c>
      <c r="B477" s="82" t="str">
        <f t="shared" si="264"/>
        <v>310 semi SiO2</v>
      </c>
      <c r="C477" s="13" t="s">
        <v>5</v>
      </c>
      <c r="D477" s="5">
        <v>41.68</v>
      </c>
      <c r="E477" s="10">
        <f t="shared" si="267"/>
        <v>35.844799999999999</v>
      </c>
      <c r="F477" s="80" t="str">
        <f t="shared" si="261"/>
        <v>310 Quant Fe2O3</v>
      </c>
      <c r="G477" s="13" t="s">
        <v>10</v>
      </c>
      <c r="H477" s="5">
        <v>9.9079999999999995</v>
      </c>
      <c r="I477" s="38">
        <f t="shared" si="268"/>
        <v>8.52088</v>
      </c>
    </row>
    <row r="478" spans="1:9" x14ac:dyDescent="0.25">
      <c r="A478" s="78">
        <f t="shared" si="263"/>
        <v>310</v>
      </c>
      <c r="B478" s="82" t="str">
        <f t="shared" si="264"/>
        <v>310 semi K2O</v>
      </c>
      <c r="C478" s="13" t="s">
        <v>13</v>
      </c>
      <c r="D478" s="5">
        <v>6.3210000000000002E-2</v>
      </c>
      <c r="E478" s="10">
        <f t="shared" si="267"/>
        <v>5.4360600000000002E-2</v>
      </c>
      <c r="F478" s="80" t="str">
        <f t="shared" si="261"/>
        <v>310 Quant MnO</v>
      </c>
      <c r="G478" s="13" t="s">
        <v>9</v>
      </c>
      <c r="H478" s="5">
        <v>0.14399999999999999</v>
      </c>
      <c r="I478" s="38">
        <f t="shared" si="268"/>
        <v>0.12383999999999999</v>
      </c>
    </row>
    <row r="479" spans="1:9" x14ac:dyDescent="0.25">
      <c r="A479" s="78">
        <f t="shared" si="263"/>
        <v>310</v>
      </c>
      <c r="B479" s="82" t="str">
        <f t="shared" si="264"/>
        <v>310 semi CaO</v>
      </c>
      <c r="C479" s="13" t="s">
        <v>6</v>
      </c>
      <c r="D479" s="5">
        <v>1.8560000000000001</v>
      </c>
      <c r="E479" s="10">
        <f t="shared" si="267"/>
        <v>1.5961600000000002</v>
      </c>
      <c r="F479" s="80" t="str">
        <f t="shared" si="261"/>
        <v>310 Quant MgO</v>
      </c>
      <c r="G479" s="13" t="s">
        <v>3</v>
      </c>
      <c r="H479" s="5">
        <v>41.777000000000001</v>
      </c>
      <c r="I479" s="38">
        <f t="shared" si="268"/>
        <v>35.928220000000003</v>
      </c>
    </row>
    <row r="480" spans="1:9" x14ac:dyDescent="0.25">
      <c r="A480" s="78">
        <f t="shared" si="263"/>
        <v>310</v>
      </c>
      <c r="B480" s="82" t="str">
        <f t="shared" si="264"/>
        <v>310 semi Cr2O3</v>
      </c>
      <c r="C480" s="13" t="s">
        <v>8</v>
      </c>
      <c r="D480" s="5">
        <v>0.495</v>
      </c>
      <c r="E480" s="10">
        <f t="shared" si="267"/>
        <v>0.42570000000000002</v>
      </c>
      <c r="F480" s="80" t="str">
        <f t="shared" si="261"/>
        <v>310 Quant CaO</v>
      </c>
      <c r="G480" s="13" t="s">
        <v>6</v>
      </c>
      <c r="H480" s="5">
        <v>1.794</v>
      </c>
      <c r="I480" s="38">
        <f t="shared" si="268"/>
        <v>1.54284</v>
      </c>
    </row>
    <row r="481" spans="1:9" x14ac:dyDescent="0.25">
      <c r="A481" s="78">
        <f t="shared" si="263"/>
        <v>310</v>
      </c>
      <c r="B481" s="82" t="str">
        <f t="shared" si="264"/>
        <v>310 semi MnO</v>
      </c>
      <c r="C481" s="13" t="s">
        <v>9</v>
      </c>
      <c r="D481" s="5">
        <v>0.16850000000000001</v>
      </c>
      <c r="E481" s="10">
        <f t="shared" si="267"/>
        <v>0.14491000000000001</v>
      </c>
      <c r="F481" s="80" t="str">
        <f t="shared" si="261"/>
        <v>310 Quant Na2O</v>
      </c>
      <c r="G481" s="13" t="s">
        <v>26</v>
      </c>
      <c r="H481" s="5">
        <v>-2.1000000000000001E-2</v>
      </c>
      <c r="I481" s="38">
        <f t="shared" si="268"/>
        <v>-1.806E-2</v>
      </c>
    </row>
    <row r="482" spans="1:9" x14ac:dyDescent="0.25">
      <c r="A482" s="78">
        <f t="shared" si="263"/>
        <v>310</v>
      </c>
      <c r="B482" s="82" t="str">
        <f t="shared" si="264"/>
        <v>310 semi Fe2O3</v>
      </c>
      <c r="C482" s="13" t="s">
        <v>10</v>
      </c>
      <c r="D482" s="5">
        <v>11.88</v>
      </c>
      <c r="E482" s="10">
        <f t="shared" si="267"/>
        <v>10.216800000000001</v>
      </c>
      <c r="F482" s="80" t="str">
        <f t="shared" si="261"/>
        <v>310 Quant K2O</v>
      </c>
      <c r="G482" s="13" t="s">
        <v>13</v>
      </c>
      <c r="H482" s="5">
        <v>7.5999999999999998E-2</v>
      </c>
      <c r="I482" s="38">
        <f t="shared" si="268"/>
        <v>6.5360000000000001E-2</v>
      </c>
    </row>
    <row r="483" spans="1:9" x14ac:dyDescent="0.25">
      <c r="A483" s="78">
        <f t="shared" si="263"/>
        <v>310</v>
      </c>
      <c r="B483" s="82" t="str">
        <f t="shared" si="264"/>
        <v>310 semi NiO</v>
      </c>
      <c r="C483" s="13" t="s">
        <v>11</v>
      </c>
      <c r="D483" s="5">
        <v>0.47110000000000002</v>
      </c>
      <c r="E483" s="10">
        <f t="shared" si="267"/>
        <v>0.40514600000000001</v>
      </c>
      <c r="F483" s="80" t="str">
        <f t="shared" si="261"/>
        <v>310 Quant P2O5</v>
      </c>
      <c r="G483" s="13" t="s">
        <v>35</v>
      </c>
      <c r="H483" s="5">
        <v>6.0000000000000001E-3</v>
      </c>
      <c r="I483" s="38">
        <f t="shared" si="268"/>
        <v>5.1600000000000005E-3</v>
      </c>
    </row>
    <row r="484" spans="1:9" x14ac:dyDescent="0.25">
      <c r="A484" s="78">
        <f t="shared" si="263"/>
        <v>310</v>
      </c>
      <c r="B484" s="82" t="str">
        <f t="shared" si="264"/>
        <v>310 semi LOI</v>
      </c>
      <c r="C484" s="4" t="s">
        <v>12</v>
      </c>
      <c r="D484" s="5">
        <v>14</v>
      </c>
      <c r="E484" s="10"/>
      <c r="F484" s="80" t="str">
        <f t="shared" si="261"/>
        <v>310 Quant LOI</v>
      </c>
      <c r="G484" s="4" t="s">
        <v>12</v>
      </c>
      <c r="H484" s="5">
        <v>14</v>
      </c>
      <c r="I484" s="10"/>
    </row>
    <row r="485" spans="1:9" x14ac:dyDescent="0.25">
      <c r="A485" s="78">
        <f t="shared" si="263"/>
        <v>310</v>
      </c>
      <c r="B485" s="82" t="str">
        <f t="shared" si="264"/>
        <v xml:space="preserve">310 semi </v>
      </c>
      <c r="F485" s="80" t="str">
        <f t="shared" si="261"/>
        <v xml:space="preserve">310 Quant </v>
      </c>
    </row>
    <row r="486" spans="1:9" x14ac:dyDescent="0.25">
      <c r="A486" s="78">
        <f t="shared" si="263"/>
        <v>310</v>
      </c>
      <c r="B486" s="82" t="str">
        <f t="shared" si="264"/>
        <v xml:space="preserve">310 semi </v>
      </c>
      <c r="F486" s="80" t="str">
        <f t="shared" si="261"/>
        <v xml:space="preserve">310 Quant </v>
      </c>
      <c r="G486" s="16"/>
      <c r="H486" s="36"/>
    </row>
    <row r="487" spans="1:9" x14ac:dyDescent="0.25">
      <c r="A487" s="78">
        <f>A486+5</f>
        <v>315</v>
      </c>
      <c r="B487" s="82" t="str">
        <f t="shared" si="264"/>
        <v>315 semi Simi-Quantification of sample: BAIC 315-89</v>
      </c>
      <c r="C487" s="117" t="s">
        <v>163</v>
      </c>
      <c r="D487" s="118"/>
      <c r="E487" s="119"/>
      <c r="F487" s="80" t="str">
        <f t="shared" si="261"/>
        <v>315 Quant Quantification of sample: BAIC 315-89</v>
      </c>
      <c r="G487" s="117" t="s">
        <v>271</v>
      </c>
      <c r="H487" s="118"/>
      <c r="I487" s="119"/>
    </row>
    <row r="488" spans="1:9" x14ac:dyDescent="0.25">
      <c r="A488" s="78">
        <f t="shared" si="263"/>
        <v>315</v>
      </c>
      <c r="B488" s="82" t="str">
        <f t="shared" si="264"/>
        <v>315 semi Elements</v>
      </c>
      <c r="C488" s="2" t="s">
        <v>0</v>
      </c>
      <c r="D488" s="3" t="s">
        <v>1</v>
      </c>
      <c r="E488" s="2" t="s">
        <v>2</v>
      </c>
      <c r="F488" s="80" t="str">
        <f t="shared" si="261"/>
        <v>315 Quant Elements</v>
      </c>
      <c r="G488" s="2" t="s">
        <v>0</v>
      </c>
      <c r="H488" s="3" t="s">
        <v>1</v>
      </c>
      <c r="I488" s="2" t="s">
        <v>2</v>
      </c>
    </row>
    <row r="489" spans="1:9" x14ac:dyDescent="0.25">
      <c r="A489" s="78">
        <f t="shared" si="263"/>
        <v>315</v>
      </c>
      <c r="B489" s="82" t="str">
        <f t="shared" si="264"/>
        <v>315 semi Na2O</v>
      </c>
      <c r="C489" s="13" t="s">
        <v>26</v>
      </c>
      <c r="D489" s="5">
        <v>0.16159999999999999</v>
      </c>
      <c r="E489" s="10">
        <f t="shared" ref="E489:E498" si="269">D489*(100-D$499)/100</f>
        <v>0.142208</v>
      </c>
      <c r="F489" s="80" t="str">
        <f t="shared" si="261"/>
        <v>315 Quant SiO2</v>
      </c>
      <c r="G489" s="13" t="s">
        <v>5</v>
      </c>
      <c r="H489" s="5">
        <v>44.978000000000002</v>
      </c>
      <c r="I489" s="38">
        <f>H489*(100-H$499)/100</f>
        <v>39.580640000000002</v>
      </c>
    </row>
    <row r="490" spans="1:9" x14ac:dyDescent="0.25">
      <c r="A490" s="78">
        <f t="shared" si="263"/>
        <v>315</v>
      </c>
      <c r="B490" s="82" t="str">
        <f t="shared" si="264"/>
        <v>315 semi MgO</v>
      </c>
      <c r="C490" s="13" t="s">
        <v>3</v>
      </c>
      <c r="D490" s="5">
        <v>40.22</v>
      </c>
      <c r="E490" s="10">
        <f t="shared" si="269"/>
        <v>35.393599999999999</v>
      </c>
      <c r="F490" s="80" t="str">
        <f t="shared" si="261"/>
        <v>315 Quant TiO2</v>
      </c>
      <c r="G490" s="13" t="s">
        <v>7</v>
      </c>
      <c r="H490" s="5">
        <v>4.7E-2</v>
      </c>
      <c r="I490" s="38">
        <f t="shared" ref="I490:I498" si="270">H490*(100-H$499)/100</f>
        <v>4.1360000000000001E-2</v>
      </c>
    </row>
    <row r="491" spans="1:9" x14ac:dyDescent="0.25">
      <c r="A491" s="78">
        <f t="shared" si="263"/>
        <v>315</v>
      </c>
      <c r="B491" s="82" t="str">
        <f t="shared" si="264"/>
        <v>315 semi Al2O3</v>
      </c>
      <c r="C491" s="13" t="s">
        <v>4</v>
      </c>
      <c r="D491" s="5">
        <v>2.5960000000000001</v>
      </c>
      <c r="E491" s="10">
        <f t="shared" si="269"/>
        <v>2.2844800000000003</v>
      </c>
      <c r="F491" s="80" t="str">
        <f t="shared" si="261"/>
        <v>315 Quant Al2O3</v>
      </c>
      <c r="G491" s="13" t="s">
        <v>4</v>
      </c>
      <c r="H491" s="5">
        <v>1.6830000000000001</v>
      </c>
      <c r="I491" s="38">
        <f t="shared" si="270"/>
        <v>1.4810400000000001</v>
      </c>
    </row>
    <row r="492" spans="1:9" x14ac:dyDescent="0.25">
      <c r="A492" s="78">
        <f t="shared" si="263"/>
        <v>315</v>
      </c>
      <c r="B492" s="82" t="str">
        <f t="shared" si="264"/>
        <v>315 semi SiO2</v>
      </c>
      <c r="C492" s="13" t="s">
        <v>5</v>
      </c>
      <c r="D492" s="5">
        <v>41.69</v>
      </c>
      <c r="E492" s="10">
        <f t="shared" si="269"/>
        <v>36.687199999999997</v>
      </c>
      <c r="F492" s="80" t="str">
        <f t="shared" si="261"/>
        <v>315 Quant Fe2O3</v>
      </c>
      <c r="G492" s="13" t="s">
        <v>10</v>
      </c>
      <c r="H492" s="5">
        <v>9.9849999999999994</v>
      </c>
      <c r="I492" s="38">
        <f t="shared" si="270"/>
        <v>8.7867999999999995</v>
      </c>
    </row>
    <row r="493" spans="1:9" x14ac:dyDescent="0.25">
      <c r="A493" s="78">
        <f t="shared" si="263"/>
        <v>315</v>
      </c>
      <c r="B493" s="82" t="str">
        <f t="shared" si="264"/>
        <v>315 semi K2O</v>
      </c>
      <c r="C493" s="13" t="s">
        <v>13</v>
      </c>
      <c r="D493" s="5">
        <v>7.8259999999999996E-2</v>
      </c>
      <c r="E493" s="10">
        <f t="shared" si="269"/>
        <v>6.8868799999999994E-2</v>
      </c>
      <c r="F493" s="80" t="str">
        <f t="shared" si="261"/>
        <v>315 Quant MnO</v>
      </c>
      <c r="G493" s="13" t="s">
        <v>9</v>
      </c>
      <c r="H493" s="5">
        <v>0.14199999999999999</v>
      </c>
      <c r="I493" s="38">
        <f t="shared" si="270"/>
        <v>0.12495999999999999</v>
      </c>
    </row>
    <row r="494" spans="1:9" x14ac:dyDescent="0.25">
      <c r="A494" s="78">
        <f t="shared" si="263"/>
        <v>315</v>
      </c>
      <c r="B494" s="82" t="str">
        <f t="shared" si="264"/>
        <v>315 semi CaO</v>
      </c>
      <c r="C494" s="13" t="s">
        <v>6</v>
      </c>
      <c r="D494" s="5">
        <v>2.0920000000000001</v>
      </c>
      <c r="E494" s="10">
        <f t="shared" si="269"/>
        <v>1.8409599999999999</v>
      </c>
      <c r="F494" s="80" t="str">
        <f t="shared" si="261"/>
        <v>315 Quant MgO</v>
      </c>
      <c r="G494" s="13" t="s">
        <v>3</v>
      </c>
      <c r="H494" s="5">
        <v>41.045000000000002</v>
      </c>
      <c r="I494" s="38">
        <f t="shared" si="270"/>
        <v>36.119599999999998</v>
      </c>
    </row>
    <row r="495" spans="1:9" x14ac:dyDescent="0.25">
      <c r="A495" s="78">
        <f t="shared" si="263"/>
        <v>315</v>
      </c>
      <c r="B495" s="82" t="str">
        <f t="shared" si="264"/>
        <v>315 semi Cr2O3</v>
      </c>
      <c r="C495" s="13" t="s">
        <v>8</v>
      </c>
      <c r="D495" s="5">
        <v>0.47110000000000002</v>
      </c>
      <c r="E495" s="10">
        <f t="shared" si="269"/>
        <v>0.41456799999999999</v>
      </c>
      <c r="F495" s="80" t="str">
        <f t="shared" si="261"/>
        <v>315 Quant CaO</v>
      </c>
      <c r="G495" s="13" t="s">
        <v>6</v>
      </c>
      <c r="H495" s="5">
        <v>2.024</v>
      </c>
      <c r="I495" s="38">
        <f t="shared" si="270"/>
        <v>1.78112</v>
      </c>
    </row>
    <row r="496" spans="1:9" x14ac:dyDescent="0.25">
      <c r="A496" s="78">
        <f t="shared" si="263"/>
        <v>315</v>
      </c>
      <c r="B496" s="82" t="str">
        <f t="shared" si="264"/>
        <v>315 semi MnO</v>
      </c>
      <c r="C496" s="13" t="s">
        <v>9</v>
      </c>
      <c r="D496" s="5">
        <v>0.15659999999999999</v>
      </c>
      <c r="E496" s="10">
        <f t="shared" si="269"/>
        <v>0.13780799999999999</v>
      </c>
      <c r="F496" s="80" t="str">
        <f t="shared" si="261"/>
        <v>315 Quant Na2O</v>
      </c>
      <c r="G496" s="13" t="s">
        <v>26</v>
      </c>
      <c r="H496" s="5">
        <v>3.0000000000000001E-3</v>
      </c>
      <c r="I496" s="38">
        <f t="shared" si="270"/>
        <v>2.64E-3</v>
      </c>
    </row>
    <row r="497" spans="1:9" x14ac:dyDescent="0.25">
      <c r="A497" s="78">
        <f t="shared" si="263"/>
        <v>315</v>
      </c>
      <c r="B497" s="82" t="str">
        <f t="shared" si="264"/>
        <v>315 semi Fe2O3</v>
      </c>
      <c r="C497" s="13" t="s">
        <v>10</v>
      </c>
      <c r="D497" s="5">
        <v>12.12</v>
      </c>
      <c r="E497" s="10">
        <f t="shared" si="269"/>
        <v>10.6656</v>
      </c>
      <c r="F497" s="80" t="str">
        <f t="shared" si="261"/>
        <v>315 Quant K2O</v>
      </c>
      <c r="G497" s="13" t="s">
        <v>13</v>
      </c>
      <c r="H497" s="5">
        <v>8.8999999999999996E-2</v>
      </c>
      <c r="I497" s="38">
        <f t="shared" si="270"/>
        <v>7.8320000000000001E-2</v>
      </c>
    </row>
    <row r="498" spans="1:9" x14ac:dyDescent="0.25">
      <c r="A498" s="78">
        <f t="shared" si="263"/>
        <v>315</v>
      </c>
      <c r="B498" s="82" t="str">
        <f t="shared" si="264"/>
        <v>315 semi NiO</v>
      </c>
      <c r="C498" s="13" t="s">
        <v>11</v>
      </c>
      <c r="D498" s="5">
        <v>0.41870000000000002</v>
      </c>
      <c r="E498" s="10">
        <f t="shared" si="269"/>
        <v>0.36845600000000006</v>
      </c>
      <c r="F498" s="80" t="str">
        <f t="shared" si="261"/>
        <v>315 Quant P2O5</v>
      </c>
      <c r="G498" s="13" t="s">
        <v>35</v>
      </c>
      <c r="H498" s="5">
        <v>5.0000000000000001E-3</v>
      </c>
      <c r="I498" s="38">
        <f t="shared" si="270"/>
        <v>4.4000000000000003E-3</v>
      </c>
    </row>
    <row r="499" spans="1:9" x14ac:dyDescent="0.25">
      <c r="A499" s="78">
        <f t="shared" si="263"/>
        <v>315</v>
      </c>
      <c r="B499" s="82" t="str">
        <f t="shared" si="264"/>
        <v>315 semi LOI</v>
      </c>
      <c r="C499" s="4" t="s">
        <v>12</v>
      </c>
      <c r="D499" s="5">
        <v>12</v>
      </c>
      <c r="E499" s="10"/>
      <c r="F499" s="80" t="str">
        <f t="shared" si="261"/>
        <v>315 Quant LOI</v>
      </c>
      <c r="G499" s="4" t="s">
        <v>12</v>
      </c>
      <c r="H499" s="5">
        <v>12</v>
      </c>
      <c r="I499" s="10"/>
    </row>
    <row r="500" spans="1:9" x14ac:dyDescent="0.25">
      <c r="A500" s="78">
        <f t="shared" si="263"/>
        <v>315</v>
      </c>
      <c r="B500" s="82" t="str">
        <f t="shared" si="264"/>
        <v xml:space="preserve">315 semi </v>
      </c>
      <c r="F500" s="80" t="str">
        <f t="shared" si="261"/>
        <v xml:space="preserve">315 Quant </v>
      </c>
    </row>
    <row r="501" spans="1:9" x14ac:dyDescent="0.25">
      <c r="A501" s="78">
        <f t="shared" si="263"/>
        <v>315</v>
      </c>
      <c r="B501" s="82" t="str">
        <f t="shared" si="264"/>
        <v xml:space="preserve">315 semi </v>
      </c>
      <c r="F501" s="80" t="str">
        <f t="shared" si="261"/>
        <v xml:space="preserve">315 Quant </v>
      </c>
    </row>
    <row r="502" spans="1:9" x14ac:dyDescent="0.25">
      <c r="A502" s="78">
        <f>A501+5</f>
        <v>320</v>
      </c>
      <c r="B502" s="82" t="str">
        <f t="shared" si="264"/>
        <v>320 semi Simi-Quantification of sample: BAIC 320-90</v>
      </c>
      <c r="C502" s="117" t="s">
        <v>164</v>
      </c>
      <c r="D502" s="118"/>
      <c r="E502" s="119"/>
      <c r="F502" s="80" t="str">
        <f t="shared" si="261"/>
        <v>320 Quant Quantification of sample: BAIC 320-90</v>
      </c>
      <c r="G502" s="117" t="s">
        <v>270</v>
      </c>
      <c r="H502" s="118"/>
      <c r="I502" s="119"/>
    </row>
    <row r="503" spans="1:9" x14ac:dyDescent="0.25">
      <c r="A503" s="78">
        <f t="shared" si="263"/>
        <v>320</v>
      </c>
      <c r="B503" s="82" t="str">
        <f t="shared" si="264"/>
        <v>320 semi Elements</v>
      </c>
      <c r="C503" s="2" t="s">
        <v>0</v>
      </c>
      <c r="D503" s="3" t="s">
        <v>1</v>
      </c>
      <c r="E503" s="2" t="s">
        <v>2</v>
      </c>
      <c r="F503" s="80" t="str">
        <f t="shared" si="261"/>
        <v>320 Quant Elements</v>
      </c>
      <c r="G503" s="2" t="s">
        <v>0</v>
      </c>
      <c r="H503" s="3" t="s">
        <v>1</v>
      </c>
      <c r="I503" s="2" t="s">
        <v>2</v>
      </c>
    </row>
    <row r="504" spans="1:9" x14ac:dyDescent="0.25">
      <c r="A504" s="78">
        <f t="shared" si="263"/>
        <v>320</v>
      </c>
      <c r="B504" s="82" t="str">
        <f t="shared" si="264"/>
        <v>320 semi Na2O</v>
      </c>
      <c r="C504" s="13" t="s">
        <v>26</v>
      </c>
      <c r="D504" s="5">
        <v>0.13059999999999999</v>
      </c>
      <c r="E504" s="10">
        <f t="shared" ref="E504:E513" si="271">D504*(100-D$514)/100</f>
        <v>0.11492799999999999</v>
      </c>
      <c r="F504" s="80" t="str">
        <f t="shared" si="261"/>
        <v>320 Quant SiO2</v>
      </c>
      <c r="G504" s="13" t="s">
        <v>5</v>
      </c>
      <c r="H504" s="5">
        <v>45.070999999999998</v>
      </c>
      <c r="I504" s="38">
        <f>H504*(100-H$514)/100</f>
        <v>39.662479999999995</v>
      </c>
    </row>
    <row r="505" spans="1:9" x14ac:dyDescent="0.25">
      <c r="A505" s="78">
        <f t="shared" si="263"/>
        <v>320</v>
      </c>
      <c r="B505" s="82" t="str">
        <f t="shared" si="264"/>
        <v>320 semi MgO</v>
      </c>
      <c r="C505" s="13" t="s">
        <v>3</v>
      </c>
      <c r="D505" s="5">
        <v>40.98</v>
      </c>
      <c r="E505" s="10">
        <f t="shared" si="271"/>
        <v>36.062399999999997</v>
      </c>
      <c r="F505" s="80" t="str">
        <f t="shared" si="261"/>
        <v>320 Quant TiO2</v>
      </c>
      <c r="G505" s="13" t="s">
        <v>7</v>
      </c>
      <c r="H505" s="5">
        <v>3.9E-2</v>
      </c>
      <c r="I505" s="38">
        <f t="shared" ref="I505:I513" si="272">H505*(100-H$514)/100</f>
        <v>3.4319999999999996E-2</v>
      </c>
    </row>
    <row r="506" spans="1:9" x14ac:dyDescent="0.25">
      <c r="A506" s="78">
        <f t="shared" si="263"/>
        <v>320</v>
      </c>
      <c r="B506" s="82" t="str">
        <f t="shared" si="264"/>
        <v>320 semi Al2O3</v>
      </c>
      <c r="C506" s="13" t="s">
        <v>4</v>
      </c>
      <c r="D506" s="5">
        <v>2.1480000000000001</v>
      </c>
      <c r="E506" s="10">
        <f t="shared" si="271"/>
        <v>1.8902399999999999</v>
      </c>
      <c r="F506" s="80" t="str">
        <f t="shared" si="261"/>
        <v>320 Quant Al2O3</v>
      </c>
      <c r="G506" s="13" t="s">
        <v>4</v>
      </c>
      <c r="H506" s="5">
        <v>1.3380000000000001</v>
      </c>
      <c r="I506" s="38">
        <f t="shared" si="272"/>
        <v>1.17744</v>
      </c>
    </row>
    <row r="507" spans="1:9" x14ac:dyDescent="0.25">
      <c r="A507" s="78">
        <f t="shared" si="263"/>
        <v>320</v>
      </c>
      <c r="B507" s="82" t="str">
        <f t="shared" si="264"/>
        <v>320 semi SiO2</v>
      </c>
      <c r="C507" s="13" t="s">
        <v>5</v>
      </c>
      <c r="D507" s="5">
        <v>41.93</v>
      </c>
      <c r="E507" s="10">
        <f t="shared" si="271"/>
        <v>36.898400000000002</v>
      </c>
      <c r="F507" s="80" t="str">
        <f t="shared" si="261"/>
        <v>320 Quant Fe2O3</v>
      </c>
      <c r="G507" s="13" t="s">
        <v>10</v>
      </c>
      <c r="H507" s="5">
        <v>9.5939999999999994</v>
      </c>
      <c r="I507" s="38">
        <f t="shared" si="272"/>
        <v>8.4427199999999996</v>
      </c>
    </row>
    <row r="508" spans="1:9" x14ac:dyDescent="0.25">
      <c r="A508" s="78">
        <f t="shared" si="263"/>
        <v>320</v>
      </c>
      <c r="B508" s="82" t="str">
        <f t="shared" si="264"/>
        <v>320 semi K2O</v>
      </c>
      <c r="C508" s="13" t="s">
        <v>13</v>
      </c>
      <c r="D508" s="5">
        <v>4.666E-2</v>
      </c>
      <c r="E508" s="10">
        <f t="shared" si="271"/>
        <v>4.1060800000000001E-2</v>
      </c>
      <c r="F508" s="80" t="str">
        <f t="shared" si="261"/>
        <v>320 Quant MnO</v>
      </c>
      <c r="G508" s="13" t="s">
        <v>9</v>
      </c>
      <c r="H508" s="5">
        <v>0.13700000000000001</v>
      </c>
      <c r="I508" s="38">
        <f t="shared" si="272"/>
        <v>0.12056000000000001</v>
      </c>
    </row>
    <row r="509" spans="1:9" x14ac:dyDescent="0.25">
      <c r="A509" s="78">
        <f t="shared" si="263"/>
        <v>320</v>
      </c>
      <c r="B509" s="82" t="str">
        <f t="shared" si="264"/>
        <v>320 semi CaO</v>
      </c>
      <c r="C509" s="13" t="s">
        <v>6</v>
      </c>
      <c r="D509" s="5">
        <v>2.1579999999999999</v>
      </c>
      <c r="E509" s="10">
        <f t="shared" si="271"/>
        <v>1.8990400000000001</v>
      </c>
      <c r="F509" s="80" t="str">
        <f t="shared" ref="F509:F572" si="273">A509&amp;" Quant "&amp;G509</f>
        <v>320 Quant MgO</v>
      </c>
      <c r="G509" s="13" t="s">
        <v>3</v>
      </c>
      <c r="H509" s="5">
        <v>41.747999999999998</v>
      </c>
      <c r="I509" s="38">
        <f t="shared" si="272"/>
        <v>36.738239999999998</v>
      </c>
    </row>
    <row r="510" spans="1:9" x14ac:dyDescent="0.25">
      <c r="A510" s="78">
        <f t="shared" si="263"/>
        <v>320</v>
      </c>
      <c r="B510" s="82" t="str">
        <f t="shared" si="264"/>
        <v>320 semi Cr2O3</v>
      </c>
      <c r="C510" s="13" t="s">
        <v>8</v>
      </c>
      <c r="D510" s="5">
        <v>0.51049999999999995</v>
      </c>
      <c r="E510" s="10">
        <f t="shared" si="271"/>
        <v>0.44923999999999992</v>
      </c>
      <c r="F510" s="80" t="str">
        <f t="shared" si="273"/>
        <v>320 Quant CaO</v>
      </c>
      <c r="G510" s="13" t="s">
        <v>6</v>
      </c>
      <c r="H510" s="5">
        <v>1.966</v>
      </c>
      <c r="I510" s="38">
        <f t="shared" si="272"/>
        <v>1.7300800000000001</v>
      </c>
    </row>
    <row r="511" spans="1:9" x14ac:dyDescent="0.25">
      <c r="A511" s="78">
        <f t="shared" si="263"/>
        <v>320</v>
      </c>
      <c r="B511" s="82" t="str">
        <f t="shared" si="264"/>
        <v>320 semi MnO</v>
      </c>
      <c r="C511" s="13" t="s">
        <v>9</v>
      </c>
      <c r="D511" s="5">
        <v>0.1767</v>
      </c>
      <c r="E511" s="10">
        <f t="shared" si="271"/>
        <v>0.155496</v>
      </c>
      <c r="F511" s="80" t="str">
        <f t="shared" si="273"/>
        <v>320 Quant Na2O</v>
      </c>
      <c r="G511" s="13" t="s">
        <v>26</v>
      </c>
      <c r="H511" s="5">
        <v>5.8000000000000003E-2</v>
      </c>
      <c r="I511" s="38">
        <f t="shared" si="272"/>
        <v>5.1040000000000002E-2</v>
      </c>
    </row>
    <row r="512" spans="1:9" x14ac:dyDescent="0.25">
      <c r="A512" s="78">
        <f t="shared" si="263"/>
        <v>320</v>
      </c>
      <c r="B512" s="82" t="str">
        <f t="shared" si="264"/>
        <v>320 semi Fe2O3</v>
      </c>
      <c r="C512" s="13" t="s">
        <v>10</v>
      </c>
      <c r="D512" s="5">
        <v>11.46</v>
      </c>
      <c r="E512" s="10">
        <f t="shared" si="271"/>
        <v>10.0848</v>
      </c>
      <c r="F512" s="80" t="str">
        <f t="shared" si="273"/>
        <v>320 Quant K2O</v>
      </c>
      <c r="G512" s="13" t="s">
        <v>13</v>
      </c>
      <c r="H512" s="5">
        <v>4.4999999999999998E-2</v>
      </c>
      <c r="I512" s="38">
        <f t="shared" si="272"/>
        <v>3.9599999999999996E-2</v>
      </c>
    </row>
    <row r="513" spans="1:9" x14ac:dyDescent="0.25">
      <c r="A513" s="78">
        <f t="shared" si="263"/>
        <v>320</v>
      </c>
      <c r="B513" s="82" t="str">
        <f t="shared" si="264"/>
        <v>320 semi NiO</v>
      </c>
      <c r="C513" s="13" t="s">
        <v>11</v>
      </c>
      <c r="D513" s="5">
        <v>0.46389999999999998</v>
      </c>
      <c r="E513" s="10">
        <f t="shared" si="271"/>
        <v>0.40823199999999998</v>
      </c>
      <c r="F513" s="80" t="str">
        <f t="shared" si="273"/>
        <v>320 Quant P2O5</v>
      </c>
      <c r="G513" s="13" t="s">
        <v>35</v>
      </c>
      <c r="H513" s="5">
        <v>4.0000000000000001E-3</v>
      </c>
      <c r="I513" s="38">
        <f t="shared" si="272"/>
        <v>3.5199999999999997E-3</v>
      </c>
    </row>
    <row r="514" spans="1:9" x14ac:dyDescent="0.25">
      <c r="A514" s="78">
        <f t="shared" si="263"/>
        <v>320</v>
      </c>
      <c r="B514" s="82" t="str">
        <f t="shared" si="264"/>
        <v>320 semi LOI</v>
      </c>
      <c r="C514" s="4" t="s">
        <v>12</v>
      </c>
      <c r="D514" s="5">
        <v>12</v>
      </c>
      <c r="E514" s="10"/>
      <c r="F514" s="80" t="str">
        <f t="shared" si="273"/>
        <v>320 Quant LOI</v>
      </c>
      <c r="G514" s="4" t="s">
        <v>12</v>
      </c>
      <c r="H514" s="5">
        <v>12</v>
      </c>
      <c r="I514" s="10"/>
    </row>
    <row r="515" spans="1:9" x14ac:dyDescent="0.25">
      <c r="A515" s="78">
        <f t="shared" si="263"/>
        <v>320</v>
      </c>
      <c r="B515" s="82" t="str">
        <f t="shared" si="264"/>
        <v xml:space="preserve">320 semi </v>
      </c>
      <c r="F515" s="80" t="str">
        <f t="shared" si="273"/>
        <v xml:space="preserve">320 Quant </v>
      </c>
    </row>
    <row r="516" spans="1:9" x14ac:dyDescent="0.25">
      <c r="A516" s="78">
        <f t="shared" si="263"/>
        <v>320</v>
      </c>
      <c r="B516" s="82" t="str">
        <f t="shared" si="264"/>
        <v xml:space="preserve">320 semi </v>
      </c>
      <c r="F516" s="80" t="str">
        <f t="shared" si="273"/>
        <v xml:space="preserve">320 Quant </v>
      </c>
    </row>
    <row r="517" spans="1:9" x14ac:dyDescent="0.25">
      <c r="A517" s="78">
        <f>A516+10</f>
        <v>330</v>
      </c>
      <c r="B517" s="82" t="str">
        <f t="shared" si="264"/>
        <v>330 semi Simi-Quantification of sample: BAIC 330-92</v>
      </c>
      <c r="C517" s="117" t="s">
        <v>166</v>
      </c>
      <c r="D517" s="118"/>
      <c r="E517" s="119"/>
      <c r="F517" s="80" t="str">
        <f t="shared" si="273"/>
        <v>330 Quant Quantification of sample: BAIC 330-92</v>
      </c>
      <c r="G517" s="117" t="s">
        <v>269</v>
      </c>
      <c r="H517" s="118"/>
      <c r="I517" s="119"/>
    </row>
    <row r="518" spans="1:9" x14ac:dyDescent="0.25">
      <c r="A518" s="78">
        <f t="shared" si="263"/>
        <v>330</v>
      </c>
      <c r="B518" s="82" t="str">
        <f t="shared" si="264"/>
        <v>330 semi Elements</v>
      </c>
      <c r="C518" s="2" t="s">
        <v>0</v>
      </c>
      <c r="D518" s="3" t="s">
        <v>1</v>
      </c>
      <c r="E518" s="2" t="s">
        <v>2</v>
      </c>
      <c r="F518" s="80" t="str">
        <f t="shared" si="273"/>
        <v>330 Quant Elements</v>
      </c>
      <c r="G518" s="2" t="s">
        <v>0</v>
      </c>
      <c r="H518" s="3" t="s">
        <v>1</v>
      </c>
      <c r="I518" s="2" t="s">
        <v>2</v>
      </c>
    </row>
    <row r="519" spans="1:9" x14ac:dyDescent="0.25">
      <c r="A519" s="78">
        <f t="shared" si="263"/>
        <v>330</v>
      </c>
      <c r="B519" s="82" t="str">
        <f t="shared" si="264"/>
        <v>330 semi MgO</v>
      </c>
      <c r="C519" s="13" t="s">
        <v>3</v>
      </c>
      <c r="D519" s="5">
        <v>39.14</v>
      </c>
      <c r="E519" s="10">
        <f t="shared" ref="E519:E527" si="274">D519*(100-D$528)/100</f>
        <v>34.834600000000002</v>
      </c>
      <c r="F519" s="80" t="str">
        <f t="shared" si="273"/>
        <v>330 Quant SiO2</v>
      </c>
      <c r="G519" s="13" t="s">
        <v>5</v>
      </c>
      <c r="H519" s="5">
        <v>46.154000000000003</v>
      </c>
      <c r="I519" s="5">
        <f>H519*(100-H$529)/100</f>
        <v>41.077060000000003</v>
      </c>
    </row>
    <row r="520" spans="1:9" x14ac:dyDescent="0.25">
      <c r="A520" s="78">
        <f t="shared" ref="A520:A557" si="275">A519</f>
        <v>330</v>
      </c>
      <c r="B520" s="82" t="str">
        <f t="shared" ref="B520:B583" si="276">A520&amp;" semi "&amp;C520</f>
        <v>330 semi Al2O3</v>
      </c>
      <c r="C520" s="13" t="s">
        <v>4</v>
      </c>
      <c r="D520" s="5">
        <v>2.5259999999999998</v>
      </c>
      <c r="E520" s="10">
        <f t="shared" si="274"/>
        <v>2.2481399999999998</v>
      </c>
      <c r="F520" s="80" t="str">
        <f t="shared" si="273"/>
        <v>330 Quant TiO2</v>
      </c>
      <c r="G520" s="13" t="s">
        <v>7</v>
      </c>
      <c r="H520" s="5">
        <v>3.3000000000000002E-2</v>
      </c>
      <c r="I520" s="5">
        <f t="shared" ref="I520:I528" si="277">H520*(100-H$529)/100</f>
        <v>2.9370000000000004E-2</v>
      </c>
    </row>
    <row r="521" spans="1:9" x14ac:dyDescent="0.25">
      <c r="A521" s="78">
        <f t="shared" si="275"/>
        <v>330</v>
      </c>
      <c r="B521" s="82" t="str">
        <f t="shared" si="276"/>
        <v>330 semi SiO2</v>
      </c>
      <c r="C521" s="13" t="s">
        <v>5</v>
      </c>
      <c r="D521" s="5">
        <v>42.74</v>
      </c>
      <c r="E521" s="10">
        <f t="shared" si="274"/>
        <v>38.038600000000002</v>
      </c>
      <c r="F521" s="80" t="str">
        <f t="shared" si="273"/>
        <v>330 Quant Al2O3</v>
      </c>
      <c r="G521" s="13" t="s">
        <v>4</v>
      </c>
      <c r="H521" s="5">
        <v>1.6379999999999999</v>
      </c>
      <c r="I521" s="5">
        <f t="shared" si="277"/>
        <v>1.4578199999999999</v>
      </c>
    </row>
    <row r="522" spans="1:9" x14ac:dyDescent="0.25">
      <c r="A522" s="78">
        <f t="shared" si="275"/>
        <v>330</v>
      </c>
      <c r="B522" s="82" t="str">
        <f t="shared" si="276"/>
        <v>330 semi K2O</v>
      </c>
      <c r="C522" s="13" t="s">
        <v>13</v>
      </c>
      <c r="D522" s="5">
        <v>8.6860000000000007E-2</v>
      </c>
      <c r="E522" s="10">
        <f t="shared" si="274"/>
        <v>7.730540000000001E-2</v>
      </c>
      <c r="F522" s="80" t="str">
        <f t="shared" si="273"/>
        <v>330 Quant Fe2O3</v>
      </c>
      <c r="G522" s="13" t="s">
        <v>10</v>
      </c>
      <c r="H522" s="5">
        <v>9.2360000000000007</v>
      </c>
      <c r="I522" s="5">
        <f t="shared" si="277"/>
        <v>8.2200400000000009</v>
      </c>
    </row>
    <row r="523" spans="1:9" x14ac:dyDescent="0.25">
      <c r="A523" s="78">
        <f t="shared" si="275"/>
        <v>330</v>
      </c>
      <c r="B523" s="82" t="str">
        <f t="shared" si="276"/>
        <v>330 semi CaO</v>
      </c>
      <c r="C523" s="13" t="s">
        <v>6</v>
      </c>
      <c r="D523" s="5">
        <v>3.218</v>
      </c>
      <c r="E523" s="10">
        <f t="shared" si="274"/>
        <v>2.86402</v>
      </c>
      <c r="F523" s="80" t="str">
        <f t="shared" si="273"/>
        <v>330 Quant MnO</v>
      </c>
      <c r="G523" s="13" t="s">
        <v>9</v>
      </c>
      <c r="H523" s="5">
        <v>0.13300000000000001</v>
      </c>
      <c r="I523" s="5">
        <f t="shared" si="277"/>
        <v>0.11837</v>
      </c>
    </row>
    <row r="524" spans="1:9" x14ac:dyDescent="0.25">
      <c r="A524" s="78">
        <f t="shared" si="275"/>
        <v>330</v>
      </c>
      <c r="B524" s="82" t="str">
        <f t="shared" si="276"/>
        <v>330 semi Cr2O3</v>
      </c>
      <c r="C524" s="13" t="s">
        <v>8</v>
      </c>
      <c r="D524" s="5">
        <v>0.52200000000000002</v>
      </c>
      <c r="E524" s="10">
        <f t="shared" si="274"/>
        <v>0.46457999999999999</v>
      </c>
      <c r="F524" s="80" t="str">
        <f t="shared" si="273"/>
        <v>330 Quant MgO</v>
      </c>
      <c r="G524" s="13" t="s">
        <v>3</v>
      </c>
      <c r="H524" s="5">
        <v>39.777000000000001</v>
      </c>
      <c r="I524" s="5">
        <f t="shared" si="277"/>
        <v>35.401530000000001</v>
      </c>
    </row>
    <row r="525" spans="1:9" x14ac:dyDescent="0.25">
      <c r="A525" s="78">
        <f t="shared" si="275"/>
        <v>330</v>
      </c>
      <c r="B525" s="82" t="str">
        <f t="shared" si="276"/>
        <v>330 semi MnO</v>
      </c>
      <c r="C525" s="13" t="s">
        <v>9</v>
      </c>
      <c r="D525" s="5">
        <v>0.1371</v>
      </c>
      <c r="E525" s="10">
        <f t="shared" si="274"/>
        <v>0.122019</v>
      </c>
      <c r="F525" s="80" t="str">
        <f t="shared" si="273"/>
        <v>330 Quant CaO</v>
      </c>
      <c r="G525" s="13" t="s">
        <v>6</v>
      </c>
      <c r="H525" s="5">
        <v>2.923</v>
      </c>
      <c r="I525" s="5">
        <f t="shared" si="277"/>
        <v>2.6014699999999999</v>
      </c>
    </row>
    <row r="526" spans="1:9" x14ac:dyDescent="0.25">
      <c r="A526" s="78">
        <f t="shared" si="275"/>
        <v>330</v>
      </c>
      <c r="B526" s="82" t="str">
        <f t="shared" si="276"/>
        <v>330 semi Fe2O3</v>
      </c>
      <c r="C526" s="13" t="s">
        <v>10</v>
      </c>
      <c r="D526" s="5">
        <v>11.16</v>
      </c>
      <c r="E526" s="10">
        <f t="shared" si="274"/>
        <v>9.9323999999999995</v>
      </c>
      <c r="F526" s="80" t="str">
        <f t="shared" si="273"/>
        <v>330 Quant Na2O</v>
      </c>
      <c r="G526" s="13" t="s">
        <v>26</v>
      </c>
      <c r="H526" s="5">
        <v>-1E-3</v>
      </c>
      <c r="I526" s="5">
        <f t="shared" si="277"/>
        <v>-8.8999999999999995E-4</v>
      </c>
    </row>
    <row r="527" spans="1:9" x14ac:dyDescent="0.25">
      <c r="A527" s="78">
        <f t="shared" si="275"/>
        <v>330</v>
      </c>
      <c r="B527" s="82" t="str">
        <f t="shared" si="276"/>
        <v>330 semi NiO</v>
      </c>
      <c r="C527" s="13" t="s">
        <v>11</v>
      </c>
      <c r="D527" s="5">
        <v>0.47299999999999998</v>
      </c>
      <c r="E527" s="10">
        <f t="shared" si="274"/>
        <v>0.42097000000000001</v>
      </c>
      <c r="F527" s="80" t="str">
        <f t="shared" si="273"/>
        <v>330 Quant K2O</v>
      </c>
      <c r="G527" s="13" t="s">
        <v>13</v>
      </c>
      <c r="H527" s="5">
        <v>0.10299999999999999</v>
      </c>
      <c r="I527" s="5">
        <f t="shared" si="277"/>
        <v>9.1670000000000001E-2</v>
      </c>
    </row>
    <row r="528" spans="1:9" x14ac:dyDescent="0.25">
      <c r="A528" s="78">
        <f t="shared" si="275"/>
        <v>330</v>
      </c>
      <c r="B528" s="82" t="str">
        <f t="shared" si="276"/>
        <v>330 semi LOI</v>
      </c>
      <c r="C528" s="4" t="s">
        <v>12</v>
      </c>
      <c r="D528" s="5">
        <v>11</v>
      </c>
      <c r="E528" s="10"/>
      <c r="F528" s="80" t="str">
        <f t="shared" si="273"/>
        <v>330 Quant P2O5</v>
      </c>
      <c r="G528" s="13" t="s">
        <v>35</v>
      </c>
      <c r="H528" s="5">
        <v>3.0000000000000001E-3</v>
      </c>
      <c r="I528" s="5">
        <f t="shared" si="277"/>
        <v>2.6700000000000001E-3</v>
      </c>
    </row>
    <row r="529" spans="1:9" x14ac:dyDescent="0.25">
      <c r="A529" s="78">
        <f t="shared" si="275"/>
        <v>330</v>
      </c>
      <c r="B529" s="82" t="str">
        <f t="shared" si="276"/>
        <v xml:space="preserve">330 semi </v>
      </c>
      <c r="F529" s="80" t="str">
        <f t="shared" si="273"/>
        <v>330 Quant LOI</v>
      </c>
      <c r="G529" s="4" t="s">
        <v>12</v>
      </c>
      <c r="H529" s="5">
        <v>11</v>
      </c>
      <c r="I529" s="10"/>
    </row>
    <row r="530" spans="1:9" x14ac:dyDescent="0.25">
      <c r="A530" s="78">
        <f t="shared" si="275"/>
        <v>330</v>
      </c>
      <c r="B530" s="82" t="str">
        <f t="shared" si="276"/>
        <v xml:space="preserve">330 semi </v>
      </c>
      <c r="F530" s="80" t="str">
        <f t="shared" si="273"/>
        <v xml:space="preserve">330 Quant </v>
      </c>
    </row>
    <row r="531" spans="1:9" x14ac:dyDescent="0.25">
      <c r="A531" s="78">
        <f>A530+10</f>
        <v>340</v>
      </c>
      <c r="B531" s="82" t="str">
        <f t="shared" si="276"/>
        <v>340 semi Simi-Quantification of sample: BAIC 340-94</v>
      </c>
      <c r="C531" s="117" t="s">
        <v>165</v>
      </c>
      <c r="D531" s="118"/>
      <c r="E531" s="119"/>
      <c r="F531" s="80" t="str">
        <f t="shared" si="273"/>
        <v>340 Quant Quantification of sample: BAIC 340-94</v>
      </c>
      <c r="G531" s="117" t="s">
        <v>268</v>
      </c>
      <c r="H531" s="118"/>
      <c r="I531" s="119"/>
    </row>
    <row r="532" spans="1:9" x14ac:dyDescent="0.25">
      <c r="A532" s="78">
        <f t="shared" si="275"/>
        <v>340</v>
      </c>
      <c r="B532" s="82" t="str">
        <f t="shared" si="276"/>
        <v>340 semi Elements</v>
      </c>
      <c r="C532" s="2" t="s">
        <v>0</v>
      </c>
      <c r="D532" s="3" t="s">
        <v>1</v>
      </c>
      <c r="E532" s="2" t="s">
        <v>2</v>
      </c>
      <c r="F532" s="80" t="str">
        <f t="shared" si="273"/>
        <v>340 Quant Elements</v>
      </c>
      <c r="G532" s="2" t="s">
        <v>0</v>
      </c>
      <c r="H532" s="3" t="s">
        <v>1</v>
      </c>
      <c r="I532" s="2" t="s">
        <v>2</v>
      </c>
    </row>
    <row r="533" spans="1:9" x14ac:dyDescent="0.25">
      <c r="A533" s="78">
        <f t="shared" si="275"/>
        <v>340</v>
      </c>
      <c r="B533" s="82" t="str">
        <f t="shared" si="276"/>
        <v>340 semi MgO</v>
      </c>
      <c r="C533" s="13" t="s">
        <v>3</v>
      </c>
      <c r="D533" s="5">
        <v>39.520000000000003</v>
      </c>
      <c r="E533" s="10">
        <f t="shared" ref="E533:E542" si="278">D533*(100-D$543)/100</f>
        <v>35.172800000000002</v>
      </c>
      <c r="F533" s="80" t="str">
        <f t="shared" si="273"/>
        <v>340 Quant SiO2</v>
      </c>
      <c r="G533" s="13" t="s">
        <v>5</v>
      </c>
      <c r="H533" s="5">
        <v>45.417999999999999</v>
      </c>
      <c r="I533" s="5">
        <f>H533*(100-H$543)/100</f>
        <v>40.422019999999996</v>
      </c>
    </row>
    <row r="534" spans="1:9" x14ac:dyDescent="0.25">
      <c r="A534" s="78">
        <f t="shared" si="275"/>
        <v>340</v>
      </c>
      <c r="B534" s="82" t="str">
        <f t="shared" si="276"/>
        <v>340 semi Al2O3</v>
      </c>
      <c r="C534" s="13" t="s">
        <v>4</v>
      </c>
      <c r="D534" s="5">
        <v>3.2480000000000002</v>
      </c>
      <c r="E534" s="10">
        <f t="shared" si="278"/>
        <v>2.89072</v>
      </c>
      <c r="F534" s="80" t="str">
        <f t="shared" si="273"/>
        <v>340 Quant TiO2</v>
      </c>
      <c r="G534" s="13" t="s">
        <v>7</v>
      </c>
      <c r="H534" s="5">
        <v>4.8000000000000001E-2</v>
      </c>
      <c r="I534" s="5">
        <f t="shared" ref="I534:I542" si="279">H534*(100-H$543)/100</f>
        <v>4.2720000000000001E-2</v>
      </c>
    </row>
    <row r="535" spans="1:9" x14ac:dyDescent="0.25">
      <c r="A535" s="78">
        <f t="shared" si="275"/>
        <v>340</v>
      </c>
      <c r="B535" s="82" t="str">
        <f t="shared" si="276"/>
        <v>340 semi SiO2</v>
      </c>
      <c r="C535" s="13" t="s">
        <v>5</v>
      </c>
      <c r="D535" s="5">
        <v>42.19</v>
      </c>
      <c r="E535" s="10">
        <f t="shared" si="278"/>
        <v>37.549099999999996</v>
      </c>
      <c r="F535" s="80" t="str">
        <f t="shared" si="273"/>
        <v>340 Quant Al2O3</v>
      </c>
      <c r="G535" s="13" t="s">
        <v>4</v>
      </c>
      <c r="H535" s="5">
        <v>2.226</v>
      </c>
      <c r="I535" s="5">
        <f t="shared" si="279"/>
        <v>1.9811400000000001</v>
      </c>
    </row>
    <row r="536" spans="1:9" x14ac:dyDescent="0.25">
      <c r="A536" s="78">
        <f t="shared" si="275"/>
        <v>340</v>
      </c>
      <c r="B536" s="82" t="str">
        <f t="shared" si="276"/>
        <v>340 semi K2O</v>
      </c>
      <c r="C536" s="13" t="s">
        <v>13</v>
      </c>
      <c r="D536" s="5">
        <v>0.1082</v>
      </c>
      <c r="E536" s="10">
        <f t="shared" si="278"/>
        <v>9.6298000000000009E-2</v>
      </c>
      <c r="F536" s="80" t="str">
        <f t="shared" si="273"/>
        <v>340 Quant Fe2O3</v>
      </c>
      <c r="G536" s="13" t="s">
        <v>10</v>
      </c>
      <c r="H536" s="5">
        <v>9.3559999999999999</v>
      </c>
      <c r="I536" s="5">
        <f t="shared" si="279"/>
        <v>8.3268399999999989</v>
      </c>
    </row>
    <row r="537" spans="1:9" x14ac:dyDescent="0.25">
      <c r="A537" s="78">
        <f t="shared" si="275"/>
        <v>340</v>
      </c>
      <c r="B537" s="82" t="str">
        <f t="shared" si="276"/>
        <v>340 semi CaO</v>
      </c>
      <c r="C537" s="13" t="s">
        <v>6</v>
      </c>
      <c r="D537" s="5">
        <v>2.69</v>
      </c>
      <c r="E537" s="10">
        <f t="shared" si="278"/>
        <v>2.3940999999999999</v>
      </c>
      <c r="F537" s="80" t="str">
        <f t="shared" si="273"/>
        <v>340 Quant MnO</v>
      </c>
      <c r="G537" s="13" t="s">
        <v>9</v>
      </c>
      <c r="H537" s="5">
        <v>0.13600000000000001</v>
      </c>
      <c r="I537" s="5">
        <f t="shared" si="279"/>
        <v>0.12104000000000001</v>
      </c>
    </row>
    <row r="538" spans="1:9" x14ac:dyDescent="0.25">
      <c r="A538" s="78">
        <f t="shared" si="275"/>
        <v>340</v>
      </c>
      <c r="B538" s="82" t="str">
        <f t="shared" si="276"/>
        <v>340 semi TiO2</v>
      </c>
      <c r="C538" s="13" t="s">
        <v>7</v>
      </c>
      <c r="D538" s="5">
        <v>6.8089999999999998E-2</v>
      </c>
      <c r="E538" s="10">
        <f t="shared" si="278"/>
        <v>6.0600100000000004E-2</v>
      </c>
      <c r="F538" s="80" t="str">
        <f t="shared" si="273"/>
        <v>340 Quant MgO</v>
      </c>
      <c r="G538" s="13" t="s">
        <v>3</v>
      </c>
      <c r="H538" s="5">
        <v>40.283000000000001</v>
      </c>
      <c r="I538" s="5">
        <f t="shared" si="279"/>
        <v>35.851869999999998</v>
      </c>
    </row>
    <row r="539" spans="1:9" x14ac:dyDescent="0.25">
      <c r="A539" s="78">
        <f t="shared" si="275"/>
        <v>340</v>
      </c>
      <c r="B539" s="82" t="str">
        <f t="shared" si="276"/>
        <v>340 semi Cr2O3</v>
      </c>
      <c r="C539" s="13" t="s">
        <v>8</v>
      </c>
      <c r="D539" s="5">
        <v>0.4924</v>
      </c>
      <c r="E539" s="10">
        <f t="shared" si="278"/>
        <v>0.43823600000000001</v>
      </c>
      <c r="F539" s="80" t="str">
        <f t="shared" si="273"/>
        <v>340 Quant CaO</v>
      </c>
      <c r="G539" s="13" t="s">
        <v>6</v>
      </c>
      <c r="H539" s="5">
        <v>2.4409999999999998</v>
      </c>
      <c r="I539" s="5">
        <f t="shared" si="279"/>
        <v>2.1724899999999998</v>
      </c>
    </row>
    <row r="540" spans="1:9" x14ac:dyDescent="0.25">
      <c r="A540" s="78">
        <f t="shared" si="275"/>
        <v>340</v>
      </c>
      <c r="B540" s="82" t="str">
        <f t="shared" si="276"/>
        <v>340 semi MnO</v>
      </c>
      <c r="C540" s="13" t="s">
        <v>9</v>
      </c>
      <c r="D540" s="5">
        <v>0.1663</v>
      </c>
      <c r="E540" s="10">
        <f t="shared" si="278"/>
        <v>0.148007</v>
      </c>
      <c r="F540" s="80" t="str">
        <f t="shared" si="273"/>
        <v>340 Quant Na2O</v>
      </c>
      <c r="G540" s="13" t="s">
        <v>26</v>
      </c>
      <c r="H540" s="5">
        <v>2E-3</v>
      </c>
      <c r="I540" s="5">
        <f t="shared" si="279"/>
        <v>1.7799999999999999E-3</v>
      </c>
    </row>
    <row r="541" spans="1:9" x14ac:dyDescent="0.25">
      <c r="A541" s="78">
        <f t="shared" si="275"/>
        <v>340</v>
      </c>
      <c r="B541" s="82" t="str">
        <f t="shared" si="276"/>
        <v>340 semi Fe2O3</v>
      </c>
      <c r="C541" s="13" t="s">
        <v>10</v>
      </c>
      <c r="D541" s="5">
        <v>11.08</v>
      </c>
      <c r="E541" s="10">
        <f t="shared" si="278"/>
        <v>9.8612000000000002</v>
      </c>
      <c r="F541" s="80" t="str">
        <f t="shared" si="273"/>
        <v>340 Quant K2O</v>
      </c>
      <c r="G541" s="13" t="s">
        <v>13</v>
      </c>
      <c r="H541" s="5">
        <v>8.3000000000000004E-2</v>
      </c>
      <c r="I541" s="5">
        <f t="shared" si="279"/>
        <v>7.3870000000000005E-2</v>
      </c>
    </row>
    <row r="542" spans="1:9" x14ac:dyDescent="0.25">
      <c r="A542" s="78">
        <f t="shared" si="275"/>
        <v>340</v>
      </c>
      <c r="B542" s="82" t="str">
        <f t="shared" si="276"/>
        <v>340 semi NiO</v>
      </c>
      <c r="C542" s="13" t="s">
        <v>11</v>
      </c>
      <c r="D542" s="5">
        <v>0.4325</v>
      </c>
      <c r="E542" s="10">
        <f t="shared" si="278"/>
        <v>0.38492500000000002</v>
      </c>
      <c r="F542" s="80" t="str">
        <f t="shared" si="273"/>
        <v>340 Quant P2O5</v>
      </c>
      <c r="G542" s="13" t="s">
        <v>35</v>
      </c>
      <c r="H542" s="5">
        <v>6.0000000000000001E-3</v>
      </c>
      <c r="I542" s="5">
        <f t="shared" si="279"/>
        <v>5.3400000000000001E-3</v>
      </c>
    </row>
    <row r="543" spans="1:9" x14ac:dyDescent="0.25">
      <c r="A543" s="78">
        <f t="shared" si="275"/>
        <v>340</v>
      </c>
      <c r="B543" s="82" t="str">
        <f t="shared" si="276"/>
        <v>340 semi LOI</v>
      </c>
      <c r="C543" s="4" t="s">
        <v>12</v>
      </c>
      <c r="D543" s="5">
        <v>11</v>
      </c>
      <c r="E543" s="10"/>
      <c r="F543" s="80" t="str">
        <f t="shared" si="273"/>
        <v>340 Quant LOI</v>
      </c>
      <c r="G543" s="4" t="s">
        <v>12</v>
      </c>
      <c r="H543" s="5">
        <v>11</v>
      </c>
      <c r="I543" s="10"/>
    </row>
    <row r="544" spans="1:9" x14ac:dyDescent="0.25">
      <c r="A544" s="78">
        <f t="shared" si="275"/>
        <v>340</v>
      </c>
      <c r="B544" s="82" t="str">
        <f t="shared" si="276"/>
        <v xml:space="preserve">340 semi </v>
      </c>
      <c r="F544" s="80" t="str">
        <f t="shared" si="273"/>
        <v xml:space="preserve">340 Quant </v>
      </c>
    </row>
    <row r="545" spans="1:9" x14ac:dyDescent="0.25">
      <c r="A545" s="78">
        <f t="shared" si="275"/>
        <v>340</v>
      </c>
      <c r="B545" s="82" t="str">
        <f t="shared" si="276"/>
        <v xml:space="preserve">340 semi </v>
      </c>
      <c r="F545" s="80" t="str">
        <f t="shared" si="273"/>
        <v xml:space="preserve">340 Quant </v>
      </c>
    </row>
    <row r="546" spans="1:9" x14ac:dyDescent="0.25">
      <c r="A546" s="78">
        <f>A545+10</f>
        <v>350</v>
      </c>
      <c r="B546" s="82" t="str">
        <f t="shared" si="276"/>
        <v>350 semi Simi-Quantification of sample: BAIC 350-96</v>
      </c>
      <c r="C546" s="117" t="s">
        <v>167</v>
      </c>
      <c r="D546" s="118"/>
      <c r="E546" s="119"/>
      <c r="F546" s="80" t="str">
        <f t="shared" si="273"/>
        <v>350 Quant Quantification of sample: BAIC 350-96</v>
      </c>
      <c r="G546" s="117" t="s">
        <v>267</v>
      </c>
      <c r="H546" s="118"/>
      <c r="I546" s="119"/>
    </row>
    <row r="547" spans="1:9" x14ac:dyDescent="0.25">
      <c r="A547" s="78">
        <f t="shared" si="275"/>
        <v>350</v>
      </c>
      <c r="B547" s="82" t="str">
        <f t="shared" si="276"/>
        <v>350 semi Elements</v>
      </c>
      <c r="C547" s="2" t="s">
        <v>0</v>
      </c>
      <c r="D547" s="3" t="s">
        <v>1</v>
      </c>
      <c r="E547" s="2" t="s">
        <v>2</v>
      </c>
      <c r="F547" s="80" t="str">
        <f t="shared" si="273"/>
        <v>350 Quant Elements</v>
      </c>
      <c r="G547" s="2" t="s">
        <v>0</v>
      </c>
      <c r="H547" s="3" t="s">
        <v>1</v>
      </c>
      <c r="I547" s="2" t="s">
        <v>2</v>
      </c>
    </row>
    <row r="548" spans="1:9" x14ac:dyDescent="0.25">
      <c r="A548" s="78">
        <f t="shared" si="275"/>
        <v>350</v>
      </c>
      <c r="B548" s="82" t="str">
        <f t="shared" si="276"/>
        <v>350 semi Na2O</v>
      </c>
      <c r="C548" s="13" t="s">
        <v>26</v>
      </c>
      <c r="D548" s="5">
        <v>0.1298</v>
      </c>
      <c r="E548" s="10">
        <f t="shared" ref="E548:E558" si="280">D548*(100-D$559)/100</f>
        <v>0.112926</v>
      </c>
      <c r="F548" s="80" t="str">
        <f t="shared" si="273"/>
        <v>350 Quant SiO2</v>
      </c>
      <c r="G548" s="13" t="s">
        <v>5</v>
      </c>
      <c r="H548" s="5">
        <v>44.046999999999997</v>
      </c>
      <c r="I548" s="5">
        <f>H548*(100-H$558)/100</f>
        <v>38.320889999999999</v>
      </c>
    </row>
    <row r="549" spans="1:9" x14ac:dyDescent="0.25">
      <c r="A549" s="78">
        <f t="shared" si="275"/>
        <v>350</v>
      </c>
      <c r="B549" s="82" t="str">
        <f t="shared" si="276"/>
        <v>350 semi MgO</v>
      </c>
      <c r="C549" s="13" t="s">
        <v>3</v>
      </c>
      <c r="D549" s="5">
        <v>41.41</v>
      </c>
      <c r="E549" s="10">
        <f t="shared" si="280"/>
        <v>36.026699999999998</v>
      </c>
      <c r="F549" s="80" t="str">
        <f t="shared" si="273"/>
        <v>350 Quant TiO2</v>
      </c>
      <c r="G549" s="13" t="s">
        <v>7</v>
      </c>
      <c r="H549" s="5">
        <v>5.1999999999999998E-2</v>
      </c>
      <c r="I549" s="5">
        <f t="shared" ref="I549:I557" si="281">H549*(100-H$558)/100</f>
        <v>4.5240000000000002E-2</v>
      </c>
    </row>
    <row r="550" spans="1:9" x14ac:dyDescent="0.25">
      <c r="A550" s="78">
        <f t="shared" si="275"/>
        <v>350</v>
      </c>
      <c r="B550" s="82" t="str">
        <f t="shared" si="276"/>
        <v>350 semi Al2O3</v>
      </c>
      <c r="C550" s="13" t="s">
        <v>4</v>
      </c>
      <c r="D550" s="5">
        <v>2.9569999999999999</v>
      </c>
      <c r="E550" s="10">
        <f t="shared" si="280"/>
        <v>2.5725899999999999</v>
      </c>
      <c r="F550" s="80" t="str">
        <f t="shared" si="273"/>
        <v>350 Quant Al2O3</v>
      </c>
      <c r="G550" s="13" t="s">
        <v>4</v>
      </c>
      <c r="H550" s="5">
        <v>2.016</v>
      </c>
      <c r="I550" s="5">
        <f t="shared" si="281"/>
        <v>1.7539199999999999</v>
      </c>
    </row>
    <row r="551" spans="1:9" x14ac:dyDescent="0.25">
      <c r="A551" s="78">
        <f t="shared" si="275"/>
        <v>350</v>
      </c>
      <c r="B551" s="82" t="str">
        <f t="shared" si="276"/>
        <v>350 semi SiO2</v>
      </c>
      <c r="C551" s="13" t="s">
        <v>5</v>
      </c>
      <c r="D551" s="5">
        <v>40.64</v>
      </c>
      <c r="E551" s="10">
        <f t="shared" si="280"/>
        <v>35.3568</v>
      </c>
      <c r="F551" s="80" t="str">
        <f t="shared" si="273"/>
        <v>350 Quant Fe2O3</v>
      </c>
      <c r="G551" s="13" t="s">
        <v>10</v>
      </c>
      <c r="H551" s="5">
        <v>10.246</v>
      </c>
      <c r="I551" s="5">
        <f t="shared" si="281"/>
        <v>8.9140200000000007</v>
      </c>
    </row>
    <row r="552" spans="1:9" x14ac:dyDescent="0.25">
      <c r="A552" s="78">
        <f t="shared" si="275"/>
        <v>350</v>
      </c>
      <c r="B552" s="82" t="str">
        <f t="shared" si="276"/>
        <v>350 semi K2O</v>
      </c>
      <c r="C552" s="13" t="s">
        <v>13</v>
      </c>
      <c r="D552" s="5">
        <v>5.985E-2</v>
      </c>
      <c r="E552" s="10">
        <f t="shared" si="280"/>
        <v>5.2069499999999998E-2</v>
      </c>
      <c r="F552" s="80" t="str">
        <f t="shared" si="273"/>
        <v>350 Quant MnO</v>
      </c>
      <c r="G552" s="13" t="s">
        <v>9</v>
      </c>
      <c r="H552" s="5">
        <v>0.14199999999999999</v>
      </c>
      <c r="I552" s="5">
        <f t="shared" si="281"/>
        <v>0.12354</v>
      </c>
    </row>
    <row r="553" spans="1:9" x14ac:dyDescent="0.25">
      <c r="A553" s="78">
        <f t="shared" si="275"/>
        <v>350</v>
      </c>
      <c r="B553" s="82" t="str">
        <f t="shared" si="276"/>
        <v>350 semi CaO</v>
      </c>
      <c r="C553" s="13" t="s">
        <v>6</v>
      </c>
      <c r="D553" s="5">
        <v>1.3089999999999999</v>
      </c>
      <c r="E553" s="10">
        <f t="shared" si="280"/>
        <v>1.13883</v>
      </c>
      <c r="F553" s="80" t="str">
        <f t="shared" si="273"/>
        <v>350 Quant MgO</v>
      </c>
      <c r="G553" s="13" t="s">
        <v>3</v>
      </c>
      <c r="H553" s="5">
        <v>42.226999999999997</v>
      </c>
      <c r="I553" s="5">
        <f t="shared" si="281"/>
        <v>36.737490000000001</v>
      </c>
    </row>
    <row r="554" spans="1:9" x14ac:dyDescent="0.25">
      <c r="A554" s="78">
        <f t="shared" si="275"/>
        <v>350</v>
      </c>
      <c r="B554" s="82" t="str">
        <f t="shared" si="276"/>
        <v>350 semi TiO2</v>
      </c>
      <c r="C554" s="13" t="s">
        <v>7</v>
      </c>
      <c r="D554" s="5">
        <v>6.8320000000000006E-2</v>
      </c>
      <c r="E554" s="10">
        <f t="shared" si="280"/>
        <v>5.9438400000000009E-2</v>
      </c>
      <c r="F554" s="80" t="str">
        <f t="shared" si="273"/>
        <v>350 Quant CaO</v>
      </c>
      <c r="G554" s="13" t="s">
        <v>6</v>
      </c>
      <c r="H554" s="5">
        <v>1.23</v>
      </c>
      <c r="I554" s="5">
        <f t="shared" si="281"/>
        <v>1.0701000000000001</v>
      </c>
    </row>
    <row r="555" spans="1:9" x14ac:dyDescent="0.25">
      <c r="A555" s="78">
        <f t="shared" si="275"/>
        <v>350</v>
      </c>
      <c r="B555" s="82" t="str">
        <f t="shared" si="276"/>
        <v>350 semi Cr2O3</v>
      </c>
      <c r="C555" s="13" t="s">
        <v>8</v>
      </c>
      <c r="D555" s="5">
        <v>0.57620000000000005</v>
      </c>
      <c r="E555" s="10">
        <f t="shared" si="280"/>
        <v>0.50129400000000002</v>
      </c>
      <c r="F555" s="80" t="str">
        <f t="shared" si="273"/>
        <v>350 Quant Na2O</v>
      </c>
      <c r="G555" s="13" t="s">
        <v>26</v>
      </c>
      <c r="H555" s="5">
        <v>-1.7999999999999999E-2</v>
      </c>
      <c r="I555" s="5">
        <f t="shared" si="281"/>
        <v>-1.5659999999999997E-2</v>
      </c>
    </row>
    <row r="556" spans="1:9" x14ac:dyDescent="0.25">
      <c r="A556" s="78">
        <f t="shared" si="275"/>
        <v>350</v>
      </c>
      <c r="B556" s="82" t="str">
        <f t="shared" si="276"/>
        <v>350 semi MnO</v>
      </c>
      <c r="C556" s="13" t="s">
        <v>9</v>
      </c>
      <c r="D556" s="5">
        <v>0.1588</v>
      </c>
      <c r="E556" s="10">
        <f t="shared" si="280"/>
        <v>0.138156</v>
      </c>
      <c r="F556" s="80" t="str">
        <f t="shared" si="273"/>
        <v>350 Quant K2O</v>
      </c>
      <c r="G556" s="13" t="s">
        <v>13</v>
      </c>
      <c r="H556" s="5">
        <v>5.0999999999999997E-2</v>
      </c>
      <c r="I556" s="5">
        <f t="shared" si="281"/>
        <v>4.4369999999999993E-2</v>
      </c>
    </row>
    <row r="557" spans="1:9" x14ac:dyDescent="0.25">
      <c r="A557" s="78">
        <f t="shared" si="275"/>
        <v>350</v>
      </c>
      <c r="B557" s="82" t="str">
        <f t="shared" si="276"/>
        <v>350 semi Fe2O3</v>
      </c>
      <c r="C557" s="13" t="s">
        <v>10</v>
      </c>
      <c r="D557" s="5">
        <v>12.26</v>
      </c>
      <c r="E557" s="10">
        <f t="shared" si="280"/>
        <v>10.666199999999998</v>
      </c>
      <c r="F557" s="80" t="str">
        <f t="shared" si="273"/>
        <v>350 Quant P2O5</v>
      </c>
      <c r="G557" s="13" t="s">
        <v>35</v>
      </c>
      <c r="H557" s="5">
        <v>7.0000000000000001E-3</v>
      </c>
      <c r="I557" s="5">
        <f t="shared" si="281"/>
        <v>6.0899999999999999E-3</v>
      </c>
    </row>
    <row r="558" spans="1:9" x14ac:dyDescent="0.25">
      <c r="A558" s="78">
        <f t="shared" ref="A558:A621" si="282">A557</f>
        <v>350</v>
      </c>
      <c r="B558" s="82" t="str">
        <f t="shared" si="276"/>
        <v>350 semi NiO</v>
      </c>
      <c r="C558" s="13" t="s">
        <v>11</v>
      </c>
      <c r="D558" s="5">
        <v>0.43</v>
      </c>
      <c r="E558" s="10">
        <f t="shared" si="280"/>
        <v>0.37409999999999999</v>
      </c>
      <c r="F558" s="80" t="str">
        <f t="shared" si="273"/>
        <v>350 Quant LOI</v>
      </c>
      <c r="G558" s="4" t="s">
        <v>12</v>
      </c>
      <c r="H558" s="5">
        <v>13</v>
      </c>
      <c r="I558" s="10"/>
    </row>
    <row r="559" spans="1:9" x14ac:dyDescent="0.25">
      <c r="A559" s="78">
        <f t="shared" si="282"/>
        <v>350</v>
      </c>
      <c r="B559" s="82" t="str">
        <f t="shared" si="276"/>
        <v>350 semi LOI</v>
      </c>
      <c r="C559" s="4" t="s">
        <v>12</v>
      </c>
      <c r="D559" s="5">
        <v>13</v>
      </c>
      <c r="E559" s="10"/>
      <c r="F559" s="80" t="str">
        <f t="shared" si="273"/>
        <v xml:space="preserve">350 Quant </v>
      </c>
    </row>
    <row r="560" spans="1:9" x14ac:dyDescent="0.25">
      <c r="A560" s="78">
        <f t="shared" si="282"/>
        <v>350</v>
      </c>
      <c r="B560" s="82" t="str">
        <f t="shared" si="276"/>
        <v xml:space="preserve">350 semi </v>
      </c>
      <c r="F560" s="80" t="str">
        <f t="shared" si="273"/>
        <v xml:space="preserve">350 Quant </v>
      </c>
    </row>
    <row r="561" spans="1:9" x14ac:dyDescent="0.25">
      <c r="A561" s="78">
        <f t="shared" si="282"/>
        <v>350</v>
      </c>
      <c r="B561" s="82" t="str">
        <f t="shared" si="276"/>
        <v xml:space="preserve">350 semi </v>
      </c>
      <c r="F561" s="80" t="str">
        <f t="shared" si="273"/>
        <v xml:space="preserve">350 Quant </v>
      </c>
    </row>
    <row r="562" spans="1:9" x14ac:dyDescent="0.25">
      <c r="A562" s="78">
        <f>A561+10</f>
        <v>360</v>
      </c>
      <c r="B562" s="82" t="str">
        <f t="shared" si="276"/>
        <v>360 semi Simi-Quantification of sample: BAIC 360-98</v>
      </c>
      <c r="C562" s="117" t="s">
        <v>168</v>
      </c>
      <c r="D562" s="118"/>
      <c r="E562" s="119"/>
      <c r="F562" s="80" t="str">
        <f t="shared" si="273"/>
        <v>360 Quant Quantification of sample: BAIC 360-98</v>
      </c>
      <c r="G562" s="117" t="s">
        <v>296</v>
      </c>
      <c r="H562" s="118"/>
      <c r="I562" s="119"/>
    </row>
    <row r="563" spans="1:9" x14ac:dyDescent="0.25">
      <c r="A563" s="78">
        <f t="shared" si="282"/>
        <v>360</v>
      </c>
      <c r="B563" s="82" t="str">
        <f t="shared" si="276"/>
        <v>360 semi Elements</v>
      </c>
      <c r="C563" s="2" t="s">
        <v>0</v>
      </c>
      <c r="D563" s="3" t="s">
        <v>1</v>
      </c>
      <c r="E563" s="2" t="s">
        <v>2</v>
      </c>
      <c r="F563" s="80" t="str">
        <f t="shared" si="273"/>
        <v>360 Quant Elements</v>
      </c>
      <c r="G563" s="2" t="s">
        <v>0</v>
      </c>
      <c r="H563" s="3" t="s">
        <v>1</v>
      </c>
      <c r="I563" s="2" t="s">
        <v>2</v>
      </c>
    </row>
    <row r="564" spans="1:9" x14ac:dyDescent="0.25">
      <c r="A564" s="78">
        <f t="shared" si="282"/>
        <v>360</v>
      </c>
      <c r="B564" s="82" t="str">
        <f t="shared" si="276"/>
        <v>360 semi MgO</v>
      </c>
      <c r="C564" s="13" t="s">
        <v>3</v>
      </c>
      <c r="D564" s="5">
        <v>40.33</v>
      </c>
      <c r="E564" s="10">
        <f t="shared" ref="E564:E572" si="283">D564*(100-D$573)/100</f>
        <v>35.490400000000001</v>
      </c>
      <c r="F564" s="80" t="str">
        <f t="shared" si="273"/>
        <v>360 Quant SiO2</v>
      </c>
      <c r="G564" s="13" t="s">
        <v>5</v>
      </c>
      <c r="H564" s="5">
        <v>45.524000000000001</v>
      </c>
      <c r="I564" s="5">
        <f>H564*(100-H$574)/100</f>
        <v>40.061120000000003</v>
      </c>
    </row>
    <row r="565" spans="1:9" x14ac:dyDescent="0.25">
      <c r="A565" s="78">
        <f t="shared" si="282"/>
        <v>360</v>
      </c>
      <c r="B565" s="82" t="str">
        <f t="shared" si="276"/>
        <v>360 semi Al2O3</v>
      </c>
      <c r="C565" s="13" t="s">
        <v>4</v>
      </c>
      <c r="D565" s="5">
        <v>2.7919999999999998</v>
      </c>
      <c r="E565" s="10">
        <f t="shared" si="283"/>
        <v>2.4569599999999996</v>
      </c>
      <c r="F565" s="80" t="str">
        <f t="shared" si="273"/>
        <v>360 Quant TiO2</v>
      </c>
      <c r="G565" s="13" t="s">
        <v>7</v>
      </c>
      <c r="H565" s="5">
        <v>3.4000000000000002E-2</v>
      </c>
      <c r="I565" s="5">
        <f t="shared" ref="I565:I573" si="284">H565*(100-H$574)/100</f>
        <v>2.9919999999999999E-2</v>
      </c>
    </row>
    <row r="566" spans="1:9" x14ac:dyDescent="0.25">
      <c r="A566" s="78">
        <f t="shared" si="282"/>
        <v>360</v>
      </c>
      <c r="B566" s="82" t="str">
        <f t="shared" si="276"/>
        <v>360 semi SiO2</v>
      </c>
      <c r="C566" s="13" t="s">
        <v>5</v>
      </c>
      <c r="D566" s="5">
        <v>42.45</v>
      </c>
      <c r="E566" s="10">
        <f t="shared" si="283"/>
        <v>37.356000000000002</v>
      </c>
      <c r="F566" s="80" t="str">
        <f t="shared" si="273"/>
        <v>360 Quant Al2O3</v>
      </c>
      <c r="G566" s="13" t="s">
        <v>4</v>
      </c>
      <c r="H566" s="5">
        <v>1.851</v>
      </c>
      <c r="I566" s="5">
        <f t="shared" si="284"/>
        <v>1.6288800000000001</v>
      </c>
    </row>
    <row r="567" spans="1:9" x14ac:dyDescent="0.25">
      <c r="A567" s="78">
        <f t="shared" si="282"/>
        <v>360</v>
      </c>
      <c r="B567" s="82" t="str">
        <f t="shared" si="276"/>
        <v>360 semi K2O</v>
      </c>
      <c r="C567" s="13" t="s">
        <v>13</v>
      </c>
      <c r="D567" s="5">
        <v>4.7160000000000001E-2</v>
      </c>
      <c r="E567" s="10">
        <f t="shared" si="283"/>
        <v>4.1500799999999997E-2</v>
      </c>
      <c r="F567" s="80" t="str">
        <f t="shared" si="273"/>
        <v>360 Quant Fe2O3</v>
      </c>
      <c r="G567" s="13" t="s">
        <v>10</v>
      </c>
      <c r="H567" s="5">
        <v>9.7260000000000009</v>
      </c>
      <c r="I567" s="5">
        <f t="shared" si="284"/>
        <v>8.5588800000000003</v>
      </c>
    </row>
    <row r="568" spans="1:9" x14ac:dyDescent="0.25">
      <c r="A568" s="78">
        <f t="shared" si="282"/>
        <v>360</v>
      </c>
      <c r="B568" s="82" t="str">
        <f t="shared" si="276"/>
        <v>360 semi CaO</v>
      </c>
      <c r="C568" s="13" t="s">
        <v>6</v>
      </c>
      <c r="D568" s="5">
        <v>1.869</v>
      </c>
      <c r="E568" s="10">
        <f t="shared" si="283"/>
        <v>1.6447200000000002</v>
      </c>
      <c r="F568" s="80" t="str">
        <f t="shared" si="273"/>
        <v>360 Quant MnO</v>
      </c>
      <c r="G568" s="13" t="s">
        <v>9</v>
      </c>
      <c r="H568" s="5">
        <v>0.14299999999999999</v>
      </c>
      <c r="I568" s="5">
        <f t="shared" si="284"/>
        <v>0.12584000000000001</v>
      </c>
    </row>
    <row r="569" spans="1:9" x14ac:dyDescent="0.25">
      <c r="A569" s="78">
        <f t="shared" si="282"/>
        <v>360</v>
      </c>
      <c r="B569" s="82" t="str">
        <f t="shared" si="276"/>
        <v>360 semi Cr2O3</v>
      </c>
      <c r="C569" s="13" t="s">
        <v>8</v>
      </c>
      <c r="D569" s="5">
        <v>0.56810000000000005</v>
      </c>
      <c r="E569" s="10">
        <f t="shared" si="283"/>
        <v>0.49992800000000004</v>
      </c>
      <c r="F569" s="80" t="str">
        <f t="shared" si="273"/>
        <v>360 Quant MgO</v>
      </c>
      <c r="G569" s="13" t="s">
        <v>3</v>
      </c>
      <c r="H569" s="5">
        <v>40.829000000000001</v>
      </c>
      <c r="I569" s="5">
        <f t="shared" si="284"/>
        <v>35.929520000000004</v>
      </c>
    </row>
    <row r="570" spans="1:9" x14ac:dyDescent="0.25">
      <c r="A570" s="78">
        <f t="shared" si="282"/>
        <v>360</v>
      </c>
      <c r="B570" s="82" t="str">
        <f t="shared" si="276"/>
        <v>360 semi MnO</v>
      </c>
      <c r="C570" s="13" t="s">
        <v>9</v>
      </c>
      <c r="D570" s="5">
        <v>0.17199999999999999</v>
      </c>
      <c r="E570" s="10">
        <f t="shared" si="283"/>
        <v>0.15135999999999999</v>
      </c>
      <c r="F570" s="80" t="str">
        <f t="shared" si="273"/>
        <v>360 Quant CaO</v>
      </c>
      <c r="G570" s="13" t="s">
        <v>6</v>
      </c>
      <c r="H570" s="5">
        <v>1.8089999999999999</v>
      </c>
      <c r="I570" s="5">
        <f t="shared" si="284"/>
        <v>1.59192</v>
      </c>
    </row>
    <row r="571" spans="1:9" x14ac:dyDescent="0.25">
      <c r="A571" s="78">
        <f t="shared" si="282"/>
        <v>360</v>
      </c>
      <c r="B571" s="82" t="str">
        <f t="shared" si="276"/>
        <v>360 semi Fe2O3</v>
      </c>
      <c r="C571" s="13" t="s">
        <v>10</v>
      </c>
      <c r="D571" s="5">
        <v>11.34</v>
      </c>
      <c r="E571" s="10">
        <f t="shared" si="283"/>
        <v>9.9791999999999987</v>
      </c>
      <c r="F571" s="80" t="str">
        <f t="shared" si="273"/>
        <v>360 Quant Na2O</v>
      </c>
      <c r="G571" s="13" t="s">
        <v>26</v>
      </c>
      <c r="H571" s="5">
        <v>2.5999999999999999E-2</v>
      </c>
      <c r="I571" s="5">
        <f t="shared" si="284"/>
        <v>2.2879999999999998E-2</v>
      </c>
    </row>
    <row r="572" spans="1:9" x14ac:dyDescent="0.25">
      <c r="A572" s="78">
        <f t="shared" si="282"/>
        <v>360</v>
      </c>
      <c r="B572" s="82" t="str">
        <f t="shared" si="276"/>
        <v>360 semi NiO</v>
      </c>
      <c r="C572" s="13" t="s">
        <v>11</v>
      </c>
      <c r="D572" s="5">
        <v>0.43740000000000001</v>
      </c>
      <c r="E572" s="10">
        <f t="shared" si="283"/>
        <v>0.38491199999999998</v>
      </c>
      <c r="F572" s="80" t="str">
        <f t="shared" si="273"/>
        <v>360 Quant K2O</v>
      </c>
      <c r="G572" s="13" t="s">
        <v>13</v>
      </c>
      <c r="H572" s="5">
        <v>5.1999999999999998E-2</v>
      </c>
      <c r="I572" s="5">
        <f t="shared" si="284"/>
        <v>4.5759999999999995E-2</v>
      </c>
    </row>
    <row r="573" spans="1:9" x14ac:dyDescent="0.25">
      <c r="A573" s="78">
        <f t="shared" si="282"/>
        <v>360</v>
      </c>
      <c r="B573" s="82" t="str">
        <f t="shared" si="276"/>
        <v>360 semi LOI</v>
      </c>
      <c r="C573" s="4" t="s">
        <v>12</v>
      </c>
      <c r="D573" s="5">
        <v>12</v>
      </c>
      <c r="E573" s="10"/>
      <c r="F573" s="80" t="str">
        <f t="shared" ref="F573:F632" si="285">A573&amp;" Quant "&amp;G573</f>
        <v>360 Quant P2O5</v>
      </c>
      <c r="G573" s="13" t="s">
        <v>35</v>
      </c>
      <c r="H573" s="5">
        <v>5.0000000000000001E-3</v>
      </c>
      <c r="I573" s="5">
        <f t="shared" si="284"/>
        <v>4.4000000000000003E-3</v>
      </c>
    </row>
    <row r="574" spans="1:9" x14ac:dyDescent="0.25">
      <c r="A574" s="78">
        <f t="shared" si="282"/>
        <v>360</v>
      </c>
      <c r="B574" s="82" t="str">
        <f t="shared" si="276"/>
        <v xml:space="preserve">360 semi </v>
      </c>
      <c r="F574" s="80" t="str">
        <f t="shared" si="285"/>
        <v>360 Quant LOI</v>
      </c>
      <c r="G574" s="4" t="s">
        <v>12</v>
      </c>
      <c r="H574" s="5">
        <v>12</v>
      </c>
      <c r="I574" s="10"/>
    </row>
    <row r="575" spans="1:9" x14ac:dyDescent="0.25">
      <c r="A575" s="78">
        <f t="shared" si="282"/>
        <v>360</v>
      </c>
      <c r="B575" s="82" t="str">
        <f t="shared" si="276"/>
        <v xml:space="preserve">360 semi </v>
      </c>
      <c r="F575" s="80" t="str">
        <f t="shared" si="285"/>
        <v xml:space="preserve">360 Quant </v>
      </c>
    </row>
    <row r="576" spans="1:9" x14ac:dyDescent="0.25">
      <c r="A576" s="78">
        <f>A575+10</f>
        <v>370</v>
      </c>
      <c r="B576" s="82" t="str">
        <f t="shared" si="276"/>
        <v>370 semi Simi-Quantification of sample: BAIC 370-100</v>
      </c>
      <c r="C576" s="117" t="s">
        <v>169</v>
      </c>
      <c r="D576" s="118"/>
      <c r="E576" s="119"/>
      <c r="F576" s="80" t="str">
        <f t="shared" si="285"/>
        <v>370 Quant Quantification of sample: BAIC 370-100</v>
      </c>
      <c r="G576" s="117" t="s">
        <v>297</v>
      </c>
      <c r="H576" s="118"/>
      <c r="I576" s="119"/>
    </row>
    <row r="577" spans="1:9" x14ac:dyDescent="0.25">
      <c r="A577" s="78">
        <f t="shared" si="282"/>
        <v>370</v>
      </c>
      <c r="B577" s="82" t="str">
        <f t="shared" si="276"/>
        <v>370 semi Elements</v>
      </c>
      <c r="C577" s="2" t="s">
        <v>0</v>
      </c>
      <c r="D577" s="3" t="s">
        <v>1</v>
      </c>
      <c r="E577" s="2" t="s">
        <v>2</v>
      </c>
      <c r="F577" s="80" t="str">
        <f t="shared" si="285"/>
        <v>370 Quant Elements</v>
      </c>
      <c r="G577" s="2" t="s">
        <v>0</v>
      </c>
      <c r="H577" s="3" t="s">
        <v>1</v>
      </c>
      <c r="I577" s="2" t="s">
        <v>2</v>
      </c>
    </row>
    <row r="578" spans="1:9" x14ac:dyDescent="0.25">
      <c r="A578" s="78">
        <f t="shared" si="282"/>
        <v>370</v>
      </c>
      <c r="B578" s="82" t="str">
        <f t="shared" si="276"/>
        <v>370 semi Na2O</v>
      </c>
      <c r="C578" s="13" t="s">
        <v>26</v>
      </c>
      <c r="D578" s="5">
        <v>0.11509999999999999</v>
      </c>
      <c r="E578" s="10">
        <f t="shared" ref="E578:E587" si="286">D578*(100-D$588)/100</f>
        <v>0.101288</v>
      </c>
      <c r="F578" s="80" t="str">
        <f t="shared" si="285"/>
        <v>370 Quant SiO2</v>
      </c>
      <c r="G578" s="13" t="s">
        <v>5</v>
      </c>
      <c r="H578" s="5">
        <v>61.024999999999999</v>
      </c>
      <c r="I578" s="30">
        <f>H578*(100-H$588)/100</f>
        <v>53.701999999999998</v>
      </c>
    </row>
    <row r="579" spans="1:9" x14ac:dyDescent="0.25">
      <c r="A579" s="78">
        <f t="shared" si="282"/>
        <v>370</v>
      </c>
      <c r="B579" s="82" t="str">
        <f t="shared" si="276"/>
        <v>370 semi MgO</v>
      </c>
      <c r="C579" s="13" t="s">
        <v>3</v>
      </c>
      <c r="D579" s="5">
        <v>39.42</v>
      </c>
      <c r="E579" s="10">
        <f t="shared" si="286"/>
        <v>34.689599999999999</v>
      </c>
      <c r="F579" s="80" t="str">
        <f t="shared" si="285"/>
        <v>370 Quant TiO2</v>
      </c>
      <c r="G579" s="13" t="s">
        <v>7</v>
      </c>
      <c r="H579" s="5">
        <v>7.3999999999999996E-2</v>
      </c>
      <c r="I579" s="30">
        <f t="shared" ref="I579:I587" si="287">H579*(100-H$588)/100</f>
        <v>6.5119999999999997E-2</v>
      </c>
    </row>
    <row r="580" spans="1:9" x14ac:dyDescent="0.25">
      <c r="A580" s="78">
        <f t="shared" si="282"/>
        <v>370</v>
      </c>
      <c r="B580" s="82" t="str">
        <f t="shared" si="276"/>
        <v>370 semi Al2O3</v>
      </c>
      <c r="C580" s="13" t="s">
        <v>4</v>
      </c>
      <c r="D580" s="5">
        <v>2.8260000000000001</v>
      </c>
      <c r="E580" s="10">
        <f t="shared" si="286"/>
        <v>2.4868800000000002</v>
      </c>
      <c r="F580" s="80" t="str">
        <f t="shared" si="285"/>
        <v>370 Quant Al2O3</v>
      </c>
      <c r="G580" s="13" t="s">
        <v>4</v>
      </c>
      <c r="H580" s="5">
        <v>2.5009999999999999</v>
      </c>
      <c r="I580" s="30">
        <f t="shared" si="287"/>
        <v>2.2008799999999997</v>
      </c>
    </row>
    <row r="581" spans="1:9" x14ac:dyDescent="0.25">
      <c r="A581" s="78">
        <f t="shared" si="282"/>
        <v>370</v>
      </c>
      <c r="B581" s="82" t="str">
        <f t="shared" si="276"/>
        <v>370 semi SiO2</v>
      </c>
      <c r="C581" s="13" t="s">
        <v>5</v>
      </c>
      <c r="D581" s="5">
        <v>42.25</v>
      </c>
      <c r="E581" s="10">
        <f t="shared" si="286"/>
        <v>37.18</v>
      </c>
      <c r="F581" s="80" t="str">
        <f t="shared" si="285"/>
        <v>370 Quant Fe2O3</v>
      </c>
      <c r="G581" s="13" t="s">
        <v>10</v>
      </c>
      <c r="H581" s="5">
        <v>14.289</v>
      </c>
      <c r="I581" s="30">
        <f t="shared" si="287"/>
        <v>12.57432</v>
      </c>
    </row>
    <row r="582" spans="1:9" x14ac:dyDescent="0.25">
      <c r="A582" s="78">
        <f t="shared" si="282"/>
        <v>370</v>
      </c>
      <c r="B582" s="82" t="str">
        <f t="shared" si="276"/>
        <v>370 semi K2O</v>
      </c>
      <c r="C582" s="13" t="s">
        <v>13</v>
      </c>
      <c r="D582" s="5">
        <v>5.663E-2</v>
      </c>
      <c r="E582" s="10">
        <f t="shared" si="286"/>
        <v>4.9834400000000001E-2</v>
      </c>
      <c r="F582" s="80" t="str">
        <f t="shared" si="285"/>
        <v>370 Quant MnO</v>
      </c>
      <c r="G582" s="13" t="s">
        <v>9</v>
      </c>
      <c r="H582" s="5">
        <v>0.215</v>
      </c>
      <c r="I582" s="30">
        <f t="shared" si="287"/>
        <v>0.18919999999999998</v>
      </c>
    </row>
    <row r="583" spans="1:9" x14ac:dyDescent="0.25">
      <c r="A583" s="78">
        <f t="shared" si="282"/>
        <v>370</v>
      </c>
      <c r="B583" s="82" t="str">
        <f t="shared" si="276"/>
        <v>370 semi CaO</v>
      </c>
      <c r="C583" s="13" t="s">
        <v>6</v>
      </c>
      <c r="D583" s="5">
        <v>3.02</v>
      </c>
      <c r="E583" s="10">
        <f t="shared" si="286"/>
        <v>2.6576</v>
      </c>
      <c r="F583" s="80" t="str">
        <f t="shared" si="285"/>
        <v>370 Quant MgO</v>
      </c>
      <c r="G583" s="13" t="s">
        <v>3</v>
      </c>
      <c r="H583" s="5">
        <v>17.887</v>
      </c>
      <c r="I583" s="30">
        <f t="shared" si="287"/>
        <v>15.74056</v>
      </c>
    </row>
    <row r="584" spans="1:9" x14ac:dyDescent="0.25">
      <c r="A584" s="78">
        <f t="shared" si="282"/>
        <v>370</v>
      </c>
      <c r="B584" s="82" t="str">
        <f t="shared" ref="B584:B632" si="288">A584&amp;" semi "&amp;C584</f>
        <v>370 semi TiO2</v>
      </c>
      <c r="C584" s="13" t="s">
        <v>7</v>
      </c>
      <c r="D584" s="5">
        <v>5.1150000000000001E-2</v>
      </c>
      <c r="E584" s="10">
        <f t="shared" si="286"/>
        <v>4.5011999999999996E-2</v>
      </c>
      <c r="F584" s="80" t="str">
        <f t="shared" si="285"/>
        <v>370 Quant CaO</v>
      </c>
      <c r="G584" s="13" t="s">
        <v>6</v>
      </c>
      <c r="H584" s="5">
        <v>3.843</v>
      </c>
      <c r="I584" s="30">
        <f t="shared" si="287"/>
        <v>3.3818399999999995</v>
      </c>
    </row>
    <row r="585" spans="1:9" x14ac:dyDescent="0.25">
      <c r="A585" s="78">
        <f t="shared" si="282"/>
        <v>370</v>
      </c>
      <c r="B585" s="82" t="str">
        <f t="shared" si="288"/>
        <v>370 semi Cr2O3</v>
      </c>
      <c r="C585" s="13" t="s">
        <v>8</v>
      </c>
      <c r="D585" s="5">
        <v>0.46360000000000001</v>
      </c>
      <c r="E585" s="10">
        <f t="shared" si="286"/>
        <v>0.40796800000000005</v>
      </c>
      <c r="F585" s="80" t="str">
        <f t="shared" si="285"/>
        <v>370 Quant Na2O</v>
      </c>
      <c r="G585" s="13" t="s">
        <v>26</v>
      </c>
      <c r="H585" s="5">
        <v>5.8999999999999997E-2</v>
      </c>
      <c r="I585" s="30">
        <f t="shared" si="287"/>
        <v>5.1920000000000001E-2</v>
      </c>
    </row>
    <row r="586" spans="1:9" x14ac:dyDescent="0.25">
      <c r="A586" s="78">
        <f t="shared" si="282"/>
        <v>370</v>
      </c>
      <c r="B586" s="82" t="str">
        <f t="shared" si="288"/>
        <v>370 semi Fe2O3</v>
      </c>
      <c r="C586" s="13" t="s">
        <v>10</v>
      </c>
      <c r="D586" s="5">
        <v>11.4</v>
      </c>
      <c r="E586" s="10">
        <f t="shared" si="286"/>
        <v>10.032</v>
      </c>
      <c r="F586" s="80" t="str">
        <f t="shared" si="285"/>
        <v>370 Quant K2O</v>
      </c>
      <c r="G586" s="13" t="s">
        <v>13</v>
      </c>
      <c r="H586" s="5">
        <v>9.9000000000000005E-2</v>
      </c>
      <c r="I586" s="30">
        <f t="shared" si="287"/>
        <v>8.7120000000000003E-2</v>
      </c>
    </row>
    <row r="587" spans="1:9" x14ac:dyDescent="0.25">
      <c r="A587" s="78">
        <f t="shared" si="282"/>
        <v>370</v>
      </c>
      <c r="B587" s="82" t="str">
        <f t="shared" si="288"/>
        <v>370 semi NiO</v>
      </c>
      <c r="C587" s="13" t="s">
        <v>11</v>
      </c>
      <c r="D587" s="5">
        <v>0.40189999999999998</v>
      </c>
      <c r="E587" s="10">
        <f t="shared" si="286"/>
        <v>0.35367199999999999</v>
      </c>
      <c r="F587" s="80" t="str">
        <f t="shared" si="285"/>
        <v>370 Quant P2O5</v>
      </c>
      <c r="G587" s="13" t="s">
        <v>35</v>
      </c>
      <c r="H587" s="5">
        <v>8.9999999999999993E-3</v>
      </c>
      <c r="I587" s="30">
        <f t="shared" si="287"/>
        <v>7.92E-3</v>
      </c>
    </row>
    <row r="588" spans="1:9" x14ac:dyDescent="0.25">
      <c r="A588" s="78">
        <f t="shared" si="282"/>
        <v>370</v>
      </c>
      <c r="B588" s="82" t="str">
        <f t="shared" si="288"/>
        <v>370 semi LOI</v>
      </c>
      <c r="C588" s="4" t="s">
        <v>12</v>
      </c>
      <c r="D588" s="5">
        <v>12</v>
      </c>
      <c r="E588" s="10"/>
      <c r="F588" s="80" t="str">
        <f t="shared" si="285"/>
        <v>370 Quant LOI</v>
      </c>
      <c r="G588" s="4" t="s">
        <v>12</v>
      </c>
      <c r="H588" s="5">
        <v>12</v>
      </c>
      <c r="I588" s="13"/>
    </row>
    <row r="589" spans="1:9" x14ac:dyDescent="0.25">
      <c r="A589" s="78">
        <f t="shared" si="282"/>
        <v>370</v>
      </c>
      <c r="B589" s="82" t="str">
        <f t="shared" si="288"/>
        <v xml:space="preserve">370 semi </v>
      </c>
      <c r="F589" s="80" t="str">
        <f t="shared" si="285"/>
        <v xml:space="preserve">370 Quant </v>
      </c>
      <c r="G589" s="41"/>
      <c r="H589" s="42"/>
      <c r="I589" s="43"/>
    </row>
    <row r="590" spans="1:9" x14ac:dyDescent="0.25">
      <c r="A590" s="78">
        <f t="shared" si="282"/>
        <v>370</v>
      </c>
      <c r="B590" s="82" t="str">
        <f t="shared" si="288"/>
        <v xml:space="preserve">370 semi </v>
      </c>
      <c r="F590" s="80" t="str">
        <f t="shared" si="285"/>
        <v xml:space="preserve">370 Quant </v>
      </c>
      <c r="G590" s="41"/>
      <c r="H590" s="42"/>
      <c r="I590" s="43"/>
    </row>
    <row r="591" spans="1:9" x14ac:dyDescent="0.25">
      <c r="A591" s="78">
        <f>A590+10</f>
        <v>380</v>
      </c>
      <c r="B591" s="82" t="str">
        <f t="shared" si="288"/>
        <v>380 semi Simi-Quantification of sample: BAIC 380-102</v>
      </c>
      <c r="C591" s="117" t="s">
        <v>170</v>
      </c>
      <c r="D591" s="118"/>
      <c r="E591" s="119"/>
      <c r="F591" s="80" t="str">
        <f t="shared" si="285"/>
        <v>380 Quant Quantification of sample: BAIC 380-102</v>
      </c>
      <c r="G591" s="120" t="s">
        <v>265</v>
      </c>
      <c r="H591" s="120"/>
      <c r="I591" s="120"/>
    </row>
    <row r="592" spans="1:9" x14ac:dyDescent="0.25">
      <c r="A592" s="78">
        <f t="shared" si="282"/>
        <v>380</v>
      </c>
      <c r="B592" s="82" t="str">
        <f t="shared" si="288"/>
        <v>380 semi Elements</v>
      </c>
      <c r="C592" s="2" t="s">
        <v>0</v>
      </c>
      <c r="D592" s="3" t="s">
        <v>1</v>
      </c>
      <c r="E592" s="2" t="s">
        <v>2</v>
      </c>
      <c r="F592" s="80" t="str">
        <f t="shared" si="285"/>
        <v>380 Quant Elements</v>
      </c>
      <c r="G592" s="2" t="s">
        <v>0</v>
      </c>
      <c r="H592" s="3" t="s">
        <v>1</v>
      </c>
      <c r="I592" s="2" t="s">
        <v>2</v>
      </c>
    </row>
    <row r="593" spans="1:9" x14ac:dyDescent="0.25">
      <c r="A593" s="78">
        <f t="shared" si="282"/>
        <v>380</v>
      </c>
      <c r="B593" s="82" t="str">
        <f t="shared" si="288"/>
        <v>380 semi Na2O</v>
      </c>
      <c r="C593" s="13" t="s">
        <v>26</v>
      </c>
      <c r="D593" s="5">
        <v>0.15260000000000001</v>
      </c>
      <c r="E593" s="10">
        <f t="shared" ref="E593:E602" si="289">D593*(100-D$603)/100</f>
        <v>0.13581399999999999</v>
      </c>
      <c r="F593" s="80" t="str">
        <f t="shared" si="285"/>
        <v>380 Quant SiO2</v>
      </c>
      <c r="G593" s="13" t="s">
        <v>5</v>
      </c>
      <c r="H593" s="5">
        <v>45.140999999999998</v>
      </c>
      <c r="I593" s="8">
        <f>H593*(100-H$603)/100</f>
        <v>40.175489999999996</v>
      </c>
    </row>
    <row r="594" spans="1:9" x14ac:dyDescent="0.25">
      <c r="A594" s="78">
        <f t="shared" si="282"/>
        <v>380</v>
      </c>
      <c r="B594" s="82" t="str">
        <f t="shared" si="288"/>
        <v>380 semi MgO</v>
      </c>
      <c r="C594" s="13" t="s">
        <v>3</v>
      </c>
      <c r="D594" s="5">
        <v>39.18</v>
      </c>
      <c r="E594" s="10">
        <f t="shared" si="289"/>
        <v>34.870199999999997</v>
      </c>
      <c r="F594" s="80" t="str">
        <f t="shared" si="285"/>
        <v>380 Quant TiO2</v>
      </c>
      <c r="G594" s="13" t="s">
        <v>7</v>
      </c>
      <c r="H594" s="5">
        <v>3.2000000000000001E-2</v>
      </c>
      <c r="I594" s="8">
        <f t="shared" ref="I594:I602" si="290">H594*(100-H$603)/100</f>
        <v>2.8479999999999998E-2</v>
      </c>
    </row>
    <row r="595" spans="1:9" x14ac:dyDescent="0.25">
      <c r="A595" s="78">
        <f t="shared" si="282"/>
        <v>380</v>
      </c>
      <c r="B595" s="82" t="str">
        <f t="shared" si="288"/>
        <v>380 semi Al2O3</v>
      </c>
      <c r="C595" s="13" t="s">
        <v>4</v>
      </c>
      <c r="D595" s="5">
        <v>3.1549999999999998</v>
      </c>
      <c r="E595" s="10">
        <f t="shared" si="289"/>
        <v>2.8079499999999995</v>
      </c>
      <c r="F595" s="80" t="str">
        <f t="shared" si="285"/>
        <v>380 Quant Al2O3</v>
      </c>
      <c r="G595" s="13" t="s">
        <v>4</v>
      </c>
      <c r="H595" s="5">
        <v>2.2040000000000002</v>
      </c>
      <c r="I595" s="8">
        <f t="shared" si="290"/>
        <v>1.96156</v>
      </c>
    </row>
    <row r="596" spans="1:9" x14ac:dyDescent="0.25">
      <c r="A596" s="78">
        <f t="shared" si="282"/>
        <v>380</v>
      </c>
      <c r="B596" s="82" t="str">
        <f t="shared" si="288"/>
        <v>380 semi SiO2</v>
      </c>
      <c r="C596" s="13" t="s">
        <v>5</v>
      </c>
      <c r="D596" s="5">
        <v>41.93</v>
      </c>
      <c r="E596" s="10">
        <f t="shared" si="289"/>
        <v>37.317700000000002</v>
      </c>
      <c r="F596" s="80" t="str">
        <f t="shared" si="285"/>
        <v>380 Quant Fe2O3</v>
      </c>
      <c r="G596" s="13" t="s">
        <v>10</v>
      </c>
      <c r="H596" s="5">
        <v>9.3580000000000005</v>
      </c>
      <c r="I596" s="8">
        <f t="shared" si="290"/>
        <v>8.3286200000000008</v>
      </c>
    </row>
    <row r="597" spans="1:9" x14ac:dyDescent="0.25">
      <c r="A597" s="78">
        <f t="shared" si="282"/>
        <v>380</v>
      </c>
      <c r="B597" s="82" t="str">
        <f t="shared" si="288"/>
        <v>380 semi K2O</v>
      </c>
      <c r="C597" s="13" t="s">
        <v>13</v>
      </c>
      <c r="D597" s="5">
        <v>6.0049999999999999E-2</v>
      </c>
      <c r="E597" s="10">
        <f t="shared" si="289"/>
        <v>5.3444499999999999E-2</v>
      </c>
      <c r="F597" s="80" t="str">
        <f t="shared" si="285"/>
        <v>380 Quant MnO</v>
      </c>
      <c r="G597" s="13" t="s">
        <v>9</v>
      </c>
      <c r="H597" s="5">
        <v>0.14199999999999999</v>
      </c>
      <c r="I597" s="8">
        <f t="shared" si="290"/>
        <v>0.12637999999999999</v>
      </c>
    </row>
    <row r="598" spans="1:9" x14ac:dyDescent="0.25">
      <c r="A598" s="78">
        <f t="shared" si="282"/>
        <v>380</v>
      </c>
      <c r="B598" s="82" t="str">
        <f t="shared" si="288"/>
        <v>380 semi CaO</v>
      </c>
      <c r="C598" s="13" t="s">
        <v>6</v>
      </c>
      <c r="D598" s="5">
        <v>3.1429999999999998</v>
      </c>
      <c r="E598" s="10">
        <f t="shared" si="289"/>
        <v>2.7972699999999997</v>
      </c>
      <c r="F598" s="80" t="str">
        <f t="shared" si="285"/>
        <v>380 Quant MgO</v>
      </c>
      <c r="G598" s="13" t="s">
        <v>3</v>
      </c>
      <c r="H598" s="5">
        <v>40.340000000000003</v>
      </c>
      <c r="I598" s="8">
        <f t="shared" si="290"/>
        <v>35.9026</v>
      </c>
    </row>
    <row r="599" spans="1:9" x14ac:dyDescent="0.25">
      <c r="A599" s="78">
        <f t="shared" si="282"/>
        <v>380</v>
      </c>
      <c r="B599" s="82" t="str">
        <f t="shared" si="288"/>
        <v>380 semi Cr2O3</v>
      </c>
      <c r="C599" s="13" t="s">
        <v>8</v>
      </c>
      <c r="D599" s="5">
        <v>0.4486</v>
      </c>
      <c r="E599" s="10">
        <f t="shared" si="289"/>
        <v>0.39925400000000005</v>
      </c>
      <c r="F599" s="80" t="str">
        <f t="shared" si="285"/>
        <v>380 Quant CaO</v>
      </c>
      <c r="G599" s="13" t="s">
        <v>6</v>
      </c>
      <c r="H599" s="5">
        <v>2.726</v>
      </c>
      <c r="I599" s="8">
        <f t="shared" si="290"/>
        <v>2.4261400000000002</v>
      </c>
    </row>
    <row r="600" spans="1:9" x14ac:dyDescent="0.25">
      <c r="A600" s="78">
        <f t="shared" si="282"/>
        <v>380</v>
      </c>
      <c r="B600" s="82" t="str">
        <f t="shared" si="288"/>
        <v>380 semi MnO</v>
      </c>
      <c r="C600" s="13" t="s">
        <v>9</v>
      </c>
      <c r="D600" s="5">
        <v>0.1613</v>
      </c>
      <c r="E600" s="10">
        <f t="shared" si="289"/>
        <v>0.14355700000000002</v>
      </c>
      <c r="F600" s="80" t="str">
        <f t="shared" si="285"/>
        <v>380 Quant Na2O</v>
      </c>
      <c r="G600" s="13" t="s">
        <v>26</v>
      </c>
      <c r="H600" s="5">
        <v>-2.1999999999999999E-2</v>
      </c>
      <c r="I600" s="8">
        <f t="shared" si="290"/>
        <v>-1.958E-2</v>
      </c>
    </row>
    <row r="601" spans="1:9" x14ac:dyDescent="0.25">
      <c r="A601" s="78">
        <f t="shared" si="282"/>
        <v>380</v>
      </c>
      <c r="B601" s="82" t="str">
        <f t="shared" si="288"/>
        <v>380 semi Fe2O3</v>
      </c>
      <c r="C601" s="13" t="s">
        <v>10</v>
      </c>
      <c r="D601" s="5">
        <v>11.35</v>
      </c>
      <c r="E601" s="10">
        <f t="shared" si="289"/>
        <v>10.1015</v>
      </c>
      <c r="F601" s="80" t="str">
        <f t="shared" si="285"/>
        <v>380 Quant K2O</v>
      </c>
      <c r="G601" s="13" t="s">
        <v>13</v>
      </c>
      <c r="H601" s="5">
        <v>7.2999999999999995E-2</v>
      </c>
      <c r="I601" s="8">
        <f t="shared" si="290"/>
        <v>6.497E-2</v>
      </c>
    </row>
    <row r="602" spans="1:9" x14ac:dyDescent="0.25">
      <c r="A602" s="78">
        <f t="shared" si="282"/>
        <v>380</v>
      </c>
      <c r="B602" s="82" t="str">
        <f t="shared" si="288"/>
        <v>380 semi NiO</v>
      </c>
      <c r="C602" s="13" t="s">
        <v>11</v>
      </c>
      <c r="D602" s="5">
        <v>0.4239</v>
      </c>
      <c r="E602" s="10">
        <f t="shared" si="289"/>
        <v>0.37727100000000002</v>
      </c>
      <c r="F602" s="80" t="str">
        <f t="shared" si="285"/>
        <v>380 Quant P2O5</v>
      </c>
      <c r="G602" s="13" t="s">
        <v>35</v>
      </c>
      <c r="H602" s="5">
        <v>5.0000000000000001E-3</v>
      </c>
      <c r="I602" s="8">
        <f t="shared" si="290"/>
        <v>4.45E-3</v>
      </c>
    </row>
    <row r="603" spans="1:9" x14ac:dyDescent="0.25">
      <c r="A603" s="78">
        <f t="shared" si="282"/>
        <v>380</v>
      </c>
      <c r="B603" s="82" t="str">
        <f t="shared" si="288"/>
        <v>380 semi LOI</v>
      </c>
      <c r="C603" s="4" t="s">
        <v>12</v>
      </c>
      <c r="D603" s="5">
        <v>11</v>
      </c>
      <c r="E603" s="10"/>
      <c r="F603" s="80" t="str">
        <f t="shared" si="285"/>
        <v>380 Quant LOI</v>
      </c>
      <c r="G603" s="4" t="s">
        <v>12</v>
      </c>
      <c r="H603" s="5">
        <v>11</v>
      </c>
      <c r="I603" s="10"/>
    </row>
    <row r="604" spans="1:9" x14ac:dyDescent="0.25">
      <c r="A604" s="78">
        <f t="shared" si="282"/>
        <v>380</v>
      </c>
      <c r="B604" s="82" t="str">
        <f t="shared" si="288"/>
        <v xml:space="preserve">380 semi </v>
      </c>
      <c r="F604" s="80" t="str">
        <f t="shared" si="285"/>
        <v xml:space="preserve">380 Quant </v>
      </c>
    </row>
    <row r="605" spans="1:9" x14ac:dyDescent="0.25">
      <c r="A605" s="78">
        <f t="shared" si="282"/>
        <v>380</v>
      </c>
      <c r="B605" s="82" t="str">
        <f t="shared" si="288"/>
        <v xml:space="preserve">380 semi </v>
      </c>
      <c r="F605" s="80" t="str">
        <f t="shared" si="285"/>
        <v xml:space="preserve">380 Quant </v>
      </c>
    </row>
    <row r="606" spans="1:9" x14ac:dyDescent="0.25">
      <c r="A606" s="78">
        <f>A605+10</f>
        <v>390</v>
      </c>
      <c r="B606" s="82" t="str">
        <f t="shared" si="288"/>
        <v>390 semi Simi-Quantification of sample: BAIC 390-104</v>
      </c>
      <c r="C606" s="117" t="s">
        <v>171</v>
      </c>
      <c r="D606" s="118"/>
      <c r="E606" s="119"/>
      <c r="F606" s="80" t="str">
        <f t="shared" si="285"/>
        <v>390 Quant Quantification of sample: BAIC 390-104</v>
      </c>
      <c r="G606" s="117" t="s">
        <v>298</v>
      </c>
      <c r="H606" s="118"/>
      <c r="I606" s="119"/>
    </row>
    <row r="607" spans="1:9" x14ac:dyDescent="0.25">
      <c r="A607" s="78">
        <f t="shared" si="282"/>
        <v>390</v>
      </c>
      <c r="B607" s="82" t="str">
        <f t="shared" si="288"/>
        <v>390 semi Elements</v>
      </c>
      <c r="C607" s="2" t="s">
        <v>0</v>
      </c>
      <c r="D607" s="3" t="s">
        <v>1</v>
      </c>
      <c r="E607" s="2" t="s">
        <v>2</v>
      </c>
      <c r="F607" s="80" t="str">
        <f t="shared" si="285"/>
        <v>390 Quant Elements</v>
      </c>
      <c r="G607" s="2" t="s">
        <v>0</v>
      </c>
      <c r="H607" s="3" t="s">
        <v>1</v>
      </c>
      <c r="I607" s="2" t="s">
        <v>2</v>
      </c>
    </row>
    <row r="608" spans="1:9" x14ac:dyDescent="0.25">
      <c r="A608" s="78">
        <f t="shared" si="282"/>
        <v>390</v>
      </c>
      <c r="B608" s="82" t="str">
        <f t="shared" si="288"/>
        <v>390 semi MgO</v>
      </c>
      <c r="C608" s="13" t="s">
        <v>3</v>
      </c>
      <c r="D608" s="5">
        <v>40.39</v>
      </c>
      <c r="E608" s="10">
        <f t="shared" ref="E608:E616" si="291">D608*(100-D$617)/100</f>
        <v>35.543199999999999</v>
      </c>
      <c r="F608" s="80" t="str">
        <f t="shared" si="285"/>
        <v>390 Quant SiO2</v>
      </c>
      <c r="G608" s="13" t="s">
        <v>5</v>
      </c>
      <c r="H608" s="5">
        <v>45.216000000000001</v>
      </c>
      <c r="I608" s="38">
        <f>H608*(100-H$618)/100</f>
        <v>39.790080000000003</v>
      </c>
    </row>
    <row r="609" spans="1:9" x14ac:dyDescent="0.25">
      <c r="A609" s="78">
        <f t="shared" si="282"/>
        <v>390</v>
      </c>
      <c r="B609" s="82" t="str">
        <f t="shared" si="288"/>
        <v>390 semi Al2O3</v>
      </c>
      <c r="C609" s="13" t="s">
        <v>4</v>
      </c>
      <c r="D609" s="5">
        <v>2.6389999999999998</v>
      </c>
      <c r="E609" s="10">
        <f t="shared" si="291"/>
        <v>2.3223199999999995</v>
      </c>
      <c r="F609" s="80" t="str">
        <f t="shared" si="285"/>
        <v>390 Quant TiO2</v>
      </c>
      <c r="G609" s="13" t="s">
        <v>7</v>
      </c>
      <c r="H609" s="5">
        <v>3.5000000000000003E-2</v>
      </c>
      <c r="I609" s="38">
        <f t="shared" ref="I609:I617" si="292">H609*(100-H$618)/100</f>
        <v>3.0800000000000001E-2</v>
      </c>
    </row>
    <row r="610" spans="1:9" x14ac:dyDescent="0.25">
      <c r="A610" s="78">
        <f t="shared" si="282"/>
        <v>390</v>
      </c>
      <c r="B610" s="82" t="str">
        <f t="shared" si="288"/>
        <v>390 semi SiO2</v>
      </c>
      <c r="C610" s="13" t="s">
        <v>5</v>
      </c>
      <c r="D610" s="5">
        <v>42.15</v>
      </c>
      <c r="E610" s="10">
        <f t="shared" si="291"/>
        <v>37.091999999999999</v>
      </c>
      <c r="F610" s="80" t="str">
        <f t="shared" si="285"/>
        <v>390 Quant Al2O3</v>
      </c>
      <c r="G610" s="13" t="s">
        <v>4</v>
      </c>
      <c r="H610" s="5">
        <v>1.726</v>
      </c>
      <c r="I610" s="38">
        <f t="shared" si="292"/>
        <v>1.51888</v>
      </c>
    </row>
    <row r="611" spans="1:9" x14ac:dyDescent="0.25">
      <c r="A611" s="78">
        <f t="shared" si="282"/>
        <v>390</v>
      </c>
      <c r="B611" s="82" t="str">
        <f t="shared" si="288"/>
        <v>390 semi K2O</v>
      </c>
      <c r="C611" s="13" t="s">
        <v>13</v>
      </c>
      <c r="D611" s="5">
        <v>3.7929999999999998E-2</v>
      </c>
      <c r="E611" s="10">
        <f t="shared" si="291"/>
        <v>3.3378400000000003E-2</v>
      </c>
      <c r="F611" s="80" t="str">
        <f t="shared" si="285"/>
        <v>390 Quant Fe2O3</v>
      </c>
      <c r="G611" s="13" t="s">
        <v>10</v>
      </c>
      <c r="H611" s="5">
        <v>9.5920000000000005</v>
      </c>
      <c r="I611" s="38">
        <f t="shared" si="292"/>
        <v>8.4409600000000005</v>
      </c>
    </row>
    <row r="612" spans="1:9" x14ac:dyDescent="0.25">
      <c r="A612" s="78">
        <f t="shared" si="282"/>
        <v>390</v>
      </c>
      <c r="B612" s="82" t="str">
        <f t="shared" si="288"/>
        <v>390 semi CaO</v>
      </c>
      <c r="C612" s="13" t="s">
        <v>6</v>
      </c>
      <c r="D612" s="5">
        <v>2.2069999999999999</v>
      </c>
      <c r="E612" s="10">
        <f t="shared" si="291"/>
        <v>1.9421599999999999</v>
      </c>
      <c r="F612" s="80" t="str">
        <f t="shared" si="285"/>
        <v>390 Quant MnO</v>
      </c>
      <c r="G612" s="13" t="s">
        <v>9</v>
      </c>
      <c r="H612" s="5">
        <v>0.13900000000000001</v>
      </c>
      <c r="I612" s="38">
        <f t="shared" si="292"/>
        <v>0.12232000000000001</v>
      </c>
    </row>
    <row r="613" spans="1:9" x14ac:dyDescent="0.25">
      <c r="A613" s="78">
        <f t="shared" si="282"/>
        <v>390</v>
      </c>
      <c r="B613" s="82" t="str">
        <f t="shared" si="288"/>
        <v>390 semi Cr2O3</v>
      </c>
      <c r="C613" s="13" t="s">
        <v>8</v>
      </c>
      <c r="D613" s="5">
        <v>0.54890000000000005</v>
      </c>
      <c r="E613" s="10">
        <f t="shared" si="291"/>
        <v>0.48303200000000002</v>
      </c>
      <c r="F613" s="80" t="str">
        <f t="shared" si="285"/>
        <v>390 Quant MgO</v>
      </c>
      <c r="G613" s="13" t="s">
        <v>3</v>
      </c>
      <c r="H613" s="5">
        <v>41.216999999999999</v>
      </c>
      <c r="I613" s="38">
        <f t="shared" si="292"/>
        <v>36.270960000000002</v>
      </c>
    </row>
    <row r="614" spans="1:9" x14ac:dyDescent="0.25">
      <c r="A614" s="78">
        <f t="shared" si="282"/>
        <v>390</v>
      </c>
      <c r="B614" s="82" t="str">
        <f t="shared" si="288"/>
        <v>390 semi MnO</v>
      </c>
      <c r="C614" s="13" t="s">
        <v>9</v>
      </c>
      <c r="D614" s="5">
        <v>0.13009999999999999</v>
      </c>
      <c r="E614" s="10">
        <f t="shared" si="291"/>
        <v>0.11448799999999998</v>
      </c>
      <c r="F614" s="80" t="str">
        <f t="shared" si="285"/>
        <v>390 Quant CaO</v>
      </c>
      <c r="G614" s="13" t="s">
        <v>6</v>
      </c>
      <c r="H614" s="5">
        <v>2.0750000000000002</v>
      </c>
      <c r="I614" s="38">
        <f t="shared" si="292"/>
        <v>1.8260000000000003</v>
      </c>
    </row>
    <row r="615" spans="1:9" x14ac:dyDescent="0.25">
      <c r="A615" s="78">
        <f t="shared" si="282"/>
        <v>390</v>
      </c>
      <c r="B615" s="82" t="str">
        <f t="shared" si="288"/>
        <v>390 semi Fe2O3</v>
      </c>
      <c r="C615" s="13" t="s">
        <v>10</v>
      </c>
      <c r="D615" s="5">
        <v>11.47</v>
      </c>
      <c r="E615" s="10">
        <f t="shared" si="291"/>
        <v>10.0936</v>
      </c>
      <c r="F615" s="80" t="str">
        <f t="shared" si="285"/>
        <v>390 Quant Na2O</v>
      </c>
      <c r="G615" s="13" t="s">
        <v>26</v>
      </c>
      <c r="H615" s="5">
        <v>-5.0999999999999997E-2</v>
      </c>
      <c r="I615" s="38">
        <f t="shared" si="292"/>
        <v>-4.4879999999999996E-2</v>
      </c>
    </row>
    <row r="616" spans="1:9" x14ac:dyDescent="0.25">
      <c r="A616" s="78">
        <f t="shared" si="282"/>
        <v>390</v>
      </c>
      <c r="B616" s="82" t="str">
        <f t="shared" si="288"/>
        <v>390 semi NiO</v>
      </c>
      <c r="C616" s="13" t="s">
        <v>11</v>
      </c>
      <c r="D616" s="5">
        <v>0.43469999999999998</v>
      </c>
      <c r="E616" s="10">
        <f t="shared" si="291"/>
        <v>0.38253599999999999</v>
      </c>
      <c r="F616" s="80" t="str">
        <f t="shared" si="285"/>
        <v>390 Quant K2O</v>
      </c>
      <c r="G616" s="13" t="s">
        <v>13</v>
      </c>
      <c r="H616" s="5">
        <v>4.7E-2</v>
      </c>
      <c r="I616" s="38">
        <f t="shared" si="292"/>
        <v>4.1360000000000001E-2</v>
      </c>
    </row>
    <row r="617" spans="1:9" x14ac:dyDescent="0.25">
      <c r="A617" s="78">
        <f t="shared" si="282"/>
        <v>390</v>
      </c>
      <c r="B617" s="82" t="str">
        <f t="shared" si="288"/>
        <v>390 semi LOI</v>
      </c>
      <c r="C617" s="4" t="s">
        <v>12</v>
      </c>
      <c r="D617" s="5">
        <v>12</v>
      </c>
      <c r="E617" s="10"/>
      <c r="F617" s="80" t="str">
        <f t="shared" si="285"/>
        <v>390 Quant P2O5</v>
      </c>
      <c r="G617" s="13" t="s">
        <v>35</v>
      </c>
      <c r="H617" s="5">
        <v>4.0000000000000001E-3</v>
      </c>
      <c r="I617" s="38">
        <f t="shared" si="292"/>
        <v>3.5199999999999997E-3</v>
      </c>
    </row>
    <row r="618" spans="1:9" x14ac:dyDescent="0.25">
      <c r="A618" s="78">
        <f t="shared" si="282"/>
        <v>390</v>
      </c>
      <c r="B618" s="82" t="str">
        <f t="shared" si="288"/>
        <v xml:space="preserve">390 semi </v>
      </c>
      <c r="F618" s="80" t="str">
        <f t="shared" si="285"/>
        <v>390 Quant LOI</v>
      </c>
      <c r="G618" s="4" t="s">
        <v>12</v>
      </c>
      <c r="H618" s="5">
        <v>12</v>
      </c>
      <c r="I618" s="10"/>
    </row>
    <row r="619" spans="1:9" x14ac:dyDescent="0.25">
      <c r="A619" s="78">
        <f t="shared" si="282"/>
        <v>390</v>
      </c>
      <c r="B619" s="82" t="str">
        <f t="shared" si="288"/>
        <v xml:space="preserve">390 semi </v>
      </c>
      <c r="F619" s="80" t="str">
        <f t="shared" si="285"/>
        <v xml:space="preserve">390 Quant </v>
      </c>
    </row>
    <row r="620" spans="1:9" x14ac:dyDescent="0.25">
      <c r="A620" s="78">
        <f>A619+10</f>
        <v>400</v>
      </c>
      <c r="B620" s="82" t="str">
        <f t="shared" si="288"/>
        <v>400 semi Simi-Quantification of sample: BAIC 400-106</v>
      </c>
      <c r="C620" s="117" t="s">
        <v>172</v>
      </c>
      <c r="D620" s="118"/>
      <c r="E620" s="119"/>
      <c r="F620" s="80" t="str">
        <f t="shared" si="285"/>
        <v>400 Quant Quantification of sample: BAIC 400-106</v>
      </c>
      <c r="G620" s="117" t="s">
        <v>299</v>
      </c>
      <c r="H620" s="118"/>
      <c r="I620" s="119"/>
    </row>
    <row r="621" spans="1:9" x14ac:dyDescent="0.25">
      <c r="A621" s="78">
        <f t="shared" si="282"/>
        <v>400</v>
      </c>
      <c r="B621" s="82" t="str">
        <f t="shared" si="288"/>
        <v>400 semi Elements</v>
      </c>
      <c r="C621" s="2" t="s">
        <v>0</v>
      </c>
      <c r="D621" s="3" t="s">
        <v>1</v>
      </c>
      <c r="E621" s="2" t="s">
        <v>2</v>
      </c>
      <c r="F621" s="80" t="str">
        <f t="shared" si="285"/>
        <v>400 Quant Elements</v>
      </c>
      <c r="G621" s="2" t="s">
        <v>0</v>
      </c>
      <c r="H621" s="3" t="s">
        <v>1</v>
      </c>
      <c r="I621" s="2" t="s">
        <v>2</v>
      </c>
    </row>
    <row r="622" spans="1:9" x14ac:dyDescent="0.25">
      <c r="A622" s="78">
        <f t="shared" ref="A622:A632" si="293">A621</f>
        <v>400</v>
      </c>
      <c r="B622" s="82" t="str">
        <f t="shared" si="288"/>
        <v>400 semi MgO</v>
      </c>
      <c r="C622" s="13" t="s">
        <v>3</v>
      </c>
      <c r="D622" s="5">
        <v>41.33</v>
      </c>
      <c r="E622" s="10">
        <f t="shared" ref="E622:E631" si="294">D622*(100-D$632)/100</f>
        <v>36.370399999999997</v>
      </c>
      <c r="F622" s="80" t="str">
        <f t="shared" si="285"/>
        <v>400 Quant SiO2</v>
      </c>
      <c r="G622" s="13" t="s">
        <v>5</v>
      </c>
      <c r="H622" s="5">
        <v>45.319000000000003</v>
      </c>
      <c r="I622" s="38">
        <f>H622*(100-H$632)/100</f>
        <v>39.880720000000004</v>
      </c>
    </row>
    <row r="623" spans="1:9" x14ac:dyDescent="0.25">
      <c r="A623" s="78">
        <f t="shared" si="293"/>
        <v>400</v>
      </c>
      <c r="B623" s="82" t="str">
        <f t="shared" si="288"/>
        <v>400 semi Al2O3</v>
      </c>
      <c r="C623" s="13" t="s">
        <v>4</v>
      </c>
      <c r="D623" s="5">
        <v>2.1269999999999998</v>
      </c>
      <c r="E623" s="10">
        <f t="shared" si="294"/>
        <v>1.8717599999999999</v>
      </c>
      <c r="F623" s="80" t="str">
        <f t="shared" si="285"/>
        <v>400 Quant TiO2</v>
      </c>
      <c r="G623" s="13" t="s">
        <v>7</v>
      </c>
      <c r="H623" s="5">
        <v>2.8000000000000001E-2</v>
      </c>
      <c r="I623" s="38">
        <f t="shared" ref="I623:I631" si="295">H623*(100-H$632)/100</f>
        <v>2.4639999999999999E-2</v>
      </c>
    </row>
    <row r="624" spans="1:9" x14ac:dyDescent="0.25">
      <c r="A624" s="78">
        <f t="shared" si="293"/>
        <v>400</v>
      </c>
      <c r="B624" s="82" t="str">
        <f t="shared" si="288"/>
        <v>400 semi SiO2</v>
      </c>
      <c r="C624" s="13" t="s">
        <v>5</v>
      </c>
      <c r="D624" s="5">
        <v>42.04</v>
      </c>
      <c r="E624" s="10">
        <f t="shared" si="294"/>
        <v>36.995199999999997</v>
      </c>
      <c r="F624" s="80" t="str">
        <f t="shared" si="285"/>
        <v>400 Quant Al2O3</v>
      </c>
      <c r="G624" s="13" t="s">
        <v>4</v>
      </c>
      <c r="H624" s="5">
        <v>1.2290000000000001</v>
      </c>
      <c r="I624" s="38">
        <f t="shared" si="295"/>
        <v>1.0815200000000003</v>
      </c>
    </row>
    <row r="625" spans="1:9" x14ac:dyDescent="0.25">
      <c r="A625" s="78">
        <f t="shared" si="293"/>
        <v>400</v>
      </c>
      <c r="B625" s="82" t="str">
        <f t="shared" si="288"/>
        <v>400 semi K2O</v>
      </c>
      <c r="C625" s="13" t="s">
        <v>13</v>
      </c>
      <c r="D625" s="5">
        <v>3.0349999999999999E-2</v>
      </c>
      <c r="E625" s="10">
        <f t="shared" si="294"/>
        <v>2.6707999999999999E-2</v>
      </c>
      <c r="F625" s="80" t="str">
        <f t="shared" si="285"/>
        <v>400 Quant Fe2O3</v>
      </c>
      <c r="G625" s="13" t="s">
        <v>10</v>
      </c>
      <c r="H625" s="5">
        <v>9.6080000000000005</v>
      </c>
      <c r="I625" s="38">
        <f t="shared" si="295"/>
        <v>8.4550400000000003</v>
      </c>
    </row>
    <row r="626" spans="1:9" x14ac:dyDescent="0.25">
      <c r="A626" s="78">
        <f t="shared" si="293"/>
        <v>400</v>
      </c>
      <c r="B626" s="82" t="str">
        <f t="shared" si="288"/>
        <v>400 semi CaO</v>
      </c>
      <c r="C626" s="13" t="s">
        <v>6</v>
      </c>
      <c r="D626" s="5">
        <v>1.5509999999999999</v>
      </c>
      <c r="E626" s="10">
        <f t="shared" si="294"/>
        <v>1.3648800000000001</v>
      </c>
      <c r="F626" s="80" t="str">
        <f t="shared" si="285"/>
        <v>400 Quant MnO</v>
      </c>
      <c r="G626" s="13" t="s">
        <v>9</v>
      </c>
      <c r="H626" s="5">
        <v>0.13900000000000001</v>
      </c>
      <c r="I626" s="38">
        <f t="shared" si="295"/>
        <v>0.12232000000000001</v>
      </c>
    </row>
    <row r="627" spans="1:9" x14ac:dyDescent="0.25">
      <c r="A627" s="78">
        <f t="shared" si="293"/>
        <v>400</v>
      </c>
      <c r="B627" s="82" t="str">
        <f t="shared" si="288"/>
        <v>400 semi TiO2</v>
      </c>
      <c r="C627" s="13" t="s">
        <v>7</v>
      </c>
      <c r="D627" s="5">
        <v>5.9929999999999997E-2</v>
      </c>
      <c r="E627" s="10">
        <f t="shared" si="294"/>
        <v>5.2738399999999998E-2</v>
      </c>
      <c r="F627" s="80" t="str">
        <f t="shared" si="285"/>
        <v>400 Quant MgO</v>
      </c>
      <c r="G627" s="13" t="s">
        <v>3</v>
      </c>
      <c r="H627" s="5">
        <v>42.22</v>
      </c>
      <c r="I627" s="38">
        <f t="shared" si="295"/>
        <v>37.153599999999997</v>
      </c>
    </row>
    <row r="628" spans="1:9" x14ac:dyDescent="0.25">
      <c r="A628" s="78">
        <f t="shared" si="293"/>
        <v>400</v>
      </c>
      <c r="B628" s="82" t="str">
        <f t="shared" si="288"/>
        <v>400 semi Cr2O3</v>
      </c>
      <c r="C628" s="13" t="s">
        <v>8</v>
      </c>
      <c r="D628" s="5">
        <v>0.48520000000000002</v>
      </c>
      <c r="E628" s="10">
        <f t="shared" si="294"/>
        <v>0.42697600000000002</v>
      </c>
      <c r="F628" s="80" t="str">
        <f t="shared" si="285"/>
        <v>400 Quant CaO</v>
      </c>
      <c r="G628" s="13" t="s">
        <v>6</v>
      </c>
      <c r="H628" s="5">
        <v>1.407</v>
      </c>
      <c r="I628" s="38">
        <f t="shared" si="295"/>
        <v>1.2381599999999999</v>
      </c>
    </row>
    <row r="629" spans="1:9" x14ac:dyDescent="0.25">
      <c r="A629" s="78">
        <f t="shared" si="293"/>
        <v>400</v>
      </c>
      <c r="B629" s="82" t="str">
        <f t="shared" si="288"/>
        <v>400 semi MnO</v>
      </c>
      <c r="C629" s="13" t="s">
        <v>9</v>
      </c>
      <c r="D629" s="5">
        <v>0.1593</v>
      </c>
      <c r="E629" s="10">
        <f t="shared" si="294"/>
        <v>0.140184</v>
      </c>
      <c r="F629" s="80" t="str">
        <f t="shared" si="285"/>
        <v>400 Quant Na2O</v>
      </c>
      <c r="G629" s="13" t="s">
        <v>26</v>
      </c>
      <c r="H629" s="5">
        <v>6.0000000000000001E-3</v>
      </c>
      <c r="I629" s="38">
        <f t="shared" si="295"/>
        <v>5.28E-3</v>
      </c>
    </row>
    <row r="630" spans="1:9" x14ac:dyDescent="0.25">
      <c r="A630" s="78">
        <f t="shared" si="293"/>
        <v>400</v>
      </c>
      <c r="B630" s="82" t="str">
        <f t="shared" si="288"/>
        <v>400 semi Fe2O3</v>
      </c>
      <c r="C630" s="13" t="s">
        <v>10</v>
      </c>
      <c r="D630" s="5">
        <v>11.77</v>
      </c>
      <c r="E630" s="10">
        <f t="shared" si="294"/>
        <v>10.3576</v>
      </c>
      <c r="F630" s="80" t="str">
        <f t="shared" si="285"/>
        <v>400 Quant K2O</v>
      </c>
      <c r="G630" s="13" t="s">
        <v>13</v>
      </c>
      <c r="H630" s="5">
        <v>0.04</v>
      </c>
      <c r="I630" s="38">
        <f t="shared" si="295"/>
        <v>3.5200000000000002E-2</v>
      </c>
    </row>
    <row r="631" spans="1:9" x14ac:dyDescent="0.25">
      <c r="A631" s="78">
        <f t="shared" si="293"/>
        <v>400</v>
      </c>
      <c r="B631" s="82" t="str">
        <f t="shared" si="288"/>
        <v>400 semi NiO</v>
      </c>
      <c r="C631" s="13" t="s">
        <v>11</v>
      </c>
      <c r="D631" s="5">
        <v>0.45300000000000001</v>
      </c>
      <c r="E631" s="10">
        <f t="shared" si="294"/>
        <v>0.39864000000000005</v>
      </c>
      <c r="F631" s="80" t="str">
        <f t="shared" si="285"/>
        <v>400 Quant P2O5</v>
      </c>
      <c r="G631" s="13" t="s">
        <v>35</v>
      </c>
      <c r="H631" s="5">
        <v>4.0000000000000001E-3</v>
      </c>
      <c r="I631" s="38">
        <f t="shared" si="295"/>
        <v>3.5199999999999997E-3</v>
      </c>
    </row>
    <row r="632" spans="1:9" x14ac:dyDescent="0.25">
      <c r="A632" s="78">
        <f t="shared" si="293"/>
        <v>400</v>
      </c>
      <c r="B632" s="82" t="str">
        <f t="shared" si="288"/>
        <v>400 semi LOI</v>
      </c>
      <c r="C632" s="4" t="s">
        <v>12</v>
      </c>
      <c r="D632" s="5">
        <v>12</v>
      </c>
      <c r="E632" s="10"/>
      <c r="F632" s="80" t="str">
        <f t="shared" si="285"/>
        <v>400 Quant LOI</v>
      </c>
      <c r="G632" s="4" t="s">
        <v>12</v>
      </c>
      <c r="H632" s="5">
        <v>12</v>
      </c>
      <c r="I632" s="10"/>
    </row>
  </sheetData>
  <mergeCells count="89">
    <mergeCell ref="A1:J1"/>
    <mergeCell ref="C148:E148"/>
    <mergeCell ref="C3:E3"/>
    <mergeCell ref="C5:E5"/>
    <mergeCell ref="C19:E19"/>
    <mergeCell ref="C33:E33"/>
    <mergeCell ref="C48:E48"/>
    <mergeCell ref="C62:E62"/>
    <mergeCell ref="C76:E76"/>
    <mergeCell ref="C90:E90"/>
    <mergeCell ref="C104:E104"/>
    <mergeCell ref="C119:E119"/>
    <mergeCell ref="C134:E134"/>
    <mergeCell ref="C322:E322"/>
    <mergeCell ref="C162:E162"/>
    <mergeCell ref="C176:E176"/>
    <mergeCell ref="C192:E192"/>
    <mergeCell ref="C208:E208"/>
    <mergeCell ref="C222:E222"/>
    <mergeCell ref="C236:E236"/>
    <mergeCell ref="C251:E251"/>
    <mergeCell ref="C265:E265"/>
    <mergeCell ref="C279:E279"/>
    <mergeCell ref="C293:E293"/>
    <mergeCell ref="C308:E308"/>
    <mergeCell ref="C502:E502"/>
    <mergeCell ref="C338:E338"/>
    <mergeCell ref="C352:E352"/>
    <mergeCell ref="C366:E366"/>
    <mergeCell ref="C382:E382"/>
    <mergeCell ref="C396:E396"/>
    <mergeCell ref="C411:E411"/>
    <mergeCell ref="C427:E427"/>
    <mergeCell ref="C442:E442"/>
    <mergeCell ref="C457:E457"/>
    <mergeCell ref="C472:E472"/>
    <mergeCell ref="C487:E487"/>
    <mergeCell ref="C606:E606"/>
    <mergeCell ref="C620:E620"/>
    <mergeCell ref="G3:I3"/>
    <mergeCell ref="G5:I5"/>
    <mergeCell ref="G19:I19"/>
    <mergeCell ref="G33:I33"/>
    <mergeCell ref="G48:I48"/>
    <mergeCell ref="G62:I62"/>
    <mergeCell ref="G76:I76"/>
    <mergeCell ref="G90:I90"/>
    <mergeCell ref="C517:E517"/>
    <mergeCell ref="C531:E531"/>
    <mergeCell ref="C546:E546"/>
    <mergeCell ref="C562:E562"/>
    <mergeCell ref="C576:E576"/>
    <mergeCell ref="C591:E591"/>
    <mergeCell ref="G265:I265"/>
    <mergeCell ref="G104:I104"/>
    <mergeCell ref="G119:I119"/>
    <mergeCell ref="G134:I134"/>
    <mergeCell ref="G148:I148"/>
    <mergeCell ref="G162:I162"/>
    <mergeCell ref="G176:I176"/>
    <mergeCell ref="G192:I192"/>
    <mergeCell ref="G208:I208"/>
    <mergeCell ref="G222:I222"/>
    <mergeCell ref="G236:I236"/>
    <mergeCell ref="G251:I251"/>
    <mergeCell ref="G442:I442"/>
    <mergeCell ref="G279:I279"/>
    <mergeCell ref="G293:I293"/>
    <mergeCell ref="G308:I308"/>
    <mergeCell ref="G322:I322"/>
    <mergeCell ref="G338:I338"/>
    <mergeCell ref="G352:I352"/>
    <mergeCell ref="G366:I366"/>
    <mergeCell ref="G382:I382"/>
    <mergeCell ref="G396:I396"/>
    <mergeCell ref="G411:I411"/>
    <mergeCell ref="G427:I427"/>
    <mergeCell ref="G620:I620"/>
    <mergeCell ref="G457:I457"/>
    <mergeCell ref="G472:I472"/>
    <mergeCell ref="G487:I487"/>
    <mergeCell ref="G502:I502"/>
    <mergeCell ref="G517:I517"/>
    <mergeCell ref="G531:I531"/>
    <mergeCell ref="G546:I546"/>
    <mergeCell ref="G562:I562"/>
    <mergeCell ref="G576:I576"/>
    <mergeCell ref="G591:I591"/>
    <mergeCell ref="G606:I606"/>
  </mergeCells>
  <pageMargins left="0.7" right="0.7" top="0.75" bottom="0.75" header="0.3" footer="0.3"/>
  <pageSetup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B1:BE155"/>
  <sheetViews>
    <sheetView workbookViewId="0">
      <selection activeCell="U30" sqref="U30"/>
    </sheetView>
  </sheetViews>
  <sheetFormatPr defaultColWidth="8.85546875" defaultRowHeight="15" x14ac:dyDescent="0.25"/>
  <cols>
    <col min="1" max="2" width="8.85546875" style="62"/>
    <col min="3" max="3" width="11.42578125" style="26" customWidth="1"/>
    <col min="4" max="5" width="8.85546875" style="62"/>
    <col min="6" max="6" width="12.140625" style="26" customWidth="1"/>
    <col min="7" max="8" width="8.85546875" style="62"/>
    <col min="9" max="9" width="11.7109375" style="26" customWidth="1"/>
    <col min="10" max="11" width="8.85546875" style="62"/>
    <col min="12" max="12" width="12.140625" style="26" customWidth="1"/>
    <col min="13" max="14" width="8.85546875" style="62"/>
    <col min="15" max="15" width="12.28515625" style="26" customWidth="1"/>
    <col min="16" max="17" width="8.85546875" style="62"/>
    <col min="18" max="18" width="12.42578125" style="26" customWidth="1"/>
    <col min="19" max="20" width="8.85546875" style="62"/>
    <col min="21" max="21" width="12.7109375" style="26" customWidth="1"/>
    <col min="22" max="23" width="8.85546875" style="62"/>
    <col min="24" max="24" width="13" style="26" customWidth="1"/>
    <col min="25" max="16384" width="8.85546875" style="62"/>
  </cols>
  <sheetData>
    <row r="1" spans="2:56" x14ac:dyDescent="0.25">
      <c r="B1" s="120" t="s">
        <v>458</v>
      </c>
      <c r="C1" s="120"/>
      <c r="E1" s="120" t="s">
        <v>459</v>
      </c>
      <c r="F1" s="120"/>
      <c r="H1" s="120" t="s">
        <v>460</v>
      </c>
      <c r="I1" s="120"/>
      <c r="K1" s="120" t="s">
        <v>461</v>
      </c>
      <c r="L1" s="120"/>
      <c r="N1" s="117" t="s">
        <v>462</v>
      </c>
      <c r="O1" s="119"/>
      <c r="Q1" s="120" t="s">
        <v>463</v>
      </c>
      <c r="R1" s="120"/>
      <c r="T1" s="120" t="s">
        <v>464</v>
      </c>
      <c r="U1" s="120"/>
      <c r="V1" s="15"/>
      <c r="W1" s="120" t="s">
        <v>465</v>
      </c>
      <c r="X1" s="120"/>
      <c r="Y1" s="15"/>
    </row>
    <row r="2" spans="2:56" x14ac:dyDescent="0.25">
      <c r="B2" s="65" t="s">
        <v>0</v>
      </c>
      <c r="C2" s="66" t="s">
        <v>325</v>
      </c>
      <c r="E2" s="65" t="s">
        <v>0</v>
      </c>
      <c r="F2" s="66" t="s">
        <v>325</v>
      </c>
      <c r="H2" s="65" t="s">
        <v>0</v>
      </c>
      <c r="I2" s="66" t="s">
        <v>325</v>
      </c>
      <c r="J2" s="15"/>
      <c r="K2" s="65" t="s">
        <v>0</v>
      </c>
      <c r="L2" s="66" t="s">
        <v>325</v>
      </c>
      <c r="M2" s="16"/>
      <c r="N2" s="65" t="s">
        <v>0</v>
      </c>
      <c r="O2" s="66" t="s">
        <v>325</v>
      </c>
      <c r="P2" s="16"/>
      <c r="Q2" s="65" t="s">
        <v>0</v>
      </c>
      <c r="R2" s="66" t="s">
        <v>325</v>
      </c>
      <c r="T2" s="65" t="s">
        <v>0</v>
      </c>
      <c r="U2" s="66" t="s">
        <v>325</v>
      </c>
      <c r="W2" s="65" t="s">
        <v>0</v>
      </c>
      <c r="X2" s="66" t="s">
        <v>325</v>
      </c>
      <c r="Z2" s="120" t="s">
        <v>458</v>
      </c>
      <c r="AA2" s="65" t="s">
        <v>0</v>
      </c>
      <c r="AB2" s="13" t="s">
        <v>326</v>
      </c>
      <c r="AC2" s="13" t="s">
        <v>327</v>
      </c>
      <c r="AD2" s="13" t="s">
        <v>52</v>
      </c>
      <c r="AE2" s="13" t="s">
        <v>53</v>
      </c>
      <c r="AF2" s="13" t="s">
        <v>328</v>
      </c>
      <c r="AG2" s="13" t="s">
        <v>55</v>
      </c>
      <c r="AH2" s="13" t="s">
        <v>329</v>
      </c>
      <c r="AI2" s="13" t="s">
        <v>330</v>
      </c>
      <c r="AJ2" s="13" t="s">
        <v>331</v>
      </c>
      <c r="AK2" s="13" t="s">
        <v>332</v>
      </c>
      <c r="AL2" s="13" t="s">
        <v>335</v>
      </c>
      <c r="AM2" s="13" t="s">
        <v>334</v>
      </c>
      <c r="AN2" s="13" t="s">
        <v>337</v>
      </c>
      <c r="AO2" s="13" t="s">
        <v>336</v>
      </c>
      <c r="AP2" s="13" t="s">
        <v>338</v>
      </c>
      <c r="AQ2" s="13" t="s">
        <v>339</v>
      </c>
      <c r="AR2" s="13" t="s">
        <v>341</v>
      </c>
      <c r="AS2" s="13" t="s">
        <v>340</v>
      </c>
      <c r="AT2" s="13" t="s">
        <v>343</v>
      </c>
      <c r="AU2" s="13" t="s">
        <v>345</v>
      </c>
      <c r="AV2" s="13" t="s">
        <v>346</v>
      </c>
      <c r="AW2" s="13" t="s">
        <v>348</v>
      </c>
      <c r="AX2" s="13" t="s">
        <v>349</v>
      </c>
      <c r="AY2" s="13" t="s">
        <v>351</v>
      </c>
      <c r="AZ2" s="13" t="s">
        <v>354</v>
      </c>
      <c r="BA2" s="13" t="s">
        <v>350</v>
      </c>
    </row>
    <row r="3" spans="2:56" x14ac:dyDescent="0.25">
      <c r="B3" s="13" t="s">
        <v>326</v>
      </c>
      <c r="C3" s="5">
        <v>8.3000000000000007</v>
      </c>
      <c r="E3" s="13" t="s">
        <v>326</v>
      </c>
      <c r="F3" s="5">
        <v>6.9</v>
      </c>
      <c r="H3" s="13" t="s">
        <v>326</v>
      </c>
      <c r="I3" s="5">
        <v>9.1</v>
      </c>
      <c r="K3" s="13" t="s">
        <v>326</v>
      </c>
      <c r="L3" s="5">
        <v>8.1</v>
      </c>
      <c r="N3" s="13" t="s">
        <v>326</v>
      </c>
      <c r="O3" s="5">
        <v>7.6</v>
      </c>
      <c r="Q3" s="13" t="s">
        <v>326</v>
      </c>
      <c r="R3" s="5">
        <v>14.8</v>
      </c>
      <c r="T3" s="13" t="s">
        <v>326</v>
      </c>
      <c r="U3" s="5">
        <v>8.8000000000000007</v>
      </c>
      <c r="W3" s="13" t="s">
        <v>326</v>
      </c>
      <c r="X3" s="5">
        <v>7.5</v>
      </c>
      <c r="Z3" s="120"/>
      <c r="AA3" s="66" t="s">
        <v>325</v>
      </c>
      <c r="AB3" s="5">
        <v>8.3000000000000007</v>
      </c>
      <c r="AC3" s="5">
        <v>37.9</v>
      </c>
      <c r="AD3" s="5">
        <v>1856.3</v>
      </c>
      <c r="AE3" s="5">
        <v>909.8</v>
      </c>
      <c r="AF3" s="5">
        <v>103.8</v>
      </c>
      <c r="AG3" s="5">
        <v>1813.2</v>
      </c>
      <c r="AH3" s="5">
        <v>17.899999999999999</v>
      </c>
      <c r="AI3" s="5">
        <v>39.200000000000003</v>
      </c>
      <c r="AJ3" s="5">
        <v>1</v>
      </c>
      <c r="AK3" s="5">
        <v>0.6</v>
      </c>
      <c r="AL3" s="5">
        <v>0.7</v>
      </c>
      <c r="AM3" s="5">
        <v>6.7</v>
      </c>
      <c r="AN3" s="5">
        <v>0.9</v>
      </c>
      <c r="AO3" s="5">
        <v>17.8</v>
      </c>
      <c r="AP3" s="5">
        <v>0.9</v>
      </c>
      <c r="AQ3" s="5">
        <v>1.2</v>
      </c>
      <c r="AR3" s="5">
        <v>0.4</v>
      </c>
      <c r="AS3" s="5">
        <v>2.9</v>
      </c>
      <c r="AT3" s="5">
        <v>1.4</v>
      </c>
      <c r="AU3" s="5">
        <v>1</v>
      </c>
      <c r="AV3" s="5">
        <v>4</v>
      </c>
      <c r="AW3" s="5">
        <v>0.2</v>
      </c>
      <c r="AX3" s="5">
        <v>8.5</v>
      </c>
      <c r="AY3" s="5">
        <v>1.8</v>
      </c>
      <c r="AZ3" s="5">
        <v>0.7</v>
      </c>
      <c r="BA3" s="5">
        <v>0.1</v>
      </c>
      <c r="BB3" s="26"/>
      <c r="BC3" s="26"/>
      <c r="BD3" s="26"/>
    </row>
    <row r="4" spans="2:56" x14ac:dyDescent="0.25">
      <c r="B4" s="13" t="s">
        <v>327</v>
      </c>
      <c r="C4" s="5">
        <v>37.9</v>
      </c>
      <c r="E4" s="13" t="s">
        <v>327</v>
      </c>
      <c r="F4" s="5">
        <v>39.200000000000003</v>
      </c>
      <c r="H4" s="13" t="s">
        <v>327</v>
      </c>
      <c r="I4" s="5">
        <v>31.9</v>
      </c>
      <c r="K4" s="13" t="s">
        <v>327</v>
      </c>
      <c r="L4" s="5">
        <v>35.299999999999997</v>
      </c>
      <c r="N4" s="13" t="s">
        <v>327</v>
      </c>
      <c r="O4" s="5">
        <v>42.7</v>
      </c>
      <c r="Q4" s="13" t="s">
        <v>327</v>
      </c>
      <c r="R4" s="5">
        <v>48.7</v>
      </c>
      <c r="T4" s="13" t="s">
        <v>327</v>
      </c>
      <c r="U4" s="5">
        <v>49.4</v>
      </c>
      <c r="W4" s="13" t="s">
        <v>327</v>
      </c>
      <c r="X4" s="5">
        <v>37.5</v>
      </c>
    </row>
    <row r="5" spans="2:56" x14ac:dyDescent="0.25">
      <c r="B5" s="13" t="s">
        <v>52</v>
      </c>
      <c r="C5" s="5">
        <v>1856.3</v>
      </c>
      <c r="E5" s="13" t="s">
        <v>52</v>
      </c>
      <c r="F5" s="5">
        <v>1693.9</v>
      </c>
      <c r="H5" s="13" t="s">
        <v>52</v>
      </c>
      <c r="I5" s="5">
        <v>1868.8</v>
      </c>
      <c r="K5" s="13" t="s">
        <v>52</v>
      </c>
      <c r="L5" s="5">
        <v>1920.6</v>
      </c>
      <c r="N5" s="13" t="s">
        <v>52</v>
      </c>
      <c r="O5" s="5">
        <v>1907.6</v>
      </c>
      <c r="Q5" s="13" t="s">
        <v>52</v>
      </c>
      <c r="R5" s="5">
        <v>1925.7</v>
      </c>
      <c r="T5" s="13" t="s">
        <v>52</v>
      </c>
      <c r="U5" s="5">
        <v>1840.8</v>
      </c>
      <c r="W5" s="13" t="s">
        <v>52</v>
      </c>
      <c r="X5" s="5">
        <v>325.39999999999998</v>
      </c>
      <c r="Z5" s="120" t="s">
        <v>459</v>
      </c>
      <c r="AA5" s="65" t="s">
        <v>0</v>
      </c>
      <c r="AB5" s="13" t="s">
        <v>326</v>
      </c>
      <c r="AC5" s="13" t="s">
        <v>327</v>
      </c>
      <c r="AD5" s="13" t="s">
        <v>52</v>
      </c>
      <c r="AE5" s="13" t="s">
        <v>53</v>
      </c>
      <c r="AF5" s="13" t="s">
        <v>328</v>
      </c>
      <c r="AG5" s="13" t="s">
        <v>55</v>
      </c>
      <c r="AH5" s="13" t="s">
        <v>329</v>
      </c>
      <c r="AI5" s="13" t="s">
        <v>330</v>
      </c>
      <c r="AJ5" s="13" t="s">
        <v>331</v>
      </c>
      <c r="AK5" s="13" t="s">
        <v>333</v>
      </c>
      <c r="AL5" s="13" t="s">
        <v>334</v>
      </c>
      <c r="AM5" s="13" t="s">
        <v>337</v>
      </c>
      <c r="AN5" s="13" t="s">
        <v>336</v>
      </c>
      <c r="AO5" s="13" t="s">
        <v>338</v>
      </c>
      <c r="AP5" s="13" t="s">
        <v>339</v>
      </c>
      <c r="AQ5" s="13" t="s">
        <v>344</v>
      </c>
      <c r="AR5" s="13" t="s">
        <v>340</v>
      </c>
      <c r="AS5" s="13" t="s">
        <v>347</v>
      </c>
      <c r="AT5" s="13" t="s">
        <v>343</v>
      </c>
      <c r="AU5" s="13" t="s">
        <v>345</v>
      </c>
      <c r="AV5" s="13" t="s">
        <v>346</v>
      </c>
      <c r="AW5" s="13" t="s">
        <v>349</v>
      </c>
      <c r="AX5" s="13" t="s">
        <v>351</v>
      </c>
      <c r="AY5" s="13" t="s">
        <v>354</v>
      </c>
      <c r="AZ5" s="13" t="s">
        <v>350</v>
      </c>
    </row>
    <row r="6" spans="2:56" x14ac:dyDescent="0.25">
      <c r="B6" s="13" t="s">
        <v>53</v>
      </c>
      <c r="C6" s="5">
        <v>909.8</v>
      </c>
      <c r="E6" s="13" t="s">
        <v>53</v>
      </c>
      <c r="F6" s="5">
        <v>902.3</v>
      </c>
      <c r="H6" s="13" t="s">
        <v>53</v>
      </c>
      <c r="I6" s="5">
        <v>924</v>
      </c>
      <c r="K6" s="13" t="s">
        <v>53</v>
      </c>
      <c r="L6" s="5">
        <v>921.4</v>
      </c>
      <c r="N6" s="13" t="s">
        <v>53</v>
      </c>
      <c r="O6" s="5">
        <v>901</v>
      </c>
      <c r="Q6" s="13" t="s">
        <v>53</v>
      </c>
      <c r="R6" s="5">
        <v>936.9</v>
      </c>
      <c r="T6" s="13" t="s">
        <v>53</v>
      </c>
      <c r="U6" s="5">
        <v>893.5</v>
      </c>
      <c r="W6" s="13" t="s">
        <v>53</v>
      </c>
      <c r="X6" s="5">
        <v>912.8</v>
      </c>
      <c r="Z6" s="120"/>
      <c r="AA6" s="66" t="s">
        <v>325</v>
      </c>
      <c r="AB6" s="5">
        <v>6.9</v>
      </c>
      <c r="AC6" s="5">
        <v>39.200000000000003</v>
      </c>
      <c r="AD6" s="5">
        <v>1693.9</v>
      </c>
      <c r="AE6" s="5">
        <v>902.3</v>
      </c>
      <c r="AF6" s="5">
        <v>102.9</v>
      </c>
      <c r="AG6" s="5">
        <v>1757.7</v>
      </c>
      <c r="AH6" s="5">
        <v>21.7</v>
      </c>
      <c r="AI6" s="5">
        <v>37</v>
      </c>
      <c r="AJ6" s="5">
        <v>1.7</v>
      </c>
      <c r="AK6" s="5">
        <v>-0.4</v>
      </c>
      <c r="AL6" s="5">
        <v>5.5</v>
      </c>
      <c r="AM6" s="5">
        <v>3.8</v>
      </c>
      <c r="AN6" s="5">
        <v>17.8</v>
      </c>
      <c r="AO6" s="5">
        <v>2.2000000000000002</v>
      </c>
      <c r="AP6" s="5">
        <v>5.7</v>
      </c>
      <c r="AQ6" s="5">
        <v>3.9</v>
      </c>
      <c r="AR6" s="5">
        <v>3.9</v>
      </c>
      <c r="AS6" s="5">
        <v>-0.9</v>
      </c>
      <c r="AT6" s="5">
        <v>5.5</v>
      </c>
      <c r="AU6" s="5">
        <v>2</v>
      </c>
      <c r="AV6" s="5">
        <v>3.2</v>
      </c>
      <c r="AW6" s="5">
        <v>8.5</v>
      </c>
      <c r="AX6" s="5">
        <v>0.9</v>
      </c>
      <c r="AY6" s="5">
        <v>1.3</v>
      </c>
      <c r="AZ6" s="5">
        <v>0.4</v>
      </c>
      <c r="BA6" s="26"/>
      <c r="BB6" s="26"/>
      <c r="BC6" s="26"/>
      <c r="BD6" s="26"/>
    </row>
    <row r="7" spans="2:56" x14ac:dyDescent="0.25">
      <c r="B7" s="13" t="s">
        <v>328</v>
      </c>
      <c r="C7" s="5">
        <v>103.8</v>
      </c>
      <c r="E7" s="13" t="s">
        <v>328</v>
      </c>
      <c r="F7" s="5">
        <v>102.9</v>
      </c>
      <c r="H7" s="13" t="s">
        <v>328</v>
      </c>
      <c r="I7" s="5">
        <v>112.5</v>
      </c>
      <c r="K7" s="13" t="s">
        <v>328</v>
      </c>
      <c r="L7" s="5">
        <v>105.7</v>
      </c>
      <c r="N7" s="13" t="s">
        <v>328</v>
      </c>
      <c r="O7" s="5">
        <v>103</v>
      </c>
      <c r="Q7" s="13" t="s">
        <v>328</v>
      </c>
      <c r="R7" s="5">
        <v>105.2</v>
      </c>
      <c r="T7" s="13" t="s">
        <v>328</v>
      </c>
      <c r="U7" s="5">
        <v>99.8</v>
      </c>
      <c r="W7" s="13" t="s">
        <v>328</v>
      </c>
      <c r="X7" s="5">
        <v>104.6</v>
      </c>
    </row>
    <row r="8" spans="2:56" x14ac:dyDescent="0.25">
      <c r="B8" s="13" t="s">
        <v>55</v>
      </c>
      <c r="C8" s="5">
        <v>1813.2</v>
      </c>
      <c r="E8" s="13" t="s">
        <v>55</v>
      </c>
      <c r="F8" s="5">
        <v>1757.7</v>
      </c>
      <c r="H8" s="13" t="s">
        <v>55</v>
      </c>
      <c r="I8" s="5">
        <v>1919.7</v>
      </c>
      <c r="K8" s="13" t="s">
        <v>55</v>
      </c>
      <c r="L8" s="5">
        <v>1835</v>
      </c>
      <c r="N8" s="13" t="s">
        <v>55</v>
      </c>
      <c r="O8" s="5">
        <v>1753.3</v>
      </c>
      <c r="Q8" s="13" t="s">
        <v>55</v>
      </c>
      <c r="R8" s="5">
        <v>1738.1</v>
      </c>
      <c r="T8" s="13" t="s">
        <v>55</v>
      </c>
      <c r="U8" s="5">
        <v>1616.8</v>
      </c>
      <c r="W8" s="13" t="s">
        <v>55</v>
      </c>
      <c r="X8" s="5">
        <v>1786.6</v>
      </c>
      <c r="Z8" s="120" t="s">
        <v>460</v>
      </c>
      <c r="AA8" s="65" t="s">
        <v>0</v>
      </c>
      <c r="AB8" s="13" t="s">
        <v>326</v>
      </c>
      <c r="AC8" s="13" t="s">
        <v>327</v>
      </c>
      <c r="AD8" s="13" t="s">
        <v>52</v>
      </c>
      <c r="AE8" s="13" t="s">
        <v>53</v>
      </c>
      <c r="AF8" s="13" t="s">
        <v>328</v>
      </c>
      <c r="AG8" s="13" t="s">
        <v>55</v>
      </c>
      <c r="AH8" s="13" t="s">
        <v>329</v>
      </c>
      <c r="AI8" s="13" t="s">
        <v>330</v>
      </c>
      <c r="AJ8" s="13" t="s">
        <v>331</v>
      </c>
      <c r="AK8" s="13" t="s">
        <v>334</v>
      </c>
      <c r="AL8" s="13" t="s">
        <v>336</v>
      </c>
      <c r="AM8" s="13" t="s">
        <v>338</v>
      </c>
      <c r="AN8" s="13" t="s">
        <v>342</v>
      </c>
      <c r="AO8" s="13" t="s">
        <v>344</v>
      </c>
      <c r="AP8" s="13" t="s">
        <v>340</v>
      </c>
      <c r="AQ8" s="13" t="s">
        <v>347</v>
      </c>
      <c r="AR8" s="13" t="s">
        <v>343</v>
      </c>
      <c r="AS8" s="13" t="s">
        <v>345</v>
      </c>
      <c r="AT8" s="13" t="s">
        <v>346</v>
      </c>
      <c r="AU8" s="13" t="s">
        <v>355</v>
      </c>
      <c r="AV8" s="13" t="s">
        <v>353</v>
      </c>
      <c r="AW8" s="13" t="s">
        <v>349</v>
      </c>
      <c r="AX8" s="13" t="s">
        <v>351</v>
      </c>
      <c r="AY8" s="13" t="s">
        <v>350</v>
      </c>
    </row>
    <row r="9" spans="2:56" x14ac:dyDescent="0.25">
      <c r="B9" s="13" t="s">
        <v>329</v>
      </c>
      <c r="C9" s="5">
        <v>17.899999999999999</v>
      </c>
      <c r="E9" s="13" t="s">
        <v>329</v>
      </c>
      <c r="F9" s="5">
        <v>21.7</v>
      </c>
      <c r="H9" s="13" t="s">
        <v>329</v>
      </c>
      <c r="I9" s="5">
        <v>14.3</v>
      </c>
      <c r="K9" s="13" t="s">
        <v>329</v>
      </c>
      <c r="L9" s="5">
        <v>22.3</v>
      </c>
      <c r="N9" s="13" t="s">
        <v>329</v>
      </c>
      <c r="O9" s="5">
        <v>20.100000000000001</v>
      </c>
      <c r="Q9" s="13" t="s">
        <v>329</v>
      </c>
      <c r="R9" s="5">
        <v>27.8</v>
      </c>
      <c r="T9" s="13" t="s">
        <v>329</v>
      </c>
      <c r="U9" s="5">
        <v>24.5</v>
      </c>
      <c r="W9" s="13" t="s">
        <v>329</v>
      </c>
      <c r="X9" s="5">
        <v>24.2</v>
      </c>
      <c r="Z9" s="120"/>
      <c r="AA9" s="66" t="s">
        <v>325</v>
      </c>
      <c r="AB9" s="5">
        <v>9.1</v>
      </c>
      <c r="AC9" s="5">
        <v>31.9</v>
      </c>
      <c r="AD9" s="5">
        <v>1868.8</v>
      </c>
      <c r="AE9" s="5">
        <v>924</v>
      </c>
      <c r="AF9" s="5">
        <v>112.5</v>
      </c>
      <c r="AG9" s="5">
        <v>1919.7</v>
      </c>
      <c r="AH9" s="5">
        <v>14.3</v>
      </c>
      <c r="AI9" s="5">
        <v>39.299999999999997</v>
      </c>
      <c r="AJ9" s="5">
        <v>0.4</v>
      </c>
      <c r="AK9" s="5">
        <v>8.1</v>
      </c>
      <c r="AL9" s="5">
        <v>9.4</v>
      </c>
      <c r="AM9" s="5">
        <v>0.7</v>
      </c>
      <c r="AN9" s="5">
        <v>0.1</v>
      </c>
      <c r="AO9" s="5">
        <v>1.9</v>
      </c>
      <c r="AP9" s="5">
        <v>1.6</v>
      </c>
      <c r="AQ9" s="5">
        <v>0.5</v>
      </c>
      <c r="AR9" s="5">
        <v>2.7</v>
      </c>
      <c r="AS9" s="5">
        <v>0.7</v>
      </c>
      <c r="AT9" s="5">
        <v>3.8</v>
      </c>
      <c r="AU9" s="5">
        <v>0.3</v>
      </c>
      <c r="AV9" s="5">
        <v>0.5</v>
      </c>
      <c r="AW9" s="5">
        <v>10.3</v>
      </c>
      <c r="AX9" s="5">
        <v>0.3</v>
      </c>
      <c r="AY9" s="5">
        <v>0.2</v>
      </c>
      <c r="AZ9" s="26"/>
      <c r="BA9" s="26"/>
      <c r="BB9" s="26"/>
      <c r="BC9" s="26"/>
      <c r="BD9" s="26"/>
    </row>
    <row r="10" spans="2:56" x14ac:dyDescent="0.25">
      <c r="B10" s="13" t="s">
        <v>330</v>
      </c>
      <c r="C10" s="5">
        <v>39.200000000000003</v>
      </c>
      <c r="E10" s="13" t="s">
        <v>330</v>
      </c>
      <c r="F10" s="5">
        <v>37</v>
      </c>
      <c r="H10" s="13" t="s">
        <v>330</v>
      </c>
      <c r="I10" s="5">
        <v>39.299999999999997</v>
      </c>
      <c r="K10" s="13" t="s">
        <v>330</v>
      </c>
      <c r="L10" s="5">
        <v>86.6</v>
      </c>
      <c r="N10" s="13" t="s">
        <v>330</v>
      </c>
      <c r="O10" s="5">
        <v>37.799999999999997</v>
      </c>
      <c r="Q10" s="13" t="s">
        <v>330</v>
      </c>
      <c r="R10" s="5">
        <v>42.9</v>
      </c>
      <c r="T10" s="13" t="s">
        <v>330</v>
      </c>
      <c r="U10" s="5">
        <v>38</v>
      </c>
      <c r="W10" s="13" t="s">
        <v>330</v>
      </c>
      <c r="X10" s="5">
        <v>39.4</v>
      </c>
      <c r="AA10" s="15"/>
      <c r="BD10" s="16"/>
    </row>
    <row r="11" spans="2:56" x14ac:dyDescent="0.25">
      <c r="B11" s="13" t="s">
        <v>331</v>
      </c>
      <c r="C11" s="5">
        <v>1</v>
      </c>
      <c r="E11" s="13" t="s">
        <v>331</v>
      </c>
      <c r="F11" s="5">
        <v>1.7</v>
      </c>
      <c r="H11" s="13" t="s">
        <v>331</v>
      </c>
      <c r="I11" s="5">
        <v>0.4</v>
      </c>
      <c r="K11" s="13" t="s">
        <v>331</v>
      </c>
      <c r="L11" s="5">
        <v>1.4</v>
      </c>
      <c r="N11" s="13" t="s">
        <v>331</v>
      </c>
      <c r="O11" s="5">
        <v>1.3</v>
      </c>
      <c r="Q11" s="13" t="s">
        <v>331</v>
      </c>
      <c r="R11" s="5">
        <v>1.5</v>
      </c>
      <c r="T11" s="13" t="s">
        <v>331</v>
      </c>
      <c r="U11" s="5">
        <v>1.7</v>
      </c>
      <c r="W11" s="13" t="s">
        <v>331</v>
      </c>
      <c r="X11" s="5">
        <v>0.9</v>
      </c>
      <c r="Z11" s="120" t="s">
        <v>461</v>
      </c>
      <c r="AA11" s="65" t="s">
        <v>0</v>
      </c>
      <c r="AB11" s="13" t="s">
        <v>326</v>
      </c>
      <c r="AC11" s="13" t="s">
        <v>327</v>
      </c>
      <c r="AD11" s="13" t="s">
        <v>52</v>
      </c>
      <c r="AE11" s="13" t="s">
        <v>53</v>
      </c>
      <c r="AF11" s="13" t="s">
        <v>328</v>
      </c>
      <c r="AG11" s="13" t="s">
        <v>55</v>
      </c>
      <c r="AH11" s="13" t="s">
        <v>329</v>
      </c>
      <c r="AI11" s="13" t="s">
        <v>330</v>
      </c>
      <c r="AJ11" s="13" t="s">
        <v>331</v>
      </c>
      <c r="AK11" s="13" t="s">
        <v>332</v>
      </c>
      <c r="AL11" s="13" t="s">
        <v>335</v>
      </c>
      <c r="AM11" s="13" t="s">
        <v>333</v>
      </c>
      <c r="AN11" s="13" t="s">
        <v>334</v>
      </c>
      <c r="AO11" s="13" t="s">
        <v>337</v>
      </c>
      <c r="AP11" s="13" t="s">
        <v>336</v>
      </c>
      <c r="AQ11" s="13" t="s">
        <v>338</v>
      </c>
      <c r="AR11" s="13" t="s">
        <v>339</v>
      </c>
      <c r="AS11" s="13" t="s">
        <v>341</v>
      </c>
      <c r="AT11" s="13" t="s">
        <v>340</v>
      </c>
      <c r="AU11" s="13" t="s">
        <v>343</v>
      </c>
      <c r="AV11" s="13" t="s">
        <v>346</v>
      </c>
      <c r="AW11" s="13" t="s">
        <v>349</v>
      </c>
      <c r="AX11" s="13" t="s">
        <v>351</v>
      </c>
      <c r="AY11" s="13" t="s">
        <v>354</v>
      </c>
      <c r="AZ11" s="13" t="s">
        <v>350</v>
      </c>
      <c r="BD11" s="15"/>
    </row>
    <row r="12" spans="2:56" x14ac:dyDescent="0.25">
      <c r="B12" s="13" t="s">
        <v>332</v>
      </c>
      <c r="C12" s="5">
        <v>0.6</v>
      </c>
      <c r="E12" s="13" t="s">
        <v>333</v>
      </c>
      <c r="F12" s="5">
        <v>-0.4</v>
      </c>
      <c r="H12" s="13" t="s">
        <v>334</v>
      </c>
      <c r="I12" s="5">
        <v>8.1</v>
      </c>
      <c r="K12" s="13" t="s">
        <v>332</v>
      </c>
      <c r="L12" s="5">
        <v>0.3</v>
      </c>
      <c r="N12" s="13" t="s">
        <v>332</v>
      </c>
      <c r="O12" s="5">
        <v>0.5</v>
      </c>
      <c r="Q12" s="13" t="s">
        <v>332</v>
      </c>
      <c r="R12" s="5">
        <v>0.3</v>
      </c>
      <c r="T12" s="13" t="s">
        <v>332</v>
      </c>
      <c r="U12" s="5">
        <v>0.3</v>
      </c>
      <c r="W12" s="13" t="s">
        <v>332</v>
      </c>
      <c r="X12" s="5">
        <v>0.3</v>
      </c>
      <c r="Z12" s="120"/>
      <c r="AA12" s="66" t="s">
        <v>325</v>
      </c>
      <c r="AB12" s="5">
        <v>8.1</v>
      </c>
      <c r="AC12" s="5">
        <v>35.299999999999997</v>
      </c>
      <c r="AD12" s="5">
        <v>1920.6</v>
      </c>
      <c r="AE12" s="5">
        <v>921.4</v>
      </c>
      <c r="AF12" s="5">
        <v>105.7</v>
      </c>
      <c r="AG12" s="5">
        <v>1835</v>
      </c>
      <c r="AH12" s="5">
        <v>22.3</v>
      </c>
      <c r="AI12" s="5">
        <v>86.6</v>
      </c>
      <c r="AJ12" s="5">
        <v>1.4</v>
      </c>
      <c r="AK12" s="5">
        <v>0.3</v>
      </c>
      <c r="AL12" s="5">
        <v>11.9</v>
      </c>
      <c r="AM12" s="5">
        <v>0.2</v>
      </c>
      <c r="AN12" s="5">
        <v>6.9</v>
      </c>
      <c r="AO12" s="5">
        <v>0.3</v>
      </c>
      <c r="AP12" s="5">
        <v>11.6</v>
      </c>
      <c r="AQ12" s="5">
        <v>1.6</v>
      </c>
      <c r="AR12" s="5">
        <v>2.2000000000000002</v>
      </c>
      <c r="AS12" s="5">
        <v>1.3</v>
      </c>
      <c r="AT12" s="5">
        <v>3.9</v>
      </c>
      <c r="AU12" s="5">
        <v>5.6</v>
      </c>
      <c r="AV12" s="5">
        <v>7</v>
      </c>
      <c r="AW12" s="5">
        <v>7.9</v>
      </c>
      <c r="AX12" s="5">
        <v>1.5</v>
      </c>
      <c r="AY12" s="5">
        <v>0.2</v>
      </c>
      <c r="AZ12" s="5">
        <v>0.9</v>
      </c>
      <c r="BA12" s="26"/>
      <c r="BB12" s="26"/>
      <c r="BC12" s="26"/>
      <c r="BD12" s="26"/>
    </row>
    <row r="13" spans="2:56" x14ac:dyDescent="0.25">
      <c r="B13" s="13" t="s">
        <v>335</v>
      </c>
      <c r="C13" s="5">
        <v>0.7</v>
      </c>
      <c r="E13" s="13" t="s">
        <v>334</v>
      </c>
      <c r="F13" s="5">
        <v>5.5</v>
      </c>
      <c r="H13" s="13" t="s">
        <v>336</v>
      </c>
      <c r="I13" s="5">
        <v>9.4</v>
      </c>
      <c r="K13" s="13" t="s">
        <v>335</v>
      </c>
      <c r="L13" s="5">
        <v>11.9</v>
      </c>
      <c r="N13" s="13" t="s">
        <v>335</v>
      </c>
      <c r="O13" s="5">
        <v>0.8</v>
      </c>
      <c r="Q13" s="13" t="s">
        <v>334</v>
      </c>
      <c r="R13" s="5">
        <v>5.4</v>
      </c>
      <c r="T13" s="13" t="s">
        <v>334</v>
      </c>
      <c r="U13" s="5">
        <v>4.9000000000000004</v>
      </c>
      <c r="W13" s="13" t="s">
        <v>335</v>
      </c>
      <c r="X13" s="5">
        <v>0.2</v>
      </c>
      <c r="AA13" s="16"/>
    </row>
    <row r="14" spans="2:56" x14ac:dyDescent="0.25">
      <c r="B14" s="13" t="s">
        <v>334</v>
      </c>
      <c r="C14" s="5">
        <v>6.7</v>
      </c>
      <c r="E14" s="13" t="s">
        <v>337</v>
      </c>
      <c r="F14" s="5">
        <v>3.8</v>
      </c>
      <c r="H14" s="13" t="s">
        <v>338</v>
      </c>
      <c r="I14" s="5">
        <v>0.7</v>
      </c>
      <c r="K14" s="13" t="s">
        <v>333</v>
      </c>
      <c r="L14" s="5">
        <v>0.2</v>
      </c>
      <c r="N14" s="13" t="s">
        <v>334</v>
      </c>
      <c r="O14" s="5">
        <v>5</v>
      </c>
      <c r="Q14" s="13" t="s">
        <v>337</v>
      </c>
      <c r="R14" s="5">
        <v>1.1000000000000001</v>
      </c>
      <c r="T14" s="13" t="s">
        <v>337</v>
      </c>
      <c r="U14" s="5">
        <v>1.4</v>
      </c>
      <c r="W14" s="13" t="s">
        <v>334</v>
      </c>
      <c r="X14" s="5">
        <v>5.9</v>
      </c>
      <c r="Z14" s="117" t="s">
        <v>462</v>
      </c>
      <c r="AA14" s="65" t="s">
        <v>0</v>
      </c>
      <c r="AB14" s="13" t="s">
        <v>326</v>
      </c>
      <c r="AC14" s="13" t="s">
        <v>327</v>
      </c>
      <c r="AD14" s="13" t="s">
        <v>52</v>
      </c>
      <c r="AE14" s="13" t="s">
        <v>53</v>
      </c>
      <c r="AF14" s="13" t="s">
        <v>328</v>
      </c>
      <c r="AG14" s="13" t="s">
        <v>55</v>
      </c>
      <c r="AH14" s="13" t="s">
        <v>329</v>
      </c>
      <c r="AI14" s="13" t="s">
        <v>330</v>
      </c>
      <c r="AJ14" s="13" t="s">
        <v>331</v>
      </c>
      <c r="AK14" s="13" t="s">
        <v>332</v>
      </c>
      <c r="AL14" s="13" t="s">
        <v>335</v>
      </c>
      <c r="AM14" s="13" t="s">
        <v>334</v>
      </c>
      <c r="AN14" s="13" t="s">
        <v>337</v>
      </c>
      <c r="AO14" s="13" t="s">
        <v>336</v>
      </c>
      <c r="AP14" s="13" t="s">
        <v>338</v>
      </c>
      <c r="AQ14" s="13" t="s">
        <v>339</v>
      </c>
      <c r="AR14" s="13" t="s">
        <v>382</v>
      </c>
      <c r="AS14" s="13" t="s">
        <v>342</v>
      </c>
      <c r="AT14" s="13" t="s">
        <v>341</v>
      </c>
      <c r="AU14" s="13" t="s">
        <v>344</v>
      </c>
      <c r="AV14" s="13" t="s">
        <v>340</v>
      </c>
      <c r="AW14" s="13" t="s">
        <v>343</v>
      </c>
      <c r="AX14" s="13" t="s">
        <v>352</v>
      </c>
      <c r="AY14" s="13" t="s">
        <v>346</v>
      </c>
      <c r="AZ14" s="13" t="s">
        <v>355</v>
      </c>
      <c r="BA14" s="13" t="s">
        <v>349</v>
      </c>
      <c r="BB14" s="13" t="s">
        <v>351</v>
      </c>
      <c r="BC14" s="13" t="s">
        <v>354</v>
      </c>
      <c r="BD14" s="13" t="s">
        <v>350</v>
      </c>
    </row>
    <row r="15" spans="2:56" x14ac:dyDescent="0.25">
      <c r="B15" s="13" t="s">
        <v>337</v>
      </c>
      <c r="C15" s="5">
        <v>0.9</v>
      </c>
      <c r="E15" s="13" t="s">
        <v>336</v>
      </c>
      <c r="F15" s="5">
        <v>17.8</v>
      </c>
      <c r="H15" s="13" t="s">
        <v>342</v>
      </c>
      <c r="I15" s="5">
        <v>0.1</v>
      </c>
      <c r="K15" s="13" t="s">
        <v>334</v>
      </c>
      <c r="L15" s="5">
        <v>6.9</v>
      </c>
      <c r="N15" s="13" t="s">
        <v>337</v>
      </c>
      <c r="O15" s="5">
        <v>3</v>
      </c>
      <c r="Q15" s="13" t="s">
        <v>336</v>
      </c>
      <c r="R15" s="5">
        <v>29.7</v>
      </c>
      <c r="T15" s="13" t="s">
        <v>336</v>
      </c>
      <c r="U15" s="5">
        <v>49.2</v>
      </c>
      <c r="W15" s="13" t="s">
        <v>337</v>
      </c>
      <c r="X15" s="5">
        <v>0.6</v>
      </c>
      <c r="Z15" s="119"/>
      <c r="AA15" s="66" t="s">
        <v>325</v>
      </c>
      <c r="AB15" s="5">
        <v>7.6</v>
      </c>
      <c r="AC15" s="5">
        <v>42.7</v>
      </c>
      <c r="AD15" s="5">
        <v>1907.6</v>
      </c>
      <c r="AE15" s="5">
        <v>901</v>
      </c>
      <c r="AF15" s="5">
        <v>103</v>
      </c>
      <c r="AG15" s="5">
        <v>1753.3</v>
      </c>
      <c r="AH15" s="5">
        <v>20.100000000000001</v>
      </c>
      <c r="AI15" s="5">
        <v>37.799999999999997</v>
      </c>
      <c r="AJ15" s="5">
        <v>1.3</v>
      </c>
      <c r="AK15" s="5">
        <v>0.5</v>
      </c>
      <c r="AL15" s="5">
        <v>0.8</v>
      </c>
      <c r="AM15" s="5">
        <v>5</v>
      </c>
      <c r="AN15" s="5">
        <v>3</v>
      </c>
      <c r="AO15" s="5">
        <v>19.100000000000001</v>
      </c>
      <c r="AP15" s="5">
        <v>1.9</v>
      </c>
      <c r="AQ15" s="5">
        <v>3</v>
      </c>
      <c r="AR15" s="5">
        <v>0.1</v>
      </c>
      <c r="AS15" s="5">
        <v>0.1</v>
      </c>
      <c r="AT15" s="5">
        <v>1.3</v>
      </c>
      <c r="AU15" s="5">
        <v>4.7</v>
      </c>
      <c r="AV15" s="5">
        <v>1.3</v>
      </c>
      <c r="AW15" s="5">
        <v>8.3000000000000007</v>
      </c>
      <c r="AX15" s="5">
        <v>9.9</v>
      </c>
      <c r="AY15" s="5">
        <v>4.7</v>
      </c>
      <c r="AZ15" s="5">
        <v>1.1000000000000001</v>
      </c>
      <c r="BA15" s="5">
        <v>9</v>
      </c>
      <c r="BB15" s="5">
        <v>1.4</v>
      </c>
      <c r="BC15" s="5">
        <v>1.3</v>
      </c>
      <c r="BD15" s="5">
        <v>1</v>
      </c>
    </row>
    <row r="16" spans="2:56" x14ac:dyDescent="0.25">
      <c r="B16" s="13" t="s">
        <v>336</v>
      </c>
      <c r="C16" s="5">
        <v>17.8</v>
      </c>
      <c r="E16" s="13" t="s">
        <v>338</v>
      </c>
      <c r="F16" s="5">
        <v>2.2000000000000002</v>
      </c>
      <c r="H16" s="13" t="s">
        <v>344</v>
      </c>
      <c r="I16" s="5">
        <v>1.9</v>
      </c>
      <c r="K16" s="13" t="s">
        <v>337</v>
      </c>
      <c r="L16" s="5">
        <v>0.3</v>
      </c>
      <c r="N16" s="13" t="s">
        <v>336</v>
      </c>
      <c r="O16" s="5">
        <v>19.100000000000001</v>
      </c>
      <c r="Q16" s="13" t="s">
        <v>338</v>
      </c>
      <c r="R16" s="5">
        <v>2.6</v>
      </c>
      <c r="T16" s="13" t="s">
        <v>338</v>
      </c>
      <c r="U16" s="5">
        <v>2.2999999999999998</v>
      </c>
      <c r="W16" s="13" t="s">
        <v>336</v>
      </c>
      <c r="X16" s="5">
        <v>38.700000000000003</v>
      </c>
      <c r="AA16" s="16"/>
    </row>
    <row r="17" spans="2:56" x14ac:dyDescent="0.25">
      <c r="B17" s="13" t="s">
        <v>338</v>
      </c>
      <c r="C17" s="5">
        <v>0.9</v>
      </c>
      <c r="E17" s="13" t="s">
        <v>339</v>
      </c>
      <c r="F17" s="5">
        <v>5.7</v>
      </c>
      <c r="H17" s="13" t="s">
        <v>340</v>
      </c>
      <c r="I17" s="5">
        <v>1.6</v>
      </c>
      <c r="K17" s="13" t="s">
        <v>336</v>
      </c>
      <c r="L17" s="5">
        <v>11.6</v>
      </c>
      <c r="N17" s="13" t="s">
        <v>338</v>
      </c>
      <c r="O17" s="5">
        <v>1.9</v>
      </c>
      <c r="Q17" s="13" t="s">
        <v>339</v>
      </c>
      <c r="R17" s="5">
        <v>2.2999999999999998</v>
      </c>
      <c r="T17" s="13" t="s">
        <v>339</v>
      </c>
      <c r="U17" s="5">
        <v>1.6</v>
      </c>
      <c r="W17" s="13" t="s">
        <v>338</v>
      </c>
      <c r="X17" s="5">
        <v>0.8</v>
      </c>
      <c r="Z17" s="120" t="s">
        <v>463</v>
      </c>
      <c r="AA17" s="65" t="s">
        <v>0</v>
      </c>
      <c r="AB17" s="13" t="s">
        <v>326</v>
      </c>
      <c r="AC17" s="13" t="s">
        <v>327</v>
      </c>
      <c r="AD17" s="13" t="s">
        <v>52</v>
      </c>
      <c r="AE17" s="13" t="s">
        <v>53</v>
      </c>
      <c r="AF17" s="13" t="s">
        <v>328</v>
      </c>
      <c r="AG17" s="13" t="s">
        <v>55</v>
      </c>
      <c r="AH17" s="13" t="s">
        <v>329</v>
      </c>
      <c r="AI17" s="13" t="s">
        <v>330</v>
      </c>
      <c r="AJ17" s="13" t="s">
        <v>331</v>
      </c>
      <c r="AK17" s="13" t="s">
        <v>332</v>
      </c>
      <c r="AL17" s="13" t="s">
        <v>334</v>
      </c>
      <c r="AM17" s="13" t="s">
        <v>337</v>
      </c>
      <c r="AN17" s="13" t="s">
        <v>336</v>
      </c>
      <c r="AO17" s="13" t="s">
        <v>338</v>
      </c>
      <c r="AP17" s="13" t="s">
        <v>339</v>
      </c>
      <c r="AQ17" s="13" t="s">
        <v>341</v>
      </c>
      <c r="AR17" s="13" t="s">
        <v>340</v>
      </c>
      <c r="AS17" s="13" t="s">
        <v>347</v>
      </c>
      <c r="AT17" s="13" t="s">
        <v>343</v>
      </c>
      <c r="AU17" s="13" t="s">
        <v>345</v>
      </c>
      <c r="AV17" s="13" t="s">
        <v>352</v>
      </c>
      <c r="AW17" s="13" t="s">
        <v>346</v>
      </c>
      <c r="AX17" s="13" t="s">
        <v>355</v>
      </c>
      <c r="AY17" s="13" t="s">
        <v>353</v>
      </c>
      <c r="AZ17" s="13" t="s">
        <v>349</v>
      </c>
      <c r="BA17" s="13" t="s">
        <v>351</v>
      </c>
      <c r="BB17" s="13" t="s">
        <v>354</v>
      </c>
      <c r="BC17" s="13" t="s">
        <v>350</v>
      </c>
    </row>
    <row r="18" spans="2:56" x14ac:dyDescent="0.25">
      <c r="B18" s="13" t="s">
        <v>339</v>
      </c>
      <c r="C18" s="5">
        <v>1.2</v>
      </c>
      <c r="E18" s="13" t="s">
        <v>344</v>
      </c>
      <c r="F18" s="5">
        <v>3.9</v>
      </c>
      <c r="H18" s="13" t="s">
        <v>347</v>
      </c>
      <c r="I18" s="5">
        <v>0.5</v>
      </c>
      <c r="K18" s="13" t="s">
        <v>338</v>
      </c>
      <c r="L18" s="5">
        <v>1.6</v>
      </c>
      <c r="N18" s="13" t="s">
        <v>339</v>
      </c>
      <c r="O18" s="5">
        <v>3</v>
      </c>
      <c r="Q18" s="13" t="s">
        <v>341</v>
      </c>
      <c r="R18" s="5">
        <v>0.7</v>
      </c>
      <c r="T18" s="13" t="s">
        <v>382</v>
      </c>
      <c r="U18" s="5">
        <v>0.1</v>
      </c>
      <c r="W18" s="13" t="s">
        <v>339</v>
      </c>
      <c r="X18" s="5">
        <v>0.8</v>
      </c>
      <c r="Z18" s="120"/>
      <c r="AA18" s="66" t="s">
        <v>325</v>
      </c>
      <c r="AB18" s="5">
        <v>14.8</v>
      </c>
      <c r="AC18" s="5">
        <v>48.7</v>
      </c>
      <c r="AD18" s="5">
        <v>1925.7</v>
      </c>
      <c r="AE18" s="5">
        <v>936.9</v>
      </c>
      <c r="AF18" s="5">
        <v>105.2</v>
      </c>
      <c r="AG18" s="5">
        <v>1738.1</v>
      </c>
      <c r="AH18" s="5">
        <v>27.8</v>
      </c>
      <c r="AI18" s="5">
        <v>42.9</v>
      </c>
      <c r="AJ18" s="5">
        <v>1.5</v>
      </c>
      <c r="AK18" s="5">
        <v>0.3</v>
      </c>
      <c r="AL18" s="5">
        <v>5.4</v>
      </c>
      <c r="AM18" s="5">
        <v>1.1000000000000001</v>
      </c>
      <c r="AN18" s="5">
        <v>29.7</v>
      </c>
      <c r="AO18" s="5">
        <v>2.6</v>
      </c>
      <c r="AP18" s="5">
        <v>2.2999999999999998</v>
      </c>
      <c r="AQ18" s="5">
        <v>0.7</v>
      </c>
      <c r="AR18" s="5">
        <v>2.5</v>
      </c>
      <c r="AS18" s="5">
        <v>4.9000000000000004</v>
      </c>
      <c r="AT18" s="5">
        <v>3.9</v>
      </c>
      <c r="AU18" s="5">
        <v>0.1</v>
      </c>
      <c r="AV18" s="5">
        <v>10.7</v>
      </c>
      <c r="AW18" s="5">
        <v>2.2000000000000002</v>
      </c>
      <c r="AX18" s="5">
        <v>3</v>
      </c>
      <c r="AY18" s="5">
        <v>0.1</v>
      </c>
      <c r="AZ18" s="5">
        <v>8.5</v>
      </c>
      <c r="BA18" s="5">
        <v>0.9</v>
      </c>
      <c r="BB18" s="5">
        <v>0.3</v>
      </c>
      <c r="BC18" s="5">
        <v>0.6</v>
      </c>
      <c r="BD18" s="26"/>
    </row>
    <row r="19" spans="2:56" x14ac:dyDescent="0.25">
      <c r="B19" s="13" t="s">
        <v>341</v>
      </c>
      <c r="C19" s="5">
        <v>0.4</v>
      </c>
      <c r="E19" s="13" t="s">
        <v>340</v>
      </c>
      <c r="F19" s="5">
        <v>3.9</v>
      </c>
      <c r="H19" s="13" t="s">
        <v>343</v>
      </c>
      <c r="I19" s="5">
        <v>2.7</v>
      </c>
      <c r="K19" s="13" t="s">
        <v>339</v>
      </c>
      <c r="L19" s="5">
        <v>2.2000000000000002</v>
      </c>
      <c r="N19" s="13" t="s">
        <v>382</v>
      </c>
      <c r="O19" s="5">
        <v>0.1</v>
      </c>
      <c r="Q19" s="13" t="s">
        <v>340</v>
      </c>
      <c r="R19" s="5">
        <v>2.5</v>
      </c>
      <c r="T19" s="13" t="s">
        <v>341</v>
      </c>
      <c r="U19" s="5">
        <v>1.5</v>
      </c>
      <c r="W19" s="13" t="s">
        <v>344</v>
      </c>
      <c r="X19" s="5">
        <v>3</v>
      </c>
    </row>
    <row r="20" spans="2:56" x14ac:dyDescent="0.25">
      <c r="B20" s="13" t="s">
        <v>340</v>
      </c>
      <c r="C20" s="5">
        <v>2.9</v>
      </c>
      <c r="E20" s="13" t="s">
        <v>347</v>
      </c>
      <c r="F20" s="5">
        <v>-0.9</v>
      </c>
      <c r="H20" s="13" t="s">
        <v>345</v>
      </c>
      <c r="I20" s="5">
        <v>0.7</v>
      </c>
      <c r="K20" s="13" t="s">
        <v>341</v>
      </c>
      <c r="L20" s="5">
        <v>1.3</v>
      </c>
      <c r="N20" s="13" t="s">
        <v>342</v>
      </c>
      <c r="O20" s="5">
        <v>0.1</v>
      </c>
      <c r="Q20" s="13" t="s">
        <v>347</v>
      </c>
      <c r="R20" s="5">
        <v>4.9000000000000004</v>
      </c>
      <c r="T20" s="13" t="s">
        <v>344</v>
      </c>
      <c r="U20" s="5">
        <v>5.4</v>
      </c>
      <c r="W20" s="13" t="s">
        <v>340</v>
      </c>
      <c r="X20" s="5">
        <v>1.9</v>
      </c>
      <c r="Z20" s="120" t="s">
        <v>464</v>
      </c>
      <c r="AA20" s="65" t="s">
        <v>0</v>
      </c>
      <c r="AB20" s="13" t="s">
        <v>326</v>
      </c>
      <c r="AC20" s="13" t="s">
        <v>327</v>
      </c>
      <c r="AD20" s="13" t="s">
        <v>52</v>
      </c>
      <c r="AE20" s="13" t="s">
        <v>53</v>
      </c>
      <c r="AF20" s="13" t="s">
        <v>328</v>
      </c>
      <c r="AG20" s="13" t="s">
        <v>55</v>
      </c>
      <c r="AH20" s="13" t="s">
        <v>329</v>
      </c>
      <c r="AI20" s="13" t="s">
        <v>330</v>
      </c>
      <c r="AJ20" s="13" t="s">
        <v>331</v>
      </c>
      <c r="AK20" s="13" t="s">
        <v>332</v>
      </c>
      <c r="AL20" s="13" t="s">
        <v>334</v>
      </c>
      <c r="AM20" s="13" t="s">
        <v>337</v>
      </c>
      <c r="AN20" s="13" t="s">
        <v>336</v>
      </c>
      <c r="AO20" s="13" t="s">
        <v>338</v>
      </c>
      <c r="AP20" s="13" t="s">
        <v>339</v>
      </c>
      <c r="AQ20" s="13" t="s">
        <v>382</v>
      </c>
      <c r="AR20" s="13" t="s">
        <v>341</v>
      </c>
      <c r="AS20" s="13" t="s">
        <v>344</v>
      </c>
      <c r="AT20" s="13" t="s">
        <v>343</v>
      </c>
      <c r="AU20" s="13" t="s">
        <v>345</v>
      </c>
      <c r="AV20" s="13" t="s">
        <v>348</v>
      </c>
      <c r="AW20" s="13" t="s">
        <v>349</v>
      </c>
      <c r="AX20" s="13" t="s">
        <v>351</v>
      </c>
      <c r="AY20" s="13" t="s">
        <v>354</v>
      </c>
      <c r="AZ20" s="13" t="s">
        <v>350</v>
      </c>
    </row>
    <row r="21" spans="2:56" x14ac:dyDescent="0.25">
      <c r="B21" s="13" t="s">
        <v>343</v>
      </c>
      <c r="C21" s="5">
        <v>1.4</v>
      </c>
      <c r="E21" s="13" t="s">
        <v>343</v>
      </c>
      <c r="F21" s="5">
        <v>5.5</v>
      </c>
      <c r="H21" s="13" t="s">
        <v>346</v>
      </c>
      <c r="I21" s="5">
        <v>3.8</v>
      </c>
      <c r="K21" s="13" t="s">
        <v>340</v>
      </c>
      <c r="L21" s="5">
        <v>3.9</v>
      </c>
      <c r="N21" s="13" t="s">
        <v>341</v>
      </c>
      <c r="O21" s="5">
        <v>1.3</v>
      </c>
      <c r="Q21" s="13" t="s">
        <v>343</v>
      </c>
      <c r="R21" s="5">
        <v>3.9</v>
      </c>
      <c r="T21" s="13" t="s">
        <v>343</v>
      </c>
      <c r="U21" s="5">
        <v>6.7</v>
      </c>
      <c r="W21" s="13" t="s">
        <v>347</v>
      </c>
      <c r="X21" s="5">
        <v>2.7</v>
      </c>
      <c r="Z21" s="120"/>
      <c r="AA21" s="66" t="s">
        <v>325</v>
      </c>
      <c r="AB21" s="5">
        <v>8.8000000000000007</v>
      </c>
      <c r="AC21" s="5">
        <v>49.4</v>
      </c>
      <c r="AD21" s="5">
        <v>1840.8</v>
      </c>
      <c r="AE21" s="5">
        <v>893.5</v>
      </c>
      <c r="AF21" s="5">
        <v>99.8</v>
      </c>
      <c r="AG21" s="5">
        <v>1616.8</v>
      </c>
      <c r="AH21" s="5">
        <v>24.5</v>
      </c>
      <c r="AI21" s="5">
        <v>38</v>
      </c>
      <c r="AJ21" s="5">
        <v>1.7</v>
      </c>
      <c r="AK21" s="5">
        <v>0.3</v>
      </c>
      <c r="AL21" s="5">
        <v>4.9000000000000004</v>
      </c>
      <c r="AM21" s="5">
        <v>1.4</v>
      </c>
      <c r="AN21" s="5">
        <v>49.2</v>
      </c>
      <c r="AO21" s="5">
        <v>2.2999999999999998</v>
      </c>
      <c r="AP21" s="5">
        <v>1.6</v>
      </c>
      <c r="AQ21" s="5">
        <v>0.1</v>
      </c>
      <c r="AR21" s="5">
        <v>1.5</v>
      </c>
      <c r="AS21" s="5">
        <v>5.4</v>
      </c>
      <c r="AT21" s="5">
        <v>6.7</v>
      </c>
      <c r="AU21" s="5">
        <v>5</v>
      </c>
      <c r="AV21" s="5">
        <v>0.6</v>
      </c>
      <c r="AW21" s="5">
        <v>8.3000000000000007</v>
      </c>
      <c r="AX21" s="5">
        <v>0.5</v>
      </c>
      <c r="AY21" s="5">
        <v>0.5</v>
      </c>
      <c r="AZ21" s="5">
        <v>0.9</v>
      </c>
      <c r="BA21" s="26"/>
      <c r="BB21" s="26"/>
      <c r="BC21" s="26"/>
      <c r="BD21" s="26"/>
    </row>
    <row r="22" spans="2:56" x14ac:dyDescent="0.25">
      <c r="B22" s="13" t="s">
        <v>345</v>
      </c>
      <c r="C22" s="5">
        <v>1</v>
      </c>
      <c r="E22" s="13" t="s">
        <v>345</v>
      </c>
      <c r="F22" s="5">
        <v>2</v>
      </c>
      <c r="H22" s="13" t="s">
        <v>355</v>
      </c>
      <c r="I22" s="5">
        <v>0.3</v>
      </c>
      <c r="K22" s="13" t="s">
        <v>343</v>
      </c>
      <c r="L22" s="5">
        <v>5.6</v>
      </c>
      <c r="N22" s="13" t="s">
        <v>344</v>
      </c>
      <c r="O22" s="5">
        <v>4.7</v>
      </c>
      <c r="Q22" s="13" t="s">
        <v>345</v>
      </c>
      <c r="R22" s="5">
        <v>0.1</v>
      </c>
      <c r="T22" s="13" t="s">
        <v>345</v>
      </c>
      <c r="U22" s="5">
        <v>5</v>
      </c>
      <c r="W22" s="13" t="s">
        <v>343</v>
      </c>
      <c r="X22" s="5">
        <v>11</v>
      </c>
      <c r="Z22" s="15"/>
    </row>
    <row r="23" spans="2:56" x14ac:dyDescent="0.25">
      <c r="B23" s="13" t="s">
        <v>346</v>
      </c>
      <c r="C23" s="5">
        <v>4</v>
      </c>
      <c r="E23" s="13" t="s">
        <v>346</v>
      </c>
      <c r="F23" s="5">
        <v>3.2</v>
      </c>
      <c r="H23" s="13" t="s">
        <v>353</v>
      </c>
      <c r="I23" s="5">
        <v>0.5</v>
      </c>
      <c r="K23" s="13" t="s">
        <v>346</v>
      </c>
      <c r="L23" s="5">
        <v>7</v>
      </c>
      <c r="N23" s="13" t="s">
        <v>340</v>
      </c>
      <c r="O23" s="5">
        <v>1.3</v>
      </c>
      <c r="Q23" s="13" t="s">
        <v>352</v>
      </c>
      <c r="R23" s="5">
        <v>10.7</v>
      </c>
      <c r="T23" s="13" t="s">
        <v>348</v>
      </c>
      <c r="U23" s="5">
        <v>0.6</v>
      </c>
      <c r="W23" s="13" t="s">
        <v>345</v>
      </c>
      <c r="X23" s="5">
        <v>1.1000000000000001</v>
      </c>
      <c r="Z23" s="120" t="s">
        <v>465</v>
      </c>
      <c r="AA23" s="65" t="s">
        <v>0</v>
      </c>
      <c r="AB23" s="13" t="s">
        <v>326</v>
      </c>
      <c r="AC23" s="13" t="s">
        <v>327</v>
      </c>
      <c r="AD23" s="13" t="s">
        <v>52</v>
      </c>
      <c r="AE23" s="13" t="s">
        <v>53</v>
      </c>
      <c r="AF23" s="13" t="s">
        <v>328</v>
      </c>
      <c r="AG23" s="13" t="s">
        <v>55</v>
      </c>
      <c r="AH23" s="13" t="s">
        <v>329</v>
      </c>
      <c r="AI23" s="13" t="s">
        <v>330</v>
      </c>
      <c r="AJ23" s="13" t="s">
        <v>331</v>
      </c>
      <c r="AK23" s="13" t="s">
        <v>332</v>
      </c>
      <c r="AL23" s="13" t="s">
        <v>335</v>
      </c>
      <c r="AM23" s="13" t="s">
        <v>334</v>
      </c>
      <c r="AN23" s="13" t="s">
        <v>337</v>
      </c>
      <c r="AO23" s="13" t="s">
        <v>336</v>
      </c>
      <c r="AP23" s="13" t="s">
        <v>338</v>
      </c>
      <c r="AQ23" s="13" t="s">
        <v>339</v>
      </c>
      <c r="AR23" s="13" t="s">
        <v>344</v>
      </c>
      <c r="AS23" s="13" t="s">
        <v>340</v>
      </c>
      <c r="AT23" s="13" t="s">
        <v>347</v>
      </c>
      <c r="AU23" s="13" t="s">
        <v>343</v>
      </c>
      <c r="AV23" s="13" t="s">
        <v>345</v>
      </c>
      <c r="AW23" s="13" t="s">
        <v>346</v>
      </c>
      <c r="AX23" s="13" t="s">
        <v>353</v>
      </c>
      <c r="AY23" s="13" t="s">
        <v>349</v>
      </c>
      <c r="AZ23" s="13" t="s">
        <v>351</v>
      </c>
      <c r="BA23" s="13" t="s">
        <v>354</v>
      </c>
      <c r="BB23" s="13" t="s">
        <v>350</v>
      </c>
    </row>
    <row r="24" spans="2:56" x14ac:dyDescent="0.25">
      <c r="B24" s="13" t="s">
        <v>348</v>
      </c>
      <c r="C24" s="5">
        <v>0.2</v>
      </c>
      <c r="E24" s="13" t="s">
        <v>349</v>
      </c>
      <c r="F24" s="5">
        <v>8.5</v>
      </c>
      <c r="H24" s="13" t="s">
        <v>349</v>
      </c>
      <c r="I24" s="5">
        <v>10.3</v>
      </c>
      <c r="K24" s="13" t="s">
        <v>349</v>
      </c>
      <c r="L24" s="5">
        <v>7.9</v>
      </c>
      <c r="N24" s="13" t="s">
        <v>343</v>
      </c>
      <c r="O24" s="5">
        <v>8.3000000000000007</v>
      </c>
      <c r="Q24" s="13" t="s">
        <v>346</v>
      </c>
      <c r="R24" s="5">
        <v>2.2000000000000002</v>
      </c>
      <c r="T24" s="13" t="s">
        <v>349</v>
      </c>
      <c r="U24" s="5">
        <v>8.3000000000000007</v>
      </c>
      <c r="W24" s="13" t="s">
        <v>346</v>
      </c>
      <c r="X24" s="5">
        <v>46.8</v>
      </c>
      <c r="Z24" s="120"/>
      <c r="AA24" s="66" t="s">
        <v>325</v>
      </c>
      <c r="AB24" s="5">
        <v>7.5</v>
      </c>
      <c r="AC24" s="5">
        <v>37.5</v>
      </c>
      <c r="AD24" s="5">
        <v>325.39999999999998</v>
      </c>
      <c r="AE24" s="5">
        <v>912.8</v>
      </c>
      <c r="AF24" s="5">
        <v>104.6</v>
      </c>
      <c r="AG24" s="5">
        <v>1786.6</v>
      </c>
      <c r="AH24" s="5">
        <v>24.2</v>
      </c>
      <c r="AI24" s="5">
        <v>39.4</v>
      </c>
      <c r="AJ24" s="5">
        <v>0.9</v>
      </c>
      <c r="AK24" s="5">
        <v>0.3</v>
      </c>
      <c r="AL24" s="5">
        <v>0.2</v>
      </c>
      <c r="AM24" s="5">
        <v>5.9</v>
      </c>
      <c r="AN24" s="5">
        <v>0.6</v>
      </c>
      <c r="AO24" s="5">
        <v>38.700000000000003</v>
      </c>
      <c r="AP24" s="5">
        <v>0.8</v>
      </c>
      <c r="AQ24" s="5">
        <v>0.8</v>
      </c>
      <c r="AR24" s="5">
        <v>3</v>
      </c>
      <c r="AS24" s="5">
        <v>1.9</v>
      </c>
      <c r="AT24" s="5">
        <v>2.7</v>
      </c>
      <c r="AU24" s="5">
        <v>11</v>
      </c>
      <c r="AV24" s="5">
        <v>1.1000000000000001</v>
      </c>
      <c r="AW24" s="5">
        <v>46.8</v>
      </c>
      <c r="AX24" s="5">
        <v>0.1</v>
      </c>
      <c r="AY24" s="5">
        <v>8.4</v>
      </c>
      <c r="AZ24" s="5">
        <v>1.9</v>
      </c>
      <c r="BA24" s="5">
        <v>1</v>
      </c>
      <c r="BB24" s="5">
        <v>0.6</v>
      </c>
      <c r="BC24" s="26"/>
      <c r="BD24" s="26"/>
    </row>
    <row r="25" spans="2:56" x14ac:dyDescent="0.25">
      <c r="B25" s="13" t="s">
        <v>349</v>
      </c>
      <c r="C25" s="5">
        <v>8.5</v>
      </c>
      <c r="E25" s="13" t="s">
        <v>351</v>
      </c>
      <c r="F25" s="5">
        <v>0.9</v>
      </c>
      <c r="H25" s="13" t="s">
        <v>351</v>
      </c>
      <c r="I25" s="5">
        <v>0.3</v>
      </c>
      <c r="K25" s="13" t="s">
        <v>351</v>
      </c>
      <c r="L25" s="5">
        <v>1.5</v>
      </c>
      <c r="N25" s="13" t="s">
        <v>352</v>
      </c>
      <c r="O25" s="5">
        <v>9.9</v>
      </c>
      <c r="Q25" s="13" t="s">
        <v>355</v>
      </c>
      <c r="R25" s="5">
        <v>3</v>
      </c>
      <c r="T25" s="13" t="s">
        <v>351</v>
      </c>
      <c r="U25" s="5">
        <v>0.5</v>
      </c>
      <c r="W25" s="13" t="s">
        <v>353</v>
      </c>
      <c r="X25" s="5">
        <v>0.1</v>
      </c>
    </row>
    <row r="26" spans="2:56" x14ac:dyDescent="0.25">
      <c r="B26" s="13" t="s">
        <v>351</v>
      </c>
      <c r="C26" s="5">
        <v>1.8</v>
      </c>
      <c r="E26" s="13" t="s">
        <v>354</v>
      </c>
      <c r="F26" s="5">
        <v>1.3</v>
      </c>
      <c r="H26" s="13" t="s">
        <v>350</v>
      </c>
      <c r="I26" s="5">
        <v>0.2</v>
      </c>
      <c r="K26" s="13" t="s">
        <v>354</v>
      </c>
      <c r="L26" s="5">
        <v>0.2</v>
      </c>
      <c r="N26" s="13" t="s">
        <v>346</v>
      </c>
      <c r="O26" s="5">
        <v>4.7</v>
      </c>
      <c r="Q26" s="13" t="s">
        <v>353</v>
      </c>
      <c r="R26" s="5">
        <v>0.1</v>
      </c>
      <c r="T26" s="13" t="s">
        <v>354</v>
      </c>
      <c r="U26" s="5">
        <v>0.5</v>
      </c>
      <c r="W26" s="13" t="s">
        <v>349</v>
      </c>
      <c r="X26" s="5">
        <v>8.4</v>
      </c>
      <c r="Z26" s="120" t="s">
        <v>466</v>
      </c>
      <c r="AA26" s="65" t="s">
        <v>0</v>
      </c>
      <c r="AB26" s="13" t="s">
        <v>326</v>
      </c>
      <c r="AC26" s="13" t="s">
        <v>327</v>
      </c>
      <c r="AD26" s="13" t="s">
        <v>52</v>
      </c>
      <c r="AE26" s="13" t="s">
        <v>53</v>
      </c>
      <c r="AF26" s="13" t="s">
        <v>328</v>
      </c>
      <c r="AG26" s="13" t="s">
        <v>55</v>
      </c>
      <c r="AH26" s="13" t="s">
        <v>329</v>
      </c>
      <c r="AI26" s="13" t="s">
        <v>330</v>
      </c>
      <c r="AJ26" s="13" t="s">
        <v>331</v>
      </c>
      <c r="AK26" s="13" t="s">
        <v>332</v>
      </c>
      <c r="AL26" s="13" t="s">
        <v>334</v>
      </c>
      <c r="AM26" s="13" t="s">
        <v>337</v>
      </c>
      <c r="AN26" s="13" t="s">
        <v>336</v>
      </c>
      <c r="AO26" s="13" t="s">
        <v>338</v>
      </c>
      <c r="AP26" s="13" t="s">
        <v>339</v>
      </c>
      <c r="AQ26" s="13" t="s">
        <v>365</v>
      </c>
      <c r="AR26" s="13" t="s">
        <v>341</v>
      </c>
      <c r="AS26" s="13" t="s">
        <v>340</v>
      </c>
      <c r="AT26" s="13" t="s">
        <v>347</v>
      </c>
      <c r="AU26" s="13" t="s">
        <v>343</v>
      </c>
      <c r="AV26" s="13" t="s">
        <v>345</v>
      </c>
      <c r="AW26" s="13" t="s">
        <v>355</v>
      </c>
      <c r="AX26" s="13" t="s">
        <v>353</v>
      </c>
      <c r="AY26" s="13" t="s">
        <v>349</v>
      </c>
      <c r="AZ26" s="13" t="s">
        <v>354</v>
      </c>
      <c r="BA26" s="13" t="s">
        <v>350</v>
      </c>
    </row>
    <row r="27" spans="2:56" x14ac:dyDescent="0.25">
      <c r="B27" s="13" t="s">
        <v>354</v>
      </c>
      <c r="C27" s="5">
        <v>0.7</v>
      </c>
      <c r="E27" s="13" t="s">
        <v>350</v>
      </c>
      <c r="F27" s="5">
        <v>0.4</v>
      </c>
      <c r="K27" s="13" t="s">
        <v>350</v>
      </c>
      <c r="L27" s="5">
        <v>0.9</v>
      </c>
      <c r="N27" s="13" t="s">
        <v>355</v>
      </c>
      <c r="O27" s="5">
        <v>1.1000000000000001</v>
      </c>
      <c r="Q27" s="13" t="s">
        <v>349</v>
      </c>
      <c r="R27" s="5">
        <v>8.5</v>
      </c>
      <c r="T27" s="13" t="s">
        <v>350</v>
      </c>
      <c r="U27" s="5">
        <v>0.9</v>
      </c>
      <c r="W27" s="13" t="s">
        <v>351</v>
      </c>
      <c r="X27" s="5">
        <v>1.9</v>
      </c>
      <c r="Z27" s="120"/>
      <c r="AA27" s="66" t="s">
        <v>325</v>
      </c>
      <c r="AB27" s="5">
        <v>9.4</v>
      </c>
      <c r="AC27" s="5">
        <v>32.6</v>
      </c>
      <c r="AD27" s="5">
        <v>1770.3</v>
      </c>
      <c r="AE27" s="5">
        <v>912.9</v>
      </c>
      <c r="AF27" s="5">
        <v>107.3</v>
      </c>
      <c r="AG27" s="5">
        <v>1829.6</v>
      </c>
      <c r="AH27" s="5">
        <v>17.399999999999999</v>
      </c>
      <c r="AI27" s="5">
        <v>40</v>
      </c>
      <c r="AJ27" s="5">
        <v>1.1000000000000001</v>
      </c>
      <c r="AK27" s="5">
        <v>0.4</v>
      </c>
      <c r="AL27" s="5">
        <v>5.0999999999999996</v>
      </c>
      <c r="AM27" s="5">
        <v>1.9</v>
      </c>
      <c r="AN27" s="5">
        <v>23.4</v>
      </c>
      <c r="AO27" s="5">
        <v>2</v>
      </c>
      <c r="AP27" s="5">
        <v>2.2999999999999998</v>
      </c>
      <c r="AQ27" s="5">
        <v>-3</v>
      </c>
      <c r="AR27" s="5">
        <v>0.3</v>
      </c>
      <c r="AS27" s="5">
        <v>2.4</v>
      </c>
      <c r="AT27" s="5">
        <v>0.7</v>
      </c>
      <c r="AU27" s="5">
        <v>4.9000000000000004</v>
      </c>
      <c r="AV27" s="5">
        <v>2.5</v>
      </c>
      <c r="AW27" s="5">
        <v>6.4</v>
      </c>
      <c r="AX27" s="5">
        <v>0.5</v>
      </c>
      <c r="AY27" s="5">
        <v>9.1</v>
      </c>
      <c r="AZ27" s="5">
        <v>0.1</v>
      </c>
      <c r="BA27" s="5">
        <v>0.4</v>
      </c>
      <c r="BB27" s="26"/>
    </row>
    <row r="28" spans="2:56" x14ac:dyDescent="0.25">
      <c r="B28" s="13" t="s">
        <v>350</v>
      </c>
      <c r="C28" s="5">
        <v>0.1</v>
      </c>
      <c r="N28" s="13" t="s">
        <v>349</v>
      </c>
      <c r="O28" s="5">
        <v>9</v>
      </c>
      <c r="Q28" s="13" t="s">
        <v>351</v>
      </c>
      <c r="R28" s="5">
        <v>0.9</v>
      </c>
      <c r="W28" s="13" t="s">
        <v>354</v>
      </c>
      <c r="X28" s="5">
        <v>1</v>
      </c>
    </row>
    <row r="29" spans="2:56" x14ac:dyDescent="0.25">
      <c r="N29" s="13" t="s">
        <v>351</v>
      </c>
      <c r="O29" s="5">
        <v>1.4</v>
      </c>
      <c r="Q29" s="13" t="s">
        <v>354</v>
      </c>
      <c r="R29" s="5">
        <v>0.3</v>
      </c>
      <c r="W29" s="13" t="s">
        <v>350</v>
      </c>
      <c r="X29" s="5">
        <v>0.6</v>
      </c>
      <c r="Z29" s="120" t="s">
        <v>467</v>
      </c>
      <c r="AA29" s="65" t="s">
        <v>0</v>
      </c>
      <c r="AB29" s="13" t="s">
        <v>326</v>
      </c>
      <c r="AC29" s="13" t="s">
        <v>327</v>
      </c>
      <c r="AD29" s="13" t="s">
        <v>52</v>
      </c>
      <c r="AE29" s="13" t="s">
        <v>53</v>
      </c>
      <c r="AF29" s="13" t="s">
        <v>328</v>
      </c>
      <c r="AG29" s="13" t="s">
        <v>55</v>
      </c>
      <c r="AH29" s="13" t="s">
        <v>329</v>
      </c>
      <c r="AI29" s="13" t="s">
        <v>330</v>
      </c>
      <c r="AJ29" s="13" t="s">
        <v>331</v>
      </c>
      <c r="AK29" s="13" t="s">
        <v>332</v>
      </c>
      <c r="AL29" s="13" t="s">
        <v>335</v>
      </c>
      <c r="AM29" s="13" t="s">
        <v>333</v>
      </c>
      <c r="AN29" s="13" t="s">
        <v>334</v>
      </c>
      <c r="AO29" s="13" t="s">
        <v>336</v>
      </c>
      <c r="AP29" s="13" t="s">
        <v>338</v>
      </c>
      <c r="AQ29" s="13" t="s">
        <v>339</v>
      </c>
      <c r="AR29" s="13" t="s">
        <v>340</v>
      </c>
      <c r="AS29" s="13" t="s">
        <v>343</v>
      </c>
      <c r="AT29" s="13" t="s">
        <v>355</v>
      </c>
      <c r="AU29" s="13" t="s">
        <v>348</v>
      </c>
      <c r="AV29" s="13" t="s">
        <v>349</v>
      </c>
      <c r="AW29" s="13" t="s">
        <v>351</v>
      </c>
      <c r="AX29" s="13" t="s">
        <v>354</v>
      </c>
      <c r="AY29" s="13" t="s">
        <v>350</v>
      </c>
      <c r="AZ29" s="13" t="s">
        <v>356</v>
      </c>
    </row>
    <row r="30" spans="2:56" x14ac:dyDescent="0.25">
      <c r="N30" s="13" t="s">
        <v>354</v>
      </c>
      <c r="O30" s="5">
        <v>1.3</v>
      </c>
      <c r="Q30" s="13" t="s">
        <v>350</v>
      </c>
      <c r="R30" s="5">
        <v>0.6</v>
      </c>
      <c r="Z30" s="120"/>
      <c r="AA30" s="66" t="s">
        <v>325</v>
      </c>
      <c r="AB30" s="5">
        <v>8.1</v>
      </c>
      <c r="AC30" s="5">
        <v>28.8</v>
      </c>
      <c r="AD30" s="5">
        <v>1785.9</v>
      </c>
      <c r="AE30" s="5">
        <v>891</v>
      </c>
      <c r="AF30" s="5">
        <v>101.6</v>
      </c>
      <c r="AG30" s="5">
        <v>1906.6</v>
      </c>
      <c r="AH30" s="5">
        <v>49.3</v>
      </c>
      <c r="AI30" s="5">
        <v>33.9</v>
      </c>
      <c r="AJ30" s="5">
        <v>0.6</v>
      </c>
      <c r="AK30" s="5">
        <v>0.2</v>
      </c>
      <c r="AL30" s="5">
        <v>5.0999999999999996</v>
      </c>
      <c r="AM30" s="5">
        <v>0.2</v>
      </c>
      <c r="AN30" s="5">
        <v>2.4</v>
      </c>
      <c r="AO30" s="5">
        <v>71</v>
      </c>
      <c r="AP30" s="5">
        <v>0.8</v>
      </c>
      <c r="AQ30" s="5">
        <v>0.4</v>
      </c>
      <c r="AR30" s="5">
        <v>2</v>
      </c>
      <c r="AS30" s="5">
        <v>5.9</v>
      </c>
      <c r="AT30" s="5">
        <v>1.2</v>
      </c>
      <c r="AU30" s="5">
        <v>0.1</v>
      </c>
      <c r="AV30" s="5">
        <v>10.7</v>
      </c>
      <c r="AW30" s="5">
        <v>1.4</v>
      </c>
      <c r="AX30" s="5">
        <v>0.4</v>
      </c>
      <c r="AY30" s="5">
        <v>0.9</v>
      </c>
      <c r="AZ30" s="5">
        <v>0.1</v>
      </c>
      <c r="BA30" s="26"/>
      <c r="BB30" s="26"/>
    </row>
    <row r="31" spans="2:56" x14ac:dyDescent="0.25">
      <c r="J31" s="16"/>
      <c r="K31" s="15"/>
      <c r="N31" s="13" t="s">
        <v>350</v>
      </c>
      <c r="O31" s="5">
        <v>1</v>
      </c>
    </row>
    <row r="32" spans="2:56" x14ac:dyDescent="0.25">
      <c r="N32" s="16"/>
      <c r="O32" s="36"/>
      <c r="S32" s="16"/>
      <c r="T32" s="15"/>
      <c r="Z32" s="120" t="s">
        <v>468</v>
      </c>
      <c r="AA32" s="65" t="s">
        <v>0</v>
      </c>
      <c r="AB32" s="13" t="s">
        <v>326</v>
      </c>
      <c r="AC32" s="13" t="s">
        <v>327</v>
      </c>
      <c r="AD32" s="13" t="s">
        <v>52</v>
      </c>
      <c r="AE32" s="13" t="s">
        <v>53</v>
      </c>
      <c r="AF32" s="13" t="s">
        <v>328</v>
      </c>
      <c r="AG32" s="13" t="s">
        <v>55</v>
      </c>
      <c r="AH32" s="13" t="s">
        <v>329</v>
      </c>
      <c r="AI32" s="13" t="s">
        <v>330</v>
      </c>
      <c r="AJ32" s="13" t="s">
        <v>331</v>
      </c>
      <c r="AK32" s="13" t="s">
        <v>332</v>
      </c>
      <c r="AL32" s="13" t="s">
        <v>334</v>
      </c>
      <c r="AM32" s="13" t="s">
        <v>337</v>
      </c>
      <c r="AN32" s="13" t="s">
        <v>336</v>
      </c>
      <c r="AO32" s="13" t="s">
        <v>338</v>
      </c>
      <c r="AP32" s="13" t="s">
        <v>339</v>
      </c>
      <c r="AQ32" s="13" t="s">
        <v>340</v>
      </c>
      <c r="AR32" s="13" t="s">
        <v>347</v>
      </c>
      <c r="AS32" s="13" t="s">
        <v>343</v>
      </c>
      <c r="AT32" s="13" t="s">
        <v>345</v>
      </c>
      <c r="AU32" s="13" t="s">
        <v>352</v>
      </c>
      <c r="AV32" s="13" t="s">
        <v>346</v>
      </c>
      <c r="AW32" s="13" t="s">
        <v>348</v>
      </c>
      <c r="AX32" s="13" t="s">
        <v>353</v>
      </c>
      <c r="AY32" s="13" t="s">
        <v>349</v>
      </c>
      <c r="AZ32" s="13" t="s">
        <v>351</v>
      </c>
      <c r="BA32" s="13" t="s">
        <v>354</v>
      </c>
      <c r="BB32" s="13" t="s">
        <v>350</v>
      </c>
    </row>
    <row r="33" spans="2:54" x14ac:dyDescent="0.25">
      <c r="B33" s="120" t="s">
        <v>466</v>
      </c>
      <c r="C33" s="120"/>
      <c r="E33" s="120" t="s">
        <v>467</v>
      </c>
      <c r="F33" s="120"/>
      <c r="H33" s="120" t="s">
        <v>468</v>
      </c>
      <c r="I33" s="120"/>
      <c r="K33" s="120" t="s">
        <v>469</v>
      </c>
      <c r="L33" s="120"/>
      <c r="N33" s="120" t="s">
        <v>470</v>
      </c>
      <c r="O33" s="120"/>
      <c r="Q33" s="117" t="s">
        <v>471</v>
      </c>
      <c r="R33" s="119"/>
      <c r="S33" s="16"/>
      <c r="T33" s="120" t="s">
        <v>472</v>
      </c>
      <c r="U33" s="120"/>
      <c r="W33" s="120" t="s">
        <v>473</v>
      </c>
      <c r="X33" s="120"/>
      <c r="Z33" s="120"/>
      <c r="AA33" s="66" t="s">
        <v>325</v>
      </c>
      <c r="AB33" s="5">
        <v>8.1</v>
      </c>
      <c r="AC33" s="5">
        <v>38.1</v>
      </c>
      <c r="AD33" s="5">
        <v>1826.9</v>
      </c>
      <c r="AE33" s="5">
        <v>888.1</v>
      </c>
      <c r="AF33" s="5">
        <v>104.9</v>
      </c>
      <c r="AG33" s="5">
        <v>1828.2</v>
      </c>
      <c r="AH33" s="5">
        <v>25.2</v>
      </c>
      <c r="AI33" s="5">
        <v>38.799999999999997</v>
      </c>
      <c r="AJ33" s="5">
        <v>0.9</v>
      </c>
      <c r="AK33" s="5">
        <v>0.2</v>
      </c>
      <c r="AL33" s="5">
        <v>6.9</v>
      </c>
      <c r="AM33" s="5">
        <v>0.9</v>
      </c>
      <c r="AN33" s="5">
        <v>15</v>
      </c>
      <c r="AO33" s="5">
        <v>0.8</v>
      </c>
      <c r="AP33" s="5">
        <v>1.3</v>
      </c>
      <c r="AQ33" s="5">
        <v>2.6</v>
      </c>
      <c r="AR33" s="5">
        <v>0.3</v>
      </c>
      <c r="AS33" s="5">
        <v>1.6</v>
      </c>
      <c r="AT33" s="5">
        <v>0.1</v>
      </c>
      <c r="AU33" s="5">
        <v>4.5999999999999996</v>
      </c>
      <c r="AV33" s="5">
        <v>4.2</v>
      </c>
      <c r="AW33" s="5">
        <v>0.1</v>
      </c>
      <c r="AX33" s="5">
        <v>0.1</v>
      </c>
      <c r="AY33" s="5">
        <v>9.5</v>
      </c>
      <c r="AZ33" s="5">
        <v>1.3</v>
      </c>
      <c r="BA33" s="5">
        <v>0.9</v>
      </c>
      <c r="BB33" s="5">
        <v>0.8</v>
      </c>
    </row>
    <row r="34" spans="2:54" x14ac:dyDescent="0.25">
      <c r="B34" s="65" t="s">
        <v>0</v>
      </c>
      <c r="C34" s="66" t="s">
        <v>325</v>
      </c>
      <c r="E34" s="65" t="s">
        <v>0</v>
      </c>
      <c r="F34" s="66" t="s">
        <v>325</v>
      </c>
      <c r="H34" s="65" t="s">
        <v>0</v>
      </c>
      <c r="I34" s="66" t="s">
        <v>325</v>
      </c>
      <c r="K34" s="65" t="s">
        <v>0</v>
      </c>
      <c r="L34" s="66" t="s">
        <v>325</v>
      </c>
      <c r="N34" s="65" t="s">
        <v>0</v>
      </c>
      <c r="O34" s="66" t="s">
        <v>325</v>
      </c>
      <c r="Q34" s="65" t="s">
        <v>0</v>
      </c>
      <c r="R34" s="66" t="s">
        <v>325</v>
      </c>
      <c r="T34" s="65" t="s">
        <v>0</v>
      </c>
      <c r="U34" s="66" t="s">
        <v>325</v>
      </c>
      <c r="W34" s="65" t="s">
        <v>0</v>
      </c>
      <c r="X34" s="66" t="s">
        <v>325</v>
      </c>
    </row>
    <row r="35" spans="2:54" x14ac:dyDescent="0.25">
      <c r="B35" s="13" t="s">
        <v>326</v>
      </c>
      <c r="C35" s="5">
        <v>9.4</v>
      </c>
      <c r="E35" s="13" t="s">
        <v>326</v>
      </c>
      <c r="F35" s="5">
        <v>8.1</v>
      </c>
      <c r="H35" s="13" t="s">
        <v>326</v>
      </c>
      <c r="I35" s="5">
        <v>8.1</v>
      </c>
      <c r="K35" s="13" t="s">
        <v>326</v>
      </c>
      <c r="L35" s="5">
        <v>11.3</v>
      </c>
      <c r="N35" s="13" t="s">
        <v>326</v>
      </c>
      <c r="O35" s="5">
        <v>6.2</v>
      </c>
      <c r="Q35" s="13" t="s">
        <v>326</v>
      </c>
      <c r="R35" s="5">
        <v>10.5</v>
      </c>
      <c r="T35" s="13" t="s">
        <v>326</v>
      </c>
      <c r="U35" s="5">
        <v>10.6</v>
      </c>
      <c r="W35" s="13" t="s">
        <v>326</v>
      </c>
      <c r="X35" s="5">
        <v>3.6</v>
      </c>
      <c r="Z35" s="120" t="s">
        <v>469</v>
      </c>
      <c r="AA35" s="65" t="s">
        <v>0</v>
      </c>
      <c r="AB35" s="13" t="s">
        <v>326</v>
      </c>
      <c r="AC35" s="13" t="s">
        <v>327</v>
      </c>
      <c r="AD35" s="13" t="s">
        <v>52</v>
      </c>
      <c r="AE35" s="13" t="s">
        <v>53</v>
      </c>
      <c r="AF35" s="13" t="s">
        <v>328</v>
      </c>
      <c r="AG35" s="13" t="s">
        <v>55</v>
      </c>
      <c r="AH35" s="13" t="s">
        <v>329</v>
      </c>
      <c r="AI35" s="13" t="s">
        <v>330</v>
      </c>
      <c r="AJ35" s="13" t="s">
        <v>331</v>
      </c>
      <c r="AK35" s="13" t="s">
        <v>332</v>
      </c>
      <c r="AL35" s="13" t="s">
        <v>335</v>
      </c>
      <c r="AM35" s="13" t="s">
        <v>334</v>
      </c>
      <c r="AN35" s="13" t="s">
        <v>336</v>
      </c>
      <c r="AO35" s="13" t="s">
        <v>338</v>
      </c>
      <c r="AP35" s="13" t="s">
        <v>339</v>
      </c>
      <c r="AQ35" s="13" t="s">
        <v>341</v>
      </c>
      <c r="AR35" s="13" t="s">
        <v>344</v>
      </c>
      <c r="AS35" s="13" t="s">
        <v>343</v>
      </c>
      <c r="AT35" s="13" t="s">
        <v>345</v>
      </c>
      <c r="AU35" s="13" t="s">
        <v>346</v>
      </c>
      <c r="AV35" s="13" t="s">
        <v>348</v>
      </c>
      <c r="AW35" s="13" t="s">
        <v>349</v>
      </c>
      <c r="AX35" s="13" t="s">
        <v>351</v>
      </c>
      <c r="AY35" s="13" t="s">
        <v>354</v>
      </c>
      <c r="AZ35" s="13" t="s">
        <v>350</v>
      </c>
    </row>
    <row r="36" spans="2:54" x14ac:dyDescent="0.25">
      <c r="B36" s="13" t="s">
        <v>327</v>
      </c>
      <c r="C36" s="5">
        <v>32.6</v>
      </c>
      <c r="E36" s="13" t="s">
        <v>327</v>
      </c>
      <c r="F36" s="5">
        <v>28.8</v>
      </c>
      <c r="H36" s="13" t="s">
        <v>327</v>
      </c>
      <c r="I36" s="5">
        <v>38.1</v>
      </c>
      <c r="K36" s="13" t="s">
        <v>327</v>
      </c>
      <c r="L36" s="5">
        <v>46.1</v>
      </c>
      <c r="N36" s="13" t="s">
        <v>327</v>
      </c>
      <c r="O36" s="5">
        <v>33.799999999999997</v>
      </c>
      <c r="Q36" s="13" t="s">
        <v>327</v>
      </c>
      <c r="R36" s="5">
        <v>38.9</v>
      </c>
      <c r="T36" s="13" t="s">
        <v>327</v>
      </c>
      <c r="U36" s="5">
        <v>53.8</v>
      </c>
      <c r="W36" s="13" t="s">
        <v>327</v>
      </c>
      <c r="X36" s="5">
        <v>22.7</v>
      </c>
      <c r="Z36" s="120"/>
      <c r="AA36" s="66" t="s">
        <v>325</v>
      </c>
      <c r="AB36" s="5">
        <v>11.3</v>
      </c>
      <c r="AC36" s="5">
        <v>46.1</v>
      </c>
      <c r="AD36" s="5">
        <v>1622.3</v>
      </c>
      <c r="AE36" s="5">
        <v>921.9</v>
      </c>
      <c r="AF36" s="5">
        <v>109.1</v>
      </c>
      <c r="AG36" s="5">
        <v>1907.4</v>
      </c>
      <c r="AH36" s="5">
        <v>40.1</v>
      </c>
      <c r="AI36" s="5">
        <v>36.799999999999997</v>
      </c>
      <c r="AJ36" s="5">
        <v>1.1000000000000001</v>
      </c>
      <c r="AK36" s="5">
        <v>0.5</v>
      </c>
      <c r="AL36" s="5">
        <v>3.7</v>
      </c>
      <c r="AM36" s="5">
        <v>3</v>
      </c>
      <c r="AN36" s="5">
        <v>12</v>
      </c>
      <c r="AO36" s="5">
        <v>1.3</v>
      </c>
      <c r="AP36" s="5">
        <v>0.8</v>
      </c>
      <c r="AQ36" s="5">
        <v>0.5</v>
      </c>
      <c r="AR36" s="5">
        <v>3.4</v>
      </c>
      <c r="AS36" s="5">
        <v>11.4</v>
      </c>
      <c r="AT36" s="5">
        <v>0.6</v>
      </c>
      <c r="AU36" s="5">
        <v>3.4</v>
      </c>
      <c r="AV36" s="5">
        <v>1.2</v>
      </c>
      <c r="AW36" s="5">
        <v>9.1999999999999993</v>
      </c>
      <c r="AX36" s="5">
        <v>1.7</v>
      </c>
      <c r="AY36" s="5">
        <v>0.6</v>
      </c>
      <c r="AZ36" s="5">
        <v>0.4</v>
      </c>
      <c r="BA36" s="26"/>
      <c r="BB36" s="26"/>
    </row>
    <row r="37" spans="2:54" x14ac:dyDescent="0.25">
      <c r="B37" s="13" t="s">
        <v>52</v>
      </c>
      <c r="C37" s="5">
        <v>1770.3</v>
      </c>
      <c r="E37" s="13" t="s">
        <v>52</v>
      </c>
      <c r="F37" s="5">
        <v>1785.9</v>
      </c>
      <c r="H37" s="13" t="s">
        <v>52</v>
      </c>
      <c r="I37" s="5">
        <v>1826.9</v>
      </c>
      <c r="K37" s="13" t="s">
        <v>52</v>
      </c>
      <c r="L37" s="5">
        <v>1622.3</v>
      </c>
      <c r="N37" s="13" t="s">
        <v>52</v>
      </c>
      <c r="O37" s="5">
        <v>1366.1</v>
      </c>
      <c r="Q37" s="13" t="s">
        <v>52</v>
      </c>
      <c r="R37" s="5">
        <v>1733.9</v>
      </c>
      <c r="T37" s="13" t="s">
        <v>52</v>
      </c>
      <c r="U37" s="5">
        <v>1804.7</v>
      </c>
      <c r="W37" s="13" t="s">
        <v>52</v>
      </c>
      <c r="X37" s="5">
        <v>1609.2</v>
      </c>
    </row>
    <row r="38" spans="2:54" x14ac:dyDescent="0.25">
      <c r="B38" s="13" t="s">
        <v>53</v>
      </c>
      <c r="C38" s="5">
        <v>912.9</v>
      </c>
      <c r="E38" s="13" t="s">
        <v>53</v>
      </c>
      <c r="F38" s="5">
        <v>891</v>
      </c>
      <c r="H38" s="13" t="s">
        <v>53</v>
      </c>
      <c r="I38" s="5">
        <v>888.1</v>
      </c>
      <c r="K38" s="13" t="s">
        <v>53</v>
      </c>
      <c r="L38" s="5">
        <v>921.9</v>
      </c>
      <c r="N38" s="13" t="s">
        <v>53</v>
      </c>
      <c r="O38" s="5">
        <v>908.7</v>
      </c>
      <c r="Q38" s="13" t="s">
        <v>53</v>
      </c>
      <c r="R38" s="5">
        <v>944.7</v>
      </c>
      <c r="T38" s="13" t="s">
        <v>53</v>
      </c>
      <c r="U38" s="5">
        <v>992.4</v>
      </c>
      <c r="W38" s="13" t="s">
        <v>53</v>
      </c>
      <c r="X38" s="5">
        <v>856.5</v>
      </c>
      <c r="Z38" s="120" t="s">
        <v>470</v>
      </c>
      <c r="AA38" s="65" t="s">
        <v>0</v>
      </c>
      <c r="AB38" s="13" t="s">
        <v>326</v>
      </c>
      <c r="AC38" s="13" t="s">
        <v>327</v>
      </c>
      <c r="AD38" s="13" t="s">
        <v>52</v>
      </c>
      <c r="AE38" s="13" t="s">
        <v>53</v>
      </c>
      <c r="AF38" s="13" t="s">
        <v>328</v>
      </c>
      <c r="AG38" s="13" t="s">
        <v>55</v>
      </c>
      <c r="AH38" s="13" t="s">
        <v>329</v>
      </c>
      <c r="AI38" s="13" t="s">
        <v>330</v>
      </c>
      <c r="AJ38" s="13" t="s">
        <v>331</v>
      </c>
      <c r="AK38" s="13" t="s">
        <v>332</v>
      </c>
      <c r="AL38" s="13" t="s">
        <v>334</v>
      </c>
      <c r="AM38" s="13" t="s">
        <v>337</v>
      </c>
      <c r="AN38" s="13" t="s">
        <v>336</v>
      </c>
      <c r="AO38" s="13" t="s">
        <v>338</v>
      </c>
      <c r="AP38" s="13" t="s">
        <v>339</v>
      </c>
      <c r="AQ38" s="13" t="s">
        <v>382</v>
      </c>
      <c r="AR38" s="13" t="s">
        <v>342</v>
      </c>
      <c r="AS38" s="13" t="s">
        <v>341</v>
      </c>
      <c r="AT38" s="13" t="s">
        <v>344</v>
      </c>
      <c r="AU38" s="13" t="s">
        <v>340</v>
      </c>
      <c r="AV38" s="13" t="s">
        <v>343</v>
      </c>
      <c r="AW38" s="13" t="s">
        <v>345</v>
      </c>
      <c r="AX38" s="13" t="s">
        <v>346</v>
      </c>
      <c r="AY38" s="13" t="s">
        <v>349</v>
      </c>
      <c r="AZ38" s="13" t="s">
        <v>354</v>
      </c>
      <c r="BA38" s="13" t="s">
        <v>350</v>
      </c>
    </row>
    <row r="39" spans="2:54" x14ac:dyDescent="0.25">
      <c r="B39" s="13" t="s">
        <v>328</v>
      </c>
      <c r="C39" s="5">
        <v>107.3</v>
      </c>
      <c r="E39" s="13" t="s">
        <v>328</v>
      </c>
      <c r="F39" s="5">
        <v>101.6</v>
      </c>
      <c r="H39" s="13" t="s">
        <v>328</v>
      </c>
      <c r="I39" s="5">
        <v>104.9</v>
      </c>
      <c r="K39" s="13" t="s">
        <v>328</v>
      </c>
      <c r="L39" s="5">
        <v>109.1</v>
      </c>
      <c r="N39" s="13" t="s">
        <v>328</v>
      </c>
      <c r="O39" s="5">
        <v>98.1</v>
      </c>
      <c r="Q39" s="13" t="s">
        <v>328</v>
      </c>
      <c r="R39" s="5">
        <v>97.8</v>
      </c>
      <c r="T39" s="13" t="s">
        <v>328</v>
      </c>
      <c r="U39" s="5">
        <v>89.8</v>
      </c>
      <c r="W39" s="13" t="s">
        <v>328</v>
      </c>
      <c r="X39" s="5">
        <v>92.3</v>
      </c>
      <c r="Z39" s="120"/>
      <c r="AA39" s="66" t="s">
        <v>325</v>
      </c>
      <c r="AB39" s="5">
        <v>6.2</v>
      </c>
      <c r="AC39" s="5">
        <v>33.799999999999997</v>
      </c>
      <c r="AD39" s="5">
        <v>1366.1</v>
      </c>
      <c r="AE39" s="5">
        <v>908.7</v>
      </c>
      <c r="AF39" s="5">
        <v>98.1</v>
      </c>
      <c r="AG39" s="5">
        <v>1524.6</v>
      </c>
      <c r="AH39" s="5">
        <v>30</v>
      </c>
      <c r="AI39" s="5">
        <v>37.799999999999997</v>
      </c>
      <c r="AJ39" s="5">
        <v>2.7</v>
      </c>
      <c r="AK39" s="5">
        <v>0.2</v>
      </c>
      <c r="AL39" s="5">
        <v>4.3</v>
      </c>
      <c r="AM39" s="5">
        <v>7.5</v>
      </c>
      <c r="AN39" s="5">
        <v>26.6</v>
      </c>
      <c r="AO39" s="5">
        <v>3.7</v>
      </c>
      <c r="AP39" s="5">
        <v>1.8</v>
      </c>
      <c r="AQ39" s="5">
        <v>0.4</v>
      </c>
      <c r="AR39" s="5">
        <v>0.1</v>
      </c>
      <c r="AS39" s="5">
        <v>1.1000000000000001</v>
      </c>
      <c r="AT39" s="5">
        <v>4.2</v>
      </c>
      <c r="AU39" s="5">
        <v>0.5</v>
      </c>
      <c r="AV39" s="5">
        <v>21.4</v>
      </c>
      <c r="AW39" s="5">
        <v>1.7</v>
      </c>
      <c r="AX39" s="5">
        <v>2.9</v>
      </c>
      <c r="AY39" s="5">
        <v>5.2</v>
      </c>
      <c r="AZ39" s="5">
        <v>1</v>
      </c>
      <c r="BA39" s="5">
        <v>0.7</v>
      </c>
      <c r="BB39" s="26"/>
    </row>
    <row r="40" spans="2:54" x14ac:dyDescent="0.25">
      <c r="B40" s="13" t="s">
        <v>55</v>
      </c>
      <c r="C40" s="5">
        <v>1829.6</v>
      </c>
      <c r="E40" s="13" t="s">
        <v>55</v>
      </c>
      <c r="F40" s="5">
        <v>1906.6</v>
      </c>
      <c r="H40" s="13" t="s">
        <v>55</v>
      </c>
      <c r="I40" s="5">
        <v>1828.2</v>
      </c>
      <c r="K40" s="13" t="s">
        <v>55</v>
      </c>
      <c r="L40" s="5">
        <v>1907.4</v>
      </c>
      <c r="N40" s="13" t="s">
        <v>55</v>
      </c>
      <c r="O40" s="5">
        <v>1524.6</v>
      </c>
      <c r="Q40" s="13" t="s">
        <v>55</v>
      </c>
      <c r="R40" s="5">
        <v>1678.4</v>
      </c>
      <c r="T40" s="13" t="s">
        <v>55</v>
      </c>
      <c r="U40" s="5">
        <v>1336.6</v>
      </c>
      <c r="W40" s="13" t="s">
        <v>55</v>
      </c>
      <c r="X40" s="5">
        <v>1605.4</v>
      </c>
    </row>
    <row r="41" spans="2:54" x14ac:dyDescent="0.25">
      <c r="B41" s="13" t="s">
        <v>329</v>
      </c>
      <c r="C41" s="5">
        <v>17.399999999999999</v>
      </c>
      <c r="E41" s="13" t="s">
        <v>329</v>
      </c>
      <c r="F41" s="5">
        <v>49.3</v>
      </c>
      <c r="H41" s="13" t="s">
        <v>329</v>
      </c>
      <c r="I41" s="5">
        <v>25.2</v>
      </c>
      <c r="K41" s="13" t="s">
        <v>329</v>
      </c>
      <c r="L41" s="5">
        <v>40.1</v>
      </c>
      <c r="N41" s="13" t="s">
        <v>329</v>
      </c>
      <c r="O41" s="5">
        <v>30</v>
      </c>
      <c r="Q41" s="13" t="s">
        <v>329</v>
      </c>
      <c r="R41" s="5">
        <v>21.9</v>
      </c>
      <c r="T41" s="13" t="s">
        <v>329</v>
      </c>
      <c r="U41" s="5">
        <v>59.6</v>
      </c>
      <c r="W41" s="13" t="s">
        <v>329</v>
      </c>
      <c r="X41" s="5">
        <v>25.5</v>
      </c>
      <c r="Z41" s="117" t="s">
        <v>471</v>
      </c>
      <c r="AA41" s="65" t="s">
        <v>0</v>
      </c>
      <c r="AB41" s="13" t="s">
        <v>326</v>
      </c>
      <c r="AC41" s="13" t="s">
        <v>327</v>
      </c>
      <c r="AD41" s="13" t="s">
        <v>52</v>
      </c>
      <c r="AE41" s="13" t="s">
        <v>53</v>
      </c>
      <c r="AF41" s="13" t="s">
        <v>328</v>
      </c>
      <c r="AG41" s="13" t="s">
        <v>55</v>
      </c>
      <c r="AH41" s="13" t="s">
        <v>329</v>
      </c>
      <c r="AI41" s="13" t="s">
        <v>330</v>
      </c>
      <c r="AJ41" s="13" t="s">
        <v>331</v>
      </c>
      <c r="AK41" s="13" t="s">
        <v>332</v>
      </c>
      <c r="AL41" s="13" t="s">
        <v>334</v>
      </c>
      <c r="AM41" s="13" t="s">
        <v>336</v>
      </c>
      <c r="AN41" s="13" t="s">
        <v>338</v>
      </c>
      <c r="AO41" s="13" t="s">
        <v>342</v>
      </c>
      <c r="AP41" s="13" t="s">
        <v>340</v>
      </c>
      <c r="AQ41" s="13" t="s">
        <v>352</v>
      </c>
      <c r="AR41" s="13" t="s">
        <v>346</v>
      </c>
      <c r="AS41" s="13" t="s">
        <v>348</v>
      </c>
      <c r="AT41" s="13" t="s">
        <v>353</v>
      </c>
      <c r="AU41" s="13" t="s">
        <v>349</v>
      </c>
      <c r="AV41" s="13" t="s">
        <v>351</v>
      </c>
      <c r="AW41" s="13" t="s">
        <v>350</v>
      </c>
    </row>
    <row r="42" spans="2:54" x14ac:dyDescent="0.25">
      <c r="B42" s="13" t="s">
        <v>330</v>
      </c>
      <c r="C42" s="5">
        <v>40</v>
      </c>
      <c r="E42" s="13" t="s">
        <v>330</v>
      </c>
      <c r="F42" s="5">
        <v>33.9</v>
      </c>
      <c r="H42" s="13" t="s">
        <v>330</v>
      </c>
      <c r="I42" s="5">
        <v>38.799999999999997</v>
      </c>
      <c r="K42" s="13" t="s">
        <v>330</v>
      </c>
      <c r="L42" s="5">
        <v>36.799999999999997</v>
      </c>
      <c r="N42" s="13" t="s">
        <v>330</v>
      </c>
      <c r="O42" s="5">
        <v>37.799999999999997</v>
      </c>
      <c r="Q42" s="13" t="s">
        <v>330</v>
      </c>
      <c r="R42" s="5">
        <v>37.799999999999997</v>
      </c>
      <c r="T42" s="13" t="s">
        <v>330</v>
      </c>
      <c r="U42" s="5">
        <v>36.700000000000003</v>
      </c>
      <c r="W42" s="13" t="s">
        <v>330</v>
      </c>
      <c r="X42" s="5">
        <v>33.299999999999997</v>
      </c>
      <c r="Z42" s="119"/>
      <c r="AA42" s="66" t="s">
        <v>325</v>
      </c>
      <c r="AB42" s="5">
        <v>10.5</v>
      </c>
      <c r="AC42" s="5">
        <v>38.9</v>
      </c>
      <c r="AD42" s="5">
        <v>1733.9</v>
      </c>
      <c r="AE42" s="5">
        <v>944.7</v>
      </c>
      <c r="AF42" s="5">
        <v>97.8</v>
      </c>
      <c r="AG42" s="5">
        <v>1678.4</v>
      </c>
      <c r="AH42" s="5">
        <v>21.9</v>
      </c>
      <c r="AI42" s="5">
        <v>37.799999999999997</v>
      </c>
      <c r="AJ42" s="5">
        <v>0.4</v>
      </c>
      <c r="AK42" s="5">
        <v>0.2</v>
      </c>
      <c r="AL42" s="5">
        <v>7.7</v>
      </c>
      <c r="AM42" s="5">
        <v>10.7</v>
      </c>
      <c r="AN42" s="5">
        <v>0.8</v>
      </c>
      <c r="AO42" s="5">
        <v>0.1</v>
      </c>
      <c r="AP42" s="5">
        <v>1.3</v>
      </c>
      <c r="AQ42" s="5">
        <v>14.7</v>
      </c>
      <c r="AR42" s="5">
        <v>6.9</v>
      </c>
      <c r="AS42" s="5">
        <v>0.5</v>
      </c>
      <c r="AT42" s="5">
        <v>0.2</v>
      </c>
      <c r="AU42" s="5">
        <v>6.4</v>
      </c>
      <c r="AV42" s="5">
        <v>0.3</v>
      </c>
      <c r="AW42" s="5">
        <v>0.6</v>
      </c>
      <c r="AX42" s="26"/>
      <c r="AY42" s="26"/>
      <c r="AZ42" s="26"/>
      <c r="BA42" s="26"/>
      <c r="BB42" s="26"/>
    </row>
    <row r="43" spans="2:54" x14ac:dyDescent="0.25">
      <c r="B43" s="13" t="s">
        <v>331</v>
      </c>
      <c r="C43" s="5">
        <v>1.1000000000000001</v>
      </c>
      <c r="E43" s="13" t="s">
        <v>331</v>
      </c>
      <c r="F43" s="5">
        <v>0.6</v>
      </c>
      <c r="H43" s="13" t="s">
        <v>331</v>
      </c>
      <c r="I43" s="5">
        <v>0.9</v>
      </c>
      <c r="K43" s="13" t="s">
        <v>331</v>
      </c>
      <c r="L43" s="5">
        <v>1.1000000000000001</v>
      </c>
      <c r="N43" s="13" t="s">
        <v>331</v>
      </c>
      <c r="O43" s="5">
        <v>2.7</v>
      </c>
      <c r="Q43" s="13" t="s">
        <v>331</v>
      </c>
      <c r="R43" s="5">
        <v>0.4</v>
      </c>
      <c r="T43" s="13" t="s">
        <v>331</v>
      </c>
      <c r="U43" s="5">
        <v>1.1000000000000001</v>
      </c>
      <c r="W43" s="13" t="s">
        <v>331</v>
      </c>
      <c r="X43" s="5">
        <v>0.5</v>
      </c>
      <c r="Z43" s="16"/>
    </row>
    <row r="44" spans="2:54" x14ac:dyDescent="0.25">
      <c r="B44" s="13" t="s">
        <v>332</v>
      </c>
      <c r="C44" s="5">
        <v>0.4</v>
      </c>
      <c r="E44" s="13" t="s">
        <v>332</v>
      </c>
      <c r="F44" s="5">
        <v>0.2</v>
      </c>
      <c r="H44" s="13" t="s">
        <v>332</v>
      </c>
      <c r="I44" s="5">
        <v>0.2</v>
      </c>
      <c r="K44" s="13" t="s">
        <v>332</v>
      </c>
      <c r="L44" s="5">
        <v>0.5</v>
      </c>
      <c r="N44" s="13" t="s">
        <v>332</v>
      </c>
      <c r="O44" s="5">
        <v>0.2</v>
      </c>
      <c r="Q44" s="13" t="s">
        <v>332</v>
      </c>
      <c r="R44" s="5">
        <v>0.2</v>
      </c>
      <c r="T44" s="13" t="s">
        <v>332</v>
      </c>
      <c r="U44" s="5">
        <v>0.3</v>
      </c>
      <c r="W44" s="13" t="s">
        <v>334</v>
      </c>
      <c r="X44" s="5">
        <v>2.1</v>
      </c>
      <c r="Z44" s="120" t="s">
        <v>472</v>
      </c>
      <c r="AA44" s="65" t="s">
        <v>0</v>
      </c>
      <c r="AB44" s="13" t="s">
        <v>326</v>
      </c>
      <c r="AC44" s="13" t="s">
        <v>327</v>
      </c>
      <c r="AD44" s="13" t="s">
        <v>52</v>
      </c>
      <c r="AE44" s="13" t="s">
        <v>53</v>
      </c>
      <c r="AF44" s="13" t="s">
        <v>328</v>
      </c>
      <c r="AG44" s="13" t="s">
        <v>55</v>
      </c>
      <c r="AH44" s="13" t="s">
        <v>329</v>
      </c>
      <c r="AI44" s="13" t="s">
        <v>330</v>
      </c>
      <c r="AJ44" s="13" t="s">
        <v>331</v>
      </c>
      <c r="AK44" s="13" t="s">
        <v>332</v>
      </c>
      <c r="AL44" s="13" t="s">
        <v>334</v>
      </c>
      <c r="AM44" s="13" t="s">
        <v>336</v>
      </c>
      <c r="AN44" s="13" t="s">
        <v>338</v>
      </c>
      <c r="AO44" s="13" t="s">
        <v>339</v>
      </c>
      <c r="AP44" s="13" t="s">
        <v>342</v>
      </c>
      <c r="AQ44" s="13" t="s">
        <v>341</v>
      </c>
      <c r="AR44" s="13" t="s">
        <v>340</v>
      </c>
      <c r="AS44" s="13" t="s">
        <v>352</v>
      </c>
      <c r="AT44" s="13" t="s">
        <v>346</v>
      </c>
      <c r="AU44" s="13" t="s">
        <v>353</v>
      </c>
      <c r="AV44" s="13" t="s">
        <v>349</v>
      </c>
      <c r="AW44" s="13" t="s">
        <v>351</v>
      </c>
      <c r="AX44" s="13" t="s">
        <v>350</v>
      </c>
    </row>
    <row r="45" spans="2:54" x14ac:dyDescent="0.25">
      <c r="B45" s="13" t="s">
        <v>334</v>
      </c>
      <c r="C45" s="5">
        <v>5.0999999999999996</v>
      </c>
      <c r="E45" s="13" t="s">
        <v>335</v>
      </c>
      <c r="F45" s="5">
        <v>5.0999999999999996</v>
      </c>
      <c r="H45" s="13" t="s">
        <v>334</v>
      </c>
      <c r="I45" s="5">
        <v>6.9</v>
      </c>
      <c r="K45" s="13" t="s">
        <v>335</v>
      </c>
      <c r="L45" s="5">
        <v>3.7</v>
      </c>
      <c r="N45" s="13" t="s">
        <v>334</v>
      </c>
      <c r="O45" s="5">
        <v>4.3</v>
      </c>
      <c r="Q45" s="13" t="s">
        <v>334</v>
      </c>
      <c r="R45" s="5">
        <v>7.7</v>
      </c>
      <c r="T45" s="13" t="s">
        <v>334</v>
      </c>
      <c r="U45" s="5">
        <v>2.7</v>
      </c>
      <c r="W45" s="13" t="s">
        <v>336</v>
      </c>
      <c r="X45" s="5">
        <v>20.8</v>
      </c>
      <c r="Z45" s="120"/>
      <c r="AA45" s="66" t="s">
        <v>325</v>
      </c>
      <c r="AB45" s="5">
        <v>10.6</v>
      </c>
      <c r="AC45" s="5">
        <v>53.8</v>
      </c>
      <c r="AD45" s="5">
        <v>1804.7</v>
      </c>
      <c r="AE45" s="5">
        <v>992.4</v>
      </c>
      <c r="AF45" s="5">
        <v>89.8</v>
      </c>
      <c r="AG45" s="5">
        <v>1336.6</v>
      </c>
      <c r="AH45" s="5">
        <v>59.6</v>
      </c>
      <c r="AI45" s="5">
        <v>36.700000000000003</v>
      </c>
      <c r="AJ45" s="5">
        <v>1.1000000000000001</v>
      </c>
      <c r="AK45" s="5">
        <v>0.3</v>
      </c>
      <c r="AL45" s="5">
        <v>2.7</v>
      </c>
      <c r="AM45" s="5">
        <v>6.9</v>
      </c>
      <c r="AN45" s="5">
        <v>2</v>
      </c>
      <c r="AO45" s="5">
        <v>0.9</v>
      </c>
      <c r="AP45" s="5">
        <v>0.2</v>
      </c>
      <c r="AQ45" s="5">
        <v>0.4</v>
      </c>
      <c r="AR45" s="5">
        <v>3.5</v>
      </c>
      <c r="AS45" s="5">
        <v>2.2999999999999998</v>
      </c>
      <c r="AT45" s="5">
        <v>6</v>
      </c>
      <c r="AU45" s="5">
        <v>10</v>
      </c>
      <c r="AV45" s="5">
        <v>25.1</v>
      </c>
      <c r="AW45" s="5">
        <v>0.5</v>
      </c>
      <c r="AX45" s="5">
        <v>0.1</v>
      </c>
      <c r="AY45" s="26"/>
      <c r="AZ45" s="26"/>
      <c r="BA45" s="26"/>
      <c r="BB45" s="26"/>
    </row>
    <row r="46" spans="2:54" x14ac:dyDescent="0.25">
      <c r="B46" s="13" t="s">
        <v>337</v>
      </c>
      <c r="C46" s="5">
        <v>1.9</v>
      </c>
      <c r="E46" s="13" t="s">
        <v>333</v>
      </c>
      <c r="F46" s="5">
        <v>0.2</v>
      </c>
      <c r="H46" s="13" t="s">
        <v>337</v>
      </c>
      <c r="I46" s="5">
        <v>0.9</v>
      </c>
      <c r="K46" s="13" t="s">
        <v>334</v>
      </c>
      <c r="L46" s="5">
        <v>3</v>
      </c>
      <c r="N46" s="13" t="s">
        <v>337</v>
      </c>
      <c r="O46" s="5">
        <v>7.5</v>
      </c>
      <c r="Q46" s="13" t="s">
        <v>336</v>
      </c>
      <c r="R46" s="5">
        <v>10.7</v>
      </c>
      <c r="T46" s="13" t="s">
        <v>336</v>
      </c>
      <c r="U46" s="5">
        <v>6.9</v>
      </c>
      <c r="W46" s="13" t="s">
        <v>338</v>
      </c>
      <c r="X46" s="5">
        <v>0.6</v>
      </c>
    </row>
    <row r="47" spans="2:54" x14ac:dyDescent="0.25">
      <c r="B47" s="13" t="s">
        <v>336</v>
      </c>
      <c r="C47" s="5">
        <v>23.4</v>
      </c>
      <c r="E47" s="13" t="s">
        <v>334</v>
      </c>
      <c r="F47" s="5">
        <v>2.4</v>
      </c>
      <c r="H47" s="13" t="s">
        <v>336</v>
      </c>
      <c r="I47" s="5">
        <v>15</v>
      </c>
      <c r="K47" s="13" t="s">
        <v>336</v>
      </c>
      <c r="L47" s="5">
        <v>12</v>
      </c>
      <c r="N47" s="13" t="s">
        <v>336</v>
      </c>
      <c r="O47" s="5">
        <v>26.6</v>
      </c>
      <c r="Q47" s="13" t="s">
        <v>338</v>
      </c>
      <c r="R47" s="5">
        <v>0.8</v>
      </c>
      <c r="T47" s="13" t="s">
        <v>338</v>
      </c>
      <c r="U47" s="5">
        <v>2</v>
      </c>
      <c r="W47" s="13" t="s">
        <v>342</v>
      </c>
      <c r="X47" s="5">
        <v>0.1</v>
      </c>
      <c r="Z47" s="120" t="s">
        <v>473</v>
      </c>
      <c r="AA47" s="65" t="s">
        <v>0</v>
      </c>
      <c r="AB47" s="13" t="s">
        <v>326</v>
      </c>
      <c r="AC47" s="13" t="s">
        <v>327</v>
      </c>
      <c r="AD47" s="13" t="s">
        <v>52</v>
      </c>
      <c r="AE47" s="13" t="s">
        <v>53</v>
      </c>
      <c r="AF47" s="13" t="s">
        <v>328</v>
      </c>
      <c r="AG47" s="13" t="s">
        <v>55</v>
      </c>
      <c r="AH47" s="13" t="s">
        <v>329</v>
      </c>
      <c r="AI47" s="13" t="s">
        <v>330</v>
      </c>
      <c r="AJ47" s="13" t="s">
        <v>331</v>
      </c>
      <c r="AK47" s="13" t="s">
        <v>334</v>
      </c>
      <c r="AL47" s="13" t="s">
        <v>336</v>
      </c>
      <c r="AM47" s="13" t="s">
        <v>338</v>
      </c>
      <c r="AN47" s="13" t="s">
        <v>342</v>
      </c>
      <c r="AO47" s="13" t="s">
        <v>341</v>
      </c>
      <c r="AP47" s="13" t="s">
        <v>344</v>
      </c>
      <c r="AQ47" s="13" t="s">
        <v>340</v>
      </c>
      <c r="AR47" s="13" t="s">
        <v>347</v>
      </c>
      <c r="AS47" s="13" t="s">
        <v>345</v>
      </c>
      <c r="AT47" s="13" t="s">
        <v>352</v>
      </c>
      <c r="AU47" s="13" t="s">
        <v>346</v>
      </c>
      <c r="AV47" s="13" t="s">
        <v>355</v>
      </c>
      <c r="AW47" s="13" t="s">
        <v>349</v>
      </c>
      <c r="AX47" s="13" t="s">
        <v>351</v>
      </c>
      <c r="AY47" s="13" t="s">
        <v>354</v>
      </c>
    </row>
    <row r="48" spans="2:54" x14ac:dyDescent="0.25">
      <c r="B48" s="13" t="s">
        <v>338</v>
      </c>
      <c r="C48" s="5">
        <v>2</v>
      </c>
      <c r="E48" s="13" t="s">
        <v>336</v>
      </c>
      <c r="F48" s="5">
        <v>71</v>
      </c>
      <c r="H48" s="13" t="s">
        <v>338</v>
      </c>
      <c r="I48" s="5">
        <v>0.8</v>
      </c>
      <c r="K48" s="13" t="s">
        <v>338</v>
      </c>
      <c r="L48" s="5">
        <v>1.3</v>
      </c>
      <c r="N48" s="13" t="s">
        <v>338</v>
      </c>
      <c r="O48" s="5">
        <v>3.7</v>
      </c>
      <c r="Q48" s="13" t="s">
        <v>342</v>
      </c>
      <c r="R48" s="5">
        <v>0.1</v>
      </c>
      <c r="T48" s="13" t="s">
        <v>339</v>
      </c>
      <c r="U48" s="5">
        <v>0.9</v>
      </c>
      <c r="W48" s="13" t="s">
        <v>341</v>
      </c>
      <c r="X48" s="5">
        <v>1.6</v>
      </c>
      <c r="Z48" s="120"/>
      <c r="AA48" s="66" t="s">
        <v>325</v>
      </c>
      <c r="AB48" s="5">
        <v>3.6</v>
      </c>
      <c r="AC48" s="5">
        <v>22.7</v>
      </c>
      <c r="AD48" s="5">
        <v>1609.2</v>
      </c>
      <c r="AE48" s="5">
        <v>856.5</v>
      </c>
      <c r="AF48" s="5">
        <v>92.3</v>
      </c>
      <c r="AG48" s="5">
        <v>1605.4</v>
      </c>
      <c r="AH48" s="5">
        <v>25.5</v>
      </c>
      <c r="AI48" s="5">
        <v>33.299999999999997</v>
      </c>
      <c r="AJ48" s="5">
        <v>0.5</v>
      </c>
      <c r="AK48" s="5">
        <v>2.1</v>
      </c>
      <c r="AL48" s="5">
        <v>20.8</v>
      </c>
      <c r="AM48" s="5">
        <v>0.6</v>
      </c>
      <c r="AN48" s="5">
        <v>0.1</v>
      </c>
      <c r="AO48" s="5">
        <v>1.6</v>
      </c>
      <c r="AP48" s="5">
        <v>33.799999999999997</v>
      </c>
      <c r="AQ48" s="5">
        <v>2.8</v>
      </c>
      <c r="AR48" s="5">
        <v>31.4</v>
      </c>
      <c r="AS48" s="5">
        <v>6.3</v>
      </c>
      <c r="AT48" s="5">
        <v>1.5</v>
      </c>
      <c r="AU48" s="5">
        <v>27.2</v>
      </c>
      <c r="AV48" s="5">
        <v>3.8</v>
      </c>
      <c r="AW48" s="5">
        <v>8.6</v>
      </c>
      <c r="AX48" s="5">
        <v>0.2</v>
      </c>
      <c r="AY48" s="5">
        <v>0.1</v>
      </c>
      <c r="AZ48" s="26"/>
      <c r="BA48" s="26"/>
      <c r="BB48" s="26"/>
    </row>
    <row r="49" spans="2:54" x14ac:dyDescent="0.25">
      <c r="B49" s="13" t="s">
        <v>339</v>
      </c>
      <c r="C49" s="5">
        <v>2.2999999999999998</v>
      </c>
      <c r="E49" s="13" t="s">
        <v>338</v>
      </c>
      <c r="F49" s="5">
        <v>0.8</v>
      </c>
      <c r="H49" s="13" t="s">
        <v>339</v>
      </c>
      <c r="I49" s="5">
        <v>1.3</v>
      </c>
      <c r="K49" s="13" t="s">
        <v>339</v>
      </c>
      <c r="L49" s="5">
        <v>0.8</v>
      </c>
      <c r="N49" s="13" t="s">
        <v>339</v>
      </c>
      <c r="O49" s="5">
        <v>1.8</v>
      </c>
      <c r="Q49" s="13" t="s">
        <v>340</v>
      </c>
      <c r="R49" s="5">
        <v>1.3</v>
      </c>
      <c r="T49" s="13" t="s">
        <v>342</v>
      </c>
      <c r="U49" s="5">
        <v>0.2</v>
      </c>
      <c r="W49" s="13" t="s">
        <v>344</v>
      </c>
      <c r="X49" s="5">
        <v>33.799999999999997</v>
      </c>
    </row>
    <row r="50" spans="2:54" x14ac:dyDescent="0.25">
      <c r="B50" s="13" t="s">
        <v>365</v>
      </c>
      <c r="C50" s="5">
        <v>-3</v>
      </c>
      <c r="E50" s="13" t="s">
        <v>339</v>
      </c>
      <c r="F50" s="5">
        <v>0.4</v>
      </c>
      <c r="H50" s="13" t="s">
        <v>340</v>
      </c>
      <c r="I50" s="5">
        <v>2.6</v>
      </c>
      <c r="K50" s="13" t="s">
        <v>341</v>
      </c>
      <c r="L50" s="5">
        <v>0.5</v>
      </c>
      <c r="N50" s="13" t="s">
        <v>382</v>
      </c>
      <c r="O50" s="5">
        <v>0.4</v>
      </c>
      <c r="Q50" s="13" t="s">
        <v>352</v>
      </c>
      <c r="R50" s="5">
        <v>14.7</v>
      </c>
      <c r="T50" s="13" t="s">
        <v>341</v>
      </c>
      <c r="U50" s="5">
        <v>0.4</v>
      </c>
      <c r="W50" s="13" t="s">
        <v>340</v>
      </c>
      <c r="X50" s="5">
        <v>2.8</v>
      </c>
      <c r="Z50" s="120" t="s">
        <v>474</v>
      </c>
      <c r="AA50" s="65" t="s">
        <v>0</v>
      </c>
      <c r="AB50" s="13" t="s">
        <v>326</v>
      </c>
      <c r="AC50" s="13" t="s">
        <v>327</v>
      </c>
      <c r="AD50" s="13" t="s">
        <v>52</v>
      </c>
      <c r="AE50" s="13" t="s">
        <v>53</v>
      </c>
      <c r="AF50" s="13" t="s">
        <v>328</v>
      </c>
      <c r="AG50" s="13" t="s">
        <v>55</v>
      </c>
      <c r="AH50" s="13" t="s">
        <v>329</v>
      </c>
      <c r="AI50" s="13" t="s">
        <v>330</v>
      </c>
      <c r="AJ50" s="13" t="s">
        <v>331</v>
      </c>
      <c r="AK50" s="13" t="s">
        <v>332</v>
      </c>
      <c r="AL50" s="13" t="s">
        <v>334</v>
      </c>
      <c r="AM50" s="13" t="s">
        <v>336</v>
      </c>
      <c r="AN50" s="13" t="s">
        <v>338</v>
      </c>
      <c r="AO50" s="13" t="s">
        <v>339</v>
      </c>
      <c r="AP50" s="13" t="s">
        <v>341</v>
      </c>
      <c r="AQ50" s="13" t="s">
        <v>344</v>
      </c>
      <c r="AR50" s="13" t="s">
        <v>340</v>
      </c>
      <c r="AS50" s="13" t="s">
        <v>352</v>
      </c>
      <c r="AT50" s="13" t="s">
        <v>355</v>
      </c>
      <c r="AU50" s="13" t="s">
        <v>349</v>
      </c>
      <c r="AV50" s="13" t="s">
        <v>351</v>
      </c>
      <c r="AW50" s="13" t="s">
        <v>354</v>
      </c>
      <c r="AX50" s="13" t="s">
        <v>350</v>
      </c>
    </row>
    <row r="51" spans="2:54" x14ac:dyDescent="0.25">
      <c r="B51" s="13" t="s">
        <v>341</v>
      </c>
      <c r="C51" s="5">
        <v>0.3</v>
      </c>
      <c r="E51" s="13" t="s">
        <v>340</v>
      </c>
      <c r="F51" s="5">
        <v>2</v>
      </c>
      <c r="H51" s="13" t="s">
        <v>347</v>
      </c>
      <c r="I51" s="5">
        <v>0.3</v>
      </c>
      <c r="K51" s="13" t="s">
        <v>344</v>
      </c>
      <c r="L51" s="5">
        <v>3.4</v>
      </c>
      <c r="N51" s="13" t="s">
        <v>342</v>
      </c>
      <c r="O51" s="5">
        <v>0.1</v>
      </c>
      <c r="Q51" s="13" t="s">
        <v>346</v>
      </c>
      <c r="R51" s="5">
        <v>6.9</v>
      </c>
      <c r="T51" s="13" t="s">
        <v>340</v>
      </c>
      <c r="U51" s="5">
        <v>3.5</v>
      </c>
      <c r="W51" s="13" t="s">
        <v>347</v>
      </c>
      <c r="X51" s="5">
        <v>31.4</v>
      </c>
      <c r="Z51" s="120"/>
      <c r="AA51" s="66" t="s">
        <v>325</v>
      </c>
      <c r="AB51" s="5">
        <v>4.3</v>
      </c>
      <c r="AC51" s="5">
        <v>32.1</v>
      </c>
      <c r="AD51" s="5">
        <v>1437.4</v>
      </c>
      <c r="AE51" s="5">
        <v>1044.0999999999999</v>
      </c>
      <c r="AF51" s="5">
        <v>110.6</v>
      </c>
      <c r="AG51" s="5">
        <v>1496.4</v>
      </c>
      <c r="AH51" s="5">
        <v>29.1</v>
      </c>
      <c r="AI51" s="5">
        <v>34.5</v>
      </c>
      <c r="AJ51" s="5">
        <v>1.2</v>
      </c>
      <c r="AK51" s="5">
        <v>0.1</v>
      </c>
      <c r="AL51" s="5">
        <v>3.5</v>
      </c>
      <c r="AM51" s="5">
        <v>2.7</v>
      </c>
      <c r="AN51" s="5">
        <v>1.6</v>
      </c>
      <c r="AO51" s="5">
        <v>0.3</v>
      </c>
      <c r="AP51" s="5">
        <v>0.7</v>
      </c>
      <c r="AQ51" s="5">
        <v>21.7</v>
      </c>
      <c r="AR51" s="5">
        <v>3.3</v>
      </c>
      <c r="AS51" s="5">
        <v>70</v>
      </c>
      <c r="AT51" s="5">
        <v>0.3</v>
      </c>
      <c r="AU51" s="5">
        <v>10</v>
      </c>
      <c r="AV51" s="5">
        <v>0.6</v>
      </c>
      <c r="AW51" s="5">
        <v>0.1</v>
      </c>
      <c r="AX51" s="5">
        <v>0.3</v>
      </c>
      <c r="AY51" s="26"/>
      <c r="AZ51" s="26"/>
      <c r="BA51" s="26"/>
      <c r="BB51" s="26"/>
    </row>
    <row r="52" spans="2:54" x14ac:dyDescent="0.25">
      <c r="B52" s="13" t="s">
        <v>340</v>
      </c>
      <c r="C52" s="5">
        <v>2.4</v>
      </c>
      <c r="E52" s="13" t="s">
        <v>343</v>
      </c>
      <c r="F52" s="5">
        <v>5.9</v>
      </c>
      <c r="H52" s="13" t="s">
        <v>343</v>
      </c>
      <c r="I52" s="5">
        <v>1.6</v>
      </c>
      <c r="K52" s="13" t="s">
        <v>343</v>
      </c>
      <c r="L52" s="5">
        <v>11.4</v>
      </c>
      <c r="N52" s="13" t="s">
        <v>341</v>
      </c>
      <c r="O52" s="5">
        <v>1.1000000000000001</v>
      </c>
      <c r="Q52" s="13" t="s">
        <v>348</v>
      </c>
      <c r="R52" s="5">
        <v>0.5</v>
      </c>
      <c r="T52" s="13" t="s">
        <v>352</v>
      </c>
      <c r="U52" s="5">
        <v>2.2999999999999998</v>
      </c>
      <c r="W52" s="13" t="s">
        <v>345</v>
      </c>
      <c r="X52" s="5">
        <v>6.3</v>
      </c>
    </row>
    <row r="53" spans="2:54" x14ac:dyDescent="0.25">
      <c r="B53" s="13" t="s">
        <v>347</v>
      </c>
      <c r="C53" s="5">
        <v>0.7</v>
      </c>
      <c r="E53" s="13" t="s">
        <v>355</v>
      </c>
      <c r="F53" s="5">
        <v>1.2</v>
      </c>
      <c r="H53" s="13" t="s">
        <v>345</v>
      </c>
      <c r="I53" s="5">
        <v>0.1</v>
      </c>
      <c r="K53" s="13" t="s">
        <v>345</v>
      </c>
      <c r="L53" s="5">
        <v>0.6</v>
      </c>
      <c r="N53" s="13" t="s">
        <v>344</v>
      </c>
      <c r="O53" s="5">
        <v>4.2</v>
      </c>
      <c r="Q53" s="13" t="s">
        <v>353</v>
      </c>
      <c r="R53" s="5">
        <v>0.2</v>
      </c>
      <c r="T53" s="13" t="s">
        <v>346</v>
      </c>
      <c r="U53" s="5">
        <v>6</v>
      </c>
      <c r="W53" s="13" t="s">
        <v>352</v>
      </c>
      <c r="X53" s="5">
        <v>1.5</v>
      </c>
      <c r="Z53" s="120" t="s">
        <v>475</v>
      </c>
      <c r="AA53" s="65" t="s">
        <v>0</v>
      </c>
      <c r="AB53" s="13" t="s">
        <v>326</v>
      </c>
      <c r="AC53" s="13" t="s">
        <v>327</v>
      </c>
      <c r="AD53" s="13" t="s">
        <v>52</v>
      </c>
      <c r="AE53" s="13" t="s">
        <v>53</v>
      </c>
      <c r="AF53" s="13" t="s">
        <v>328</v>
      </c>
      <c r="AG53" s="13" t="s">
        <v>55</v>
      </c>
      <c r="AH53" s="13" t="s">
        <v>329</v>
      </c>
      <c r="AI53" s="13" t="s">
        <v>330</v>
      </c>
      <c r="AJ53" s="13" t="s">
        <v>331</v>
      </c>
      <c r="AK53" s="13" t="s">
        <v>332</v>
      </c>
      <c r="AL53" s="13" t="s">
        <v>333</v>
      </c>
      <c r="AM53" s="13" t="s">
        <v>334</v>
      </c>
      <c r="AN53" s="13" t="s">
        <v>336</v>
      </c>
      <c r="AO53" s="13" t="s">
        <v>338</v>
      </c>
      <c r="AP53" s="13" t="s">
        <v>342</v>
      </c>
      <c r="AQ53" s="13" t="s">
        <v>341</v>
      </c>
      <c r="AR53" s="13" t="s">
        <v>344</v>
      </c>
      <c r="AS53" s="13" t="s">
        <v>340</v>
      </c>
      <c r="AT53" s="13" t="s">
        <v>343</v>
      </c>
      <c r="AU53" s="13" t="s">
        <v>346</v>
      </c>
      <c r="AV53" s="13" t="s">
        <v>366</v>
      </c>
      <c r="AW53" s="13" t="s">
        <v>351</v>
      </c>
      <c r="AX53" s="13" t="s">
        <v>354</v>
      </c>
      <c r="AY53" s="13" t="s">
        <v>350</v>
      </c>
    </row>
    <row r="54" spans="2:54" x14ac:dyDescent="0.25">
      <c r="B54" s="13" t="s">
        <v>343</v>
      </c>
      <c r="C54" s="5">
        <v>4.9000000000000004</v>
      </c>
      <c r="E54" s="13" t="s">
        <v>348</v>
      </c>
      <c r="F54" s="5">
        <v>0.1</v>
      </c>
      <c r="H54" s="13" t="s">
        <v>352</v>
      </c>
      <c r="I54" s="5">
        <v>4.5999999999999996</v>
      </c>
      <c r="K54" s="13" t="s">
        <v>346</v>
      </c>
      <c r="L54" s="5">
        <v>3.4</v>
      </c>
      <c r="N54" s="13" t="s">
        <v>340</v>
      </c>
      <c r="O54" s="5">
        <v>0.5</v>
      </c>
      <c r="Q54" s="13" t="s">
        <v>349</v>
      </c>
      <c r="R54" s="5">
        <v>6.4</v>
      </c>
      <c r="T54" s="13" t="s">
        <v>353</v>
      </c>
      <c r="U54" s="5">
        <v>10</v>
      </c>
      <c r="W54" s="13" t="s">
        <v>346</v>
      </c>
      <c r="X54" s="5">
        <v>27.2</v>
      </c>
      <c r="Z54" s="120"/>
      <c r="AA54" s="66" t="s">
        <v>325</v>
      </c>
      <c r="AB54" s="5">
        <v>9.3000000000000007</v>
      </c>
      <c r="AC54" s="5">
        <v>24.3</v>
      </c>
      <c r="AD54" s="5">
        <v>2203.6</v>
      </c>
      <c r="AE54" s="5">
        <v>993.9</v>
      </c>
      <c r="AF54" s="5">
        <v>110.8</v>
      </c>
      <c r="AG54" s="5">
        <v>1286.8</v>
      </c>
      <c r="AH54" s="5">
        <v>132.9</v>
      </c>
      <c r="AI54" s="5">
        <v>44.7</v>
      </c>
      <c r="AJ54" s="5">
        <v>1</v>
      </c>
      <c r="AK54" s="5">
        <v>0.4</v>
      </c>
      <c r="AL54" s="5">
        <v>0.4</v>
      </c>
      <c r="AM54" s="5">
        <v>2.2000000000000002</v>
      </c>
      <c r="AN54" s="5">
        <v>1.7</v>
      </c>
      <c r="AO54" s="5">
        <v>0.9</v>
      </c>
      <c r="AP54" s="5">
        <v>0.3</v>
      </c>
      <c r="AQ54" s="5">
        <v>0.3</v>
      </c>
      <c r="AR54" s="5">
        <v>3.8</v>
      </c>
      <c r="AS54" s="5">
        <v>2.8</v>
      </c>
      <c r="AT54" s="5">
        <v>15.9</v>
      </c>
      <c r="AU54" s="5">
        <v>6.3</v>
      </c>
      <c r="AV54" s="5">
        <v>26.4</v>
      </c>
      <c r="AW54" s="5">
        <v>0.5</v>
      </c>
      <c r="AX54" s="5">
        <v>0.1</v>
      </c>
      <c r="AY54" s="5">
        <v>0.4</v>
      </c>
      <c r="AZ54" s="26"/>
      <c r="BA54" s="26"/>
      <c r="BB54" s="26"/>
    </row>
    <row r="55" spans="2:54" x14ac:dyDescent="0.25">
      <c r="B55" s="13" t="s">
        <v>345</v>
      </c>
      <c r="C55" s="5">
        <v>2.5</v>
      </c>
      <c r="E55" s="13" t="s">
        <v>349</v>
      </c>
      <c r="F55" s="5">
        <v>10.7</v>
      </c>
      <c r="H55" s="13" t="s">
        <v>346</v>
      </c>
      <c r="I55" s="5">
        <v>4.2</v>
      </c>
      <c r="K55" s="13" t="s">
        <v>348</v>
      </c>
      <c r="L55" s="5">
        <v>1.2</v>
      </c>
      <c r="N55" s="13" t="s">
        <v>343</v>
      </c>
      <c r="O55" s="5">
        <v>21.4</v>
      </c>
      <c r="Q55" s="13" t="s">
        <v>351</v>
      </c>
      <c r="R55" s="5">
        <v>0.3</v>
      </c>
      <c r="T55" s="13" t="s">
        <v>349</v>
      </c>
      <c r="U55" s="5">
        <v>25.1</v>
      </c>
      <c r="W55" s="13" t="s">
        <v>355</v>
      </c>
      <c r="X55" s="5">
        <v>3.8</v>
      </c>
    </row>
    <row r="56" spans="2:54" x14ac:dyDescent="0.25">
      <c r="B56" s="13" t="s">
        <v>355</v>
      </c>
      <c r="C56" s="5">
        <v>6.4</v>
      </c>
      <c r="E56" s="13" t="s">
        <v>351</v>
      </c>
      <c r="F56" s="5">
        <v>1.4</v>
      </c>
      <c r="H56" s="13" t="s">
        <v>348</v>
      </c>
      <c r="I56" s="5">
        <v>0.1</v>
      </c>
      <c r="K56" s="13" t="s">
        <v>349</v>
      </c>
      <c r="L56" s="5">
        <v>9.1999999999999993</v>
      </c>
      <c r="N56" s="13" t="s">
        <v>345</v>
      </c>
      <c r="O56" s="5">
        <v>1.7</v>
      </c>
      <c r="Q56" s="13" t="s">
        <v>350</v>
      </c>
      <c r="R56" s="5">
        <v>0.6</v>
      </c>
      <c r="T56" s="13" t="s">
        <v>351</v>
      </c>
      <c r="U56" s="5">
        <v>0.5</v>
      </c>
      <c r="W56" s="13" t="s">
        <v>349</v>
      </c>
      <c r="X56" s="5">
        <v>8.6</v>
      </c>
      <c r="Z56" s="120" t="s">
        <v>476</v>
      </c>
      <c r="AA56" s="65" t="s">
        <v>0</v>
      </c>
      <c r="AB56" s="13" t="s">
        <v>326</v>
      </c>
      <c r="AC56" s="13" t="s">
        <v>327</v>
      </c>
      <c r="AD56" s="13" t="s">
        <v>52</v>
      </c>
      <c r="AE56" s="13" t="s">
        <v>53</v>
      </c>
      <c r="AF56" s="13" t="s">
        <v>328</v>
      </c>
      <c r="AG56" s="13" t="s">
        <v>55</v>
      </c>
      <c r="AH56" s="13" t="s">
        <v>329</v>
      </c>
      <c r="AI56" s="13" t="s">
        <v>330</v>
      </c>
      <c r="AJ56" s="13" t="s">
        <v>331</v>
      </c>
      <c r="AK56" s="13" t="s">
        <v>332</v>
      </c>
      <c r="AL56" s="13" t="s">
        <v>334</v>
      </c>
      <c r="AM56" s="13" t="s">
        <v>336</v>
      </c>
      <c r="AN56" s="13" t="s">
        <v>338</v>
      </c>
      <c r="AO56" s="13" t="s">
        <v>341</v>
      </c>
      <c r="AP56" s="13" t="s">
        <v>340</v>
      </c>
      <c r="AQ56" s="13" t="s">
        <v>352</v>
      </c>
      <c r="AR56" s="13" t="s">
        <v>346</v>
      </c>
      <c r="AS56" s="13" t="s">
        <v>355</v>
      </c>
      <c r="AT56" s="13" t="s">
        <v>353</v>
      </c>
      <c r="AU56" s="13" t="s">
        <v>349</v>
      </c>
      <c r="AV56" s="13" t="s">
        <v>351</v>
      </c>
      <c r="AW56" s="13" t="s">
        <v>350</v>
      </c>
    </row>
    <row r="57" spans="2:54" x14ac:dyDescent="0.25">
      <c r="B57" s="13" t="s">
        <v>353</v>
      </c>
      <c r="C57" s="5">
        <v>0.5</v>
      </c>
      <c r="E57" s="13" t="s">
        <v>354</v>
      </c>
      <c r="F57" s="5">
        <v>0.4</v>
      </c>
      <c r="H57" s="13" t="s">
        <v>353</v>
      </c>
      <c r="I57" s="5">
        <v>0.1</v>
      </c>
      <c r="K57" s="13" t="s">
        <v>351</v>
      </c>
      <c r="L57" s="5">
        <v>1.7</v>
      </c>
      <c r="N57" s="13" t="s">
        <v>346</v>
      </c>
      <c r="O57" s="5">
        <v>2.9</v>
      </c>
      <c r="T57" s="13" t="s">
        <v>350</v>
      </c>
      <c r="U57" s="5">
        <v>0.1</v>
      </c>
      <c r="W57" s="13" t="s">
        <v>351</v>
      </c>
      <c r="X57" s="5">
        <v>0.2</v>
      </c>
      <c r="Z57" s="120"/>
      <c r="AA57" s="66" t="s">
        <v>325</v>
      </c>
      <c r="AB57" s="5">
        <v>7.5</v>
      </c>
      <c r="AC57" s="5">
        <v>7.3</v>
      </c>
      <c r="AD57" s="5">
        <v>1722.2</v>
      </c>
      <c r="AE57" s="5">
        <v>1008.6</v>
      </c>
      <c r="AF57" s="5">
        <v>118.9</v>
      </c>
      <c r="AG57" s="5">
        <v>1876</v>
      </c>
      <c r="AH57" s="5">
        <v>78.099999999999994</v>
      </c>
      <c r="AI57" s="5">
        <v>42.7</v>
      </c>
      <c r="AJ57" s="5">
        <v>0.1</v>
      </c>
      <c r="AK57" s="5">
        <v>0.3</v>
      </c>
      <c r="AL57" s="5">
        <v>4.4000000000000004</v>
      </c>
      <c r="AM57" s="5">
        <v>1.6</v>
      </c>
      <c r="AN57" s="5">
        <v>0.2</v>
      </c>
      <c r="AO57" s="5">
        <v>0.3</v>
      </c>
      <c r="AP57" s="5">
        <v>3.5</v>
      </c>
      <c r="AQ57" s="5">
        <v>3.3</v>
      </c>
      <c r="AR57" s="5">
        <v>5.2</v>
      </c>
      <c r="AS57" s="5">
        <v>0.3</v>
      </c>
      <c r="AT57" s="5">
        <v>0.1</v>
      </c>
      <c r="AU57" s="5">
        <v>8.6</v>
      </c>
      <c r="AV57" s="5">
        <v>1.1000000000000001</v>
      </c>
      <c r="AW57" s="5">
        <v>0.4</v>
      </c>
      <c r="AX57" s="26"/>
      <c r="AY57" s="26"/>
      <c r="AZ57" s="26"/>
      <c r="BA57" s="26"/>
      <c r="BB57" s="26"/>
    </row>
    <row r="58" spans="2:54" x14ac:dyDescent="0.25">
      <c r="B58" s="13" t="s">
        <v>349</v>
      </c>
      <c r="C58" s="5">
        <v>9.1</v>
      </c>
      <c r="E58" s="13" t="s">
        <v>350</v>
      </c>
      <c r="F58" s="5">
        <v>0.9</v>
      </c>
      <c r="H58" s="13" t="s">
        <v>349</v>
      </c>
      <c r="I58" s="5">
        <v>9.5</v>
      </c>
      <c r="K58" s="13" t="s">
        <v>354</v>
      </c>
      <c r="L58" s="5">
        <v>0.6</v>
      </c>
      <c r="N58" s="13" t="s">
        <v>349</v>
      </c>
      <c r="O58" s="5">
        <v>5.2</v>
      </c>
      <c r="W58" s="13" t="s">
        <v>354</v>
      </c>
      <c r="X58" s="5">
        <v>0.1</v>
      </c>
    </row>
    <row r="59" spans="2:54" x14ac:dyDescent="0.25">
      <c r="B59" s="13" t="s">
        <v>354</v>
      </c>
      <c r="C59" s="5">
        <v>0.1</v>
      </c>
      <c r="E59" s="13" t="s">
        <v>356</v>
      </c>
      <c r="F59" s="5">
        <v>0.1</v>
      </c>
      <c r="H59" s="13" t="s">
        <v>351</v>
      </c>
      <c r="I59" s="5">
        <v>1.3</v>
      </c>
      <c r="K59" s="13" t="s">
        <v>350</v>
      </c>
      <c r="L59" s="5">
        <v>0.4</v>
      </c>
      <c r="N59" s="13" t="s">
        <v>354</v>
      </c>
      <c r="O59" s="5">
        <v>1</v>
      </c>
      <c r="Z59" s="120" t="s">
        <v>477</v>
      </c>
      <c r="AA59" s="65" t="s">
        <v>0</v>
      </c>
      <c r="AB59" s="13" t="s">
        <v>326</v>
      </c>
      <c r="AC59" s="13" t="s">
        <v>327</v>
      </c>
      <c r="AD59" s="13" t="s">
        <v>52</v>
      </c>
      <c r="AE59" s="13" t="s">
        <v>53</v>
      </c>
      <c r="AF59" s="13" t="s">
        <v>328</v>
      </c>
      <c r="AG59" s="13" t="s">
        <v>55</v>
      </c>
      <c r="AH59" s="13" t="s">
        <v>329</v>
      </c>
      <c r="AI59" s="13" t="s">
        <v>330</v>
      </c>
      <c r="AJ59" s="13" t="s">
        <v>331</v>
      </c>
      <c r="AK59" s="13" t="s">
        <v>332</v>
      </c>
      <c r="AL59" s="13" t="s">
        <v>334</v>
      </c>
      <c r="AM59" s="13" t="s">
        <v>337</v>
      </c>
      <c r="AN59" s="13" t="s">
        <v>336</v>
      </c>
      <c r="AO59" s="13" t="s">
        <v>338</v>
      </c>
      <c r="AP59" s="13" t="s">
        <v>339</v>
      </c>
      <c r="AQ59" s="13" t="s">
        <v>344</v>
      </c>
      <c r="AR59" s="13" t="s">
        <v>340</v>
      </c>
      <c r="AS59" s="13" t="s">
        <v>343</v>
      </c>
      <c r="AT59" s="13" t="s">
        <v>352</v>
      </c>
      <c r="AU59" s="13" t="s">
        <v>349</v>
      </c>
      <c r="AV59" s="13" t="s">
        <v>351</v>
      </c>
      <c r="AW59" s="13" t="s">
        <v>354</v>
      </c>
      <c r="AX59" s="13" t="s">
        <v>350</v>
      </c>
    </row>
    <row r="60" spans="2:54" x14ac:dyDescent="0.25">
      <c r="B60" s="13" t="s">
        <v>350</v>
      </c>
      <c r="C60" s="5">
        <v>0.4</v>
      </c>
      <c r="H60" s="13" t="s">
        <v>354</v>
      </c>
      <c r="I60" s="5">
        <v>0.9</v>
      </c>
      <c r="N60" s="13" t="s">
        <v>350</v>
      </c>
      <c r="O60" s="5">
        <v>0.7</v>
      </c>
      <c r="Z60" s="120"/>
      <c r="AA60" s="66" t="s">
        <v>325</v>
      </c>
      <c r="AB60" s="5">
        <v>8.4</v>
      </c>
      <c r="AC60" s="5">
        <v>42.9</v>
      </c>
      <c r="AD60" s="5">
        <v>1571.5</v>
      </c>
      <c r="AE60" s="5">
        <v>875.4</v>
      </c>
      <c r="AF60" s="5">
        <v>106.9</v>
      </c>
      <c r="AG60" s="5">
        <v>1898.8</v>
      </c>
      <c r="AH60" s="5">
        <v>16.899999999999999</v>
      </c>
      <c r="AI60" s="5">
        <v>37.5</v>
      </c>
      <c r="AJ60" s="5">
        <v>0.8</v>
      </c>
      <c r="AK60" s="5">
        <v>0.4</v>
      </c>
      <c r="AL60" s="5">
        <v>5.8</v>
      </c>
      <c r="AM60" s="5">
        <v>-0.3</v>
      </c>
      <c r="AN60" s="5">
        <v>10.199999999999999</v>
      </c>
      <c r="AO60" s="5">
        <v>1.5</v>
      </c>
      <c r="AP60" s="5">
        <v>0.2</v>
      </c>
      <c r="AQ60" s="5">
        <v>4.9000000000000004</v>
      </c>
      <c r="AR60" s="5">
        <v>2.7</v>
      </c>
      <c r="AS60" s="5">
        <v>0.8</v>
      </c>
      <c r="AT60" s="5">
        <v>0.4</v>
      </c>
      <c r="AU60" s="5">
        <v>9.3000000000000007</v>
      </c>
      <c r="AV60" s="5">
        <v>1.5</v>
      </c>
      <c r="AW60" s="5">
        <v>0.2</v>
      </c>
      <c r="AX60" s="5">
        <v>0.5</v>
      </c>
      <c r="AY60" s="26"/>
      <c r="AZ60" s="26"/>
      <c r="BA60" s="26"/>
      <c r="BB60" s="26"/>
    </row>
    <row r="61" spans="2:54" x14ac:dyDescent="0.25">
      <c r="H61" s="13" t="s">
        <v>350</v>
      </c>
      <c r="I61" s="5">
        <v>0.8</v>
      </c>
    </row>
    <row r="62" spans="2:54" x14ac:dyDescent="0.25">
      <c r="Z62" s="120" t="s">
        <v>478</v>
      </c>
      <c r="AA62" s="65" t="s">
        <v>0</v>
      </c>
      <c r="AB62" s="13" t="s">
        <v>326</v>
      </c>
      <c r="AC62" s="13" t="s">
        <v>327</v>
      </c>
      <c r="AD62" s="13" t="s">
        <v>52</v>
      </c>
      <c r="AE62" s="13" t="s">
        <v>53</v>
      </c>
      <c r="AF62" s="13" t="s">
        <v>328</v>
      </c>
      <c r="AG62" s="13" t="s">
        <v>55</v>
      </c>
      <c r="AH62" s="13" t="s">
        <v>329</v>
      </c>
      <c r="AI62" s="13" t="s">
        <v>330</v>
      </c>
      <c r="AJ62" s="13" t="s">
        <v>331</v>
      </c>
      <c r="AK62" s="13" t="s">
        <v>332</v>
      </c>
      <c r="AL62" s="13" t="s">
        <v>334</v>
      </c>
      <c r="AM62" s="13" t="s">
        <v>337</v>
      </c>
      <c r="AN62" s="13" t="s">
        <v>336</v>
      </c>
      <c r="AO62" s="13" t="s">
        <v>338</v>
      </c>
      <c r="AP62" s="13" t="s">
        <v>339</v>
      </c>
      <c r="AQ62" s="13" t="s">
        <v>341</v>
      </c>
      <c r="AR62" s="13" t="s">
        <v>344</v>
      </c>
      <c r="AS62" s="13" t="s">
        <v>340</v>
      </c>
      <c r="AT62" s="13" t="s">
        <v>345</v>
      </c>
      <c r="AU62" s="13" t="s">
        <v>346</v>
      </c>
      <c r="AV62" s="13" t="s">
        <v>349</v>
      </c>
      <c r="AW62" s="13" t="s">
        <v>351</v>
      </c>
      <c r="AX62" s="13" t="s">
        <v>354</v>
      </c>
      <c r="AY62" s="13" t="s">
        <v>350</v>
      </c>
    </row>
    <row r="63" spans="2:54" x14ac:dyDescent="0.25">
      <c r="B63" s="120" t="s">
        <v>474</v>
      </c>
      <c r="C63" s="120"/>
      <c r="E63" s="120" t="s">
        <v>475</v>
      </c>
      <c r="F63" s="120"/>
      <c r="H63" s="120" t="s">
        <v>476</v>
      </c>
      <c r="I63" s="120"/>
      <c r="K63" s="120" t="s">
        <v>477</v>
      </c>
      <c r="L63" s="120"/>
      <c r="N63" s="120" t="s">
        <v>478</v>
      </c>
      <c r="O63" s="120"/>
      <c r="Q63" s="120" t="s">
        <v>479</v>
      </c>
      <c r="R63" s="120"/>
      <c r="T63" s="120" t="s">
        <v>480</v>
      </c>
      <c r="U63" s="120"/>
      <c r="W63" s="120" t="s">
        <v>481</v>
      </c>
      <c r="X63" s="120"/>
      <c r="Z63" s="120"/>
      <c r="AA63" s="66" t="s">
        <v>325</v>
      </c>
      <c r="AB63" s="5">
        <v>11.1</v>
      </c>
      <c r="AC63" s="5">
        <v>32.200000000000003</v>
      </c>
      <c r="AD63" s="5">
        <v>1775.9</v>
      </c>
      <c r="AE63" s="5">
        <v>872.4</v>
      </c>
      <c r="AF63" s="5">
        <v>103</v>
      </c>
      <c r="AG63" s="5">
        <v>1826.7</v>
      </c>
      <c r="AH63" s="5">
        <v>18.899999999999999</v>
      </c>
      <c r="AI63" s="5">
        <v>38.1</v>
      </c>
      <c r="AJ63" s="5">
        <v>0.6</v>
      </c>
      <c r="AK63" s="5">
        <v>0.1</v>
      </c>
      <c r="AL63" s="5">
        <v>7.4</v>
      </c>
      <c r="AM63" s="5">
        <v>0.8</v>
      </c>
      <c r="AN63" s="5">
        <v>14.1</v>
      </c>
      <c r="AO63" s="5">
        <v>0.8</v>
      </c>
      <c r="AP63" s="5">
        <v>0.3</v>
      </c>
      <c r="AQ63" s="5">
        <v>0.7</v>
      </c>
      <c r="AR63" s="5">
        <v>18.5</v>
      </c>
      <c r="AS63" s="5">
        <v>1.7</v>
      </c>
      <c r="AT63" s="5">
        <v>2.2999999999999998</v>
      </c>
      <c r="AU63" s="5">
        <v>3.1</v>
      </c>
      <c r="AV63" s="5">
        <v>10.7</v>
      </c>
      <c r="AW63" s="5">
        <v>1.3</v>
      </c>
      <c r="AX63" s="5">
        <v>0.9</v>
      </c>
      <c r="AY63" s="5">
        <v>0.4</v>
      </c>
      <c r="AZ63" s="26"/>
      <c r="BA63" s="26"/>
      <c r="BB63" s="26"/>
    </row>
    <row r="64" spans="2:54" x14ac:dyDescent="0.25">
      <c r="B64" s="65" t="s">
        <v>0</v>
      </c>
      <c r="C64" s="66" t="s">
        <v>325</v>
      </c>
      <c r="E64" s="65" t="s">
        <v>0</v>
      </c>
      <c r="F64" s="66" t="s">
        <v>325</v>
      </c>
      <c r="H64" s="65" t="s">
        <v>0</v>
      </c>
      <c r="I64" s="66" t="s">
        <v>325</v>
      </c>
      <c r="K64" s="65" t="s">
        <v>0</v>
      </c>
      <c r="L64" s="66" t="s">
        <v>325</v>
      </c>
      <c r="N64" s="65" t="s">
        <v>0</v>
      </c>
      <c r="O64" s="66" t="s">
        <v>325</v>
      </c>
      <c r="Q64" s="65" t="s">
        <v>0</v>
      </c>
      <c r="R64" s="66" t="s">
        <v>325</v>
      </c>
      <c r="T64" s="65" t="s">
        <v>0</v>
      </c>
      <c r="U64" s="66" t="s">
        <v>325</v>
      </c>
      <c r="W64" s="65" t="s">
        <v>0</v>
      </c>
      <c r="X64" s="66" t="s">
        <v>325</v>
      </c>
    </row>
    <row r="65" spans="2:54" x14ac:dyDescent="0.25">
      <c r="B65" s="13" t="s">
        <v>326</v>
      </c>
      <c r="C65" s="5">
        <v>4.3</v>
      </c>
      <c r="E65" s="13" t="s">
        <v>326</v>
      </c>
      <c r="F65" s="5">
        <v>9.3000000000000007</v>
      </c>
      <c r="H65" s="13" t="s">
        <v>326</v>
      </c>
      <c r="I65" s="5">
        <v>7.5</v>
      </c>
      <c r="K65" s="13" t="s">
        <v>326</v>
      </c>
      <c r="L65" s="5">
        <v>8.4</v>
      </c>
      <c r="N65" s="13" t="s">
        <v>326</v>
      </c>
      <c r="O65" s="5">
        <v>11.1</v>
      </c>
      <c r="Q65" s="13" t="s">
        <v>326</v>
      </c>
      <c r="R65" s="5">
        <v>6.7</v>
      </c>
      <c r="T65" s="13" t="s">
        <v>326</v>
      </c>
      <c r="U65" s="5">
        <v>10.3</v>
      </c>
      <c r="W65" s="13" t="s">
        <v>326</v>
      </c>
      <c r="X65" s="5">
        <v>1.5</v>
      </c>
      <c r="Z65" s="120" t="s">
        <v>479</v>
      </c>
      <c r="AA65" s="65" t="s">
        <v>0</v>
      </c>
      <c r="AB65" s="13" t="s">
        <v>326</v>
      </c>
      <c r="AC65" s="13" t="s">
        <v>327</v>
      </c>
      <c r="AD65" s="13" t="s">
        <v>52</v>
      </c>
      <c r="AE65" s="13" t="s">
        <v>53</v>
      </c>
      <c r="AF65" s="13" t="s">
        <v>328</v>
      </c>
      <c r="AG65" s="13" t="s">
        <v>55</v>
      </c>
      <c r="AH65" s="13" t="s">
        <v>330</v>
      </c>
      <c r="AI65" s="13" t="s">
        <v>331</v>
      </c>
      <c r="AJ65" s="13" t="s">
        <v>332</v>
      </c>
      <c r="AK65" s="13" t="s">
        <v>334</v>
      </c>
      <c r="AL65" s="13" t="s">
        <v>337</v>
      </c>
      <c r="AM65" s="13" t="s">
        <v>336</v>
      </c>
      <c r="AN65" s="13" t="s">
        <v>338</v>
      </c>
      <c r="AO65" s="13" t="s">
        <v>339</v>
      </c>
      <c r="AP65" s="13" t="s">
        <v>382</v>
      </c>
      <c r="AQ65" s="13" t="s">
        <v>342</v>
      </c>
      <c r="AR65" s="13" t="s">
        <v>341</v>
      </c>
      <c r="AS65" s="13" t="s">
        <v>340</v>
      </c>
      <c r="AT65" s="13" t="s">
        <v>343</v>
      </c>
      <c r="AU65" s="13" t="s">
        <v>345</v>
      </c>
      <c r="AV65" s="13" t="s">
        <v>346</v>
      </c>
      <c r="AW65" s="13" t="s">
        <v>366</v>
      </c>
      <c r="AX65" s="13" t="s">
        <v>353</v>
      </c>
      <c r="AY65" s="13" t="s">
        <v>482</v>
      </c>
      <c r="AZ65" s="13" t="s">
        <v>351</v>
      </c>
      <c r="BA65" s="13" t="s">
        <v>354</v>
      </c>
      <c r="BB65" s="13" t="s">
        <v>350</v>
      </c>
    </row>
    <row r="66" spans="2:54" x14ac:dyDescent="0.25">
      <c r="B66" s="13" t="s">
        <v>327</v>
      </c>
      <c r="C66" s="5">
        <v>32.1</v>
      </c>
      <c r="E66" s="13" t="s">
        <v>327</v>
      </c>
      <c r="F66" s="5">
        <v>24.3</v>
      </c>
      <c r="H66" s="13" t="s">
        <v>327</v>
      </c>
      <c r="I66" s="5">
        <v>7.3</v>
      </c>
      <c r="K66" s="13" t="s">
        <v>327</v>
      </c>
      <c r="L66" s="5">
        <v>42.9</v>
      </c>
      <c r="N66" s="13" t="s">
        <v>327</v>
      </c>
      <c r="O66" s="5">
        <v>32.200000000000003</v>
      </c>
      <c r="Q66" s="13" t="s">
        <v>327</v>
      </c>
      <c r="R66" s="5">
        <v>35.799999999999997</v>
      </c>
      <c r="T66" s="13" t="s">
        <v>327</v>
      </c>
      <c r="U66" s="5">
        <v>29.9</v>
      </c>
      <c r="W66" s="13" t="s">
        <v>327</v>
      </c>
      <c r="X66" s="5">
        <v>13.7</v>
      </c>
      <c r="Z66" s="120"/>
      <c r="AA66" s="66" t="s">
        <v>325</v>
      </c>
      <c r="AB66" s="5">
        <v>6.7</v>
      </c>
      <c r="AC66" s="5">
        <v>35.799999999999997</v>
      </c>
      <c r="AD66" s="5">
        <v>1165.7</v>
      </c>
      <c r="AE66" s="5">
        <v>807.3</v>
      </c>
      <c r="AF66" s="5">
        <v>91.6</v>
      </c>
      <c r="AG66" s="5">
        <v>700</v>
      </c>
      <c r="AH66" s="5">
        <v>37.700000000000003</v>
      </c>
      <c r="AI66" s="5">
        <v>0.9</v>
      </c>
      <c r="AJ66" s="5">
        <v>0.6</v>
      </c>
      <c r="AK66" s="5">
        <v>5.0999999999999996</v>
      </c>
      <c r="AL66" s="5">
        <v>0.4</v>
      </c>
      <c r="AM66" s="5">
        <v>10.3</v>
      </c>
      <c r="AN66" s="5">
        <v>1.1000000000000001</v>
      </c>
      <c r="AO66" s="5">
        <v>2.5</v>
      </c>
      <c r="AP66" s="5">
        <v>0.1</v>
      </c>
      <c r="AQ66" s="5">
        <v>0.1</v>
      </c>
      <c r="AR66" s="5">
        <v>1.6</v>
      </c>
      <c r="AS66" s="5">
        <v>3.2</v>
      </c>
      <c r="AT66" s="5">
        <v>1.5</v>
      </c>
      <c r="AU66" s="5">
        <v>0.3</v>
      </c>
      <c r="AV66" s="5">
        <v>3.5</v>
      </c>
      <c r="AW66" s="5">
        <v>104.7</v>
      </c>
      <c r="AX66" s="5">
        <v>3.5</v>
      </c>
      <c r="AY66" s="5">
        <v>6.1</v>
      </c>
      <c r="AZ66" s="5">
        <v>0.6</v>
      </c>
      <c r="BA66" s="5">
        <v>1.2</v>
      </c>
      <c r="BB66" s="5">
        <v>0.6</v>
      </c>
    </row>
    <row r="67" spans="2:54" x14ac:dyDescent="0.25">
      <c r="B67" s="13" t="s">
        <v>52</v>
      </c>
      <c r="C67" s="5">
        <v>1437.4</v>
      </c>
      <c r="E67" s="13" t="s">
        <v>52</v>
      </c>
      <c r="F67" s="5">
        <v>2203.6</v>
      </c>
      <c r="H67" s="13" t="s">
        <v>52</v>
      </c>
      <c r="I67" s="5">
        <v>1722.2</v>
      </c>
      <c r="K67" s="13" t="s">
        <v>52</v>
      </c>
      <c r="L67" s="5">
        <v>1571.5</v>
      </c>
      <c r="N67" s="13" t="s">
        <v>52</v>
      </c>
      <c r="O67" s="5">
        <v>1775.9</v>
      </c>
      <c r="Q67" s="13" t="s">
        <v>52</v>
      </c>
      <c r="R67" s="5">
        <v>1165.7</v>
      </c>
      <c r="T67" s="13" t="s">
        <v>52</v>
      </c>
      <c r="U67" s="5">
        <v>1447.2</v>
      </c>
      <c r="W67" s="13" t="s">
        <v>52</v>
      </c>
      <c r="X67" s="5">
        <v>2127</v>
      </c>
    </row>
    <row r="68" spans="2:54" x14ac:dyDescent="0.25">
      <c r="B68" s="13" t="s">
        <v>53</v>
      </c>
      <c r="C68" s="5">
        <v>1044.0999999999999</v>
      </c>
      <c r="E68" s="13" t="s">
        <v>53</v>
      </c>
      <c r="F68" s="5">
        <v>993.9</v>
      </c>
      <c r="H68" s="13" t="s">
        <v>53</v>
      </c>
      <c r="I68" s="5">
        <v>1008.6</v>
      </c>
      <c r="K68" s="13" t="s">
        <v>53</v>
      </c>
      <c r="L68" s="5">
        <v>875.4</v>
      </c>
      <c r="N68" s="13" t="s">
        <v>53</v>
      </c>
      <c r="O68" s="5">
        <v>872.4</v>
      </c>
      <c r="Q68" s="13" t="s">
        <v>53</v>
      </c>
      <c r="R68" s="5">
        <v>807.3</v>
      </c>
      <c r="T68" s="13" t="s">
        <v>53</v>
      </c>
      <c r="U68" s="5">
        <v>1174.8</v>
      </c>
      <c r="W68" s="13" t="s">
        <v>53</v>
      </c>
      <c r="X68" s="5">
        <v>1158.4000000000001</v>
      </c>
      <c r="Z68" s="120" t="s">
        <v>480</v>
      </c>
      <c r="AA68" s="65" t="s">
        <v>0</v>
      </c>
      <c r="AB68" s="13" t="s">
        <v>326</v>
      </c>
      <c r="AC68" s="13" t="s">
        <v>327</v>
      </c>
      <c r="AD68" s="13" t="s">
        <v>52</v>
      </c>
      <c r="AE68" s="13" t="s">
        <v>53</v>
      </c>
      <c r="AF68" s="13" t="s">
        <v>328</v>
      </c>
      <c r="AG68" s="13" t="s">
        <v>329</v>
      </c>
      <c r="AH68" s="13" t="s">
        <v>330</v>
      </c>
      <c r="AI68" s="13" t="s">
        <v>331</v>
      </c>
      <c r="AJ68" s="13" t="s">
        <v>332</v>
      </c>
      <c r="AK68" s="13" t="s">
        <v>334</v>
      </c>
      <c r="AL68" s="13" t="s">
        <v>336</v>
      </c>
      <c r="AM68" s="13" t="s">
        <v>338</v>
      </c>
      <c r="AN68" s="13" t="s">
        <v>339</v>
      </c>
      <c r="AO68" s="13" t="s">
        <v>342</v>
      </c>
      <c r="AP68" s="13" t="s">
        <v>341</v>
      </c>
      <c r="AQ68" s="13" t="s">
        <v>344</v>
      </c>
      <c r="AR68" s="13" t="s">
        <v>340</v>
      </c>
      <c r="AS68" s="13" t="s">
        <v>347</v>
      </c>
      <c r="AT68" s="13" t="s">
        <v>343</v>
      </c>
      <c r="AU68" s="13" t="s">
        <v>352</v>
      </c>
      <c r="AV68" s="13" t="s">
        <v>346</v>
      </c>
      <c r="AW68" s="13" t="s">
        <v>366</v>
      </c>
      <c r="AX68" s="13" t="s">
        <v>351</v>
      </c>
      <c r="AY68" s="13" t="s">
        <v>354</v>
      </c>
      <c r="AZ68" s="13" t="s">
        <v>350</v>
      </c>
    </row>
    <row r="69" spans="2:54" x14ac:dyDescent="0.25">
      <c r="B69" s="13" t="s">
        <v>328</v>
      </c>
      <c r="C69" s="5">
        <v>110.6</v>
      </c>
      <c r="E69" s="13" t="s">
        <v>328</v>
      </c>
      <c r="F69" s="5">
        <v>110.8</v>
      </c>
      <c r="H69" s="13" t="s">
        <v>328</v>
      </c>
      <c r="I69" s="5">
        <v>118.9</v>
      </c>
      <c r="K69" s="13" t="s">
        <v>328</v>
      </c>
      <c r="L69" s="5">
        <v>106.9</v>
      </c>
      <c r="N69" s="13" t="s">
        <v>328</v>
      </c>
      <c r="O69" s="5">
        <v>103</v>
      </c>
      <c r="Q69" s="13" t="s">
        <v>328</v>
      </c>
      <c r="R69" s="5">
        <v>91.6</v>
      </c>
      <c r="T69" s="13" t="s">
        <v>328</v>
      </c>
      <c r="U69" s="5">
        <v>107.1</v>
      </c>
      <c r="W69" s="13" t="s">
        <v>328</v>
      </c>
      <c r="X69" s="5">
        <v>114.8</v>
      </c>
      <c r="Z69" s="120"/>
      <c r="AA69" s="66" t="s">
        <v>325</v>
      </c>
      <c r="AB69" s="5">
        <v>10.3</v>
      </c>
      <c r="AC69" s="5">
        <v>29.9</v>
      </c>
      <c r="AD69" s="5">
        <v>1447.2</v>
      </c>
      <c r="AE69" s="5">
        <v>1174.8</v>
      </c>
      <c r="AF69" s="5">
        <v>107.1</v>
      </c>
      <c r="AG69" s="5">
        <v>6.5</v>
      </c>
      <c r="AH69" s="5">
        <v>37.4</v>
      </c>
      <c r="AI69" s="5">
        <v>1.1000000000000001</v>
      </c>
      <c r="AJ69" s="5">
        <v>0.3</v>
      </c>
      <c r="AK69" s="5">
        <v>4.5</v>
      </c>
      <c r="AL69" s="5">
        <v>3.6</v>
      </c>
      <c r="AM69" s="5">
        <v>1</v>
      </c>
      <c r="AN69" s="5">
        <v>0.2</v>
      </c>
      <c r="AO69" s="5">
        <v>0.1</v>
      </c>
      <c r="AP69" s="5">
        <v>0.9</v>
      </c>
      <c r="AQ69" s="5">
        <v>6.5</v>
      </c>
      <c r="AR69" s="5">
        <v>2.8</v>
      </c>
      <c r="AS69" s="5">
        <v>6.3</v>
      </c>
      <c r="AT69" s="5">
        <v>11.2</v>
      </c>
      <c r="AU69" s="5">
        <v>1.2</v>
      </c>
      <c r="AV69" s="5">
        <v>3.4</v>
      </c>
      <c r="AW69" s="5">
        <v>19.5</v>
      </c>
      <c r="AX69" s="5">
        <v>0.9</v>
      </c>
      <c r="AY69" s="5">
        <v>0.3</v>
      </c>
      <c r="AZ69" s="5">
        <v>1</v>
      </c>
      <c r="BA69" s="26"/>
      <c r="BB69" s="26"/>
    </row>
    <row r="70" spans="2:54" x14ac:dyDescent="0.25">
      <c r="B70" s="13" t="s">
        <v>55</v>
      </c>
      <c r="C70" s="5">
        <v>1496.4</v>
      </c>
      <c r="E70" s="13" t="s">
        <v>55</v>
      </c>
      <c r="F70" s="5">
        <v>1286.8</v>
      </c>
      <c r="H70" s="13" t="s">
        <v>55</v>
      </c>
      <c r="I70" s="5">
        <v>1876</v>
      </c>
      <c r="K70" s="13" t="s">
        <v>55</v>
      </c>
      <c r="L70" s="5">
        <v>1898.8</v>
      </c>
      <c r="N70" s="13" t="s">
        <v>55</v>
      </c>
      <c r="O70" s="5">
        <v>1826.7</v>
      </c>
      <c r="Q70" s="13" t="s">
        <v>55</v>
      </c>
      <c r="R70" s="5">
        <v>700</v>
      </c>
      <c r="T70" s="13" t="s">
        <v>329</v>
      </c>
      <c r="U70" s="5">
        <v>6.5</v>
      </c>
      <c r="W70" s="13" t="s">
        <v>55</v>
      </c>
      <c r="X70" s="5">
        <v>1385.4</v>
      </c>
    </row>
    <row r="71" spans="2:54" x14ac:dyDescent="0.25">
      <c r="B71" s="13" t="s">
        <v>329</v>
      </c>
      <c r="C71" s="5">
        <v>29.1</v>
      </c>
      <c r="E71" s="13" t="s">
        <v>329</v>
      </c>
      <c r="F71" s="5">
        <v>132.9</v>
      </c>
      <c r="H71" s="13" t="s">
        <v>329</v>
      </c>
      <c r="I71" s="5">
        <v>78.099999999999994</v>
      </c>
      <c r="K71" s="13" t="s">
        <v>329</v>
      </c>
      <c r="L71" s="5">
        <v>16.899999999999999</v>
      </c>
      <c r="N71" s="13" t="s">
        <v>329</v>
      </c>
      <c r="O71" s="5">
        <v>18.899999999999999</v>
      </c>
      <c r="Q71" s="13" t="s">
        <v>330</v>
      </c>
      <c r="R71" s="5">
        <v>37.700000000000003</v>
      </c>
      <c r="T71" s="13" t="s">
        <v>330</v>
      </c>
      <c r="U71" s="5">
        <v>37.4</v>
      </c>
      <c r="W71" s="13" t="s">
        <v>329</v>
      </c>
      <c r="X71" s="5">
        <v>41.4</v>
      </c>
      <c r="Z71" s="120" t="s">
        <v>481</v>
      </c>
      <c r="AA71" s="65" t="s">
        <v>0</v>
      </c>
      <c r="AB71" s="13" t="s">
        <v>326</v>
      </c>
      <c r="AC71" s="13" t="s">
        <v>327</v>
      </c>
      <c r="AD71" s="13" t="s">
        <v>52</v>
      </c>
      <c r="AE71" s="13" t="s">
        <v>53</v>
      </c>
      <c r="AF71" s="13" t="s">
        <v>328</v>
      </c>
      <c r="AG71" s="13" t="s">
        <v>55</v>
      </c>
      <c r="AH71" s="13" t="s">
        <v>329</v>
      </c>
      <c r="AI71" s="13" t="s">
        <v>330</v>
      </c>
      <c r="AJ71" s="13" t="s">
        <v>331</v>
      </c>
      <c r="AK71" s="13" t="s">
        <v>332</v>
      </c>
      <c r="AL71" s="13" t="s">
        <v>334</v>
      </c>
      <c r="AM71" s="13" t="s">
        <v>336</v>
      </c>
      <c r="AN71" s="13" t="s">
        <v>338</v>
      </c>
      <c r="AO71" s="13" t="s">
        <v>339</v>
      </c>
      <c r="AP71" s="13" t="s">
        <v>341</v>
      </c>
      <c r="AQ71" s="13" t="s">
        <v>344</v>
      </c>
      <c r="AR71" s="13" t="s">
        <v>343</v>
      </c>
      <c r="AS71" s="13" t="s">
        <v>345</v>
      </c>
      <c r="AT71" s="13" t="s">
        <v>355</v>
      </c>
      <c r="AU71" s="13" t="s">
        <v>348</v>
      </c>
      <c r="AV71" s="13" t="s">
        <v>353</v>
      </c>
      <c r="AW71" s="13" t="s">
        <v>349</v>
      </c>
      <c r="AX71" s="13" t="s">
        <v>351</v>
      </c>
      <c r="AY71" s="13" t="s">
        <v>354</v>
      </c>
      <c r="AZ71" s="13" t="s">
        <v>350</v>
      </c>
    </row>
    <row r="72" spans="2:54" x14ac:dyDescent="0.25">
      <c r="B72" s="13" t="s">
        <v>330</v>
      </c>
      <c r="C72" s="5">
        <v>34.5</v>
      </c>
      <c r="E72" s="13" t="s">
        <v>330</v>
      </c>
      <c r="F72" s="5">
        <v>44.7</v>
      </c>
      <c r="H72" s="13" t="s">
        <v>330</v>
      </c>
      <c r="I72" s="5">
        <v>42.7</v>
      </c>
      <c r="K72" s="13" t="s">
        <v>330</v>
      </c>
      <c r="L72" s="5">
        <v>37.5</v>
      </c>
      <c r="N72" s="13" t="s">
        <v>330</v>
      </c>
      <c r="O72" s="5">
        <v>38.1</v>
      </c>
      <c r="Q72" s="13" t="s">
        <v>331</v>
      </c>
      <c r="R72" s="5">
        <v>0.9</v>
      </c>
      <c r="T72" s="13" t="s">
        <v>331</v>
      </c>
      <c r="U72" s="5">
        <v>1.1000000000000001</v>
      </c>
      <c r="W72" s="13" t="s">
        <v>330</v>
      </c>
      <c r="X72" s="5">
        <v>44.9</v>
      </c>
      <c r="Z72" s="120"/>
      <c r="AA72" s="66" t="s">
        <v>325</v>
      </c>
      <c r="AB72" s="5">
        <v>1.5</v>
      </c>
      <c r="AC72" s="5">
        <v>13.7</v>
      </c>
      <c r="AD72" s="5">
        <v>2127</v>
      </c>
      <c r="AE72" s="5">
        <v>1158.4000000000001</v>
      </c>
      <c r="AF72" s="5">
        <v>114.8</v>
      </c>
      <c r="AG72" s="5">
        <v>1385.4</v>
      </c>
      <c r="AH72" s="5">
        <v>41.4</v>
      </c>
      <c r="AI72" s="5">
        <v>44.9</v>
      </c>
      <c r="AJ72" s="5">
        <v>0.8</v>
      </c>
      <c r="AK72" s="5">
        <v>0.2</v>
      </c>
      <c r="AL72" s="5">
        <v>4.7</v>
      </c>
      <c r="AM72" s="5">
        <v>5.4</v>
      </c>
      <c r="AN72" s="5">
        <v>0.8</v>
      </c>
      <c r="AO72" s="5">
        <v>0.2</v>
      </c>
      <c r="AP72" s="5">
        <v>1.6</v>
      </c>
      <c r="AQ72" s="5">
        <v>25.9</v>
      </c>
      <c r="AR72" s="5">
        <v>5.6</v>
      </c>
      <c r="AS72" s="5">
        <v>3.3</v>
      </c>
      <c r="AT72" s="5">
        <v>0.1</v>
      </c>
      <c r="AU72" s="5">
        <v>0.2</v>
      </c>
      <c r="AV72" s="5">
        <v>0.5</v>
      </c>
      <c r="AW72" s="5">
        <v>4.8</v>
      </c>
      <c r="AX72" s="5">
        <v>0.8</v>
      </c>
      <c r="AY72" s="5">
        <v>0.7</v>
      </c>
      <c r="AZ72" s="5">
        <v>0.8</v>
      </c>
      <c r="BA72" s="26"/>
      <c r="BB72" s="26"/>
    </row>
    <row r="73" spans="2:54" x14ac:dyDescent="0.25">
      <c r="B73" s="13" t="s">
        <v>331</v>
      </c>
      <c r="C73" s="5">
        <v>1.2</v>
      </c>
      <c r="E73" s="13" t="s">
        <v>331</v>
      </c>
      <c r="F73" s="5">
        <v>1</v>
      </c>
      <c r="H73" s="13" t="s">
        <v>331</v>
      </c>
      <c r="I73" s="5">
        <v>0.1</v>
      </c>
      <c r="K73" s="13" t="s">
        <v>331</v>
      </c>
      <c r="L73" s="5">
        <v>0.8</v>
      </c>
      <c r="N73" s="13" t="s">
        <v>331</v>
      </c>
      <c r="O73" s="5">
        <v>0.6</v>
      </c>
      <c r="Q73" s="13" t="s">
        <v>332</v>
      </c>
      <c r="R73" s="5">
        <v>0.6</v>
      </c>
      <c r="T73" s="13" t="s">
        <v>332</v>
      </c>
      <c r="U73" s="5">
        <v>0.3</v>
      </c>
      <c r="W73" s="13" t="s">
        <v>331</v>
      </c>
      <c r="X73" s="5">
        <v>0.8</v>
      </c>
    </row>
    <row r="74" spans="2:54" x14ac:dyDescent="0.25">
      <c r="B74" s="13" t="s">
        <v>332</v>
      </c>
      <c r="C74" s="5">
        <v>0.1</v>
      </c>
      <c r="E74" s="13" t="s">
        <v>332</v>
      </c>
      <c r="F74" s="5">
        <v>0.4</v>
      </c>
      <c r="H74" s="13" t="s">
        <v>332</v>
      </c>
      <c r="I74" s="5">
        <v>0.3</v>
      </c>
      <c r="K74" s="13" t="s">
        <v>332</v>
      </c>
      <c r="L74" s="5">
        <v>0.4</v>
      </c>
      <c r="N74" s="13" t="s">
        <v>332</v>
      </c>
      <c r="O74" s="5">
        <v>0.1</v>
      </c>
      <c r="Q74" s="13" t="s">
        <v>334</v>
      </c>
      <c r="R74" s="5">
        <v>5.0999999999999996</v>
      </c>
      <c r="T74" s="13" t="s">
        <v>334</v>
      </c>
      <c r="U74" s="5">
        <v>4.5</v>
      </c>
      <c r="W74" s="13" t="s">
        <v>332</v>
      </c>
      <c r="X74" s="5">
        <v>0.2</v>
      </c>
      <c r="Z74" s="120" t="s">
        <v>483</v>
      </c>
      <c r="AA74" s="65" t="s">
        <v>0</v>
      </c>
      <c r="AB74" s="13" t="s">
        <v>326</v>
      </c>
      <c r="AC74" s="13" t="s">
        <v>327</v>
      </c>
      <c r="AD74" s="13" t="s">
        <v>52</v>
      </c>
      <c r="AE74" s="13" t="s">
        <v>53</v>
      </c>
      <c r="AF74" s="13" t="s">
        <v>328</v>
      </c>
      <c r="AG74" s="13" t="s">
        <v>55</v>
      </c>
      <c r="AH74" s="13" t="s">
        <v>329</v>
      </c>
      <c r="AI74" s="13" t="s">
        <v>330</v>
      </c>
      <c r="AJ74" s="13" t="s">
        <v>331</v>
      </c>
      <c r="AK74" s="13" t="s">
        <v>332</v>
      </c>
      <c r="AL74" s="13" t="s">
        <v>334</v>
      </c>
      <c r="AM74" s="13" t="s">
        <v>337</v>
      </c>
      <c r="AN74" s="13" t="s">
        <v>336</v>
      </c>
      <c r="AO74" s="13" t="s">
        <v>338</v>
      </c>
      <c r="AP74" s="13" t="s">
        <v>339</v>
      </c>
      <c r="AQ74" s="13" t="s">
        <v>341</v>
      </c>
      <c r="AR74" s="13" t="s">
        <v>340</v>
      </c>
      <c r="AS74" s="13" t="s">
        <v>347</v>
      </c>
      <c r="AT74" s="13" t="s">
        <v>343</v>
      </c>
      <c r="AU74" s="13" t="s">
        <v>345</v>
      </c>
      <c r="AV74" s="13" t="s">
        <v>352</v>
      </c>
      <c r="AW74" s="13" t="s">
        <v>346</v>
      </c>
      <c r="AX74" s="13" t="s">
        <v>355</v>
      </c>
      <c r="AY74" s="13" t="s">
        <v>348</v>
      </c>
      <c r="AZ74" s="13" t="s">
        <v>349</v>
      </c>
      <c r="BA74" s="13" t="s">
        <v>351</v>
      </c>
      <c r="BB74" s="13" t="s">
        <v>350</v>
      </c>
    </row>
    <row r="75" spans="2:54" x14ac:dyDescent="0.25">
      <c r="B75" s="13" t="s">
        <v>334</v>
      </c>
      <c r="C75" s="5">
        <v>3.5</v>
      </c>
      <c r="E75" s="13" t="s">
        <v>333</v>
      </c>
      <c r="F75" s="5">
        <v>0.4</v>
      </c>
      <c r="H75" s="13" t="s">
        <v>334</v>
      </c>
      <c r="I75" s="5">
        <v>4.4000000000000004</v>
      </c>
      <c r="K75" s="13" t="s">
        <v>334</v>
      </c>
      <c r="L75" s="5">
        <v>5.8</v>
      </c>
      <c r="N75" s="13" t="s">
        <v>334</v>
      </c>
      <c r="O75" s="5">
        <v>7.4</v>
      </c>
      <c r="Q75" s="13" t="s">
        <v>337</v>
      </c>
      <c r="R75" s="5">
        <v>0.4</v>
      </c>
      <c r="T75" s="13" t="s">
        <v>336</v>
      </c>
      <c r="U75" s="5">
        <v>3.6</v>
      </c>
      <c r="W75" s="13" t="s">
        <v>334</v>
      </c>
      <c r="X75" s="5">
        <v>4.7</v>
      </c>
      <c r="Z75" s="120"/>
      <c r="AA75" s="66" t="s">
        <v>325</v>
      </c>
      <c r="AB75" s="5">
        <v>5</v>
      </c>
      <c r="AC75" s="5">
        <v>29.4</v>
      </c>
      <c r="AD75" s="5">
        <v>1938.5</v>
      </c>
      <c r="AE75" s="5">
        <v>897.1</v>
      </c>
      <c r="AF75" s="5">
        <v>100</v>
      </c>
      <c r="AG75" s="5">
        <v>1815.6</v>
      </c>
      <c r="AH75" s="5">
        <v>14.2</v>
      </c>
      <c r="AI75" s="5">
        <v>39</v>
      </c>
      <c r="AJ75" s="5">
        <v>0.9</v>
      </c>
      <c r="AK75" s="5">
        <v>0.1</v>
      </c>
      <c r="AL75" s="5">
        <v>5.8</v>
      </c>
      <c r="AM75" s="5">
        <v>1.2</v>
      </c>
      <c r="AN75" s="5">
        <v>14.4</v>
      </c>
      <c r="AO75" s="5">
        <v>0.9</v>
      </c>
      <c r="AP75" s="5">
        <v>1.1000000000000001</v>
      </c>
      <c r="AQ75" s="5">
        <v>0.5</v>
      </c>
      <c r="AR75" s="5">
        <v>0.6</v>
      </c>
      <c r="AS75" s="5">
        <v>8.6</v>
      </c>
      <c r="AT75" s="5">
        <v>2.1</v>
      </c>
      <c r="AU75" s="5">
        <v>1.7</v>
      </c>
      <c r="AV75" s="5">
        <v>6.2</v>
      </c>
      <c r="AW75" s="5">
        <v>1.2</v>
      </c>
      <c r="AX75" s="5">
        <v>0.9</v>
      </c>
      <c r="AY75" s="5">
        <v>0.1</v>
      </c>
      <c r="AZ75" s="5">
        <v>9</v>
      </c>
      <c r="BA75" s="5">
        <v>0.2</v>
      </c>
      <c r="BB75" s="5">
        <v>0.2</v>
      </c>
    </row>
    <row r="76" spans="2:54" x14ac:dyDescent="0.25">
      <c r="B76" s="13" t="s">
        <v>336</v>
      </c>
      <c r="C76" s="5">
        <v>2.7</v>
      </c>
      <c r="E76" s="13" t="s">
        <v>334</v>
      </c>
      <c r="F76" s="5">
        <v>2.2000000000000002</v>
      </c>
      <c r="H76" s="13" t="s">
        <v>336</v>
      </c>
      <c r="I76" s="5">
        <v>1.6</v>
      </c>
      <c r="K76" s="13" t="s">
        <v>337</v>
      </c>
      <c r="L76" s="5">
        <v>-0.3</v>
      </c>
      <c r="N76" s="13" t="s">
        <v>337</v>
      </c>
      <c r="O76" s="5">
        <v>0.8</v>
      </c>
      <c r="Q76" s="13" t="s">
        <v>336</v>
      </c>
      <c r="R76" s="5">
        <v>10.3</v>
      </c>
      <c r="T76" s="13" t="s">
        <v>338</v>
      </c>
      <c r="U76" s="5">
        <v>1</v>
      </c>
      <c r="W76" s="13" t="s">
        <v>336</v>
      </c>
      <c r="X76" s="5">
        <v>5.4</v>
      </c>
    </row>
    <row r="77" spans="2:54" x14ac:dyDescent="0.25">
      <c r="B77" s="13" t="s">
        <v>338</v>
      </c>
      <c r="C77" s="5">
        <v>1.6</v>
      </c>
      <c r="E77" s="13" t="s">
        <v>336</v>
      </c>
      <c r="F77" s="5">
        <v>1.7</v>
      </c>
      <c r="H77" s="13" t="s">
        <v>338</v>
      </c>
      <c r="I77" s="5">
        <v>0.2</v>
      </c>
      <c r="K77" s="13" t="s">
        <v>336</v>
      </c>
      <c r="L77" s="5">
        <v>10.199999999999999</v>
      </c>
      <c r="N77" s="13" t="s">
        <v>336</v>
      </c>
      <c r="O77" s="5">
        <v>14.1</v>
      </c>
      <c r="Q77" s="13" t="s">
        <v>338</v>
      </c>
      <c r="R77" s="5">
        <v>1.1000000000000001</v>
      </c>
      <c r="T77" s="13" t="s">
        <v>339</v>
      </c>
      <c r="U77" s="5">
        <v>0.2</v>
      </c>
      <c r="W77" s="13" t="s">
        <v>338</v>
      </c>
      <c r="X77" s="5">
        <v>0.8</v>
      </c>
      <c r="Z77" s="120" t="s">
        <v>484</v>
      </c>
      <c r="AA77" s="65" t="s">
        <v>0</v>
      </c>
      <c r="AB77" s="13" t="s">
        <v>326</v>
      </c>
      <c r="AC77" s="13" t="s">
        <v>327</v>
      </c>
      <c r="AD77" s="13" t="s">
        <v>52</v>
      </c>
      <c r="AE77" s="13" t="s">
        <v>53</v>
      </c>
      <c r="AF77" s="13" t="s">
        <v>328</v>
      </c>
      <c r="AG77" s="13" t="s">
        <v>55</v>
      </c>
      <c r="AH77" s="13" t="s">
        <v>329</v>
      </c>
      <c r="AI77" s="13" t="s">
        <v>330</v>
      </c>
      <c r="AJ77" s="13" t="s">
        <v>331</v>
      </c>
      <c r="AK77" s="13" t="s">
        <v>332</v>
      </c>
      <c r="AL77" s="13" t="s">
        <v>334</v>
      </c>
      <c r="AM77" s="13" t="s">
        <v>336</v>
      </c>
      <c r="AN77" s="13" t="s">
        <v>338</v>
      </c>
      <c r="AO77" s="13" t="s">
        <v>339</v>
      </c>
      <c r="AP77" s="13" t="s">
        <v>341</v>
      </c>
      <c r="AQ77" s="13" t="s">
        <v>344</v>
      </c>
      <c r="AR77" s="13" t="s">
        <v>340</v>
      </c>
      <c r="AS77" s="13" t="s">
        <v>343</v>
      </c>
      <c r="AT77" s="13" t="s">
        <v>352</v>
      </c>
      <c r="AU77" s="13" t="s">
        <v>346</v>
      </c>
      <c r="AV77" s="13" t="s">
        <v>355</v>
      </c>
      <c r="AW77" s="13" t="s">
        <v>349</v>
      </c>
      <c r="AX77" s="13" t="s">
        <v>351</v>
      </c>
      <c r="AY77" s="13" t="s">
        <v>354</v>
      </c>
      <c r="AZ77" s="13" t="s">
        <v>350</v>
      </c>
    </row>
    <row r="78" spans="2:54" x14ac:dyDescent="0.25">
      <c r="B78" s="13" t="s">
        <v>339</v>
      </c>
      <c r="C78" s="5">
        <v>0.3</v>
      </c>
      <c r="E78" s="13" t="s">
        <v>338</v>
      </c>
      <c r="F78" s="5">
        <v>0.9</v>
      </c>
      <c r="H78" s="13" t="s">
        <v>341</v>
      </c>
      <c r="I78" s="5">
        <v>0.3</v>
      </c>
      <c r="K78" s="13" t="s">
        <v>338</v>
      </c>
      <c r="L78" s="5">
        <v>1.5</v>
      </c>
      <c r="N78" s="13" t="s">
        <v>338</v>
      </c>
      <c r="O78" s="5">
        <v>0.8</v>
      </c>
      <c r="Q78" s="13" t="s">
        <v>339</v>
      </c>
      <c r="R78" s="5">
        <v>2.5</v>
      </c>
      <c r="T78" s="13" t="s">
        <v>342</v>
      </c>
      <c r="U78" s="5">
        <v>0.1</v>
      </c>
      <c r="W78" s="13" t="s">
        <v>339</v>
      </c>
      <c r="X78" s="5">
        <v>0.2</v>
      </c>
      <c r="Z78" s="120"/>
      <c r="AA78" s="66" t="s">
        <v>325</v>
      </c>
      <c r="AB78" s="5">
        <v>10.3</v>
      </c>
      <c r="AC78" s="5">
        <v>45.9</v>
      </c>
      <c r="AD78" s="5">
        <v>1894.1</v>
      </c>
      <c r="AE78" s="5">
        <v>925</v>
      </c>
      <c r="AF78" s="5">
        <v>99.2</v>
      </c>
      <c r="AG78" s="5">
        <v>1762.9</v>
      </c>
      <c r="AH78" s="5">
        <v>38.4</v>
      </c>
      <c r="AI78" s="5">
        <v>37.5</v>
      </c>
      <c r="AJ78" s="5">
        <v>0.8</v>
      </c>
      <c r="AK78" s="5">
        <v>0.3</v>
      </c>
      <c r="AL78" s="5">
        <v>7</v>
      </c>
      <c r="AM78" s="5">
        <v>9.3000000000000007</v>
      </c>
      <c r="AN78" s="5">
        <v>1.3</v>
      </c>
      <c r="AO78" s="5">
        <v>0.6</v>
      </c>
      <c r="AP78" s="5">
        <v>0.5</v>
      </c>
      <c r="AQ78" s="5">
        <v>0.4</v>
      </c>
      <c r="AR78" s="5">
        <v>1.5</v>
      </c>
      <c r="AS78" s="5">
        <v>4.0999999999999996</v>
      </c>
      <c r="AT78" s="5">
        <v>4.4000000000000004</v>
      </c>
      <c r="AU78" s="5">
        <v>7</v>
      </c>
      <c r="AV78" s="5">
        <v>3.8</v>
      </c>
      <c r="AW78" s="5">
        <v>9.6</v>
      </c>
      <c r="AX78" s="5">
        <v>1.3</v>
      </c>
      <c r="AY78" s="5">
        <v>0.4</v>
      </c>
      <c r="AZ78" s="5">
        <v>0.6</v>
      </c>
      <c r="BA78" s="26"/>
      <c r="BB78" s="26"/>
    </row>
    <row r="79" spans="2:54" x14ac:dyDescent="0.25">
      <c r="B79" s="13" t="s">
        <v>341</v>
      </c>
      <c r="C79" s="5">
        <v>0.7</v>
      </c>
      <c r="E79" s="13" t="s">
        <v>342</v>
      </c>
      <c r="F79" s="5">
        <v>0.3</v>
      </c>
      <c r="H79" s="13" t="s">
        <v>340</v>
      </c>
      <c r="I79" s="5">
        <v>3.5</v>
      </c>
      <c r="K79" s="13" t="s">
        <v>339</v>
      </c>
      <c r="L79" s="5">
        <v>0.2</v>
      </c>
      <c r="N79" s="13" t="s">
        <v>339</v>
      </c>
      <c r="O79" s="5">
        <v>0.3</v>
      </c>
      <c r="Q79" s="13" t="s">
        <v>382</v>
      </c>
      <c r="R79" s="5">
        <v>0.1</v>
      </c>
      <c r="T79" s="13" t="s">
        <v>341</v>
      </c>
      <c r="U79" s="5">
        <v>0.9</v>
      </c>
      <c r="W79" s="13" t="s">
        <v>341</v>
      </c>
      <c r="X79" s="5">
        <v>1.6</v>
      </c>
    </row>
    <row r="80" spans="2:54" x14ac:dyDescent="0.25">
      <c r="B80" s="13" t="s">
        <v>344</v>
      </c>
      <c r="C80" s="5">
        <v>21.7</v>
      </c>
      <c r="E80" s="13" t="s">
        <v>341</v>
      </c>
      <c r="F80" s="5">
        <v>0.3</v>
      </c>
      <c r="H80" s="13" t="s">
        <v>352</v>
      </c>
      <c r="I80" s="5">
        <v>3.3</v>
      </c>
      <c r="K80" s="13" t="s">
        <v>344</v>
      </c>
      <c r="L80" s="5">
        <v>4.9000000000000004</v>
      </c>
      <c r="N80" s="13" t="s">
        <v>341</v>
      </c>
      <c r="O80" s="5">
        <v>0.7</v>
      </c>
      <c r="Q80" s="13" t="s">
        <v>342</v>
      </c>
      <c r="R80" s="5">
        <v>0.1</v>
      </c>
      <c r="T80" s="13" t="s">
        <v>344</v>
      </c>
      <c r="U80" s="5">
        <v>6.5</v>
      </c>
      <c r="W80" s="13" t="s">
        <v>344</v>
      </c>
      <c r="X80" s="5">
        <v>25.9</v>
      </c>
      <c r="Z80" s="120" t="s">
        <v>485</v>
      </c>
      <c r="AA80" s="65" t="s">
        <v>0</v>
      </c>
      <c r="AB80" s="13" t="s">
        <v>326</v>
      </c>
      <c r="AC80" s="13" t="s">
        <v>327</v>
      </c>
      <c r="AD80" s="13" t="s">
        <v>52</v>
      </c>
      <c r="AE80" s="13" t="s">
        <v>53</v>
      </c>
      <c r="AF80" s="13" t="s">
        <v>328</v>
      </c>
      <c r="AG80" s="13" t="s">
        <v>55</v>
      </c>
      <c r="AH80" s="13" t="s">
        <v>329</v>
      </c>
      <c r="AI80" s="13" t="s">
        <v>330</v>
      </c>
      <c r="AJ80" s="13" t="s">
        <v>331</v>
      </c>
      <c r="AK80" s="13" t="s">
        <v>332</v>
      </c>
      <c r="AL80" s="13" t="s">
        <v>334</v>
      </c>
      <c r="AM80" s="13" t="s">
        <v>336</v>
      </c>
      <c r="AN80" s="13" t="s">
        <v>338</v>
      </c>
      <c r="AO80" s="13" t="s">
        <v>339</v>
      </c>
      <c r="AP80" s="13" t="s">
        <v>342</v>
      </c>
      <c r="AQ80" s="13" t="s">
        <v>341</v>
      </c>
      <c r="AR80" s="13" t="s">
        <v>340</v>
      </c>
      <c r="AS80" s="13" t="s">
        <v>343</v>
      </c>
      <c r="AT80" s="13" t="s">
        <v>346</v>
      </c>
      <c r="AU80" s="13" t="s">
        <v>355</v>
      </c>
      <c r="AV80" s="13" t="s">
        <v>353</v>
      </c>
      <c r="AW80" s="13" t="s">
        <v>349</v>
      </c>
      <c r="AX80" s="13" t="s">
        <v>351</v>
      </c>
      <c r="AY80" s="13" t="s">
        <v>354</v>
      </c>
      <c r="AZ80" s="13" t="s">
        <v>350</v>
      </c>
    </row>
    <row r="81" spans="2:54" x14ac:dyDescent="0.25">
      <c r="B81" s="13" t="s">
        <v>340</v>
      </c>
      <c r="C81" s="5">
        <v>3.3</v>
      </c>
      <c r="E81" s="13" t="s">
        <v>344</v>
      </c>
      <c r="F81" s="5">
        <v>3.8</v>
      </c>
      <c r="H81" s="13" t="s">
        <v>346</v>
      </c>
      <c r="I81" s="5">
        <v>5.2</v>
      </c>
      <c r="K81" s="13" t="s">
        <v>340</v>
      </c>
      <c r="L81" s="5">
        <v>2.7</v>
      </c>
      <c r="N81" s="13" t="s">
        <v>344</v>
      </c>
      <c r="O81" s="5">
        <v>18.5</v>
      </c>
      <c r="Q81" s="13" t="s">
        <v>341</v>
      </c>
      <c r="R81" s="5">
        <v>1.6</v>
      </c>
      <c r="T81" s="13" t="s">
        <v>340</v>
      </c>
      <c r="U81" s="5">
        <v>2.8</v>
      </c>
      <c r="W81" s="13" t="s">
        <v>343</v>
      </c>
      <c r="X81" s="5">
        <v>5.6</v>
      </c>
      <c r="Z81" s="120"/>
      <c r="AA81" s="66" t="s">
        <v>325</v>
      </c>
      <c r="AB81" s="5">
        <v>13.8</v>
      </c>
      <c r="AC81" s="5">
        <v>42</v>
      </c>
      <c r="AD81" s="5">
        <v>1939.5</v>
      </c>
      <c r="AE81" s="5">
        <v>943.9</v>
      </c>
      <c r="AF81" s="5">
        <v>104</v>
      </c>
      <c r="AG81" s="5">
        <v>1704.2</v>
      </c>
      <c r="AH81" s="5">
        <v>41.8</v>
      </c>
      <c r="AI81" s="5">
        <v>74.5</v>
      </c>
      <c r="AJ81" s="5">
        <v>0.9</v>
      </c>
      <c r="AK81" s="5">
        <v>0.3</v>
      </c>
      <c r="AL81" s="5">
        <v>6.8</v>
      </c>
      <c r="AM81" s="5">
        <v>8</v>
      </c>
      <c r="AN81" s="5">
        <v>1.4</v>
      </c>
      <c r="AO81" s="5">
        <v>0.1</v>
      </c>
      <c r="AP81" s="5">
        <v>0.2</v>
      </c>
      <c r="AQ81" s="5">
        <v>0.9</v>
      </c>
      <c r="AR81" s="5">
        <v>3.3</v>
      </c>
      <c r="AS81" s="5">
        <v>68.2</v>
      </c>
      <c r="AT81" s="5">
        <v>1</v>
      </c>
      <c r="AU81" s="5">
        <v>0.4</v>
      </c>
      <c r="AV81" s="5">
        <v>0.2</v>
      </c>
      <c r="AW81" s="5">
        <v>8.3000000000000007</v>
      </c>
      <c r="AX81" s="5">
        <v>1</v>
      </c>
      <c r="AY81" s="5">
        <v>0.7</v>
      </c>
      <c r="AZ81" s="5">
        <v>1</v>
      </c>
      <c r="BA81" s="26"/>
      <c r="BB81" s="26"/>
    </row>
    <row r="82" spans="2:54" x14ac:dyDescent="0.25">
      <c r="B82" s="13" t="s">
        <v>352</v>
      </c>
      <c r="C82" s="5">
        <v>70</v>
      </c>
      <c r="E82" s="13" t="s">
        <v>340</v>
      </c>
      <c r="F82" s="5">
        <v>2.8</v>
      </c>
      <c r="H82" s="13" t="s">
        <v>355</v>
      </c>
      <c r="I82" s="5">
        <v>0.3</v>
      </c>
      <c r="K82" s="13" t="s">
        <v>343</v>
      </c>
      <c r="L82" s="5">
        <v>0.8</v>
      </c>
      <c r="N82" s="13" t="s">
        <v>340</v>
      </c>
      <c r="O82" s="5">
        <v>1.7</v>
      </c>
      <c r="Q82" s="13" t="s">
        <v>340</v>
      </c>
      <c r="R82" s="5">
        <v>3.2</v>
      </c>
      <c r="T82" s="13" t="s">
        <v>347</v>
      </c>
      <c r="U82" s="5">
        <v>6.3</v>
      </c>
      <c r="W82" s="13" t="s">
        <v>345</v>
      </c>
      <c r="X82" s="5">
        <v>3.3</v>
      </c>
    </row>
    <row r="83" spans="2:54" x14ac:dyDescent="0.25">
      <c r="B83" s="13" t="s">
        <v>355</v>
      </c>
      <c r="C83" s="5">
        <v>0.3</v>
      </c>
      <c r="E83" s="13" t="s">
        <v>343</v>
      </c>
      <c r="F83" s="5">
        <v>15.9</v>
      </c>
      <c r="H83" s="13" t="s">
        <v>353</v>
      </c>
      <c r="I83" s="5">
        <v>0.1</v>
      </c>
      <c r="K83" s="13" t="s">
        <v>352</v>
      </c>
      <c r="L83" s="5">
        <v>0.4</v>
      </c>
      <c r="N83" s="13" t="s">
        <v>345</v>
      </c>
      <c r="O83" s="5">
        <v>2.2999999999999998</v>
      </c>
      <c r="Q83" s="13" t="s">
        <v>343</v>
      </c>
      <c r="R83" s="5">
        <v>1.5</v>
      </c>
      <c r="T83" s="13" t="s">
        <v>343</v>
      </c>
      <c r="U83" s="5">
        <v>11.2</v>
      </c>
      <c r="W83" s="13" t="s">
        <v>355</v>
      </c>
      <c r="X83" s="5">
        <v>0.1</v>
      </c>
      <c r="Z83" s="120" t="s">
        <v>486</v>
      </c>
      <c r="AA83" s="65" t="s">
        <v>0</v>
      </c>
      <c r="AB83" s="13" t="s">
        <v>326</v>
      </c>
      <c r="AC83" s="13" t="s">
        <v>327</v>
      </c>
      <c r="AD83" s="13" t="s">
        <v>52</v>
      </c>
      <c r="AE83" s="13" t="s">
        <v>53</v>
      </c>
      <c r="AF83" s="13" t="s">
        <v>328</v>
      </c>
      <c r="AG83" s="13" t="s">
        <v>55</v>
      </c>
      <c r="AH83" s="13" t="s">
        <v>329</v>
      </c>
      <c r="AI83" s="13" t="s">
        <v>330</v>
      </c>
      <c r="AJ83" s="13" t="s">
        <v>331</v>
      </c>
      <c r="AK83" s="13" t="s">
        <v>332</v>
      </c>
      <c r="AL83" s="13" t="s">
        <v>334</v>
      </c>
      <c r="AM83" s="13" t="s">
        <v>336</v>
      </c>
      <c r="AN83" s="13" t="s">
        <v>338</v>
      </c>
      <c r="AO83" s="13" t="s">
        <v>341</v>
      </c>
      <c r="AP83" s="13" t="s">
        <v>340</v>
      </c>
      <c r="AQ83" s="13" t="s">
        <v>343</v>
      </c>
      <c r="AR83" s="13" t="s">
        <v>345</v>
      </c>
      <c r="AS83" s="13" t="s">
        <v>346</v>
      </c>
      <c r="AT83" s="13" t="s">
        <v>349</v>
      </c>
      <c r="AU83" s="13" t="s">
        <v>351</v>
      </c>
      <c r="AV83" s="13" t="s">
        <v>350</v>
      </c>
    </row>
    <row r="84" spans="2:54" x14ac:dyDescent="0.25">
      <c r="B84" s="13" t="s">
        <v>349</v>
      </c>
      <c r="C84" s="5">
        <v>10</v>
      </c>
      <c r="E84" s="13" t="s">
        <v>346</v>
      </c>
      <c r="F84" s="5">
        <v>6.3</v>
      </c>
      <c r="H84" s="13" t="s">
        <v>349</v>
      </c>
      <c r="I84" s="5">
        <v>8.6</v>
      </c>
      <c r="K84" s="13" t="s">
        <v>349</v>
      </c>
      <c r="L84" s="5">
        <v>9.3000000000000007</v>
      </c>
      <c r="N84" s="13" t="s">
        <v>346</v>
      </c>
      <c r="O84" s="5">
        <v>3.1</v>
      </c>
      <c r="Q84" s="13" t="s">
        <v>345</v>
      </c>
      <c r="R84" s="5">
        <v>0.3</v>
      </c>
      <c r="T84" s="13" t="s">
        <v>352</v>
      </c>
      <c r="U84" s="5">
        <v>1.2</v>
      </c>
      <c r="W84" s="13" t="s">
        <v>348</v>
      </c>
      <c r="X84" s="5">
        <v>0.2</v>
      </c>
      <c r="Z84" s="120"/>
      <c r="AA84" s="66" t="s">
        <v>325</v>
      </c>
      <c r="AB84" s="5">
        <v>7.3</v>
      </c>
      <c r="AC84" s="5">
        <v>41.1</v>
      </c>
      <c r="AD84" s="5">
        <v>1858.6</v>
      </c>
      <c r="AE84" s="5">
        <v>926.6</v>
      </c>
      <c r="AF84" s="5">
        <v>104.7</v>
      </c>
      <c r="AG84" s="5">
        <v>1724</v>
      </c>
      <c r="AH84" s="5">
        <v>31.3</v>
      </c>
      <c r="AI84" s="5">
        <v>37.5</v>
      </c>
      <c r="AJ84" s="5">
        <v>0.7</v>
      </c>
      <c r="AK84" s="5">
        <v>0.3</v>
      </c>
      <c r="AL84" s="5">
        <v>5.2</v>
      </c>
      <c r="AM84" s="5">
        <v>10.7</v>
      </c>
      <c r="AN84" s="5">
        <v>0.7</v>
      </c>
      <c r="AO84" s="5">
        <v>1.9</v>
      </c>
      <c r="AP84" s="5">
        <v>2.9</v>
      </c>
      <c r="AQ84" s="5">
        <v>4.5</v>
      </c>
      <c r="AR84" s="5">
        <v>1.7</v>
      </c>
      <c r="AS84" s="5">
        <v>1.6</v>
      </c>
      <c r="AT84" s="5">
        <v>6.9</v>
      </c>
      <c r="AU84" s="5">
        <v>0.4</v>
      </c>
      <c r="AV84" s="5">
        <v>0.1</v>
      </c>
      <c r="AW84" s="26"/>
      <c r="AX84" s="26"/>
      <c r="AY84" s="26"/>
      <c r="AZ84" s="26"/>
      <c r="BA84" s="26"/>
      <c r="BB84" s="26"/>
    </row>
    <row r="85" spans="2:54" x14ac:dyDescent="0.25">
      <c r="B85" s="13" t="s">
        <v>351</v>
      </c>
      <c r="C85" s="5">
        <v>0.6</v>
      </c>
      <c r="E85" s="13" t="s">
        <v>366</v>
      </c>
      <c r="F85" s="5">
        <v>26.4</v>
      </c>
      <c r="H85" s="13" t="s">
        <v>351</v>
      </c>
      <c r="I85" s="5">
        <v>1.1000000000000001</v>
      </c>
      <c r="K85" s="13" t="s">
        <v>351</v>
      </c>
      <c r="L85" s="5">
        <v>1.5</v>
      </c>
      <c r="N85" s="13" t="s">
        <v>349</v>
      </c>
      <c r="O85" s="5">
        <v>10.7</v>
      </c>
      <c r="Q85" s="13" t="s">
        <v>346</v>
      </c>
      <c r="R85" s="5">
        <v>3.5</v>
      </c>
      <c r="T85" s="13" t="s">
        <v>346</v>
      </c>
      <c r="U85" s="5">
        <v>3.4</v>
      </c>
      <c r="W85" s="13" t="s">
        <v>353</v>
      </c>
      <c r="X85" s="5">
        <v>0.5</v>
      </c>
    </row>
    <row r="86" spans="2:54" x14ac:dyDescent="0.25">
      <c r="B86" s="13" t="s">
        <v>354</v>
      </c>
      <c r="C86" s="5">
        <v>0.1</v>
      </c>
      <c r="E86" s="13" t="s">
        <v>351</v>
      </c>
      <c r="F86" s="5">
        <v>0.5</v>
      </c>
      <c r="H86" s="13" t="s">
        <v>350</v>
      </c>
      <c r="I86" s="5">
        <v>0.4</v>
      </c>
      <c r="K86" s="13" t="s">
        <v>354</v>
      </c>
      <c r="L86" s="5">
        <v>0.2</v>
      </c>
      <c r="N86" s="13" t="s">
        <v>351</v>
      </c>
      <c r="O86" s="5">
        <v>1.3</v>
      </c>
      <c r="Q86" s="13" t="s">
        <v>366</v>
      </c>
      <c r="R86" s="5">
        <v>104.7</v>
      </c>
      <c r="T86" s="13" t="s">
        <v>366</v>
      </c>
      <c r="U86" s="5">
        <v>19.5</v>
      </c>
      <c r="W86" s="13" t="s">
        <v>349</v>
      </c>
      <c r="X86" s="5">
        <v>4.8</v>
      </c>
      <c r="Z86" s="120" t="s">
        <v>487</v>
      </c>
      <c r="AA86" s="65" t="s">
        <v>0</v>
      </c>
      <c r="AB86" s="13" t="s">
        <v>326</v>
      </c>
      <c r="AC86" s="13" t="s">
        <v>327</v>
      </c>
      <c r="AD86" s="13" t="s">
        <v>52</v>
      </c>
      <c r="AE86" s="13" t="s">
        <v>53</v>
      </c>
      <c r="AF86" s="13" t="s">
        <v>328</v>
      </c>
      <c r="AG86" s="13" t="s">
        <v>55</v>
      </c>
      <c r="AH86" s="13" t="s">
        <v>329</v>
      </c>
      <c r="AI86" s="13" t="s">
        <v>330</v>
      </c>
      <c r="AJ86" s="13" t="s">
        <v>331</v>
      </c>
      <c r="AK86" s="13" t="s">
        <v>332</v>
      </c>
      <c r="AL86" s="13" t="s">
        <v>334</v>
      </c>
      <c r="AM86" s="13" t="s">
        <v>336</v>
      </c>
      <c r="AN86" s="13" t="s">
        <v>338</v>
      </c>
      <c r="AO86" s="13" t="s">
        <v>344</v>
      </c>
      <c r="AP86" s="13" t="s">
        <v>340</v>
      </c>
      <c r="AQ86" s="13" t="s">
        <v>346</v>
      </c>
      <c r="AR86" s="13" t="s">
        <v>355</v>
      </c>
      <c r="AS86" s="13" t="s">
        <v>349</v>
      </c>
      <c r="AT86" s="13" t="s">
        <v>351</v>
      </c>
      <c r="AU86" s="13" t="s">
        <v>354</v>
      </c>
      <c r="AV86" s="13" t="s">
        <v>350</v>
      </c>
    </row>
    <row r="87" spans="2:54" x14ac:dyDescent="0.25">
      <c r="B87" s="13" t="s">
        <v>350</v>
      </c>
      <c r="C87" s="5">
        <v>0.3</v>
      </c>
      <c r="E87" s="13" t="s">
        <v>354</v>
      </c>
      <c r="F87" s="5">
        <v>0.1</v>
      </c>
      <c r="K87" s="13" t="s">
        <v>350</v>
      </c>
      <c r="L87" s="5">
        <v>0.5</v>
      </c>
      <c r="N87" s="13" t="s">
        <v>354</v>
      </c>
      <c r="O87" s="5">
        <v>0.9</v>
      </c>
      <c r="Q87" s="13" t="s">
        <v>353</v>
      </c>
      <c r="R87" s="5">
        <v>3.5</v>
      </c>
      <c r="T87" s="13" t="s">
        <v>351</v>
      </c>
      <c r="U87" s="5">
        <v>0.9</v>
      </c>
      <c r="W87" s="13" t="s">
        <v>351</v>
      </c>
      <c r="X87" s="5">
        <v>0.8</v>
      </c>
      <c r="Z87" s="120"/>
      <c r="AA87" s="66" t="s">
        <v>325</v>
      </c>
      <c r="AB87" s="5">
        <v>5.7</v>
      </c>
      <c r="AC87" s="5">
        <v>9.8000000000000007</v>
      </c>
      <c r="AD87" s="5">
        <v>1667.9</v>
      </c>
      <c r="AE87" s="5">
        <v>1010.2</v>
      </c>
      <c r="AF87" s="5">
        <v>125.8</v>
      </c>
      <c r="AG87" s="5">
        <v>1329.5</v>
      </c>
      <c r="AH87" s="5">
        <v>8</v>
      </c>
      <c r="AI87" s="5">
        <v>37</v>
      </c>
      <c r="AJ87" s="5">
        <v>0.6</v>
      </c>
      <c r="AK87" s="5">
        <v>0.2</v>
      </c>
      <c r="AL87" s="5">
        <v>4.3</v>
      </c>
      <c r="AM87" s="5">
        <v>1.7</v>
      </c>
      <c r="AN87" s="5">
        <v>0.1</v>
      </c>
      <c r="AO87" s="5">
        <v>1.4</v>
      </c>
      <c r="AP87" s="5">
        <v>0.5</v>
      </c>
      <c r="AQ87" s="5">
        <v>2.2999999999999998</v>
      </c>
      <c r="AR87" s="5">
        <v>0.1</v>
      </c>
      <c r="AS87" s="5">
        <v>6.8</v>
      </c>
      <c r="AT87" s="5">
        <v>0.6</v>
      </c>
      <c r="AU87" s="5">
        <v>0.2</v>
      </c>
      <c r="AV87" s="5">
        <v>0.4</v>
      </c>
      <c r="AW87" s="26"/>
      <c r="AX87" s="26"/>
      <c r="AY87" s="26"/>
      <c r="AZ87" s="26"/>
      <c r="BA87" s="26"/>
      <c r="BB87" s="26"/>
    </row>
    <row r="88" spans="2:54" x14ac:dyDescent="0.25">
      <c r="E88" s="13" t="s">
        <v>350</v>
      </c>
      <c r="F88" s="5">
        <v>0.4</v>
      </c>
      <c r="N88" s="13" t="s">
        <v>350</v>
      </c>
      <c r="O88" s="5">
        <v>0.4</v>
      </c>
      <c r="Q88" s="13" t="s">
        <v>482</v>
      </c>
      <c r="R88" s="5">
        <v>6.1</v>
      </c>
      <c r="T88" s="13" t="s">
        <v>354</v>
      </c>
      <c r="U88" s="5">
        <v>0.3</v>
      </c>
      <c r="W88" s="13" t="s">
        <v>354</v>
      </c>
      <c r="X88" s="5">
        <v>0.7</v>
      </c>
    </row>
    <row r="89" spans="2:54" x14ac:dyDescent="0.25">
      <c r="Q89" s="13" t="s">
        <v>351</v>
      </c>
      <c r="R89" s="5">
        <v>0.6</v>
      </c>
      <c r="T89" s="13" t="s">
        <v>350</v>
      </c>
      <c r="U89" s="5">
        <v>1</v>
      </c>
      <c r="W89" s="13" t="s">
        <v>350</v>
      </c>
      <c r="X89" s="5">
        <v>0.8</v>
      </c>
      <c r="Z89" s="120" t="s">
        <v>488</v>
      </c>
      <c r="AA89" s="65" t="s">
        <v>0</v>
      </c>
      <c r="AB89" s="13" t="s">
        <v>326</v>
      </c>
      <c r="AC89" s="13" t="s">
        <v>327</v>
      </c>
      <c r="AD89" s="13" t="s">
        <v>52</v>
      </c>
      <c r="AE89" s="13" t="s">
        <v>53</v>
      </c>
      <c r="AF89" s="13" t="s">
        <v>328</v>
      </c>
      <c r="AG89" s="13" t="s">
        <v>55</v>
      </c>
      <c r="AH89" s="13" t="s">
        <v>329</v>
      </c>
      <c r="AI89" s="13" t="s">
        <v>330</v>
      </c>
      <c r="AJ89" s="13" t="s">
        <v>331</v>
      </c>
      <c r="AK89" s="13" t="s">
        <v>332</v>
      </c>
      <c r="AL89" s="13" t="s">
        <v>334</v>
      </c>
      <c r="AM89" s="13" t="s">
        <v>336</v>
      </c>
      <c r="AN89" s="13" t="s">
        <v>338</v>
      </c>
      <c r="AO89" s="13" t="s">
        <v>341</v>
      </c>
      <c r="AP89" s="13" t="s">
        <v>344</v>
      </c>
      <c r="AQ89" s="13" t="s">
        <v>340</v>
      </c>
      <c r="AR89" s="13" t="s">
        <v>347</v>
      </c>
      <c r="AS89" s="13" t="s">
        <v>343</v>
      </c>
      <c r="AT89" s="13" t="s">
        <v>352</v>
      </c>
      <c r="AU89" s="13" t="s">
        <v>346</v>
      </c>
      <c r="AV89" s="13" t="s">
        <v>355</v>
      </c>
      <c r="AW89" s="13" t="s">
        <v>349</v>
      </c>
      <c r="AX89" s="13" t="s">
        <v>351</v>
      </c>
      <c r="AY89" s="13" t="s">
        <v>350</v>
      </c>
    </row>
    <row r="90" spans="2:54" x14ac:dyDescent="0.25">
      <c r="Q90" s="13" t="s">
        <v>354</v>
      </c>
      <c r="R90" s="5">
        <v>1.2</v>
      </c>
      <c r="Z90" s="120"/>
      <c r="AA90" s="66" t="s">
        <v>325</v>
      </c>
      <c r="AB90" s="5">
        <v>7.9</v>
      </c>
      <c r="AC90" s="5">
        <v>10.1</v>
      </c>
      <c r="AD90" s="5">
        <v>1738.3</v>
      </c>
      <c r="AE90" s="5">
        <v>1122.4000000000001</v>
      </c>
      <c r="AF90" s="5">
        <v>125.6</v>
      </c>
      <c r="AG90" s="5">
        <v>1592.1</v>
      </c>
      <c r="AH90" s="5">
        <v>9.4</v>
      </c>
      <c r="AI90" s="5">
        <v>36.4</v>
      </c>
      <c r="AJ90" s="5">
        <v>0.6</v>
      </c>
      <c r="AK90" s="5">
        <v>0.4</v>
      </c>
      <c r="AL90" s="5">
        <v>4.8</v>
      </c>
      <c r="AM90" s="5">
        <v>2.2000000000000002</v>
      </c>
      <c r="AN90" s="5">
        <v>0.3</v>
      </c>
      <c r="AO90" s="5">
        <v>1.6</v>
      </c>
      <c r="AP90" s="5">
        <v>9.1</v>
      </c>
      <c r="AQ90" s="5">
        <v>1.4</v>
      </c>
      <c r="AR90" s="5">
        <v>1.5</v>
      </c>
      <c r="AS90" s="5">
        <v>4.5999999999999996</v>
      </c>
      <c r="AT90" s="5">
        <v>0.8</v>
      </c>
      <c r="AU90" s="5">
        <v>1.4</v>
      </c>
      <c r="AV90" s="5">
        <v>3.4</v>
      </c>
      <c r="AW90" s="5">
        <v>7.6</v>
      </c>
      <c r="AX90" s="5">
        <v>1.1000000000000001</v>
      </c>
      <c r="AY90" s="5">
        <v>0.7</v>
      </c>
      <c r="AZ90" s="26"/>
      <c r="BA90" s="26"/>
      <c r="BB90" s="26"/>
    </row>
    <row r="91" spans="2:54" x14ac:dyDescent="0.25">
      <c r="Q91" s="13" t="s">
        <v>350</v>
      </c>
      <c r="R91" s="5">
        <v>0.6</v>
      </c>
    </row>
    <row r="92" spans="2:54" x14ac:dyDescent="0.25">
      <c r="Z92" s="120" t="s">
        <v>489</v>
      </c>
      <c r="AA92" s="65" t="s">
        <v>0</v>
      </c>
      <c r="AB92" s="13" t="s">
        <v>326</v>
      </c>
      <c r="AC92" s="13" t="s">
        <v>327</v>
      </c>
      <c r="AD92" s="13" t="s">
        <v>52</v>
      </c>
      <c r="AE92" s="13" t="s">
        <v>53</v>
      </c>
      <c r="AF92" s="13" t="s">
        <v>328</v>
      </c>
      <c r="AG92" s="13" t="s">
        <v>55</v>
      </c>
      <c r="AH92" s="13" t="s">
        <v>329</v>
      </c>
      <c r="AI92" s="13" t="s">
        <v>330</v>
      </c>
      <c r="AJ92" s="13" t="s">
        <v>331</v>
      </c>
      <c r="AK92" s="13" t="s">
        <v>335</v>
      </c>
      <c r="AL92" s="13" t="s">
        <v>334</v>
      </c>
      <c r="AM92" s="13" t="s">
        <v>337</v>
      </c>
      <c r="AN92" s="13" t="s">
        <v>336</v>
      </c>
      <c r="AO92" s="13" t="s">
        <v>338</v>
      </c>
      <c r="AP92" s="13" t="s">
        <v>339</v>
      </c>
      <c r="AQ92" s="13" t="s">
        <v>341</v>
      </c>
      <c r="AR92" s="13" t="s">
        <v>344</v>
      </c>
      <c r="AS92" s="13" t="s">
        <v>340</v>
      </c>
      <c r="AT92" s="13" t="s">
        <v>343</v>
      </c>
      <c r="AU92" s="13" t="s">
        <v>345</v>
      </c>
      <c r="AV92" s="13" t="s">
        <v>352</v>
      </c>
      <c r="AW92" s="13" t="s">
        <v>346</v>
      </c>
      <c r="AX92" s="13" t="s">
        <v>353</v>
      </c>
      <c r="AY92" s="13" t="s">
        <v>349</v>
      </c>
      <c r="AZ92" s="13" t="s">
        <v>351</v>
      </c>
      <c r="BA92" s="13" t="s">
        <v>354</v>
      </c>
      <c r="BB92" s="13" t="s">
        <v>350</v>
      </c>
    </row>
    <row r="93" spans="2:54" x14ac:dyDescent="0.25">
      <c r="B93" s="120" t="s">
        <v>483</v>
      </c>
      <c r="C93" s="120"/>
      <c r="E93" s="120" t="s">
        <v>484</v>
      </c>
      <c r="F93" s="120"/>
      <c r="H93" s="120" t="s">
        <v>485</v>
      </c>
      <c r="I93" s="120"/>
      <c r="K93" s="120" t="s">
        <v>486</v>
      </c>
      <c r="L93" s="120"/>
      <c r="N93" s="120" t="s">
        <v>487</v>
      </c>
      <c r="O93" s="120"/>
      <c r="Q93" s="120" t="s">
        <v>488</v>
      </c>
      <c r="R93" s="120"/>
      <c r="T93" s="120" t="s">
        <v>489</v>
      </c>
      <c r="U93" s="120"/>
      <c r="W93" s="120" t="s">
        <v>490</v>
      </c>
      <c r="X93" s="120"/>
      <c r="Z93" s="120"/>
      <c r="AA93" s="66" t="s">
        <v>325</v>
      </c>
      <c r="AB93" s="5">
        <v>10</v>
      </c>
      <c r="AC93" s="5">
        <v>32.700000000000003</v>
      </c>
      <c r="AD93" s="5">
        <v>1381.1</v>
      </c>
      <c r="AE93" s="5">
        <v>947.2</v>
      </c>
      <c r="AF93" s="5">
        <v>103.4</v>
      </c>
      <c r="AG93" s="5">
        <v>1559.6</v>
      </c>
      <c r="AH93" s="5">
        <v>37.9</v>
      </c>
      <c r="AI93" s="5">
        <v>34.9</v>
      </c>
      <c r="AJ93" s="5">
        <v>2.4</v>
      </c>
      <c r="AK93" s="5">
        <v>1.5</v>
      </c>
      <c r="AL93" s="5">
        <v>2.5</v>
      </c>
      <c r="AM93" s="5">
        <v>5.7</v>
      </c>
      <c r="AN93" s="5">
        <v>4</v>
      </c>
      <c r="AO93" s="5">
        <v>2.6</v>
      </c>
      <c r="AP93" s="5">
        <v>3.7</v>
      </c>
      <c r="AQ93" s="5">
        <v>0.9</v>
      </c>
      <c r="AR93" s="5">
        <v>3.3</v>
      </c>
      <c r="AS93" s="5">
        <v>0.2</v>
      </c>
      <c r="AT93" s="5">
        <v>11.2</v>
      </c>
      <c r="AU93" s="5">
        <v>1</v>
      </c>
      <c r="AV93" s="5">
        <v>1.6</v>
      </c>
      <c r="AW93" s="5">
        <v>3.6</v>
      </c>
      <c r="AX93" s="5">
        <v>0.2</v>
      </c>
      <c r="AY93" s="5">
        <v>4.2</v>
      </c>
      <c r="AZ93" s="5">
        <v>0.8</v>
      </c>
      <c r="BA93" s="5">
        <v>0.5</v>
      </c>
      <c r="BB93" s="5">
        <v>0.4</v>
      </c>
    </row>
    <row r="94" spans="2:54" x14ac:dyDescent="0.25">
      <c r="B94" s="65" t="s">
        <v>0</v>
      </c>
      <c r="C94" s="66" t="s">
        <v>325</v>
      </c>
      <c r="E94" s="65" t="s">
        <v>0</v>
      </c>
      <c r="F94" s="66" t="s">
        <v>325</v>
      </c>
      <c r="H94" s="65" t="s">
        <v>0</v>
      </c>
      <c r="I94" s="66" t="s">
        <v>325</v>
      </c>
      <c r="K94" s="65" t="s">
        <v>0</v>
      </c>
      <c r="L94" s="66" t="s">
        <v>325</v>
      </c>
      <c r="N94" s="65" t="s">
        <v>0</v>
      </c>
      <c r="O94" s="66" t="s">
        <v>325</v>
      </c>
      <c r="Q94" s="65" t="s">
        <v>0</v>
      </c>
      <c r="R94" s="66" t="s">
        <v>325</v>
      </c>
      <c r="T94" s="65" t="s">
        <v>0</v>
      </c>
      <c r="U94" s="66" t="s">
        <v>325</v>
      </c>
      <c r="W94" s="65" t="s">
        <v>0</v>
      </c>
      <c r="X94" s="66" t="s">
        <v>325</v>
      </c>
    </row>
    <row r="95" spans="2:54" x14ac:dyDescent="0.25">
      <c r="B95" s="13" t="s">
        <v>326</v>
      </c>
      <c r="C95" s="5">
        <v>5</v>
      </c>
      <c r="E95" s="13" t="s">
        <v>326</v>
      </c>
      <c r="F95" s="5">
        <v>10.3</v>
      </c>
      <c r="H95" s="13" t="s">
        <v>326</v>
      </c>
      <c r="I95" s="5">
        <v>13.8</v>
      </c>
      <c r="K95" s="13" t="s">
        <v>326</v>
      </c>
      <c r="L95" s="5">
        <v>7.3</v>
      </c>
      <c r="N95" s="13" t="s">
        <v>326</v>
      </c>
      <c r="O95" s="5">
        <v>5.7</v>
      </c>
      <c r="Q95" s="13" t="s">
        <v>326</v>
      </c>
      <c r="R95" s="5">
        <v>7.9</v>
      </c>
      <c r="T95" s="13" t="s">
        <v>326</v>
      </c>
      <c r="U95" s="5">
        <v>10</v>
      </c>
      <c r="W95" s="13" t="s">
        <v>326</v>
      </c>
      <c r="X95" s="5">
        <v>7.3</v>
      </c>
      <c r="Z95" s="120" t="s">
        <v>490</v>
      </c>
      <c r="AA95" s="65" t="s">
        <v>0</v>
      </c>
      <c r="AB95" s="13" t="s">
        <v>326</v>
      </c>
      <c r="AC95" s="13" t="s">
        <v>327</v>
      </c>
      <c r="AD95" s="13" t="s">
        <v>52</v>
      </c>
      <c r="AE95" s="13" t="s">
        <v>53</v>
      </c>
      <c r="AF95" s="13" t="s">
        <v>328</v>
      </c>
      <c r="AG95" s="13" t="s">
        <v>55</v>
      </c>
      <c r="AH95" s="13" t="s">
        <v>329</v>
      </c>
      <c r="AI95" s="13" t="s">
        <v>330</v>
      </c>
      <c r="AJ95" s="13" t="s">
        <v>331</v>
      </c>
      <c r="AK95" s="13" t="s">
        <v>332</v>
      </c>
      <c r="AL95" s="13" t="s">
        <v>335</v>
      </c>
      <c r="AM95" s="13" t="s">
        <v>334</v>
      </c>
      <c r="AN95" s="13" t="s">
        <v>336</v>
      </c>
      <c r="AO95" s="13" t="s">
        <v>338</v>
      </c>
      <c r="AP95" s="13" t="s">
        <v>342</v>
      </c>
      <c r="AQ95" s="13" t="s">
        <v>340</v>
      </c>
      <c r="AR95" s="13" t="s">
        <v>343</v>
      </c>
      <c r="AS95" s="13" t="s">
        <v>345</v>
      </c>
      <c r="AT95" s="13" t="s">
        <v>352</v>
      </c>
      <c r="AU95" s="13" t="s">
        <v>346</v>
      </c>
      <c r="AV95" s="13" t="s">
        <v>348</v>
      </c>
      <c r="AW95" s="13" t="s">
        <v>349</v>
      </c>
      <c r="AX95" s="13" t="s">
        <v>351</v>
      </c>
      <c r="AY95" s="13" t="s">
        <v>350</v>
      </c>
    </row>
    <row r="96" spans="2:54" x14ac:dyDescent="0.25">
      <c r="B96" s="13" t="s">
        <v>327</v>
      </c>
      <c r="C96" s="5">
        <v>29.4</v>
      </c>
      <c r="E96" s="13" t="s">
        <v>327</v>
      </c>
      <c r="F96" s="5">
        <v>45.9</v>
      </c>
      <c r="H96" s="13" t="s">
        <v>327</v>
      </c>
      <c r="I96" s="5">
        <v>42</v>
      </c>
      <c r="K96" s="13" t="s">
        <v>327</v>
      </c>
      <c r="L96" s="5">
        <v>41.1</v>
      </c>
      <c r="N96" s="13" t="s">
        <v>327</v>
      </c>
      <c r="O96" s="5">
        <v>9.8000000000000007</v>
      </c>
      <c r="Q96" s="13" t="s">
        <v>327</v>
      </c>
      <c r="R96" s="5">
        <v>10.1</v>
      </c>
      <c r="T96" s="13" t="s">
        <v>327</v>
      </c>
      <c r="U96" s="5">
        <v>32.700000000000003</v>
      </c>
      <c r="W96" s="13" t="s">
        <v>327</v>
      </c>
      <c r="X96" s="5">
        <v>16.3</v>
      </c>
      <c r="Z96" s="120"/>
      <c r="AA96" s="66" t="s">
        <v>325</v>
      </c>
      <c r="AB96" s="5">
        <v>7.3</v>
      </c>
      <c r="AC96" s="5">
        <v>16.3</v>
      </c>
      <c r="AD96" s="5">
        <v>1961.1</v>
      </c>
      <c r="AE96" s="5">
        <v>1026.3</v>
      </c>
      <c r="AF96" s="5">
        <v>115</v>
      </c>
      <c r="AG96" s="5">
        <v>1871.7</v>
      </c>
      <c r="AH96" s="5">
        <v>29.2</v>
      </c>
      <c r="AI96" s="5">
        <v>38.4</v>
      </c>
      <c r="AJ96" s="5">
        <v>0.6</v>
      </c>
      <c r="AK96" s="5">
        <v>0.2</v>
      </c>
      <c r="AL96" s="5">
        <v>0.7</v>
      </c>
      <c r="AM96" s="5">
        <v>5.6</v>
      </c>
      <c r="AN96" s="5">
        <v>2</v>
      </c>
      <c r="AO96" s="5">
        <v>0.5</v>
      </c>
      <c r="AP96" s="5">
        <v>0.1</v>
      </c>
      <c r="AQ96" s="5">
        <v>2.9</v>
      </c>
      <c r="AR96" s="5">
        <v>3</v>
      </c>
      <c r="AS96" s="5">
        <v>2.2000000000000002</v>
      </c>
      <c r="AT96" s="5">
        <v>9</v>
      </c>
      <c r="AU96" s="5">
        <v>6.5</v>
      </c>
      <c r="AV96" s="5">
        <v>0.1</v>
      </c>
      <c r="AW96" s="5">
        <v>9.9</v>
      </c>
      <c r="AX96" s="5">
        <v>0.9</v>
      </c>
      <c r="AY96" s="5">
        <v>0.8</v>
      </c>
      <c r="AZ96" s="26"/>
      <c r="BA96" s="26"/>
      <c r="BB96" s="26"/>
    </row>
    <row r="97" spans="2:57" x14ac:dyDescent="0.25">
      <c r="B97" s="13" t="s">
        <v>52</v>
      </c>
      <c r="C97" s="5">
        <v>1938.5</v>
      </c>
      <c r="E97" s="13" t="s">
        <v>52</v>
      </c>
      <c r="F97" s="5">
        <v>1894.1</v>
      </c>
      <c r="H97" s="13" t="s">
        <v>52</v>
      </c>
      <c r="I97" s="5">
        <v>1939.5</v>
      </c>
      <c r="K97" s="13" t="s">
        <v>52</v>
      </c>
      <c r="L97" s="5">
        <v>1858.6</v>
      </c>
      <c r="N97" s="13" t="s">
        <v>52</v>
      </c>
      <c r="O97" s="5">
        <v>1667.9</v>
      </c>
      <c r="Q97" s="13" t="s">
        <v>52</v>
      </c>
      <c r="R97" s="5">
        <v>1738.3</v>
      </c>
      <c r="T97" s="13" t="s">
        <v>52</v>
      </c>
      <c r="U97" s="5">
        <v>1381.1</v>
      </c>
      <c r="W97" s="13" t="s">
        <v>52</v>
      </c>
      <c r="X97" s="5">
        <v>1961.1</v>
      </c>
    </row>
    <row r="98" spans="2:57" x14ac:dyDescent="0.25">
      <c r="B98" s="13" t="s">
        <v>53</v>
      </c>
      <c r="C98" s="5">
        <v>897.1</v>
      </c>
      <c r="E98" s="13" t="s">
        <v>53</v>
      </c>
      <c r="F98" s="5">
        <v>925</v>
      </c>
      <c r="H98" s="13" t="s">
        <v>53</v>
      </c>
      <c r="I98" s="5">
        <v>943.9</v>
      </c>
      <c r="K98" s="13" t="s">
        <v>53</v>
      </c>
      <c r="L98" s="5">
        <v>926.6</v>
      </c>
      <c r="N98" s="13" t="s">
        <v>53</v>
      </c>
      <c r="O98" s="5">
        <v>1010.2</v>
      </c>
      <c r="Q98" s="13" t="s">
        <v>53</v>
      </c>
      <c r="R98" s="5">
        <v>1122.4000000000001</v>
      </c>
      <c r="T98" s="13" t="s">
        <v>53</v>
      </c>
      <c r="U98" s="5">
        <v>947.2</v>
      </c>
      <c r="W98" s="13" t="s">
        <v>53</v>
      </c>
      <c r="X98" s="5">
        <v>1026.3</v>
      </c>
      <c r="Z98" s="120" t="s">
        <v>491</v>
      </c>
      <c r="AA98" s="65" t="s">
        <v>0</v>
      </c>
      <c r="AB98" s="13" t="s">
        <v>326</v>
      </c>
      <c r="AC98" s="13" t="s">
        <v>327</v>
      </c>
      <c r="AD98" s="13" t="s">
        <v>52</v>
      </c>
      <c r="AE98" s="13" t="s">
        <v>53</v>
      </c>
      <c r="AF98" s="13" t="s">
        <v>328</v>
      </c>
      <c r="AG98" s="13" t="s">
        <v>55</v>
      </c>
      <c r="AH98" s="13" t="s">
        <v>329</v>
      </c>
      <c r="AI98" s="13" t="s">
        <v>330</v>
      </c>
      <c r="AJ98" s="13" t="s">
        <v>331</v>
      </c>
      <c r="AK98" s="13" t="s">
        <v>332</v>
      </c>
      <c r="AL98" s="13" t="s">
        <v>334</v>
      </c>
      <c r="AM98" s="13" t="s">
        <v>336</v>
      </c>
      <c r="AN98" s="13" t="s">
        <v>338</v>
      </c>
      <c r="AO98" s="13" t="s">
        <v>341</v>
      </c>
      <c r="AP98" s="13" t="s">
        <v>344</v>
      </c>
      <c r="AQ98" s="13" t="s">
        <v>340</v>
      </c>
      <c r="AR98" s="13" t="s">
        <v>347</v>
      </c>
      <c r="AS98" s="13" t="s">
        <v>345</v>
      </c>
      <c r="AT98" s="13" t="s">
        <v>352</v>
      </c>
      <c r="AU98" s="13" t="s">
        <v>355</v>
      </c>
      <c r="AV98" s="13" t="s">
        <v>353</v>
      </c>
      <c r="AW98" s="13" t="s">
        <v>349</v>
      </c>
      <c r="AX98" s="13" t="s">
        <v>351</v>
      </c>
      <c r="AY98" s="13" t="s">
        <v>350</v>
      </c>
    </row>
    <row r="99" spans="2:57" x14ac:dyDescent="0.25">
      <c r="B99" s="13" t="s">
        <v>328</v>
      </c>
      <c r="C99" s="5">
        <v>100</v>
      </c>
      <c r="E99" s="13" t="s">
        <v>328</v>
      </c>
      <c r="F99" s="5">
        <v>99.2</v>
      </c>
      <c r="H99" s="13" t="s">
        <v>328</v>
      </c>
      <c r="I99" s="5">
        <v>104</v>
      </c>
      <c r="K99" s="13" t="s">
        <v>328</v>
      </c>
      <c r="L99" s="5">
        <v>104.7</v>
      </c>
      <c r="N99" s="13" t="s">
        <v>328</v>
      </c>
      <c r="O99" s="5">
        <v>125.8</v>
      </c>
      <c r="Q99" s="13" t="s">
        <v>328</v>
      </c>
      <c r="R99" s="5">
        <v>125.6</v>
      </c>
      <c r="T99" s="13" t="s">
        <v>328</v>
      </c>
      <c r="U99" s="5">
        <v>103.4</v>
      </c>
      <c r="W99" s="13" t="s">
        <v>328</v>
      </c>
      <c r="X99" s="5">
        <v>115</v>
      </c>
      <c r="Z99" s="120"/>
      <c r="AA99" s="66" t="s">
        <v>325</v>
      </c>
      <c r="AB99" s="5">
        <v>8.1999999999999993</v>
      </c>
      <c r="AC99" s="5">
        <v>34.5</v>
      </c>
      <c r="AD99" s="5">
        <v>1678.4</v>
      </c>
      <c r="AE99" s="5">
        <v>893.5</v>
      </c>
      <c r="AF99" s="5">
        <v>98.1</v>
      </c>
      <c r="AG99" s="5">
        <v>1772.2</v>
      </c>
      <c r="AH99" s="5">
        <v>15.8</v>
      </c>
      <c r="AI99" s="5">
        <v>37</v>
      </c>
      <c r="AJ99" s="5">
        <v>0.5</v>
      </c>
      <c r="AK99" s="5">
        <v>0.2</v>
      </c>
      <c r="AL99" s="5">
        <v>6.4</v>
      </c>
      <c r="AM99" s="5">
        <v>12.9</v>
      </c>
      <c r="AN99" s="5">
        <v>0.5</v>
      </c>
      <c r="AO99" s="5">
        <v>2.4</v>
      </c>
      <c r="AP99" s="5">
        <v>6.2</v>
      </c>
      <c r="AQ99" s="5">
        <v>2</v>
      </c>
      <c r="AR99" s="5">
        <v>0.1</v>
      </c>
      <c r="AS99" s="5">
        <v>1</v>
      </c>
      <c r="AT99" s="5">
        <v>7.3</v>
      </c>
      <c r="AU99" s="5">
        <v>3.6</v>
      </c>
      <c r="AV99" s="5">
        <v>0.8</v>
      </c>
      <c r="AW99" s="5">
        <v>9.9</v>
      </c>
      <c r="AX99" s="5">
        <v>0.4</v>
      </c>
      <c r="AY99" s="5">
        <v>1.2</v>
      </c>
      <c r="AZ99" s="26"/>
      <c r="BA99" s="26"/>
      <c r="BB99" s="26"/>
      <c r="BC99" s="26"/>
      <c r="BD99" s="26"/>
      <c r="BE99" s="26"/>
    </row>
    <row r="100" spans="2:57" x14ac:dyDescent="0.25">
      <c r="B100" s="13" t="s">
        <v>55</v>
      </c>
      <c r="C100" s="5">
        <v>1815.6</v>
      </c>
      <c r="E100" s="13" t="s">
        <v>55</v>
      </c>
      <c r="F100" s="5">
        <v>1762.9</v>
      </c>
      <c r="H100" s="13" t="s">
        <v>55</v>
      </c>
      <c r="I100" s="5">
        <v>1704.2</v>
      </c>
      <c r="K100" s="13" t="s">
        <v>55</v>
      </c>
      <c r="L100" s="5">
        <v>1724</v>
      </c>
      <c r="N100" s="13" t="s">
        <v>55</v>
      </c>
      <c r="O100" s="5">
        <v>1329.5</v>
      </c>
      <c r="Q100" s="13" t="s">
        <v>55</v>
      </c>
      <c r="R100" s="5">
        <v>1592.1</v>
      </c>
      <c r="T100" s="13" t="s">
        <v>55</v>
      </c>
      <c r="U100" s="5">
        <v>1559.6</v>
      </c>
      <c r="W100" s="13" t="s">
        <v>55</v>
      </c>
      <c r="X100" s="5">
        <v>1871.7</v>
      </c>
    </row>
    <row r="101" spans="2:57" x14ac:dyDescent="0.25">
      <c r="B101" s="13" t="s">
        <v>329</v>
      </c>
      <c r="C101" s="5">
        <v>14.2</v>
      </c>
      <c r="E101" s="13" t="s">
        <v>329</v>
      </c>
      <c r="F101" s="5">
        <v>38.4</v>
      </c>
      <c r="H101" s="13" t="s">
        <v>329</v>
      </c>
      <c r="I101" s="5">
        <v>41.8</v>
      </c>
      <c r="K101" s="13" t="s">
        <v>329</v>
      </c>
      <c r="L101" s="5">
        <v>31.3</v>
      </c>
      <c r="N101" s="13" t="s">
        <v>329</v>
      </c>
      <c r="O101" s="5">
        <v>8</v>
      </c>
      <c r="Q101" s="13" t="s">
        <v>329</v>
      </c>
      <c r="R101" s="5">
        <v>9.4</v>
      </c>
      <c r="T101" s="13" t="s">
        <v>329</v>
      </c>
      <c r="U101" s="5">
        <v>37.9</v>
      </c>
      <c r="W101" s="13" t="s">
        <v>329</v>
      </c>
      <c r="X101" s="5">
        <v>29.2</v>
      </c>
      <c r="Z101" s="120" t="s">
        <v>492</v>
      </c>
      <c r="AA101" s="65" t="s">
        <v>0</v>
      </c>
      <c r="AB101" s="13" t="s">
        <v>326</v>
      </c>
      <c r="AC101" s="13" t="s">
        <v>327</v>
      </c>
      <c r="AD101" s="13" t="s">
        <v>52</v>
      </c>
      <c r="AE101" s="13" t="s">
        <v>53</v>
      </c>
      <c r="AF101" s="13" t="s">
        <v>328</v>
      </c>
      <c r="AG101" s="13" t="s">
        <v>55</v>
      </c>
      <c r="AH101" s="13" t="s">
        <v>329</v>
      </c>
      <c r="AI101" s="13" t="s">
        <v>330</v>
      </c>
      <c r="AJ101" s="13" t="s">
        <v>331</v>
      </c>
      <c r="AK101" s="13" t="s">
        <v>332</v>
      </c>
      <c r="AL101" s="13" t="s">
        <v>334</v>
      </c>
      <c r="AM101" s="13" t="s">
        <v>337</v>
      </c>
      <c r="AN101" s="13" t="s">
        <v>336</v>
      </c>
      <c r="AO101" s="13" t="s">
        <v>338</v>
      </c>
      <c r="AP101" s="13" t="s">
        <v>339</v>
      </c>
      <c r="AQ101" s="13" t="s">
        <v>344</v>
      </c>
      <c r="AR101" s="13" t="s">
        <v>340</v>
      </c>
      <c r="AS101" s="13" t="s">
        <v>347</v>
      </c>
      <c r="AT101" s="13" t="s">
        <v>346</v>
      </c>
      <c r="AU101" s="13" t="s">
        <v>349</v>
      </c>
      <c r="AV101" s="13" t="s">
        <v>351</v>
      </c>
      <c r="AW101" s="13" t="s">
        <v>354</v>
      </c>
      <c r="AX101" s="13" t="s">
        <v>350</v>
      </c>
    </row>
    <row r="102" spans="2:57" x14ac:dyDescent="0.25">
      <c r="B102" s="13" t="s">
        <v>330</v>
      </c>
      <c r="C102" s="5">
        <v>39</v>
      </c>
      <c r="E102" s="13" t="s">
        <v>330</v>
      </c>
      <c r="F102" s="5">
        <v>37.5</v>
      </c>
      <c r="H102" s="13" t="s">
        <v>330</v>
      </c>
      <c r="I102" s="5">
        <v>74.5</v>
      </c>
      <c r="K102" s="13" t="s">
        <v>330</v>
      </c>
      <c r="L102" s="5">
        <v>37.5</v>
      </c>
      <c r="N102" s="13" t="s">
        <v>330</v>
      </c>
      <c r="O102" s="5">
        <v>37</v>
      </c>
      <c r="Q102" s="13" t="s">
        <v>330</v>
      </c>
      <c r="R102" s="5">
        <v>36.4</v>
      </c>
      <c r="T102" s="13" t="s">
        <v>330</v>
      </c>
      <c r="U102" s="5">
        <v>34.9</v>
      </c>
      <c r="W102" s="13" t="s">
        <v>330</v>
      </c>
      <c r="X102" s="5">
        <v>38.4</v>
      </c>
      <c r="Z102" s="120"/>
      <c r="AA102" s="66" t="s">
        <v>325</v>
      </c>
      <c r="AB102" s="5">
        <v>7.4</v>
      </c>
      <c r="AC102" s="5">
        <v>34.4</v>
      </c>
      <c r="AD102" s="5">
        <v>1642.1</v>
      </c>
      <c r="AE102" s="5">
        <v>868.3</v>
      </c>
      <c r="AF102" s="5">
        <v>96.5</v>
      </c>
      <c r="AG102" s="5">
        <v>1743.6</v>
      </c>
      <c r="AH102" s="5">
        <v>15.8</v>
      </c>
      <c r="AI102" s="5">
        <v>37.4</v>
      </c>
      <c r="AJ102" s="5">
        <v>0.9</v>
      </c>
      <c r="AK102" s="5">
        <v>0.3</v>
      </c>
      <c r="AL102" s="5">
        <v>6</v>
      </c>
      <c r="AM102" s="5">
        <v>0.5</v>
      </c>
      <c r="AN102" s="5">
        <v>12.1</v>
      </c>
      <c r="AO102" s="5">
        <v>0.5</v>
      </c>
      <c r="AP102" s="5">
        <v>1.3</v>
      </c>
      <c r="AQ102" s="5">
        <v>10.199999999999999</v>
      </c>
      <c r="AR102" s="5">
        <v>2.5</v>
      </c>
      <c r="AS102" s="5">
        <v>19.5</v>
      </c>
      <c r="AT102" s="5">
        <v>1.5</v>
      </c>
      <c r="AU102" s="5">
        <v>12.5</v>
      </c>
      <c r="AV102" s="5">
        <v>0.4</v>
      </c>
      <c r="AW102" s="5">
        <v>0.2</v>
      </c>
      <c r="AX102" s="5">
        <v>0.1</v>
      </c>
      <c r="AY102" s="26"/>
      <c r="AZ102" s="26"/>
      <c r="BA102" s="26"/>
      <c r="BB102" s="26"/>
      <c r="BC102" s="26"/>
      <c r="BD102" s="26"/>
      <c r="BE102" s="26"/>
    </row>
    <row r="103" spans="2:57" x14ac:dyDescent="0.25">
      <c r="B103" s="13" t="s">
        <v>331</v>
      </c>
      <c r="C103" s="5">
        <v>0.9</v>
      </c>
      <c r="E103" s="13" t="s">
        <v>331</v>
      </c>
      <c r="F103" s="5">
        <v>0.8</v>
      </c>
      <c r="H103" s="13" t="s">
        <v>331</v>
      </c>
      <c r="I103" s="5">
        <v>0.9</v>
      </c>
      <c r="K103" s="13" t="s">
        <v>331</v>
      </c>
      <c r="L103" s="5">
        <v>0.7</v>
      </c>
      <c r="N103" s="13" t="s">
        <v>331</v>
      </c>
      <c r="O103" s="5">
        <v>0.6</v>
      </c>
      <c r="Q103" s="13" t="s">
        <v>331</v>
      </c>
      <c r="R103" s="5">
        <v>0.6</v>
      </c>
      <c r="T103" s="13" t="s">
        <v>331</v>
      </c>
      <c r="U103" s="5">
        <v>2.4</v>
      </c>
      <c r="W103" s="13" t="s">
        <v>331</v>
      </c>
      <c r="X103" s="5">
        <v>0.6</v>
      </c>
    </row>
    <row r="104" spans="2:57" x14ac:dyDescent="0.25">
      <c r="B104" s="13" t="s">
        <v>332</v>
      </c>
      <c r="C104" s="5">
        <v>0.1</v>
      </c>
      <c r="E104" s="13" t="s">
        <v>332</v>
      </c>
      <c r="F104" s="5">
        <v>0.3</v>
      </c>
      <c r="H104" s="13" t="s">
        <v>332</v>
      </c>
      <c r="I104" s="5">
        <v>0.3</v>
      </c>
      <c r="K104" s="13" t="s">
        <v>332</v>
      </c>
      <c r="L104" s="5">
        <v>0.3</v>
      </c>
      <c r="N104" s="13" t="s">
        <v>332</v>
      </c>
      <c r="O104" s="5">
        <v>0.2</v>
      </c>
      <c r="Q104" s="13" t="s">
        <v>332</v>
      </c>
      <c r="R104" s="5">
        <v>0.4</v>
      </c>
      <c r="T104" s="13" t="s">
        <v>335</v>
      </c>
      <c r="U104" s="5">
        <v>1.5</v>
      </c>
      <c r="W104" s="13" t="s">
        <v>332</v>
      </c>
      <c r="X104" s="5">
        <v>0.2</v>
      </c>
      <c r="Z104" s="117" t="s">
        <v>493</v>
      </c>
      <c r="AA104" s="65" t="s">
        <v>0</v>
      </c>
      <c r="AB104" s="13" t="s">
        <v>326</v>
      </c>
      <c r="AC104" s="13" t="s">
        <v>327</v>
      </c>
      <c r="AD104" s="13" t="s">
        <v>52</v>
      </c>
      <c r="AE104" s="13" t="s">
        <v>53</v>
      </c>
      <c r="AF104" s="13" t="s">
        <v>328</v>
      </c>
      <c r="AG104" s="13" t="s">
        <v>55</v>
      </c>
      <c r="AH104" s="13" t="s">
        <v>329</v>
      </c>
      <c r="AI104" s="13" t="s">
        <v>330</v>
      </c>
      <c r="AJ104" s="13" t="s">
        <v>331</v>
      </c>
      <c r="AK104" s="13" t="s">
        <v>332</v>
      </c>
      <c r="AL104" s="13" t="s">
        <v>334</v>
      </c>
      <c r="AM104" s="13" t="s">
        <v>336</v>
      </c>
      <c r="AN104" s="13" t="s">
        <v>338</v>
      </c>
      <c r="AO104" s="13" t="s">
        <v>341</v>
      </c>
      <c r="AP104" s="13" t="s">
        <v>344</v>
      </c>
      <c r="AQ104" s="13" t="s">
        <v>340</v>
      </c>
      <c r="AR104" s="13" t="s">
        <v>343</v>
      </c>
      <c r="AS104" s="13" t="s">
        <v>345</v>
      </c>
      <c r="AT104" s="13" t="s">
        <v>352</v>
      </c>
      <c r="AU104" s="13" t="s">
        <v>346</v>
      </c>
      <c r="AV104" s="13" t="s">
        <v>355</v>
      </c>
      <c r="AW104" s="13" t="s">
        <v>349</v>
      </c>
      <c r="AX104" s="13" t="s">
        <v>351</v>
      </c>
      <c r="AY104" s="13" t="s">
        <v>350</v>
      </c>
    </row>
    <row r="105" spans="2:57" x14ac:dyDescent="0.25">
      <c r="B105" s="13" t="s">
        <v>334</v>
      </c>
      <c r="C105" s="5">
        <v>5.8</v>
      </c>
      <c r="E105" s="13" t="s">
        <v>334</v>
      </c>
      <c r="F105" s="5">
        <v>7</v>
      </c>
      <c r="H105" s="13" t="s">
        <v>334</v>
      </c>
      <c r="I105" s="5">
        <v>6.8</v>
      </c>
      <c r="K105" s="13" t="s">
        <v>334</v>
      </c>
      <c r="L105" s="5">
        <v>5.2</v>
      </c>
      <c r="N105" s="13" t="s">
        <v>334</v>
      </c>
      <c r="O105" s="5">
        <v>4.3</v>
      </c>
      <c r="Q105" s="13" t="s">
        <v>334</v>
      </c>
      <c r="R105" s="5">
        <v>4.8</v>
      </c>
      <c r="T105" s="13" t="s">
        <v>334</v>
      </c>
      <c r="U105" s="5">
        <v>2.5</v>
      </c>
      <c r="W105" s="13" t="s">
        <v>335</v>
      </c>
      <c r="X105" s="5">
        <v>0.7</v>
      </c>
      <c r="Z105" s="119"/>
      <c r="AA105" s="66" t="s">
        <v>325</v>
      </c>
      <c r="AB105" s="5">
        <v>7.1</v>
      </c>
      <c r="AC105" s="5">
        <v>22.7</v>
      </c>
      <c r="AD105" s="5">
        <v>1801.9</v>
      </c>
      <c r="AE105" s="5">
        <v>955.9</v>
      </c>
      <c r="AF105" s="5">
        <v>115</v>
      </c>
      <c r="AG105" s="5">
        <v>1934.8</v>
      </c>
      <c r="AH105" s="5">
        <v>28.4</v>
      </c>
      <c r="AI105" s="5">
        <v>40.700000000000003</v>
      </c>
      <c r="AJ105" s="5">
        <v>0.7</v>
      </c>
      <c r="AK105" s="5">
        <v>0.3</v>
      </c>
      <c r="AL105" s="5">
        <v>7.6</v>
      </c>
      <c r="AM105" s="5">
        <v>6.5</v>
      </c>
      <c r="AN105" s="5">
        <v>0.8</v>
      </c>
      <c r="AO105" s="5">
        <v>1</v>
      </c>
      <c r="AP105" s="5">
        <v>4.0999999999999996</v>
      </c>
      <c r="AQ105" s="5">
        <v>2.4</v>
      </c>
      <c r="AR105" s="5">
        <v>1.7</v>
      </c>
      <c r="AS105" s="5">
        <v>1.6</v>
      </c>
      <c r="AT105" s="5">
        <v>4.9000000000000004</v>
      </c>
      <c r="AU105" s="5">
        <v>4.5</v>
      </c>
      <c r="AV105" s="5">
        <v>0.8</v>
      </c>
      <c r="AW105" s="5">
        <v>8.1</v>
      </c>
      <c r="AX105" s="5">
        <v>1</v>
      </c>
      <c r="AY105" s="5">
        <v>0.5</v>
      </c>
      <c r="AZ105" s="26"/>
      <c r="BA105" s="26"/>
      <c r="BB105" s="26"/>
      <c r="BC105" s="26"/>
      <c r="BD105" s="26"/>
      <c r="BE105" s="26"/>
    </row>
    <row r="106" spans="2:57" x14ac:dyDescent="0.25">
      <c r="B106" s="13" t="s">
        <v>337</v>
      </c>
      <c r="C106" s="5">
        <v>1.2</v>
      </c>
      <c r="E106" s="13" t="s">
        <v>336</v>
      </c>
      <c r="F106" s="5">
        <v>9.3000000000000007</v>
      </c>
      <c r="H106" s="13" t="s">
        <v>336</v>
      </c>
      <c r="I106" s="5">
        <v>8</v>
      </c>
      <c r="K106" s="13" t="s">
        <v>336</v>
      </c>
      <c r="L106" s="5">
        <v>10.7</v>
      </c>
      <c r="N106" s="13" t="s">
        <v>336</v>
      </c>
      <c r="O106" s="5">
        <v>1.7</v>
      </c>
      <c r="Q106" s="13" t="s">
        <v>336</v>
      </c>
      <c r="R106" s="5">
        <v>2.2000000000000002</v>
      </c>
      <c r="T106" s="13" t="s">
        <v>337</v>
      </c>
      <c r="U106" s="5">
        <v>5.7</v>
      </c>
      <c r="W106" s="13" t="s">
        <v>334</v>
      </c>
      <c r="X106" s="5">
        <v>5.6</v>
      </c>
    </row>
    <row r="107" spans="2:57" x14ac:dyDescent="0.25">
      <c r="B107" s="13" t="s">
        <v>336</v>
      </c>
      <c r="C107" s="5">
        <v>14.4</v>
      </c>
      <c r="E107" s="13" t="s">
        <v>338</v>
      </c>
      <c r="F107" s="5">
        <v>1.3</v>
      </c>
      <c r="H107" s="13" t="s">
        <v>338</v>
      </c>
      <c r="I107" s="5">
        <v>1.4</v>
      </c>
      <c r="K107" s="13" t="s">
        <v>338</v>
      </c>
      <c r="L107" s="5">
        <v>0.7</v>
      </c>
      <c r="N107" s="13" t="s">
        <v>338</v>
      </c>
      <c r="O107" s="5">
        <v>0.1</v>
      </c>
      <c r="Q107" s="13" t="s">
        <v>338</v>
      </c>
      <c r="R107" s="5">
        <v>0.3</v>
      </c>
      <c r="T107" s="13" t="s">
        <v>336</v>
      </c>
      <c r="U107" s="5">
        <v>4</v>
      </c>
      <c r="W107" s="13" t="s">
        <v>336</v>
      </c>
      <c r="X107" s="5">
        <v>2</v>
      </c>
      <c r="Z107" s="117" t="s">
        <v>494</v>
      </c>
      <c r="AA107" s="65" t="s">
        <v>0</v>
      </c>
      <c r="AB107" s="13" t="s">
        <v>326</v>
      </c>
      <c r="AC107" s="13" t="s">
        <v>327</v>
      </c>
      <c r="AD107" s="13" t="s">
        <v>52</v>
      </c>
      <c r="AE107" s="13" t="s">
        <v>53</v>
      </c>
      <c r="AF107" s="13" t="s">
        <v>328</v>
      </c>
      <c r="AG107" s="13" t="s">
        <v>55</v>
      </c>
      <c r="AH107" s="13" t="s">
        <v>329</v>
      </c>
      <c r="AI107" s="13" t="s">
        <v>330</v>
      </c>
      <c r="AJ107" s="13" t="s">
        <v>331</v>
      </c>
      <c r="AK107" s="13" t="s">
        <v>332</v>
      </c>
      <c r="AL107" s="13" t="s">
        <v>334</v>
      </c>
      <c r="AM107" s="13" t="s">
        <v>336</v>
      </c>
      <c r="AN107" s="13" t="s">
        <v>338</v>
      </c>
      <c r="AO107" s="13" t="s">
        <v>339</v>
      </c>
      <c r="AP107" s="13" t="s">
        <v>341</v>
      </c>
      <c r="AQ107" s="13" t="s">
        <v>344</v>
      </c>
      <c r="AR107" s="13" t="s">
        <v>340</v>
      </c>
      <c r="AS107" s="13" t="s">
        <v>343</v>
      </c>
      <c r="AT107" s="13" t="s">
        <v>345</v>
      </c>
      <c r="AU107" s="13" t="s">
        <v>352</v>
      </c>
      <c r="AV107" s="13" t="s">
        <v>346</v>
      </c>
      <c r="AW107" s="13" t="s">
        <v>349</v>
      </c>
      <c r="AX107" s="13" t="s">
        <v>354</v>
      </c>
      <c r="AY107" s="13" t="s">
        <v>350</v>
      </c>
    </row>
    <row r="108" spans="2:57" x14ac:dyDescent="0.25">
      <c r="B108" s="13" t="s">
        <v>338</v>
      </c>
      <c r="C108" s="5">
        <v>0.9</v>
      </c>
      <c r="E108" s="13" t="s">
        <v>339</v>
      </c>
      <c r="F108" s="5">
        <v>0.6</v>
      </c>
      <c r="H108" s="13" t="s">
        <v>339</v>
      </c>
      <c r="I108" s="5">
        <v>0.1</v>
      </c>
      <c r="K108" s="13" t="s">
        <v>341</v>
      </c>
      <c r="L108" s="5">
        <v>1.9</v>
      </c>
      <c r="N108" s="13" t="s">
        <v>344</v>
      </c>
      <c r="O108" s="5">
        <v>1.4</v>
      </c>
      <c r="Q108" s="13" t="s">
        <v>341</v>
      </c>
      <c r="R108" s="5">
        <v>1.6</v>
      </c>
      <c r="T108" s="13" t="s">
        <v>338</v>
      </c>
      <c r="U108" s="5">
        <v>2.6</v>
      </c>
      <c r="W108" s="13" t="s">
        <v>338</v>
      </c>
      <c r="X108" s="5">
        <v>0.5</v>
      </c>
      <c r="Z108" s="119"/>
      <c r="AA108" s="66" t="s">
        <v>325</v>
      </c>
      <c r="AB108" s="5">
        <v>9</v>
      </c>
      <c r="AC108" s="5">
        <v>36.200000000000003</v>
      </c>
      <c r="AD108" s="5">
        <v>1726.8</v>
      </c>
      <c r="AE108" s="5">
        <v>925.5</v>
      </c>
      <c r="AF108" s="5">
        <v>107.3</v>
      </c>
      <c r="AG108" s="5">
        <v>1833.8</v>
      </c>
      <c r="AH108" s="5">
        <v>34</v>
      </c>
      <c r="AI108" s="5">
        <v>37.700000000000003</v>
      </c>
      <c r="AJ108" s="5">
        <v>1.2</v>
      </c>
      <c r="AK108" s="5">
        <v>0.3</v>
      </c>
      <c r="AL108" s="5">
        <v>6</v>
      </c>
      <c r="AM108" s="5">
        <v>10.9</v>
      </c>
      <c r="AN108" s="5">
        <v>1.2</v>
      </c>
      <c r="AO108" s="5">
        <v>0.2</v>
      </c>
      <c r="AP108" s="5">
        <v>0.5</v>
      </c>
      <c r="AQ108" s="5">
        <v>2.4</v>
      </c>
      <c r="AR108" s="5">
        <v>2.1</v>
      </c>
      <c r="AS108" s="5">
        <v>2.5</v>
      </c>
      <c r="AT108" s="5">
        <v>0.7</v>
      </c>
      <c r="AU108" s="5">
        <v>5.4</v>
      </c>
      <c r="AV108" s="5">
        <v>1.3</v>
      </c>
      <c r="AW108" s="5">
        <v>7.7</v>
      </c>
      <c r="AX108" s="5">
        <v>0.1</v>
      </c>
      <c r="AY108" s="5">
        <v>0.6</v>
      </c>
      <c r="AZ108" s="26"/>
      <c r="BA108" s="26"/>
      <c r="BB108" s="26"/>
      <c r="BC108" s="26"/>
      <c r="BD108" s="26"/>
      <c r="BE108" s="26"/>
    </row>
    <row r="109" spans="2:57" x14ac:dyDescent="0.25">
      <c r="B109" s="13" t="s">
        <v>339</v>
      </c>
      <c r="C109" s="5">
        <v>1.1000000000000001</v>
      </c>
      <c r="E109" s="13" t="s">
        <v>341</v>
      </c>
      <c r="F109" s="5">
        <v>0.5</v>
      </c>
      <c r="H109" s="13" t="s">
        <v>342</v>
      </c>
      <c r="I109" s="5">
        <v>0.2</v>
      </c>
      <c r="K109" s="13" t="s">
        <v>340</v>
      </c>
      <c r="L109" s="5">
        <v>2.9</v>
      </c>
      <c r="N109" s="13" t="s">
        <v>340</v>
      </c>
      <c r="O109" s="5">
        <v>0.5</v>
      </c>
      <c r="Q109" s="13" t="s">
        <v>344</v>
      </c>
      <c r="R109" s="5">
        <v>9.1</v>
      </c>
      <c r="T109" s="13" t="s">
        <v>339</v>
      </c>
      <c r="U109" s="5">
        <v>3.7</v>
      </c>
      <c r="W109" s="13" t="s">
        <v>342</v>
      </c>
      <c r="X109" s="5">
        <v>0.1</v>
      </c>
    </row>
    <row r="110" spans="2:57" x14ac:dyDescent="0.25">
      <c r="B110" s="13" t="s">
        <v>341</v>
      </c>
      <c r="C110" s="5">
        <v>0.5</v>
      </c>
      <c r="E110" s="13" t="s">
        <v>344</v>
      </c>
      <c r="F110" s="5">
        <v>0.4</v>
      </c>
      <c r="H110" s="13" t="s">
        <v>341</v>
      </c>
      <c r="I110" s="5">
        <v>0.9</v>
      </c>
      <c r="K110" s="13" t="s">
        <v>343</v>
      </c>
      <c r="L110" s="5">
        <v>4.5</v>
      </c>
      <c r="N110" s="13" t="s">
        <v>346</v>
      </c>
      <c r="O110" s="5">
        <v>2.2999999999999998</v>
      </c>
      <c r="Q110" s="13" t="s">
        <v>340</v>
      </c>
      <c r="R110" s="5">
        <v>1.4</v>
      </c>
      <c r="T110" s="13" t="s">
        <v>341</v>
      </c>
      <c r="U110" s="5">
        <v>0.9</v>
      </c>
      <c r="W110" s="13" t="s">
        <v>340</v>
      </c>
      <c r="X110" s="5">
        <v>2.9</v>
      </c>
      <c r="Z110" s="117" t="s">
        <v>495</v>
      </c>
      <c r="AA110" s="65" t="s">
        <v>0</v>
      </c>
      <c r="AB110" s="13" t="s">
        <v>326</v>
      </c>
      <c r="AC110" s="13" t="s">
        <v>327</v>
      </c>
      <c r="AD110" s="13" t="s">
        <v>52</v>
      </c>
      <c r="AE110" s="13" t="s">
        <v>53</v>
      </c>
      <c r="AF110" s="13" t="s">
        <v>328</v>
      </c>
      <c r="AG110" s="13" t="s">
        <v>55</v>
      </c>
      <c r="AH110" s="13" t="s">
        <v>329</v>
      </c>
      <c r="AI110" s="13" t="s">
        <v>330</v>
      </c>
      <c r="AJ110" s="13" t="s">
        <v>331</v>
      </c>
      <c r="AK110" s="13" t="s">
        <v>332</v>
      </c>
      <c r="AL110" s="13" t="s">
        <v>334</v>
      </c>
      <c r="AM110" s="13" t="s">
        <v>336</v>
      </c>
      <c r="AN110" s="13" t="s">
        <v>338</v>
      </c>
      <c r="AO110" s="13" t="s">
        <v>339</v>
      </c>
      <c r="AP110" s="13" t="s">
        <v>341</v>
      </c>
      <c r="AQ110" s="13" t="s">
        <v>340</v>
      </c>
      <c r="AR110" s="13" t="s">
        <v>347</v>
      </c>
      <c r="AS110" s="13" t="s">
        <v>343</v>
      </c>
      <c r="AT110" s="13" t="s">
        <v>345</v>
      </c>
      <c r="AU110" s="13" t="s">
        <v>348</v>
      </c>
      <c r="AV110" s="13" t="s">
        <v>349</v>
      </c>
      <c r="AW110" s="13" t="s">
        <v>351</v>
      </c>
      <c r="AX110" s="13" t="s">
        <v>354</v>
      </c>
    </row>
    <row r="111" spans="2:57" x14ac:dyDescent="0.25">
      <c r="B111" s="13" t="s">
        <v>340</v>
      </c>
      <c r="C111" s="5">
        <v>0.6</v>
      </c>
      <c r="E111" s="13" t="s">
        <v>340</v>
      </c>
      <c r="F111" s="5">
        <v>1.5</v>
      </c>
      <c r="H111" s="13" t="s">
        <v>340</v>
      </c>
      <c r="I111" s="5">
        <v>3.3</v>
      </c>
      <c r="K111" s="13" t="s">
        <v>345</v>
      </c>
      <c r="L111" s="5">
        <v>1.7</v>
      </c>
      <c r="N111" s="13" t="s">
        <v>355</v>
      </c>
      <c r="O111" s="5">
        <v>0.1</v>
      </c>
      <c r="Q111" s="13" t="s">
        <v>347</v>
      </c>
      <c r="R111" s="5">
        <v>1.5</v>
      </c>
      <c r="T111" s="13" t="s">
        <v>344</v>
      </c>
      <c r="U111" s="5">
        <v>3.3</v>
      </c>
      <c r="W111" s="13" t="s">
        <v>343</v>
      </c>
      <c r="X111" s="5">
        <v>3</v>
      </c>
      <c r="Z111" s="119"/>
      <c r="AA111" s="66" t="s">
        <v>325</v>
      </c>
      <c r="AB111" s="5">
        <v>2.9</v>
      </c>
      <c r="AC111" s="5">
        <v>34.9</v>
      </c>
      <c r="AD111" s="5">
        <v>1554.2</v>
      </c>
      <c r="AE111" s="5">
        <v>932.3</v>
      </c>
      <c r="AF111" s="5">
        <v>108.7</v>
      </c>
      <c r="AG111" s="5">
        <v>1762.2</v>
      </c>
      <c r="AH111" s="5">
        <v>32.4</v>
      </c>
      <c r="AI111" s="5">
        <v>40.700000000000003</v>
      </c>
      <c r="AJ111" s="5">
        <v>0.8</v>
      </c>
      <c r="AK111" s="5">
        <v>0.3</v>
      </c>
      <c r="AL111" s="5">
        <v>6.9</v>
      </c>
      <c r="AM111" s="5">
        <v>10.6</v>
      </c>
      <c r="AN111" s="5">
        <v>1</v>
      </c>
      <c r="AO111" s="5">
        <v>0.2</v>
      </c>
      <c r="AP111" s="5">
        <v>0.7</v>
      </c>
      <c r="AQ111" s="5">
        <v>2.2999999999999998</v>
      </c>
      <c r="AR111" s="5">
        <v>13.4</v>
      </c>
      <c r="AS111" s="5">
        <v>40.200000000000003</v>
      </c>
      <c r="AT111" s="5">
        <v>4.3</v>
      </c>
      <c r="AU111" s="5">
        <v>1.4</v>
      </c>
      <c r="AV111" s="5">
        <v>6.1</v>
      </c>
      <c r="AW111" s="5">
        <v>0.8</v>
      </c>
      <c r="AX111" s="5">
        <v>0.4</v>
      </c>
      <c r="AY111" s="26"/>
      <c r="AZ111" s="26"/>
      <c r="BA111" s="26"/>
      <c r="BB111" s="26"/>
      <c r="BC111" s="26"/>
      <c r="BD111" s="26"/>
      <c r="BE111" s="26"/>
    </row>
    <row r="112" spans="2:57" x14ac:dyDescent="0.25">
      <c r="B112" s="13" t="s">
        <v>347</v>
      </c>
      <c r="C112" s="5">
        <v>8.6</v>
      </c>
      <c r="E112" s="13" t="s">
        <v>343</v>
      </c>
      <c r="F112" s="5">
        <v>4.0999999999999996</v>
      </c>
      <c r="H112" s="13" t="s">
        <v>343</v>
      </c>
      <c r="I112" s="5">
        <v>68.2</v>
      </c>
      <c r="K112" s="13" t="s">
        <v>346</v>
      </c>
      <c r="L112" s="5">
        <v>1.6</v>
      </c>
      <c r="N112" s="13" t="s">
        <v>349</v>
      </c>
      <c r="O112" s="5">
        <v>6.8</v>
      </c>
      <c r="Q112" s="13" t="s">
        <v>343</v>
      </c>
      <c r="R112" s="5">
        <v>4.5999999999999996</v>
      </c>
      <c r="T112" s="13" t="s">
        <v>340</v>
      </c>
      <c r="U112" s="5">
        <v>0.2</v>
      </c>
      <c r="W112" s="13" t="s">
        <v>345</v>
      </c>
      <c r="X112" s="5">
        <v>2.2000000000000002</v>
      </c>
    </row>
    <row r="113" spans="2:57" x14ac:dyDescent="0.25">
      <c r="B113" s="13" t="s">
        <v>343</v>
      </c>
      <c r="C113" s="5">
        <v>2.1</v>
      </c>
      <c r="E113" s="13" t="s">
        <v>352</v>
      </c>
      <c r="F113" s="5">
        <v>4.4000000000000004</v>
      </c>
      <c r="H113" s="13" t="s">
        <v>346</v>
      </c>
      <c r="I113" s="5">
        <v>1</v>
      </c>
      <c r="K113" s="13" t="s">
        <v>349</v>
      </c>
      <c r="L113" s="5">
        <v>6.9</v>
      </c>
      <c r="N113" s="13" t="s">
        <v>351</v>
      </c>
      <c r="O113" s="5">
        <v>0.6</v>
      </c>
      <c r="Q113" s="13" t="s">
        <v>352</v>
      </c>
      <c r="R113" s="5">
        <v>0.8</v>
      </c>
      <c r="T113" s="13" t="s">
        <v>343</v>
      </c>
      <c r="U113" s="5">
        <v>11.2</v>
      </c>
      <c r="W113" s="13" t="s">
        <v>352</v>
      </c>
      <c r="X113" s="5">
        <v>9</v>
      </c>
      <c r="Z113" s="117" t="s">
        <v>496</v>
      </c>
      <c r="AA113" s="65" t="s">
        <v>0</v>
      </c>
      <c r="AB113" s="13" t="s">
        <v>326</v>
      </c>
      <c r="AC113" s="13" t="s">
        <v>327</v>
      </c>
      <c r="AD113" s="13" t="s">
        <v>52</v>
      </c>
      <c r="AE113" s="13" t="s">
        <v>53</v>
      </c>
      <c r="AF113" s="13" t="s">
        <v>328</v>
      </c>
      <c r="AG113" s="13" t="s">
        <v>55</v>
      </c>
      <c r="AH113" s="13" t="s">
        <v>329</v>
      </c>
      <c r="AI113" s="13" t="s">
        <v>330</v>
      </c>
      <c r="AJ113" s="13" t="s">
        <v>331</v>
      </c>
      <c r="AK113" s="13" t="s">
        <v>332</v>
      </c>
      <c r="AL113" s="13" t="s">
        <v>334</v>
      </c>
      <c r="AM113" s="13" t="s">
        <v>337</v>
      </c>
      <c r="AN113" s="13" t="s">
        <v>336</v>
      </c>
      <c r="AO113" s="13" t="s">
        <v>338</v>
      </c>
      <c r="AP113" s="13" t="s">
        <v>339</v>
      </c>
      <c r="AQ113" s="13" t="s">
        <v>382</v>
      </c>
      <c r="AR113" s="13" t="s">
        <v>342</v>
      </c>
      <c r="AS113" s="13" t="s">
        <v>341</v>
      </c>
      <c r="AT113" s="13" t="s">
        <v>344</v>
      </c>
      <c r="AU113" s="13" t="s">
        <v>340</v>
      </c>
      <c r="AV113" s="13" t="s">
        <v>347</v>
      </c>
      <c r="AW113" s="13" t="s">
        <v>343</v>
      </c>
      <c r="AX113" s="13" t="s">
        <v>345</v>
      </c>
      <c r="AY113" s="13" t="s">
        <v>346</v>
      </c>
      <c r="AZ113" s="13" t="s">
        <v>355</v>
      </c>
      <c r="BA113" s="13" t="s">
        <v>349</v>
      </c>
      <c r="BB113" s="13" t="s">
        <v>351</v>
      </c>
      <c r="BC113" s="13" t="s">
        <v>354</v>
      </c>
      <c r="BD113" s="13" t="s">
        <v>350</v>
      </c>
      <c r="BE113" s="13" t="s">
        <v>356</v>
      </c>
    </row>
    <row r="114" spans="2:57" x14ac:dyDescent="0.25">
      <c r="B114" s="13" t="s">
        <v>345</v>
      </c>
      <c r="C114" s="5">
        <v>1.7</v>
      </c>
      <c r="E114" s="13" t="s">
        <v>346</v>
      </c>
      <c r="F114" s="5">
        <v>7</v>
      </c>
      <c r="H114" s="13" t="s">
        <v>355</v>
      </c>
      <c r="I114" s="5">
        <v>0.4</v>
      </c>
      <c r="K114" s="13" t="s">
        <v>351</v>
      </c>
      <c r="L114" s="5">
        <v>0.4</v>
      </c>
      <c r="N114" s="13" t="s">
        <v>354</v>
      </c>
      <c r="O114" s="5">
        <v>0.2</v>
      </c>
      <c r="Q114" s="13" t="s">
        <v>346</v>
      </c>
      <c r="R114" s="5">
        <v>1.4</v>
      </c>
      <c r="T114" s="13" t="s">
        <v>345</v>
      </c>
      <c r="U114" s="5">
        <v>1</v>
      </c>
      <c r="W114" s="13" t="s">
        <v>346</v>
      </c>
      <c r="X114" s="5">
        <v>6.5</v>
      </c>
      <c r="Z114" s="119"/>
      <c r="AA114" s="66" t="s">
        <v>325</v>
      </c>
      <c r="AB114" s="5">
        <v>1.6</v>
      </c>
      <c r="AC114" s="5">
        <v>34.200000000000003</v>
      </c>
      <c r="AD114" s="5">
        <v>1767.5</v>
      </c>
      <c r="AE114" s="5">
        <v>816.6</v>
      </c>
      <c r="AF114" s="5">
        <v>95.2</v>
      </c>
      <c r="AG114" s="5">
        <v>1568.4</v>
      </c>
      <c r="AH114" s="5">
        <v>16.8</v>
      </c>
      <c r="AI114" s="5">
        <v>36.799999999999997</v>
      </c>
      <c r="AJ114" s="5">
        <v>2.8</v>
      </c>
      <c r="AK114" s="5">
        <v>0.3</v>
      </c>
      <c r="AL114" s="5">
        <v>3.6</v>
      </c>
      <c r="AM114" s="5">
        <v>7</v>
      </c>
      <c r="AN114" s="5">
        <v>76.900000000000006</v>
      </c>
      <c r="AO114" s="5">
        <v>2.6</v>
      </c>
      <c r="AP114" s="5">
        <v>4.0999999999999996</v>
      </c>
      <c r="AQ114" s="5">
        <v>0.3</v>
      </c>
      <c r="AR114" s="5">
        <v>0.1</v>
      </c>
      <c r="AS114" s="5">
        <v>1.3</v>
      </c>
      <c r="AT114" s="5">
        <v>3.5</v>
      </c>
      <c r="AU114" s="5">
        <v>2.1</v>
      </c>
      <c r="AV114" s="5">
        <v>4.2</v>
      </c>
      <c r="AW114" s="5">
        <v>34.299999999999997</v>
      </c>
      <c r="AX114" s="5">
        <v>4.5</v>
      </c>
      <c r="AY114" s="5">
        <v>8</v>
      </c>
      <c r="AZ114" s="5">
        <v>2.2000000000000002</v>
      </c>
      <c r="BA114" s="5">
        <v>7.2</v>
      </c>
      <c r="BB114" s="5">
        <v>0.4</v>
      </c>
      <c r="BC114" s="5">
        <v>2.5</v>
      </c>
      <c r="BD114" s="5">
        <v>0.6</v>
      </c>
      <c r="BE114" s="5">
        <v>0.2</v>
      </c>
    </row>
    <row r="115" spans="2:57" x14ac:dyDescent="0.25">
      <c r="B115" s="13" t="s">
        <v>352</v>
      </c>
      <c r="C115" s="5">
        <v>6.2</v>
      </c>
      <c r="E115" s="13" t="s">
        <v>355</v>
      </c>
      <c r="F115" s="5">
        <v>3.8</v>
      </c>
      <c r="H115" s="13" t="s">
        <v>353</v>
      </c>
      <c r="I115" s="5">
        <v>0.2</v>
      </c>
      <c r="K115" s="13" t="s">
        <v>350</v>
      </c>
      <c r="L115" s="5">
        <v>0.1</v>
      </c>
      <c r="N115" s="13" t="s">
        <v>350</v>
      </c>
      <c r="O115" s="5">
        <v>0.4</v>
      </c>
      <c r="Q115" s="13" t="s">
        <v>355</v>
      </c>
      <c r="R115" s="5">
        <v>3.4</v>
      </c>
      <c r="T115" s="13" t="s">
        <v>352</v>
      </c>
      <c r="U115" s="5">
        <v>1.6</v>
      </c>
      <c r="W115" s="13" t="s">
        <v>348</v>
      </c>
      <c r="X115" s="5">
        <v>0.1</v>
      </c>
    </row>
    <row r="116" spans="2:57" x14ac:dyDescent="0.25">
      <c r="B116" s="13" t="s">
        <v>346</v>
      </c>
      <c r="C116" s="5">
        <v>1.2</v>
      </c>
      <c r="E116" s="13" t="s">
        <v>349</v>
      </c>
      <c r="F116" s="5">
        <v>9.6</v>
      </c>
      <c r="H116" s="13" t="s">
        <v>349</v>
      </c>
      <c r="I116" s="5">
        <v>8.3000000000000007</v>
      </c>
      <c r="Q116" s="13" t="s">
        <v>349</v>
      </c>
      <c r="R116" s="5">
        <v>7.6</v>
      </c>
      <c r="T116" s="13" t="s">
        <v>346</v>
      </c>
      <c r="U116" s="5">
        <v>3.6</v>
      </c>
      <c r="W116" s="13" t="s">
        <v>349</v>
      </c>
      <c r="X116" s="5">
        <v>9.9</v>
      </c>
      <c r="Z116" s="117" t="s">
        <v>497</v>
      </c>
      <c r="AA116" s="65" t="s">
        <v>0</v>
      </c>
      <c r="AB116" s="13" t="s">
        <v>326</v>
      </c>
      <c r="AC116" s="13" t="s">
        <v>327</v>
      </c>
      <c r="AD116" s="13" t="s">
        <v>52</v>
      </c>
      <c r="AE116" s="13" t="s">
        <v>53</v>
      </c>
      <c r="AF116" s="13" t="s">
        <v>328</v>
      </c>
      <c r="AG116" s="13" t="s">
        <v>55</v>
      </c>
      <c r="AH116" s="13" t="s">
        <v>329</v>
      </c>
      <c r="AI116" s="13" t="s">
        <v>330</v>
      </c>
      <c r="AJ116" s="13" t="s">
        <v>331</v>
      </c>
      <c r="AK116" s="13" t="s">
        <v>332</v>
      </c>
      <c r="AL116" s="13" t="s">
        <v>333</v>
      </c>
      <c r="AM116" s="13" t="s">
        <v>334</v>
      </c>
      <c r="AN116" s="13" t="s">
        <v>336</v>
      </c>
      <c r="AO116" s="13" t="s">
        <v>338</v>
      </c>
      <c r="AP116" s="13" t="s">
        <v>342</v>
      </c>
      <c r="AQ116" s="13" t="s">
        <v>341</v>
      </c>
      <c r="AR116" s="13" t="s">
        <v>344</v>
      </c>
      <c r="AS116" s="13" t="s">
        <v>340</v>
      </c>
      <c r="AT116" s="13" t="s">
        <v>345</v>
      </c>
      <c r="AU116" s="13" t="s">
        <v>346</v>
      </c>
      <c r="AV116" s="13" t="s">
        <v>348</v>
      </c>
      <c r="AW116" s="13" t="s">
        <v>349</v>
      </c>
      <c r="AX116" s="13" t="s">
        <v>350</v>
      </c>
    </row>
    <row r="117" spans="2:57" x14ac:dyDescent="0.25">
      <c r="B117" s="13" t="s">
        <v>355</v>
      </c>
      <c r="C117" s="5">
        <v>0.9</v>
      </c>
      <c r="E117" s="13" t="s">
        <v>351</v>
      </c>
      <c r="F117" s="5">
        <v>1.3</v>
      </c>
      <c r="H117" s="13" t="s">
        <v>351</v>
      </c>
      <c r="I117" s="5">
        <v>1</v>
      </c>
      <c r="Q117" s="13" t="s">
        <v>351</v>
      </c>
      <c r="R117" s="5">
        <v>1.1000000000000001</v>
      </c>
      <c r="T117" s="13" t="s">
        <v>353</v>
      </c>
      <c r="U117" s="5">
        <v>0.2</v>
      </c>
      <c r="W117" s="13" t="s">
        <v>351</v>
      </c>
      <c r="X117" s="5">
        <v>0.9</v>
      </c>
      <c r="Z117" s="119"/>
      <c r="AA117" s="66" t="s">
        <v>325</v>
      </c>
      <c r="AB117" s="5">
        <v>8.5</v>
      </c>
      <c r="AC117" s="5">
        <v>18.3</v>
      </c>
      <c r="AD117" s="5">
        <v>1728.1</v>
      </c>
      <c r="AE117" s="5">
        <v>1014.4</v>
      </c>
      <c r="AF117" s="5">
        <v>119.3</v>
      </c>
      <c r="AG117" s="5">
        <v>1679.3</v>
      </c>
      <c r="AH117" s="5">
        <v>144.4</v>
      </c>
      <c r="AI117" s="5">
        <v>39</v>
      </c>
      <c r="AJ117" s="5">
        <v>1.2</v>
      </c>
      <c r="AK117" s="5">
        <v>0.6</v>
      </c>
      <c r="AL117" s="5">
        <v>0.2</v>
      </c>
      <c r="AM117" s="5">
        <v>2.5</v>
      </c>
      <c r="AN117" s="5">
        <v>1.6</v>
      </c>
      <c r="AO117" s="5">
        <v>0.9</v>
      </c>
      <c r="AP117" s="5">
        <v>0.1</v>
      </c>
      <c r="AQ117" s="5">
        <v>0.9</v>
      </c>
      <c r="AR117" s="5">
        <v>2.5</v>
      </c>
      <c r="AS117" s="5">
        <v>2.4</v>
      </c>
      <c r="AT117" s="5">
        <v>12</v>
      </c>
      <c r="AU117" s="5">
        <v>3.8</v>
      </c>
      <c r="AV117" s="5">
        <v>2.2000000000000002</v>
      </c>
      <c r="AW117" s="5">
        <v>7.8</v>
      </c>
      <c r="AX117" s="5">
        <v>0.4</v>
      </c>
      <c r="AY117" s="26"/>
      <c r="AZ117" s="26"/>
      <c r="BA117" s="26"/>
      <c r="BB117" s="26"/>
      <c r="BC117" s="26"/>
      <c r="BD117" s="26"/>
      <c r="BE117" s="26"/>
    </row>
    <row r="118" spans="2:57" x14ac:dyDescent="0.25">
      <c r="B118" s="13" t="s">
        <v>348</v>
      </c>
      <c r="C118" s="5">
        <v>0.1</v>
      </c>
      <c r="E118" s="13" t="s">
        <v>354</v>
      </c>
      <c r="F118" s="5">
        <v>0.4</v>
      </c>
      <c r="H118" s="13" t="s">
        <v>354</v>
      </c>
      <c r="I118" s="5">
        <v>0.7</v>
      </c>
      <c r="Q118" s="13" t="s">
        <v>350</v>
      </c>
      <c r="R118" s="5">
        <v>0.7</v>
      </c>
      <c r="T118" s="13" t="s">
        <v>349</v>
      </c>
      <c r="U118" s="5">
        <v>4.2</v>
      </c>
      <c r="W118" s="13" t="s">
        <v>350</v>
      </c>
      <c r="X118" s="5">
        <v>0.8</v>
      </c>
    </row>
    <row r="119" spans="2:57" x14ac:dyDescent="0.25">
      <c r="B119" s="13" t="s">
        <v>349</v>
      </c>
      <c r="C119" s="5">
        <v>9</v>
      </c>
      <c r="E119" s="13" t="s">
        <v>350</v>
      </c>
      <c r="F119" s="5">
        <v>0.6</v>
      </c>
      <c r="H119" s="13" t="s">
        <v>350</v>
      </c>
      <c r="I119" s="5">
        <v>1</v>
      </c>
      <c r="T119" s="13" t="s">
        <v>351</v>
      </c>
      <c r="U119" s="5">
        <v>0.8</v>
      </c>
      <c r="Z119" s="117" t="s">
        <v>498</v>
      </c>
      <c r="AA119" s="75" t="s">
        <v>0</v>
      </c>
      <c r="AB119" s="13" t="s">
        <v>326</v>
      </c>
      <c r="AC119" s="13" t="s">
        <v>327</v>
      </c>
      <c r="AD119" s="13" t="s">
        <v>52</v>
      </c>
      <c r="AE119" s="13" t="s">
        <v>53</v>
      </c>
      <c r="AF119" s="13" t="s">
        <v>328</v>
      </c>
      <c r="AG119" s="13" t="s">
        <v>55</v>
      </c>
      <c r="AH119" s="13" t="s">
        <v>329</v>
      </c>
      <c r="AI119" s="13" t="s">
        <v>330</v>
      </c>
      <c r="AJ119" s="13" t="s">
        <v>331</v>
      </c>
      <c r="AK119" s="13" t="s">
        <v>332</v>
      </c>
      <c r="AL119" s="13" t="s">
        <v>334</v>
      </c>
      <c r="AM119" s="13" t="s">
        <v>336</v>
      </c>
      <c r="AN119" s="13" t="s">
        <v>338</v>
      </c>
      <c r="AO119" s="13" t="s">
        <v>341</v>
      </c>
      <c r="AP119" s="13" t="s">
        <v>344</v>
      </c>
      <c r="AQ119" s="13" t="s">
        <v>340</v>
      </c>
      <c r="AR119" s="13" t="s">
        <v>347</v>
      </c>
      <c r="AS119" s="13" t="s">
        <v>343</v>
      </c>
      <c r="AT119" s="13" t="s">
        <v>345</v>
      </c>
      <c r="AU119" s="13" t="s">
        <v>346</v>
      </c>
      <c r="AV119" s="13" t="s">
        <v>349</v>
      </c>
      <c r="AW119" s="13" t="s">
        <v>351</v>
      </c>
      <c r="AX119" s="13" t="s">
        <v>354</v>
      </c>
      <c r="AY119" s="13" t="s">
        <v>350</v>
      </c>
    </row>
    <row r="120" spans="2:57" x14ac:dyDescent="0.25">
      <c r="B120" s="13" t="s">
        <v>351</v>
      </c>
      <c r="C120" s="5">
        <v>0.2</v>
      </c>
      <c r="T120" s="13" t="s">
        <v>354</v>
      </c>
      <c r="U120" s="5">
        <v>0.5</v>
      </c>
      <c r="Z120" s="119"/>
      <c r="AA120" s="76" t="s">
        <v>325</v>
      </c>
      <c r="AB120" s="5">
        <v>8.1999999999999993</v>
      </c>
      <c r="AC120" s="5">
        <v>31.5</v>
      </c>
      <c r="AD120" s="5">
        <v>1677.7</v>
      </c>
      <c r="AE120" s="5">
        <v>912.3</v>
      </c>
      <c r="AF120" s="5">
        <v>110.2</v>
      </c>
      <c r="AG120" s="5">
        <v>1869.1</v>
      </c>
      <c r="AH120" s="5">
        <v>19.7</v>
      </c>
      <c r="AI120" s="5">
        <v>39.5</v>
      </c>
      <c r="AJ120" s="5">
        <v>0.3</v>
      </c>
      <c r="AK120" s="5">
        <v>0.2</v>
      </c>
      <c r="AL120" s="5">
        <v>5.9</v>
      </c>
      <c r="AM120" s="5">
        <v>9.6</v>
      </c>
      <c r="AN120" s="5">
        <v>0.3</v>
      </c>
      <c r="AO120" s="5">
        <v>1.1000000000000001</v>
      </c>
      <c r="AP120" s="5">
        <v>7.3</v>
      </c>
      <c r="AQ120" s="5">
        <v>2.2000000000000002</v>
      </c>
      <c r="AR120" s="5">
        <v>1</v>
      </c>
      <c r="AS120" s="5">
        <v>4.5</v>
      </c>
      <c r="AT120" s="5">
        <v>1.6</v>
      </c>
      <c r="AU120" s="5">
        <v>9.6999999999999993</v>
      </c>
      <c r="AV120" s="5">
        <v>9.8000000000000007</v>
      </c>
      <c r="AW120" s="5">
        <v>0.9</v>
      </c>
      <c r="AX120" s="5">
        <v>0.3</v>
      </c>
      <c r="AY120" s="5">
        <v>0.2</v>
      </c>
      <c r="AZ120" s="26"/>
      <c r="BA120" s="26"/>
      <c r="BB120" s="26"/>
      <c r="BC120" s="26"/>
      <c r="BD120" s="26"/>
      <c r="BE120" s="26"/>
    </row>
    <row r="121" spans="2:57" x14ac:dyDescent="0.25">
      <c r="B121" s="13" t="s">
        <v>350</v>
      </c>
      <c r="C121" s="5">
        <v>0.2</v>
      </c>
      <c r="T121" s="13" t="s">
        <v>350</v>
      </c>
      <c r="U121" s="5">
        <v>0.4</v>
      </c>
    </row>
    <row r="124" spans="2:57" x14ac:dyDescent="0.25">
      <c r="B124" s="120" t="s">
        <v>491</v>
      </c>
      <c r="C124" s="120"/>
      <c r="E124" s="120" t="s">
        <v>492</v>
      </c>
      <c r="F124" s="120"/>
      <c r="H124" s="117" t="s">
        <v>493</v>
      </c>
      <c r="I124" s="119"/>
      <c r="K124" s="117" t="s">
        <v>494</v>
      </c>
      <c r="L124" s="119"/>
      <c r="N124" s="117" t="s">
        <v>495</v>
      </c>
      <c r="O124" s="119"/>
      <c r="Q124" s="117" t="s">
        <v>496</v>
      </c>
      <c r="R124" s="119"/>
      <c r="T124" s="117" t="s">
        <v>497</v>
      </c>
      <c r="U124" s="119"/>
      <c r="W124" s="117" t="s">
        <v>498</v>
      </c>
      <c r="X124" s="119"/>
    </row>
    <row r="125" spans="2:57" x14ac:dyDescent="0.25">
      <c r="B125" s="65" t="s">
        <v>0</v>
      </c>
      <c r="C125" s="66" t="s">
        <v>325</v>
      </c>
      <c r="E125" s="65" t="s">
        <v>0</v>
      </c>
      <c r="F125" s="66" t="s">
        <v>325</v>
      </c>
      <c r="H125" s="65" t="s">
        <v>0</v>
      </c>
      <c r="I125" s="66" t="s">
        <v>325</v>
      </c>
      <c r="K125" s="65" t="s">
        <v>0</v>
      </c>
      <c r="L125" s="66" t="s">
        <v>325</v>
      </c>
      <c r="N125" s="65" t="s">
        <v>0</v>
      </c>
      <c r="O125" s="66" t="s">
        <v>325</v>
      </c>
      <c r="Q125" s="65" t="s">
        <v>0</v>
      </c>
      <c r="R125" s="66" t="s">
        <v>325</v>
      </c>
      <c r="T125" s="65" t="s">
        <v>0</v>
      </c>
      <c r="U125" s="66" t="s">
        <v>325</v>
      </c>
      <c r="W125" s="75" t="s">
        <v>0</v>
      </c>
      <c r="X125" s="76" t="s">
        <v>325</v>
      </c>
    </row>
    <row r="126" spans="2:57" x14ac:dyDescent="0.25">
      <c r="B126" s="13" t="s">
        <v>326</v>
      </c>
      <c r="C126" s="5">
        <v>8.1999999999999993</v>
      </c>
      <c r="E126" s="13" t="s">
        <v>326</v>
      </c>
      <c r="F126" s="5">
        <v>7.4</v>
      </c>
      <c r="H126" s="13" t="s">
        <v>326</v>
      </c>
      <c r="I126" s="5">
        <v>7.1</v>
      </c>
      <c r="K126" s="13" t="s">
        <v>326</v>
      </c>
      <c r="L126" s="5">
        <v>9</v>
      </c>
      <c r="N126" s="13" t="s">
        <v>326</v>
      </c>
      <c r="O126" s="5">
        <v>2.9</v>
      </c>
      <c r="Q126" s="13" t="s">
        <v>326</v>
      </c>
      <c r="R126" s="5">
        <v>1.6</v>
      </c>
      <c r="T126" s="13" t="s">
        <v>326</v>
      </c>
      <c r="U126" s="5">
        <v>8.5</v>
      </c>
      <c r="W126" s="13" t="s">
        <v>326</v>
      </c>
      <c r="X126" s="5">
        <v>8.1999999999999993</v>
      </c>
    </row>
    <row r="127" spans="2:57" x14ac:dyDescent="0.25">
      <c r="B127" s="13" t="s">
        <v>327</v>
      </c>
      <c r="C127" s="5">
        <v>34.5</v>
      </c>
      <c r="E127" s="13" t="s">
        <v>327</v>
      </c>
      <c r="F127" s="5">
        <v>34.4</v>
      </c>
      <c r="H127" s="13" t="s">
        <v>327</v>
      </c>
      <c r="I127" s="5">
        <v>22.7</v>
      </c>
      <c r="K127" s="13" t="s">
        <v>327</v>
      </c>
      <c r="L127" s="5">
        <v>36.200000000000003</v>
      </c>
      <c r="N127" s="13" t="s">
        <v>327</v>
      </c>
      <c r="O127" s="5">
        <v>34.9</v>
      </c>
      <c r="Q127" s="13" t="s">
        <v>327</v>
      </c>
      <c r="R127" s="5">
        <v>34.200000000000003</v>
      </c>
      <c r="T127" s="13" t="s">
        <v>327</v>
      </c>
      <c r="U127" s="5">
        <v>18.3</v>
      </c>
      <c r="W127" s="13" t="s">
        <v>327</v>
      </c>
      <c r="X127" s="5">
        <v>31.5</v>
      </c>
    </row>
    <row r="128" spans="2:57" x14ac:dyDescent="0.25">
      <c r="B128" s="13" t="s">
        <v>52</v>
      </c>
      <c r="C128" s="5">
        <v>1678.4</v>
      </c>
      <c r="E128" s="13" t="s">
        <v>52</v>
      </c>
      <c r="F128" s="5">
        <v>1642.1</v>
      </c>
      <c r="H128" s="13" t="s">
        <v>52</v>
      </c>
      <c r="I128" s="5">
        <v>1801.9</v>
      </c>
      <c r="K128" s="13" t="s">
        <v>52</v>
      </c>
      <c r="L128" s="5">
        <v>1726.8</v>
      </c>
      <c r="N128" s="13" t="s">
        <v>52</v>
      </c>
      <c r="O128" s="5">
        <v>1554.2</v>
      </c>
      <c r="Q128" s="13" t="s">
        <v>52</v>
      </c>
      <c r="R128" s="5">
        <v>1767.5</v>
      </c>
      <c r="T128" s="13" t="s">
        <v>52</v>
      </c>
      <c r="U128" s="5">
        <v>1728.1</v>
      </c>
      <c r="W128" s="13" t="s">
        <v>52</v>
      </c>
      <c r="X128" s="5">
        <v>1677.7</v>
      </c>
    </row>
    <row r="129" spans="2:24" x14ac:dyDescent="0.25">
      <c r="B129" s="13" t="s">
        <v>53</v>
      </c>
      <c r="C129" s="5">
        <v>893.5</v>
      </c>
      <c r="E129" s="13" t="s">
        <v>53</v>
      </c>
      <c r="F129" s="5">
        <v>868.3</v>
      </c>
      <c r="H129" s="13" t="s">
        <v>53</v>
      </c>
      <c r="I129" s="5">
        <v>955.9</v>
      </c>
      <c r="K129" s="13" t="s">
        <v>53</v>
      </c>
      <c r="L129" s="5">
        <v>925.5</v>
      </c>
      <c r="N129" s="13" t="s">
        <v>53</v>
      </c>
      <c r="O129" s="5">
        <v>932.3</v>
      </c>
      <c r="Q129" s="13" t="s">
        <v>53</v>
      </c>
      <c r="R129" s="5">
        <v>816.6</v>
      </c>
      <c r="T129" s="13" t="s">
        <v>53</v>
      </c>
      <c r="U129" s="5">
        <v>1014.4</v>
      </c>
      <c r="W129" s="13" t="s">
        <v>53</v>
      </c>
      <c r="X129" s="5">
        <v>912.3</v>
      </c>
    </row>
    <row r="130" spans="2:24" x14ac:dyDescent="0.25">
      <c r="B130" s="13" t="s">
        <v>328</v>
      </c>
      <c r="C130" s="5">
        <v>98.1</v>
      </c>
      <c r="E130" s="13" t="s">
        <v>328</v>
      </c>
      <c r="F130" s="5">
        <v>96.5</v>
      </c>
      <c r="H130" s="13" t="s">
        <v>328</v>
      </c>
      <c r="I130" s="5">
        <v>115</v>
      </c>
      <c r="K130" s="13" t="s">
        <v>328</v>
      </c>
      <c r="L130" s="5">
        <v>107.3</v>
      </c>
      <c r="N130" s="13" t="s">
        <v>328</v>
      </c>
      <c r="O130" s="5">
        <v>108.7</v>
      </c>
      <c r="Q130" s="13" t="s">
        <v>328</v>
      </c>
      <c r="R130" s="5">
        <v>95.2</v>
      </c>
      <c r="T130" s="13" t="s">
        <v>328</v>
      </c>
      <c r="U130" s="5">
        <v>119.3</v>
      </c>
      <c r="W130" s="13" t="s">
        <v>328</v>
      </c>
      <c r="X130" s="5">
        <v>110.2</v>
      </c>
    </row>
    <row r="131" spans="2:24" x14ac:dyDescent="0.25">
      <c r="B131" s="13" t="s">
        <v>55</v>
      </c>
      <c r="C131" s="5">
        <v>1772.2</v>
      </c>
      <c r="E131" s="13" t="s">
        <v>55</v>
      </c>
      <c r="F131" s="5">
        <v>1743.6</v>
      </c>
      <c r="H131" s="13" t="s">
        <v>55</v>
      </c>
      <c r="I131" s="5">
        <v>1934.8</v>
      </c>
      <c r="K131" s="13" t="s">
        <v>55</v>
      </c>
      <c r="L131" s="5">
        <v>1833.8</v>
      </c>
      <c r="N131" s="13" t="s">
        <v>55</v>
      </c>
      <c r="O131" s="5">
        <v>1762.2</v>
      </c>
      <c r="Q131" s="13" t="s">
        <v>55</v>
      </c>
      <c r="R131" s="5">
        <v>1568.4</v>
      </c>
      <c r="T131" s="13" t="s">
        <v>55</v>
      </c>
      <c r="U131" s="5">
        <v>1679.3</v>
      </c>
      <c r="W131" s="13" t="s">
        <v>55</v>
      </c>
      <c r="X131" s="5">
        <v>1869.1</v>
      </c>
    </row>
    <row r="132" spans="2:24" x14ac:dyDescent="0.25">
      <c r="B132" s="13" t="s">
        <v>329</v>
      </c>
      <c r="C132" s="5">
        <v>15.8</v>
      </c>
      <c r="E132" s="13" t="s">
        <v>329</v>
      </c>
      <c r="F132" s="5">
        <v>15.8</v>
      </c>
      <c r="H132" s="13" t="s">
        <v>329</v>
      </c>
      <c r="I132" s="5">
        <v>28.4</v>
      </c>
      <c r="K132" s="13" t="s">
        <v>329</v>
      </c>
      <c r="L132" s="5">
        <v>34</v>
      </c>
      <c r="N132" s="13" t="s">
        <v>329</v>
      </c>
      <c r="O132" s="5">
        <v>32.4</v>
      </c>
      <c r="Q132" s="13" t="s">
        <v>329</v>
      </c>
      <c r="R132" s="5">
        <v>16.8</v>
      </c>
      <c r="T132" s="13" t="s">
        <v>329</v>
      </c>
      <c r="U132" s="5">
        <v>144.4</v>
      </c>
      <c r="W132" s="13" t="s">
        <v>329</v>
      </c>
      <c r="X132" s="5">
        <v>19.7</v>
      </c>
    </row>
    <row r="133" spans="2:24" x14ac:dyDescent="0.25">
      <c r="B133" s="13" t="s">
        <v>330</v>
      </c>
      <c r="C133" s="5">
        <v>37</v>
      </c>
      <c r="E133" s="13" t="s">
        <v>330</v>
      </c>
      <c r="F133" s="5">
        <v>37.4</v>
      </c>
      <c r="H133" s="13" t="s">
        <v>330</v>
      </c>
      <c r="I133" s="5">
        <v>40.700000000000003</v>
      </c>
      <c r="K133" s="13" t="s">
        <v>330</v>
      </c>
      <c r="L133" s="5">
        <v>37.700000000000003</v>
      </c>
      <c r="N133" s="13" t="s">
        <v>330</v>
      </c>
      <c r="O133" s="5">
        <v>40.700000000000003</v>
      </c>
      <c r="Q133" s="13" t="s">
        <v>330</v>
      </c>
      <c r="R133" s="5">
        <v>36.799999999999997</v>
      </c>
      <c r="T133" s="13" t="s">
        <v>330</v>
      </c>
      <c r="U133" s="5">
        <v>39</v>
      </c>
      <c r="W133" s="13" t="s">
        <v>330</v>
      </c>
      <c r="X133" s="5">
        <v>39.5</v>
      </c>
    </row>
    <row r="134" spans="2:24" x14ac:dyDescent="0.25">
      <c r="B134" s="13" t="s">
        <v>331</v>
      </c>
      <c r="C134" s="5">
        <v>0.5</v>
      </c>
      <c r="E134" s="13" t="s">
        <v>331</v>
      </c>
      <c r="F134" s="5">
        <v>0.9</v>
      </c>
      <c r="H134" s="13" t="s">
        <v>331</v>
      </c>
      <c r="I134" s="5">
        <v>0.7</v>
      </c>
      <c r="K134" s="13" t="s">
        <v>331</v>
      </c>
      <c r="L134" s="5">
        <v>1.2</v>
      </c>
      <c r="N134" s="13" t="s">
        <v>331</v>
      </c>
      <c r="O134" s="5">
        <v>0.8</v>
      </c>
      <c r="Q134" s="13" t="s">
        <v>331</v>
      </c>
      <c r="R134" s="5">
        <v>2.8</v>
      </c>
      <c r="T134" s="13" t="s">
        <v>331</v>
      </c>
      <c r="U134" s="5">
        <v>1.2</v>
      </c>
      <c r="W134" s="13" t="s">
        <v>331</v>
      </c>
      <c r="X134" s="5">
        <v>0.3</v>
      </c>
    </row>
    <row r="135" spans="2:24" x14ac:dyDescent="0.25">
      <c r="B135" s="13" t="s">
        <v>332</v>
      </c>
      <c r="C135" s="5">
        <v>0.2</v>
      </c>
      <c r="E135" s="13" t="s">
        <v>332</v>
      </c>
      <c r="F135" s="5">
        <v>0.3</v>
      </c>
      <c r="H135" s="13" t="s">
        <v>332</v>
      </c>
      <c r="I135" s="5">
        <v>0.3</v>
      </c>
      <c r="K135" s="13" t="s">
        <v>332</v>
      </c>
      <c r="L135" s="5">
        <v>0.3</v>
      </c>
      <c r="N135" s="13" t="s">
        <v>332</v>
      </c>
      <c r="O135" s="5">
        <v>0.3</v>
      </c>
      <c r="Q135" s="13" t="s">
        <v>332</v>
      </c>
      <c r="R135" s="5">
        <v>0.3</v>
      </c>
      <c r="T135" s="13" t="s">
        <v>332</v>
      </c>
      <c r="U135" s="5">
        <v>0.6</v>
      </c>
      <c r="W135" s="13" t="s">
        <v>332</v>
      </c>
      <c r="X135" s="5">
        <v>0.2</v>
      </c>
    </row>
    <row r="136" spans="2:24" x14ac:dyDescent="0.25">
      <c r="B136" s="13" t="s">
        <v>334</v>
      </c>
      <c r="C136" s="5">
        <v>6.4</v>
      </c>
      <c r="E136" s="13" t="s">
        <v>334</v>
      </c>
      <c r="F136" s="5">
        <v>6</v>
      </c>
      <c r="H136" s="13" t="s">
        <v>334</v>
      </c>
      <c r="I136" s="5">
        <v>7.6</v>
      </c>
      <c r="K136" s="13" t="s">
        <v>334</v>
      </c>
      <c r="L136" s="5">
        <v>6</v>
      </c>
      <c r="N136" s="13" t="s">
        <v>334</v>
      </c>
      <c r="O136" s="5">
        <v>6.9</v>
      </c>
      <c r="Q136" s="13" t="s">
        <v>334</v>
      </c>
      <c r="R136" s="5">
        <v>3.6</v>
      </c>
      <c r="T136" s="13" t="s">
        <v>333</v>
      </c>
      <c r="U136" s="5">
        <v>0.2</v>
      </c>
      <c r="W136" s="13" t="s">
        <v>334</v>
      </c>
      <c r="X136" s="5">
        <v>5.9</v>
      </c>
    </row>
    <row r="137" spans="2:24" x14ac:dyDescent="0.25">
      <c r="B137" s="13" t="s">
        <v>336</v>
      </c>
      <c r="C137" s="5">
        <v>12.9</v>
      </c>
      <c r="E137" s="13" t="s">
        <v>337</v>
      </c>
      <c r="F137" s="5">
        <v>0.5</v>
      </c>
      <c r="H137" s="13" t="s">
        <v>336</v>
      </c>
      <c r="I137" s="5">
        <v>6.5</v>
      </c>
      <c r="K137" s="13" t="s">
        <v>336</v>
      </c>
      <c r="L137" s="5">
        <v>10.9</v>
      </c>
      <c r="N137" s="13" t="s">
        <v>336</v>
      </c>
      <c r="O137" s="5">
        <v>10.6</v>
      </c>
      <c r="Q137" s="13" t="s">
        <v>337</v>
      </c>
      <c r="R137" s="5">
        <v>7</v>
      </c>
      <c r="T137" s="13" t="s">
        <v>334</v>
      </c>
      <c r="U137" s="5">
        <v>2.5</v>
      </c>
      <c r="W137" s="13" t="s">
        <v>336</v>
      </c>
      <c r="X137" s="5">
        <v>9.6</v>
      </c>
    </row>
    <row r="138" spans="2:24" x14ac:dyDescent="0.25">
      <c r="B138" s="13" t="s">
        <v>338</v>
      </c>
      <c r="C138" s="5">
        <v>0.5</v>
      </c>
      <c r="E138" s="13" t="s">
        <v>336</v>
      </c>
      <c r="F138" s="5">
        <v>12.1</v>
      </c>
      <c r="H138" s="13" t="s">
        <v>338</v>
      </c>
      <c r="I138" s="5">
        <v>0.8</v>
      </c>
      <c r="K138" s="13" t="s">
        <v>338</v>
      </c>
      <c r="L138" s="5">
        <v>1.2</v>
      </c>
      <c r="N138" s="13" t="s">
        <v>338</v>
      </c>
      <c r="O138" s="5">
        <v>1</v>
      </c>
      <c r="Q138" s="13" t="s">
        <v>336</v>
      </c>
      <c r="R138" s="5">
        <v>76.900000000000006</v>
      </c>
      <c r="T138" s="13" t="s">
        <v>336</v>
      </c>
      <c r="U138" s="5">
        <v>1.6</v>
      </c>
      <c r="W138" s="13" t="s">
        <v>338</v>
      </c>
      <c r="X138" s="5">
        <v>0.3</v>
      </c>
    </row>
    <row r="139" spans="2:24" x14ac:dyDescent="0.25">
      <c r="B139" s="13" t="s">
        <v>341</v>
      </c>
      <c r="C139" s="5">
        <v>2.4</v>
      </c>
      <c r="E139" s="13" t="s">
        <v>338</v>
      </c>
      <c r="F139" s="5">
        <v>0.5</v>
      </c>
      <c r="H139" s="13" t="s">
        <v>341</v>
      </c>
      <c r="I139" s="5">
        <v>1</v>
      </c>
      <c r="K139" s="13" t="s">
        <v>339</v>
      </c>
      <c r="L139" s="5">
        <v>0.2</v>
      </c>
      <c r="N139" s="13" t="s">
        <v>339</v>
      </c>
      <c r="O139" s="5">
        <v>0.2</v>
      </c>
      <c r="Q139" s="13" t="s">
        <v>338</v>
      </c>
      <c r="R139" s="5">
        <v>2.6</v>
      </c>
      <c r="T139" s="13" t="s">
        <v>338</v>
      </c>
      <c r="U139" s="5">
        <v>0.9</v>
      </c>
      <c r="W139" s="13" t="s">
        <v>341</v>
      </c>
      <c r="X139" s="5">
        <v>1.1000000000000001</v>
      </c>
    </row>
    <row r="140" spans="2:24" x14ac:dyDescent="0.25">
      <c r="B140" s="13" t="s">
        <v>344</v>
      </c>
      <c r="C140" s="5">
        <v>6.2</v>
      </c>
      <c r="E140" s="13" t="s">
        <v>339</v>
      </c>
      <c r="F140" s="5">
        <v>1.3</v>
      </c>
      <c r="H140" s="13" t="s">
        <v>344</v>
      </c>
      <c r="I140" s="5">
        <v>4.0999999999999996</v>
      </c>
      <c r="K140" s="13" t="s">
        <v>341</v>
      </c>
      <c r="L140" s="5">
        <v>0.5</v>
      </c>
      <c r="N140" s="13" t="s">
        <v>341</v>
      </c>
      <c r="O140" s="5">
        <v>0.7</v>
      </c>
      <c r="Q140" s="13" t="s">
        <v>339</v>
      </c>
      <c r="R140" s="5">
        <v>4.0999999999999996</v>
      </c>
      <c r="T140" s="13" t="s">
        <v>342</v>
      </c>
      <c r="U140" s="5">
        <v>0.1</v>
      </c>
      <c r="W140" s="13" t="s">
        <v>344</v>
      </c>
      <c r="X140" s="5">
        <v>7.3</v>
      </c>
    </row>
    <row r="141" spans="2:24" x14ac:dyDescent="0.25">
      <c r="B141" s="13" t="s">
        <v>340</v>
      </c>
      <c r="C141" s="5">
        <v>2</v>
      </c>
      <c r="E141" s="13" t="s">
        <v>344</v>
      </c>
      <c r="F141" s="5">
        <v>10.199999999999999</v>
      </c>
      <c r="H141" s="13" t="s">
        <v>340</v>
      </c>
      <c r="I141" s="5">
        <v>2.4</v>
      </c>
      <c r="K141" s="13" t="s">
        <v>344</v>
      </c>
      <c r="L141" s="5">
        <v>2.4</v>
      </c>
      <c r="N141" s="13" t="s">
        <v>340</v>
      </c>
      <c r="O141" s="5">
        <v>2.2999999999999998</v>
      </c>
      <c r="Q141" s="13" t="s">
        <v>382</v>
      </c>
      <c r="R141" s="5">
        <v>0.3</v>
      </c>
      <c r="T141" s="13" t="s">
        <v>341</v>
      </c>
      <c r="U141" s="5">
        <v>0.9</v>
      </c>
      <c r="W141" s="13" t="s">
        <v>340</v>
      </c>
      <c r="X141" s="5">
        <v>2.2000000000000002</v>
      </c>
    </row>
    <row r="142" spans="2:24" x14ac:dyDescent="0.25">
      <c r="B142" s="13" t="s">
        <v>347</v>
      </c>
      <c r="C142" s="5">
        <v>0.1</v>
      </c>
      <c r="E142" s="13" t="s">
        <v>340</v>
      </c>
      <c r="F142" s="5">
        <v>2.5</v>
      </c>
      <c r="H142" s="13" t="s">
        <v>343</v>
      </c>
      <c r="I142" s="5">
        <v>1.7</v>
      </c>
      <c r="K142" s="13" t="s">
        <v>340</v>
      </c>
      <c r="L142" s="5">
        <v>2.1</v>
      </c>
      <c r="N142" s="13" t="s">
        <v>347</v>
      </c>
      <c r="O142" s="5">
        <v>13.4</v>
      </c>
      <c r="Q142" s="13" t="s">
        <v>342</v>
      </c>
      <c r="R142" s="5">
        <v>0.1</v>
      </c>
      <c r="T142" s="13" t="s">
        <v>344</v>
      </c>
      <c r="U142" s="5">
        <v>2.5</v>
      </c>
      <c r="W142" s="13" t="s">
        <v>347</v>
      </c>
      <c r="X142" s="5">
        <v>1</v>
      </c>
    </row>
    <row r="143" spans="2:24" x14ac:dyDescent="0.25">
      <c r="B143" s="13" t="s">
        <v>345</v>
      </c>
      <c r="C143" s="5">
        <v>1</v>
      </c>
      <c r="E143" s="13" t="s">
        <v>347</v>
      </c>
      <c r="F143" s="5">
        <v>19.5</v>
      </c>
      <c r="H143" s="13" t="s">
        <v>345</v>
      </c>
      <c r="I143" s="5">
        <v>1.6</v>
      </c>
      <c r="K143" s="13" t="s">
        <v>343</v>
      </c>
      <c r="L143" s="5">
        <v>2.5</v>
      </c>
      <c r="N143" s="13" t="s">
        <v>343</v>
      </c>
      <c r="O143" s="5">
        <v>40.200000000000003</v>
      </c>
      <c r="Q143" s="13" t="s">
        <v>341</v>
      </c>
      <c r="R143" s="5">
        <v>1.3</v>
      </c>
      <c r="T143" s="13" t="s">
        <v>340</v>
      </c>
      <c r="U143" s="5">
        <v>2.4</v>
      </c>
      <c r="W143" s="13" t="s">
        <v>343</v>
      </c>
      <c r="X143" s="5">
        <v>4.5</v>
      </c>
    </row>
    <row r="144" spans="2:24" x14ac:dyDescent="0.25">
      <c r="B144" s="13" t="s">
        <v>352</v>
      </c>
      <c r="C144" s="5">
        <v>7.3</v>
      </c>
      <c r="E144" s="13" t="s">
        <v>346</v>
      </c>
      <c r="F144" s="5">
        <v>1.5</v>
      </c>
      <c r="H144" s="13" t="s">
        <v>352</v>
      </c>
      <c r="I144" s="5">
        <v>4.9000000000000004</v>
      </c>
      <c r="K144" s="13" t="s">
        <v>345</v>
      </c>
      <c r="L144" s="5">
        <v>0.7</v>
      </c>
      <c r="N144" s="13" t="s">
        <v>345</v>
      </c>
      <c r="O144" s="5">
        <v>4.3</v>
      </c>
      <c r="Q144" s="13" t="s">
        <v>344</v>
      </c>
      <c r="R144" s="5">
        <v>3.5</v>
      </c>
      <c r="T144" s="13" t="s">
        <v>345</v>
      </c>
      <c r="U144" s="5">
        <v>12</v>
      </c>
      <c r="W144" s="13" t="s">
        <v>345</v>
      </c>
      <c r="X144" s="5">
        <v>1.6</v>
      </c>
    </row>
    <row r="145" spans="2:24" x14ac:dyDescent="0.25">
      <c r="B145" s="13" t="s">
        <v>355</v>
      </c>
      <c r="C145" s="5">
        <v>3.6</v>
      </c>
      <c r="E145" s="13" t="s">
        <v>349</v>
      </c>
      <c r="F145" s="5">
        <v>12.5</v>
      </c>
      <c r="H145" s="13" t="s">
        <v>346</v>
      </c>
      <c r="I145" s="5">
        <v>4.5</v>
      </c>
      <c r="K145" s="13" t="s">
        <v>352</v>
      </c>
      <c r="L145" s="5">
        <v>5.4</v>
      </c>
      <c r="N145" s="13" t="s">
        <v>348</v>
      </c>
      <c r="O145" s="5">
        <v>1.4</v>
      </c>
      <c r="Q145" s="13" t="s">
        <v>340</v>
      </c>
      <c r="R145" s="5">
        <v>2.1</v>
      </c>
      <c r="T145" s="13" t="s">
        <v>346</v>
      </c>
      <c r="U145" s="5">
        <v>3.8</v>
      </c>
      <c r="W145" s="13" t="s">
        <v>346</v>
      </c>
      <c r="X145" s="5">
        <v>9.6999999999999993</v>
      </c>
    </row>
    <row r="146" spans="2:24" x14ac:dyDescent="0.25">
      <c r="B146" s="13" t="s">
        <v>353</v>
      </c>
      <c r="C146" s="5">
        <v>0.8</v>
      </c>
      <c r="E146" s="13" t="s">
        <v>351</v>
      </c>
      <c r="F146" s="5">
        <v>0.4</v>
      </c>
      <c r="H146" s="13" t="s">
        <v>355</v>
      </c>
      <c r="I146" s="5">
        <v>0.8</v>
      </c>
      <c r="K146" s="13" t="s">
        <v>346</v>
      </c>
      <c r="L146" s="5">
        <v>1.3</v>
      </c>
      <c r="N146" s="13" t="s">
        <v>349</v>
      </c>
      <c r="O146" s="5">
        <v>6.1</v>
      </c>
      <c r="Q146" s="13" t="s">
        <v>347</v>
      </c>
      <c r="R146" s="5">
        <v>4.2</v>
      </c>
      <c r="T146" s="13" t="s">
        <v>348</v>
      </c>
      <c r="U146" s="5">
        <v>2.2000000000000002</v>
      </c>
      <c r="W146" s="13" t="s">
        <v>349</v>
      </c>
      <c r="X146" s="5">
        <v>9.8000000000000007</v>
      </c>
    </row>
    <row r="147" spans="2:24" x14ac:dyDescent="0.25">
      <c r="B147" s="13" t="s">
        <v>349</v>
      </c>
      <c r="C147" s="5">
        <v>9.9</v>
      </c>
      <c r="E147" s="13" t="s">
        <v>354</v>
      </c>
      <c r="F147" s="5">
        <v>0.2</v>
      </c>
      <c r="H147" s="13" t="s">
        <v>349</v>
      </c>
      <c r="I147" s="5">
        <v>8.1</v>
      </c>
      <c r="K147" s="13" t="s">
        <v>349</v>
      </c>
      <c r="L147" s="5">
        <v>7.7</v>
      </c>
      <c r="N147" s="13" t="s">
        <v>351</v>
      </c>
      <c r="O147" s="5">
        <v>0.8</v>
      </c>
      <c r="Q147" s="13" t="s">
        <v>343</v>
      </c>
      <c r="R147" s="5">
        <v>34.299999999999997</v>
      </c>
      <c r="T147" s="13" t="s">
        <v>349</v>
      </c>
      <c r="U147" s="5">
        <v>7.8</v>
      </c>
      <c r="W147" s="13" t="s">
        <v>351</v>
      </c>
      <c r="X147" s="5">
        <v>0.9</v>
      </c>
    </row>
    <row r="148" spans="2:24" x14ac:dyDescent="0.25">
      <c r="B148" s="13" t="s">
        <v>351</v>
      </c>
      <c r="C148" s="5">
        <v>0.4</v>
      </c>
      <c r="E148" s="13" t="s">
        <v>350</v>
      </c>
      <c r="F148" s="5">
        <v>0.1</v>
      </c>
      <c r="H148" s="13" t="s">
        <v>351</v>
      </c>
      <c r="I148" s="5">
        <v>1</v>
      </c>
      <c r="K148" s="13" t="s">
        <v>354</v>
      </c>
      <c r="L148" s="5">
        <v>0.1</v>
      </c>
      <c r="N148" s="13" t="s">
        <v>354</v>
      </c>
      <c r="O148" s="5">
        <v>0.4</v>
      </c>
      <c r="Q148" s="13" t="s">
        <v>345</v>
      </c>
      <c r="R148" s="5">
        <v>4.5</v>
      </c>
      <c r="T148" s="13" t="s">
        <v>350</v>
      </c>
      <c r="U148" s="5">
        <v>0.4</v>
      </c>
      <c r="W148" s="13" t="s">
        <v>354</v>
      </c>
      <c r="X148" s="5">
        <v>0.3</v>
      </c>
    </row>
    <row r="149" spans="2:24" x14ac:dyDescent="0.25">
      <c r="B149" s="13" t="s">
        <v>350</v>
      </c>
      <c r="C149" s="5">
        <v>1.2</v>
      </c>
      <c r="H149" s="13" t="s">
        <v>350</v>
      </c>
      <c r="I149" s="5">
        <v>0.5</v>
      </c>
      <c r="K149" s="13" t="s">
        <v>350</v>
      </c>
      <c r="L149" s="5">
        <v>0.6</v>
      </c>
      <c r="Q149" s="13" t="s">
        <v>346</v>
      </c>
      <c r="R149" s="5">
        <v>8</v>
      </c>
      <c r="W149" s="13" t="s">
        <v>350</v>
      </c>
      <c r="X149" s="5">
        <v>0.2</v>
      </c>
    </row>
    <row r="150" spans="2:24" x14ac:dyDescent="0.25">
      <c r="Q150" s="13" t="s">
        <v>355</v>
      </c>
      <c r="R150" s="5">
        <v>2.2000000000000002</v>
      </c>
    </row>
    <row r="151" spans="2:24" x14ac:dyDescent="0.25">
      <c r="Q151" s="13" t="s">
        <v>349</v>
      </c>
      <c r="R151" s="5">
        <v>7.2</v>
      </c>
    </row>
    <row r="152" spans="2:24" x14ac:dyDescent="0.25">
      <c r="Q152" s="13" t="s">
        <v>351</v>
      </c>
      <c r="R152" s="5">
        <v>0.4</v>
      </c>
    </row>
    <row r="153" spans="2:24" x14ac:dyDescent="0.25">
      <c r="Q153" s="13" t="s">
        <v>354</v>
      </c>
      <c r="R153" s="5">
        <v>2.5</v>
      </c>
    </row>
    <row r="154" spans="2:24" x14ac:dyDescent="0.25">
      <c r="Q154" s="13" t="s">
        <v>350</v>
      </c>
      <c r="R154" s="5">
        <v>0.6</v>
      </c>
    </row>
    <row r="155" spans="2:24" x14ac:dyDescent="0.25">
      <c r="Q155" s="13" t="s">
        <v>356</v>
      </c>
      <c r="R155" s="5">
        <v>0.2</v>
      </c>
    </row>
  </sheetData>
  <mergeCells count="80">
    <mergeCell ref="Q1:R1"/>
    <mergeCell ref="Q63:R63"/>
    <mergeCell ref="T1:U1"/>
    <mergeCell ref="W1:X1"/>
    <mergeCell ref="B33:C33"/>
    <mergeCell ref="E33:F33"/>
    <mergeCell ref="H33:I33"/>
    <mergeCell ref="K33:L33"/>
    <mergeCell ref="N33:O33"/>
    <mergeCell ref="Q33:R33"/>
    <mergeCell ref="T33:U33"/>
    <mergeCell ref="W33:X33"/>
    <mergeCell ref="B1:C1"/>
    <mergeCell ref="E1:F1"/>
    <mergeCell ref="H1:I1"/>
    <mergeCell ref="K1:L1"/>
    <mergeCell ref="N1:O1"/>
    <mergeCell ref="Q124:R124"/>
    <mergeCell ref="T63:U63"/>
    <mergeCell ref="W63:X63"/>
    <mergeCell ref="B93:C93"/>
    <mergeCell ref="E93:F93"/>
    <mergeCell ref="H93:I93"/>
    <mergeCell ref="K93:L93"/>
    <mergeCell ref="N93:O93"/>
    <mergeCell ref="Q93:R93"/>
    <mergeCell ref="T93:U93"/>
    <mergeCell ref="W93:X93"/>
    <mergeCell ref="B63:C63"/>
    <mergeCell ref="E63:F63"/>
    <mergeCell ref="H63:I63"/>
    <mergeCell ref="K63:L63"/>
    <mergeCell ref="N63:O63"/>
    <mergeCell ref="B124:C124"/>
    <mergeCell ref="E124:F124"/>
    <mergeCell ref="H124:I124"/>
    <mergeCell ref="K124:L124"/>
    <mergeCell ref="N124:O124"/>
    <mergeCell ref="T124:U124"/>
    <mergeCell ref="W124:X124"/>
    <mergeCell ref="Z2:Z3"/>
    <mergeCell ref="Z5:Z6"/>
    <mergeCell ref="Z8:Z9"/>
    <mergeCell ref="Z11:Z12"/>
    <mergeCell ref="Z14:Z15"/>
    <mergeCell ref="Z17:Z18"/>
    <mergeCell ref="Z20:Z21"/>
    <mergeCell ref="Z23:Z24"/>
    <mergeCell ref="Z59:Z60"/>
    <mergeCell ref="Z26:Z27"/>
    <mergeCell ref="Z29:Z30"/>
    <mergeCell ref="Z32:Z33"/>
    <mergeCell ref="Z35:Z36"/>
    <mergeCell ref="Z38:Z39"/>
    <mergeCell ref="Z41:Z42"/>
    <mergeCell ref="Z44:Z45"/>
    <mergeCell ref="Z47:Z48"/>
    <mergeCell ref="Z50:Z51"/>
    <mergeCell ref="Z53:Z54"/>
    <mergeCell ref="Z56:Z57"/>
    <mergeCell ref="Z95:Z96"/>
    <mergeCell ref="Z62:Z63"/>
    <mergeCell ref="Z65:Z66"/>
    <mergeCell ref="Z68:Z69"/>
    <mergeCell ref="Z71:Z72"/>
    <mergeCell ref="Z74:Z75"/>
    <mergeCell ref="Z77:Z78"/>
    <mergeCell ref="Z80:Z81"/>
    <mergeCell ref="Z83:Z84"/>
    <mergeCell ref="Z86:Z87"/>
    <mergeCell ref="Z89:Z90"/>
    <mergeCell ref="Z92:Z93"/>
    <mergeCell ref="Z116:Z117"/>
    <mergeCell ref="Z119:Z120"/>
    <mergeCell ref="Z98:Z99"/>
    <mergeCell ref="Z101:Z102"/>
    <mergeCell ref="Z104:Z105"/>
    <mergeCell ref="Z107:Z108"/>
    <mergeCell ref="Z110:Z111"/>
    <mergeCell ref="Z113:Z114"/>
  </mergeCells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B1:BD93"/>
  <sheetViews>
    <sheetView topLeftCell="P24" workbookViewId="0">
      <selection activeCell="Z42" sqref="Z1:BD1048576"/>
    </sheetView>
  </sheetViews>
  <sheetFormatPr defaultColWidth="8.85546875" defaultRowHeight="15" x14ac:dyDescent="0.25"/>
  <cols>
    <col min="1" max="2" width="8.85546875" style="62"/>
    <col min="3" max="3" width="12.85546875" style="26" customWidth="1"/>
    <col min="4" max="5" width="8.85546875" style="62"/>
    <col min="6" max="6" width="11.28515625" style="26" customWidth="1"/>
    <col min="7" max="8" width="8.85546875" style="62"/>
    <col min="9" max="9" width="11.85546875" style="26" customWidth="1"/>
    <col min="10" max="11" width="8.85546875" style="62"/>
    <col min="12" max="12" width="12.42578125" style="26" customWidth="1"/>
    <col min="13" max="14" width="8.85546875" style="62"/>
    <col min="15" max="15" width="11.28515625" style="26" customWidth="1"/>
    <col min="16" max="17" width="8.85546875" style="62"/>
    <col min="18" max="18" width="11.42578125" style="26" customWidth="1"/>
    <col min="19" max="20" width="8.85546875" style="62"/>
    <col min="21" max="21" width="11.140625" style="26" customWidth="1"/>
    <col min="22" max="23" width="8.85546875" style="62"/>
    <col min="24" max="24" width="12.42578125" style="26" customWidth="1"/>
    <col min="25" max="16384" width="8.85546875" style="62"/>
  </cols>
  <sheetData>
    <row r="1" spans="2:56" x14ac:dyDescent="0.25">
      <c r="B1" s="64" t="s">
        <v>316</v>
      </c>
      <c r="C1" s="58"/>
    </row>
    <row r="2" spans="2:56" x14ac:dyDescent="0.25">
      <c r="S2" s="16"/>
      <c r="V2" s="16"/>
      <c r="W2" s="15"/>
      <c r="Y2" s="16"/>
      <c r="Z2" s="15"/>
      <c r="AA2" s="16"/>
      <c r="AB2" s="15"/>
    </row>
    <row r="3" spans="2:56" x14ac:dyDescent="0.25">
      <c r="B3" s="117" t="s">
        <v>317</v>
      </c>
      <c r="C3" s="119"/>
      <c r="E3" s="117" t="s">
        <v>318</v>
      </c>
      <c r="F3" s="119"/>
      <c r="H3" s="117" t="s">
        <v>319</v>
      </c>
      <c r="I3" s="119"/>
      <c r="K3" s="117" t="s">
        <v>320</v>
      </c>
      <c r="L3" s="119"/>
      <c r="N3" s="117" t="s">
        <v>321</v>
      </c>
      <c r="O3" s="119"/>
      <c r="Q3" s="117" t="s">
        <v>322</v>
      </c>
      <c r="R3" s="119"/>
      <c r="T3" s="117" t="s">
        <v>323</v>
      </c>
      <c r="U3" s="119"/>
      <c r="V3" s="15"/>
      <c r="W3" s="117" t="s">
        <v>324</v>
      </c>
      <c r="X3" s="119"/>
      <c r="Z3" s="117" t="s">
        <v>317</v>
      </c>
      <c r="AA3" s="65" t="s">
        <v>0</v>
      </c>
      <c r="AB3" s="13" t="s">
        <v>326</v>
      </c>
      <c r="AC3" s="13" t="s">
        <v>327</v>
      </c>
      <c r="AD3" s="13" t="s">
        <v>52</v>
      </c>
      <c r="AE3" s="13" t="s">
        <v>53</v>
      </c>
      <c r="AF3" s="13" t="s">
        <v>328</v>
      </c>
      <c r="AG3" s="13" t="s">
        <v>55</v>
      </c>
      <c r="AH3" s="13" t="s">
        <v>329</v>
      </c>
      <c r="AI3" s="13" t="s">
        <v>330</v>
      </c>
      <c r="AJ3" s="13" t="s">
        <v>331</v>
      </c>
      <c r="AK3" s="13" t="s">
        <v>332</v>
      </c>
      <c r="AL3" s="13" t="s">
        <v>333</v>
      </c>
      <c r="AM3" s="13" t="s">
        <v>334</v>
      </c>
      <c r="AN3" s="13" t="s">
        <v>337</v>
      </c>
      <c r="AO3" s="13" t="s">
        <v>336</v>
      </c>
      <c r="AP3" s="13" t="s">
        <v>338</v>
      </c>
      <c r="AQ3" s="13" t="s">
        <v>339</v>
      </c>
      <c r="AR3" s="13" t="s">
        <v>342</v>
      </c>
      <c r="AS3" s="13" t="s">
        <v>341</v>
      </c>
      <c r="AT3" s="13" t="s">
        <v>344</v>
      </c>
      <c r="AU3" s="13" t="s">
        <v>340</v>
      </c>
      <c r="AV3" s="13" t="s">
        <v>352</v>
      </c>
      <c r="AW3" s="13" t="s">
        <v>346</v>
      </c>
      <c r="AX3" s="13" t="s">
        <v>355</v>
      </c>
      <c r="AY3" s="13" t="s">
        <v>348</v>
      </c>
      <c r="AZ3" s="13" t="s">
        <v>349</v>
      </c>
      <c r="BA3" s="13" t="s">
        <v>350</v>
      </c>
      <c r="BB3" s="13" t="s">
        <v>356</v>
      </c>
    </row>
    <row r="4" spans="2:56" x14ac:dyDescent="0.25">
      <c r="B4" s="65" t="s">
        <v>0</v>
      </c>
      <c r="C4" s="66" t="s">
        <v>325</v>
      </c>
      <c r="E4" s="65" t="s">
        <v>0</v>
      </c>
      <c r="F4" s="66" t="s">
        <v>325</v>
      </c>
      <c r="H4" s="65" t="s">
        <v>0</v>
      </c>
      <c r="I4" s="66" t="s">
        <v>325</v>
      </c>
      <c r="J4" s="15"/>
      <c r="K4" s="65" t="s">
        <v>0</v>
      </c>
      <c r="L4" s="66" t="s">
        <v>325</v>
      </c>
      <c r="N4" s="65" t="s">
        <v>0</v>
      </c>
      <c r="O4" s="66" t="s">
        <v>325</v>
      </c>
      <c r="Q4" s="65" t="s">
        <v>0</v>
      </c>
      <c r="R4" s="66" t="s">
        <v>325</v>
      </c>
      <c r="T4" s="65" t="s">
        <v>0</v>
      </c>
      <c r="U4" s="66" t="s">
        <v>325</v>
      </c>
      <c r="W4" s="65" t="s">
        <v>0</v>
      </c>
      <c r="X4" s="66" t="s">
        <v>325</v>
      </c>
      <c r="Z4" s="119"/>
      <c r="AA4" s="66" t="s">
        <v>325</v>
      </c>
      <c r="AB4" s="5">
        <v>3</v>
      </c>
      <c r="AC4" s="5">
        <v>97.4</v>
      </c>
      <c r="AD4" s="5">
        <v>281.8</v>
      </c>
      <c r="AE4" s="5">
        <v>714.5</v>
      </c>
      <c r="AF4" s="5">
        <v>40.799999999999997</v>
      </c>
      <c r="AG4" s="5">
        <v>114.8</v>
      </c>
      <c r="AH4" s="5">
        <v>117.6</v>
      </c>
      <c r="AI4" s="5">
        <v>21.4</v>
      </c>
      <c r="AJ4" s="5">
        <v>11.5</v>
      </c>
      <c r="AK4" s="5">
        <v>0.7</v>
      </c>
      <c r="AL4" s="5">
        <v>0</v>
      </c>
      <c r="AM4" s="5">
        <v>0.1</v>
      </c>
      <c r="AN4" s="5">
        <v>0.1</v>
      </c>
      <c r="AO4" s="5">
        <v>148.5</v>
      </c>
      <c r="AP4" s="5">
        <v>5.0999999999999996</v>
      </c>
      <c r="AQ4" s="5">
        <v>1.7</v>
      </c>
      <c r="AR4" s="5">
        <v>0.2</v>
      </c>
      <c r="AS4" s="5">
        <v>2</v>
      </c>
      <c r="AT4" s="5">
        <v>12.2</v>
      </c>
      <c r="AU4" s="5">
        <v>4.4000000000000004</v>
      </c>
      <c r="AV4" s="5">
        <v>2.4</v>
      </c>
      <c r="AW4" s="5">
        <v>4.9000000000000004</v>
      </c>
      <c r="AX4" s="5">
        <v>1.4</v>
      </c>
      <c r="AY4" s="5">
        <v>1.2</v>
      </c>
      <c r="AZ4" s="5">
        <v>1.9</v>
      </c>
      <c r="BA4" s="5">
        <v>1</v>
      </c>
      <c r="BB4" s="5">
        <v>0.4</v>
      </c>
      <c r="BC4" s="26"/>
      <c r="BD4" s="26"/>
    </row>
    <row r="5" spans="2:56" x14ac:dyDescent="0.25">
      <c r="B5" s="13" t="s">
        <v>326</v>
      </c>
      <c r="C5" s="5">
        <v>3</v>
      </c>
      <c r="E5" s="13" t="s">
        <v>326</v>
      </c>
      <c r="F5" s="5">
        <v>4.0999999999999996</v>
      </c>
      <c r="H5" s="13" t="s">
        <v>326</v>
      </c>
      <c r="I5" s="5">
        <v>1.8</v>
      </c>
      <c r="K5" s="13" t="s">
        <v>326</v>
      </c>
      <c r="L5" s="5">
        <v>0.2</v>
      </c>
      <c r="N5" s="13" t="s">
        <v>326</v>
      </c>
      <c r="O5" s="5">
        <v>3.2</v>
      </c>
      <c r="P5" s="16"/>
      <c r="Q5" s="13" t="s">
        <v>326</v>
      </c>
      <c r="R5" s="5">
        <v>9.9</v>
      </c>
      <c r="T5" s="13" t="s">
        <v>326</v>
      </c>
      <c r="U5" s="5">
        <v>8.3000000000000007</v>
      </c>
      <c r="W5" s="13" t="s">
        <v>326</v>
      </c>
      <c r="X5" s="5">
        <v>5.4</v>
      </c>
    </row>
    <row r="6" spans="2:56" x14ac:dyDescent="0.25">
      <c r="B6" s="13" t="s">
        <v>327</v>
      </c>
      <c r="C6" s="5">
        <v>97.4</v>
      </c>
      <c r="E6" s="13" t="s">
        <v>327</v>
      </c>
      <c r="F6" s="5">
        <v>93</v>
      </c>
      <c r="H6" s="13" t="s">
        <v>327</v>
      </c>
      <c r="I6" s="5">
        <v>78.599999999999994</v>
      </c>
      <c r="K6" s="13" t="s">
        <v>327</v>
      </c>
      <c r="L6" s="5">
        <v>92.1</v>
      </c>
      <c r="N6" s="13" t="s">
        <v>327</v>
      </c>
      <c r="O6" s="5">
        <v>84.3</v>
      </c>
      <c r="Q6" s="13" t="s">
        <v>327</v>
      </c>
      <c r="R6" s="5">
        <v>103.1</v>
      </c>
      <c r="T6" s="13" t="s">
        <v>327</v>
      </c>
      <c r="U6" s="5">
        <v>18.2</v>
      </c>
      <c r="W6" s="13" t="s">
        <v>327</v>
      </c>
      <c r="X6" s="5">
        <v>18.5</v>
      </c>
      <c r="Z6" s="117" t="s">
        <v>318</v>
      </c>
      <c r="AA6" s="65" t="s">
        <v>0</v>
      </c>
      <c r="AB6" s="13" t="s">
        <v>326</v>
      </c>
      <c r="AC6" s="13" t="s">
        <v>327</v>
      </c>
      <c r="AD6" s="13" t="s">
        <v>52</v>
      </c>
      <c r="AE6" s="13" t="s">
        <v>53</v>
      </c>
      <c r="AF6" s="13" t="s">
        <v>328</v>
      </c>
      <c r="AG6" s="13" t="s">
        <v>55</v>
      </c>
      <c r="AH6" s="13" t="s">
        <v>329</v>
      </c>
      <c r="AI6" s="13" t="s">
        <v>330</v>
      </c>
      <c r="AJ6" s="13" t="s">
        <v>331</v>
      </c>
      <c r="AK6" s="13" t="s">
        <v>332</v>
      </c>
      <c r="AL6" s="13" t="s">
        <v>334</v>
      </c>
      <c r="AM6" s="13" t="s">
        <v>336</v>
      </c>
      <c r="AN6" s="13" t="s">
        <v>338</v>
      </c>
      <c r="AO6" s="13" t="s">
        <v>339</v>
      </c>
      <c r="AP6" s="13" t="s">
        <v>342</v>
      </c>
      <c r="AQ6" s="13" t="s">
        <v>344</v>
      </c>
      <c r="AR6" s="13" t="s">
        <v>340</v>
      </c>
      <c r="AS6" s="13" t="s">
        <v>347</v>
      </c>
      <c r="AT6" s="13" t="s">
        <v>343</v>
      </c>
      <c r="AU6" s="13" t="s">
        <v>346</v>
      </c>
      <c r="AV6" s="13" t="s">
        <v>348</v>
      </c>
      <c r="AW6" s="13" t="s">
        <v>353</v>
      </c>
      <c r="AX6" s="13" t="s">
        <v>349</v>
      </c>
      <c r="AY6" s="13" t="s">
        <v>351</v>
      </c>
      <c r="AZ6" s="13" t="s">
        <v>350</v>
      </c>
      <c r="BA6" s="13" t="s">
        <v>356</v>
      </c>
    </row>
    <row r="7" spans="2:56" x14ac:dyDescent="0.25">
      <c r="B7" s="13" t="s">
        <v>52</v>
      </c>
      <c r="C7" s="5">
        <v>281.8</v>
      </c>
      <c r="E7" s="13" t="s">
        <v>52</v>
      </c>
      <c r="F7" s="5">
        <v>141.6</v>
      </c>
      <c r="H7" s="13" t="s">
        <v>52</v>
      </c>
      <c r="I7" s="5">
        <v>479.5</v>
      </c>
      <c r="K7" s="13" t="s">
        <v>52</v>
      </c>
      <c r="L7" s="5">
        <v>367.1</v>
      </c>
      <c r="N7" s="13" t="s">
        <v>52</v>
      </c>
      <c r="O7" s="5">
        <v>668.5</v>
      </c>
      <c r="Q7" s="13" t="s">
        <v>52</v>
      </c>
      <c r="R7" s="5">
        <v>442.9</v>
      </c>
      <c r="T7" s="13" t="s">
        <v>52</v>
      </c>
      <c r="U7" s="5">
        <v>1115.0999999999999</v>
      </c>
      <c r="W7" s="13" t="s">
        <v>52</v>
      </c>
      <c r="X7" s="5">
        <v>1359.7</v>
      </c>
      <c r="Z7" s="119"/>
      <c r="AA7" s="66" t="s">
        <v>325</v>
      </c>
      <c r="AB7" s="5">
        <v>4.0999999999999996</v>
      </c>
      <c r="AC7" s="5">
        <v>93</v>
      </c>
      <c r="AD7" s="5">
        <v>141.6</v>
      </c>
      <c r="AE7" s="5">
        <v>844.7</v>
      </c>
      <c r="AF7" s="5">
        <v>50.9</v>
      </c>
      <c r="AG7" s="5">
        <v>80.900000000000006</v>
      </c>
      <c r="AH7" s="5">
        <v>40.700000000000003</v>
      </c>
      <c r="AI7" s="5">
        <v>22.9</v>
      </c>
      <c r="AJ7" s="5">
        <v>11.6</v>
      </c>
      <c r="AK7" s="5">
        <v>0.7</v>
      </c>
      <c r="AL7" s="5">
        <v>0.8</v>
      </c>
      <c r="AM7" s="5">
        <v>163.4</v>
      </c>
      <c r="AN7" s="5">
        <v>5.3</v>
      </c>
      <c r="AO7" s="5">
        <v>2.1</v>
      </c>
      <c r="AP7" s="5">
        <v>0.4</v>
      </c>
      <c r="AQ7" s="5">
        <v>3.8</v>
      </c>
      <c r="AR7" s="5">
        <v>0.3</v>
      </c>
      <c r="AS7" s="5">
        <v>2.8</v>
      </c>
      <c r="AT7" s="5">
        <v>0.3</v>
      </c>
      <c r="AU7" s="5">
        <v>3.1</v>
      </c>
      <c r="AV7" s="5">
        <v>2</v>
      </c>
      <c r="AW7" s="5">
        <v>0.1</v>
      </c>
      <c r="AX7" s="5">
        <v>2.6</v>
      </c>
      <c r="AY7" s="5">
        <v>1.6</v>
      </c>
      <c r="AZ7" s="5">
        <v>0.5</v>
      </c>
      <c r="BA7" s="5">
        <v>0.7</v>
      </c>
      <c r="BB7" s="26"/>
      <c r="BC7" s="26"/>
      <c r="BD7" s="26"/>
    </row>
    <row r="8" spans="2:56" x14ac:dyDescent="0.25">
      <c r="B8" s="13" t="s">
        <v>53</v>
      </c>
      <c r="C8" s="5">
        <v>714.5</v>
      </c>
      <c r="E8" s="13" t="s">
        <v>53</v>
      </c>
      <c r="F8" s="5">
        <v>844.7</v>
      </c>
      <c r="H8" s="13" t="s">
        <v>53</v>
      </c>
      <c r="I8" s="5">
        <v>600.79999999999995</v>
      </c>
      <c r="K8" s="13" t="s">
        <v>53</v>
      </c>
      <c r="L8" s="5">
        <v>633.1</v>
      </c>
      <c r="N8" s="13" t="s">
        <v>53</v>
      </c>
      <c r="O8" s="5">
        <v>634.5</v>
      </c>
      <c r="Q8" s="13" t="s">
        <v>53</v>
      </c>
      <c r="R8" s="5">
        <v>915.8</v>
      </c>
      <c r="T8" s="13" t="s">
        <v>53</v>
      </c>
      <c r="U8" s="5">
        <v>1104.8</v>
      </c>
      <c r="W8" s="13" t="s">
        <v>53</v>
      </c>
      <c r="X8" s="5">
        <v>1116.8</v>
      </c>
      <c r="BB8" s="16"/>
    </row>
    <row r="9" spans="2:56" x14ac:dyDescent="0.25">
      <c r="B9" s="13" t="s">
        <v>328</v>
      </c>
      <c r="C9" s="5">
        <v>40.799999999999997</v>
      </c>
      <c r="E9" s="13" t="s">
        <v>328</v>
      </c>
      <c r="F9" s="5">
        <v>50.9</v>
      </c>
      <c r="H9" s="13" t="s">
        <v>328</v>
      </c>
      <c r="I9" s="5">
        <v>43.1</v>
      </c>
      <c r="K9" s="13" t="s">
        <v>328</v>
      </c>
      <c r="L9" s="5">
        <v>32.700000000000003</v>
      </c>
      <c r="N9" s="13" t="s">
        <v>328</v>
      </c>
      <c r="O9" s="5">
        <v>44.7</v>
      </c>
      <c r="Q9" s="13" t="s">
        <v>328</v>
      </c>
      <c r="R9" s="5">
        <v>63.3</v>
      </c>
      <c r="T9" s="13" t="s">
        <v>328</v>
      </c>
      <c r="U9" s="5">
        <v>131.6</v>
      </c>
      <c r="W9" s="13" t="s">
        <v>328</v>
      </c>
      <c r="X9" s="5">
        <v>127.1</v>
      </c>
      <c r="Z9" s="117" t="s">
        <v>319</v>
      </c>
      <c r="AA9" s="65" t="s">
        <v>0</v>
      </c>
      <c r="AB9" s="13" t="s">
        <v>326</v>
      </c>
      <c r="AC9" s="13" t="s">
        <v>327</v>
      </c>
      <c r="AD9" s="13" t="s">
        <v>52</v>
      </c>
      <c r="AE9" s="13" t="s">
        <v>53</v>
      </c>
      <c r="AF9" s="13" t="s">
        <v>328</v>
      </c>
      <c r="AG9" s="13" t="s">
        <v>55</v>
      </c>
      <c r="AH9" s="13" t="s">
        <v>329</v>
      </c>
      <c r="AI9" s="13" t="s">
        <v>330</v>
      </c>
      <c r="AJ9" s="13" t="s">
        <v>331</v>
      </c>
      <c r="AK9" s="13" t="s">
        <v>332</v>
      </c>
      <c r="AL9" s="13" t="s">
        <v>334</v>
      </c>
      <c r="AM9" s="13" t="s">
        <v>337</v>
      </c>
      <c r="AN9" s="13" t="s">
        <v>336</v>
      </c>
      <c r="AO9" s="13" t="s">
        <v>338</v>
      </c>
      <c r="AP9" s="13" t="s">
        <v>339</v>
      </c>
      <c r="AQ9" s="13" t="s">
        <v>342</v>
      </c>
      <c r="AR9" s="13" t="s">
        <v>341</v>
      </c>
      <c r="AS9" s="13" t="s">
        <v>344</v>
      </c>
      <c r="AT9" s="13" t="s">
        <v>340</v>
      </c>
      <c r="AU9" s="13" t="s">
        <v>347</v>
      </c>
      <c r="AV9" s="13" t="s">
        <v>343</v>
      </c>
      <c r="AW9" s="13" t="s">
        <v>352</v>
      </c>
      <c r="AX9" s="13" t="s">
        <v>346</v>
      </c>
      <c r="AY9" s="13" t="s">
        <v>348</v>
      </c>
      <c r="AZ9" s="13" t="s">
        <v>349</v>
      </c>
      <c r="BA9" s="13" t="s">
        <v>350</v>
      </c>
    </row>
    <row r="10" spans="2:56" x14ac:dyDescent="0.25">
      <c r="B10" s="13" t="s">
        <v>55</v>
      </c>
      <c r="C10" s="5">
        <v>114.8</v>
      </c>
      <c r="E10" s="13" t="s">
        <v>55</v>
      </c>
      <c r="F10" s="5">
        <v>80.900000000000006</v>
      </c>
      <c r="H10" s="13" t="s">
        <v>55</v>
      </c>
      <c r="I10" s="5">
        <v>145</v>
      </c>
      <c r="K10" s="13" t="s">
        <v>55</v>
      </c>
      <c r="L10" s="5">
        <v>81.7</v>
      </c>
      <c r="N10" s="13" t="s">
        <v>55</v>
      </c>
      <c r="O10" s="5">
        <v>159.4</v>
      </c>
      <c r="Q10" s="13" t="s">
        <v>55</v>
      </c>
      <c r="R10" s="5">
        <v>176.2</v>
      </c>
      <c r="T10" s="13" t="s">
        <v>55</v>
      </c>
      <c r="U10" s="5">
        <v>1459.3</v>
      </c>
      <c r="W10" s="13" t="s">
        <v>55</v>
      </c>
      <c r="X10" s="5">
        <v>1519.2</v>
      </c>
      <c r="Z10" s="119"/>
      <c r="AA10" s="66" t="s">
        <v>325</v>
      </c>
      <c r="AB10" s="5">
        <v>1.8</v>
      </c>
      <c r="AC10" s="5">
        <v>78.599999999999994</v>
      </c>
      <c r="AD10" s="5">
        <v>479.5</v>
      </c>
      <c r="AE10" s="5">
        <v>600.79999999999995</v>
      </c>
      <c r="AF10" s="5">
        <v>43.1</v>
      </c>
      <c r="AG10" s="5">
        <v>145</v>
      </c>
      <c r="AH10" s="5">
        <v>122.3</v>
      </c>
      <c r="AI10" s="5">
        <v>17.3</v>
      </c>
      <c r="AJ10" s="5">
        <v>9.4</v>
      </c>
      <c r="AK10" s="5">
        <v>0.6</v>
      </c>
      <c r="AL10" s="5">
        <v>0.8</v>
      </c>
      <c r="AM10" s="5">
        <v>0.3</v>
      </c>
      <c r="AN10" s="5">
        <v>133.69999999999999</v>
      </c>
      <c r="AO10" s="5">
        <v>4.0999999999999996</v>
      </c>
      <c r="AP10" s="5">
        <v>2</v>
      </c>
      <c r="AQ10" s="5">
        <v>0.1</v>
      </c>
      <c r="AR10" s="5">
        <v>1.5</v>
      </c>
      <c r="AS10" s="5">
        <v>1.2</v>
      </c>
      <c r="AT10" s="5">
        <v>2.6</v>
      </c>
      <c r="AU10" s="5">
        <v>2.1</v>
      </c>
      <c r="AV10" s="5">
        <v>1.8</v>
      </c>
      <c r="AW10" s="5">
        <v>6.9</v>
      </c>
      <c r="AX10" s="5">
        <v>2.4</v>
      </c>
      <c r="AY10" s="5">
        <v>1.9</v>
      </c>
      <c r="AZ10" s="5">
        <v>0.9</v>
      </c>
      <c r="BA10" s="5">
        <v>0.5</v>
      </c>
      <c r="BB10" s="26"/>
      <c r="BC10" s="26"/>
      <c r="BD10" s="28"/>
    </row>
    <row r="11" spans="2:56" x14ac:dyDescent="0.25">
      <c r="B11" s="13" t="s">
        <v>329</v>
      </c>
      <c r="C11" s="5">
        <v>117.6</v>
      </c>
      <c r="E11" s="13" t="s">
        <v>329</v>
      </c>
      <c r="F11" s="5">
        <v>40.700000000000003</v>
      </c>
      <c r="H11" s="13" t="s">
        <v>329</v>
      </c>
      <c r="I11" s="5">
        <v>122.3</v>
      </c>
      <c r="K11" s="13" t="s">
        <v>329</v>
      </c>
      <c r="L11" s="5">
        <v>93.5</v>
      </c>
      <c r="N11" s="13" t="s">
        <v>329</v>
      </c>
      <c r="O11" s="5">
        <v>114</v>
      </c>
      <c r="Q11" s="13" t="s">
        <v>329</v>
      </c>
      <c r="R11" s="5">
        <v>102.6</v>
      </c>
      <c r="T11" s="13" t="s">
        <v>329</v>
      </c>
      <c r="U11" s="5">
        <v>40.4</v>
      </c>
      <c r="W11" s="13" t="s">
        <v>329</v>
      </c>
      <c r="X11" s="5">
        <v>29.6</v>
      </c>
      <c r="AA11" s="15"/>
      <c r="BD11" s="15"/>
    </row>
    <row r="12" spans="2:56" x14ac:dyDescent="0.25">
      <c r="B12" s="13" t="s">
        <v>330</v>
      </c>
      <c r="C12" s="5">
        <v>21.4</v>
      </c>
      <c r="E12" s="13" t="s">
        <v>330</v>
      </c>
      <c r="F12" s="5">
        <v>22.9</v>
      </c>
      <c r="H12" s="13" t="s">
        <v>330</v>
      </c>
      <c r="I12" s="5">
        <v>17.3</v>
      </c>
      <c r="K12" s="13" t="s">
        <v>330</v>
      </c>
      <c r="L12" s="5">
        <v>18.3</v>
      </c>
      <c r="N12" s="13" t="s">
        <v>330</v>
      </c>
      <c r="O12" s="5">
        <v>19.100000000000001</v>
      </c>
      <c r="Q12" s="13" t="s">
        <v>330</v>
      </c>
      <c r="R12" s="5">
        <v>33.700000000000003</v>
      </c>
      <c r="T12" s="13" t="s">
        <v>330</v>
      </c>
      <c r="U12" s="5">
        <v>36.6</v>
      </c>
      <c r="W12" s="13" t="s">
        <v>330</v>
      </c>
      <c r="X12" s="5">
        <v>37.5</v>
      </c>
      <c r="Z12" s="117" t="s">
        <v>320</v>
      </c>
      <c r="AA12" s="65" t="s">
        <v>0</v>
      </c>
      <c r="AB12" s="13" t="s">
        <v>326</v>
      </c>
      <c r="AC12" s="13" t="s">
        <v>327</v>
      </c>
      <c r="AD12" s="13" t="s">
        <v>52</v>
      </c>
      <c r="AE12" s="13" t="s">
        <v>53</v>
      </c>
      <c r="AF12" s="13" t="s">
        <v>328</v>
      </c>
      <c r="AG12" s="13" t="s">
        <v>55</v>
      </c>
      <c r="AH12" s="13" t="s">
        <v>329</v>
      </c>
      <c r="AI12" s="13" t="s">
        <v>330</v>
      </c>
      <c r="AJ12" s="13" t="s">
        <v>331</v>
      </c>
      <c r="AK12" s="13" t="s">
        <v>332</v>
      </c>
      <c r="AL12" s="13" t="s">
        <v>334</v>
      </c>
      <c r="AM12" s="13" t="s">
        <v>336</v>
      </c>
      <c r="AN12" s="13" t="s">
        <v>338</v>
      </c>
      <c r="AO12" s="13" t="s">
        <v>339</v>
      </c>
      <c r="AP12" s="13" t="s">
        <v>342</v>
      </c>
      <c r="AQ12" s="13" t="s">
        <v>340</v>
      </c>
      <c r="AR12" s="13" t="s">
        <v>343</v>
      </c>
      <c r="AS12" s="13" t="s">
        <v>345</v>
      </c>
      <c r="AT12" s="13" t="s">
        <v>346</v>
      </c>
      <c r="AU12" s="13" t="s">
        <v>348</v>
      </c>
      <c r="AV12" s="13" t="s">
        <v>349</v>
      </c>
      <c r="AW12" s="13" t="s">
        <v>351</v>
      </c>
      <c r="AX12" s="13" t="s">
        <v>350</v>
      </c>
      <c r="AY12" s="13" t="s">
        <v>356</v>
      </c>
    </row>
    <row r="13" spans="2:56" x14ac:dyDescent="0.25">
      <c r="B13" s="13" t="s">
        <v>331</v>
      </c>
      <c r="C13" s="5">
        <v>11.5</v>
      </c>
      <c r="E13" s="13" t="s">
        <v>331</v>
      </c>
      <c r="F13" s="5">
        <v>11.6</v>
      </c>
      <c r="H13" s="13" t="s">
        <v>331</v>
      </c>
      <c r="I13" s="5">
        <v>9.4</v>
      </c>
      <c r="K13" s="13" t="s">
        <v>331</v>
      </c>
      <c r="L13" s="5">
        <v>12.9</v>
      </c>
      <c r="N13" s="13" t="s">
        <v>331</v>
      </c>
      <c r="O13" s="5">
        <v>9.4</v>
      </c>
      <c r="Q13" s="13" t="s">
        <v>331</v>
      </c>
      <c r="R13" s="5">
        <v>9</v>
      </c>
      <c r="T13" s="13" t="s">
        <v>331</v>
      </c>
      <c r="U13" s="5">
        <v>2.2000000000000002</v>
      </c>
      <c r="W13" s="13" t="s">
        <v>331</v>
      </c>
      <c r="X13" s="5">
        <v>1.3</v>
      </c>
      <c r="Z13" s="119"/>
      <c r="AA13" s="66" t="s">
        <v>325</v>
      </c>
      <c r="AB13" s="5">
        <v>0.2</v>
      </c>
      <c r="AC13" s="5">
        <v>92.1</v>
      </c>
      <c r="AD13" s="5">
        <v>367.1</v>
      </c>
      <c r="AE13" s="5">
        <v>633.1</v>
      </c>
      <c r="AF13" s="5">
        <v>32.700000000000003</v>
      </c>
      <c r="AG13" s="5">
        <v>81.7</v>
      </c>
      <c r="AH13" s="5">
        <v>93.5</v>
      </c>
      <c r="AI13" s="5">
        <v>18.3</v>
      </c>
      <c r="AJ13" s="5">
        <v>12.9</v>
      </c>
      <c r="AK13" s="5">
        <v>0.8</v>
      </c>
      <c r="AL13" s="5">
        <v>0.6</v>
      </c>
      <c r="AM13" s="5">
        <v>188</v>
      </c>
      <c r="AN13" s="5">
        <v>4.8</v>
      </c>
      <c r="AO13" s="5">
        <v>2.1</v>
      </c>
      <c r="AP13" s="5">
        <v>0.1</v>
      </c>
      <c r="AQ13" s="5">
        <v>2.4</v>
      </c>
      <c r="AR13" s="5">
        <v>2.2999999999999998</v>
      </c>
      <c r="AS13" s="5">
        <v>2</v>
      </c>
      <c r="AT13" s="5">
        <v>1.1000000000000001</v>
      </c>
      <c r="AU13" s="5">
        <v>1</v>
      </c>
      <c r="AV13" s="5">
        <v>0.1</v>
      </c>
      <c r="AW13" s="5">
        <v>0.4</v>
      </c>
      <c r="AX13" s="5">
        <v>0.6</v>
      </c>
      <c r="AY13" s="5">
        <v>0.1</v>
      </c>
      <c r="AZ13" s="26"/>
      <c r="BA13" s="26"/>
      <c r="BB13" s="26"/>
      <c r="BC13" s="26"/>
      <c r="BD13" s="26"/>
    </row>
    <row r="14" spans="2:56" x14ac:dyDescent="0.25">
      <c r="B14" s="13" t="s">
        <v>332</v>
      </c>
      <c r="C14" s="5">
        <v>0.7</v>
      </c>
      <c r="E14" s="13" t="s">
        <v>332</v>
      </c>
      <c r="F14" s="5">
        <v>0.7</v>
      </c>
      <c r="H14" s="13" t="s">
        <v>332</v>
      </c>
      <c r="I14" s="5">
        <v>0.6</v>
      </c>
      <c r="K14" s="13" t="s">
        <v>332</v>
      </c>
      <c r="L14" s="5">
        <v>0.8</v>
      </c>
      <c r="N14" s="13" t="s">
        <v>332</v>
      </c>
      <c r="O14" s="5">
        <v>0.6</v>
      </c>
      <c r="Q14" s="13" t="s">
        <v>332</v>
      </c>
      <c r="R14" s="5">
        <v>0.6</v>
      </c>
      <c r="T14" s="13" t="s">
        <v>333</v>
      </c>
      <c r="U14" s="5">
        <v>0.2</v>
      </c>
      <c r="W14" s="13" t="s">
        <v>332</v>
      </c>
      <c r="X14" s="5">
        <v>0.4</v>
      </c>
    </row>
    <row r="15" spans="2:56" x14ac:dyDescent="0.25">
      <c r="B15" s="13" t="s">
        <v>333</v>
      </c>
      <c r="C15" s="5">
        <v>0</v>
      </c>
      <c r="E15" s="13" t="s">
        <v>334</v>
      </c>
      <c r="F15" s="5">
        <v>0.8</v>
      </c>
      <c r="H15" s="13" t="s">
        <v>334</v>
      </c>
      <c r="I15" s="5">
        <v>0.8</v>
      </c>
      <c r="K15" s="13" t="s">
        <v>334</v>
      </c>
      <c r="L15" s="5">
        <v>0.6</v>
      </c>
      <c r="N15" s="13" t="s">
        <v>335</v>
      </c>
      <c r="O15" s="5">
        <v>0.1</v>
      </c>
      <c r="Q15" s="13" t="s">
        <v>334</v>
      </c>
      <c r="R15" s="5">
        <v>0.2</v>
      </c>
      <c r="T15" s="13" t="s">
        <v>334</v>
      </c>
      <c r="U15" s="5">
        <v>2.2999999999999998</v>
      </c>
      <c r="W15" s="13" t="s">
        <v>334</v>
      </c>
      <c r="X15" s="5">
        <v>2.2000000000000002</v>
      </c>
      <c r="Z15" s="117" t="s">
        <v>321</v>
      </c>
      <c r="AA15" s="65" t="s">
        <v>0</v>
      </c>
      <c r="AB15" s="13" t="s">
        <v>326</v>
      </c>
      <c r="AC15" s="13" t="s">
        <v>327</v>
      </c>
      <c r="AD15" s="13" t="s">
        <v>52</v>
      </c>
      <c r="AE15" s="13" t="s">
        <v>53</v>
      </c>
      <c r="AF15" s="13" t="s">
        <v>328</v>
      </c>
      <c r="AG15" s="13" t="s">
        <v>55</v>
      </c>
      <c r="AH15" s="13" t="s">
        <v>329</v>
      </c>
      <c r="AI15" s="13" t="s">
        <v>330</v>
      </c>
      <c r="AJ15" s="13" t="s">
        <v>331</v>
      </c>
      <c r="AK15" s="13" t="s">
        <v>332</v>
      </c>
      <c r="AL15" s="13" t="s">
        <v>335</v>
      </c>
      <c r="AM15" s="13" t="s">
        <v>333</v>
      </c>
      <c r="AN15" s="13" t="s">
        <v>334</v>
      </c>
      <c r="AO15" s="13" t="s">
        <v>337</v>
      </c>
      <c r="AP15" s="13" t="s">
        <v>336</v>
      </c>
      <c r="AQ15" s="13" t="s">
        <v>338</v>
      </c>
      <c r="AR15" s="13" t="s">
        <v>339</v>
      </c>
      <c r="AS15" s="13" t="s">
        <v>341</v>
      </c>
      <c r="AT15" s="13" t="s">
        <v>344</v>
      </c>
      <c r="AU15" s="13" t="s">
        <v>340</v>
      </c>
      <c r="AV15" s="13" t="s">
        <v>347</v>
      </c>
      <c r="AW15" s="13" t="s">
        <v>345</v>
      </c>
      <c r="AX15" s="13" t="s">
        <v>346</v>
      </c>
      <c r="AY15" s="13" t="s">
        <v>355</v>
      </c>
      <c r="AZ15" s="13" t="s">
        <v>348</v>
      </c>
      <c r="BA15" s="13" t="s">
        <v>349</v>
      </c>
      <c r="BB15" s="13" t="s">
        <v>351</v>
      </c>
      <c r="BC15" s="13" t="s">
        <v>350</v>
      </c>
    </row>
    <row r="16" spans="2:56" x14ac:dyDescent="0.25">
      <c r="B16" s="13" t="s">
        <v>334</v>
      </c>
      <c r="C16" s="5">
        <v>0.1</v>
      </c>
      <c r="E16" s="13" t="s">
        <v>336</v>
      </c>
      <c r="F16" s="5">
        <v>163.4</v>
      </c>
      <c r="H16" s="13" t="s">
        <v>337</v>
      </c>
      <c r="I16" s="5">
        <v>0.3</v>
      </c>
      <c r="K16" s="13" t="s">
        <v>336</v>
      </c>
      <c r="L16" s="5">
        <v>188</v>
      </c>
      <c r="N16" s="13" t="s">
        <v>333</v>
      </c>
      <c r="O16" s="5">
        <v>0.1</v>
      </c>
      <c r="Q16" s="13" t="s">
        <v>336</v>
      </c>
      <c r="R16" s="5">
        <v>109.5</v>
      </c>
      <c r="T16" s="13" t="s">
        <v>336</v>
      </c>
      <c r="U16" s="5">
        <v>5.6</v>
      </c>
      <c r="W16" s="13" t="s">
        <v>336</v>
      </c>
      <c r="X16" s="5">
        <v>6.1</v>
      </c>
      <c r="Z16" s="119"/>
      <c r="AA16" s="66" t="s">
        <v>325</v>
      </c>
      <c r="AB16" s="5">
        <v>3.2</v>
      </c>
      <c r="AC16" s="5">
        <v>84.3</v>
      </c>
      <c r="AD16" s="5">
        <v>668.5</v>
      </c>
      <c r="AE16" s="5">
        <v>634.5</v>
      </c>
      <c r="AF16" s="5">
        <v>44.7</v>
      </c>
      <c r="AG16" s="5">
        <v>159.4</v>
      </c>
      <c r="AH16" s="5">
        <v>114</v>
      </c>
      <c r="AI16" s="5">
        <v>19.100000000000001</v>
      </c>
      <c r="AJ16" s="5">
        <v>9.4</v>
      </c>
      <c r="AK16" s="5">
        <v>0.6</v>
      </c>
      <c r="AL16" s="5">
        <v>0.1</v>
      </c>
      <c r="AM16" s="5">
        <v>0.1</v>
      </c>
      <c r="AN16" s="5">
        <v>0.8</v>
      </c>
      <c r="AO16" s="5">
        <v>0.1</v>
      </c>
      <c r="AP16" s="5">
        <v>140.6</v>
      </c>
      <c r="AQ16" s="5">
        <v>4.4000000000000004</v>
      </c>
      <c r="AR16" s="5">
        <v>2.5</v>
      </c>
      <c r="AS16" s="5">
        <v>1.2</v>
      </c>
      <c r="AT16" s="5">
        <v>4</v>
      </c>
      <c r="AU16" s="5">
        <v>1.5</v>
      </c>
      <c r="AV16" s="5">
        <v>3.9</v>
      </c>
      <c r="AW16" s="5">
        <v>1.8</v>
      </c>
      <c r="AX16" s="5">
        <v>0.5</v>
      </c>
      <c r="AY16" s="5">
        <v>4.5</v>
      </c>
      <c r="AZ16" s="5">
        <v>1.1000000000000001</v>
      </c>
      <c r="BA16" s="5">
        <v>1.9</v>
      </c>
      <c r="BB16" s="5">
        <v>1.9</v>
      </c>
      <c r="BC16" s="5">
        <v>0.6</v>
      </c>
      <c r="BD16" s="26"/>
    </row>
    <row r="17" spans="2:56" x14ac:dyDescent="0.25">
      <c r="B17" s="13" t="s">
        <v>337</v>
      </c>
      <c r="C17" s="5">
        <v>0.1</v>
      </c>
      <c r="E17" s="13" t="s">
        <v>338</v>
      </c>
      <c r="F17" s="5">
        <v>5.3</v>
      </c>
      <c r="H17" s="13" t="s">
        <v>336</v>
      </c>
      <c r="I17" s="5">
        <v>133.69999999999999</v>
      </c>
      <c r="K17" s="13" t="s">
        <v>338</v>
      </c>
      <c r="L17" s="5">
        <v>4.8</v>
      </c>
      <c r="N17" s="13" t="s">
        <v>334</v>
      </c>
      <c r="O17" s="5">
        <v>0.8</v>
      </c>
      <c r="Q17" s="13" t="s">
        <v>338</v>
      </c>
      <c r="R17" s="5">
        <v>5.9</v>
      </c>
      <c r="T17" s="13" t="s">
        <v>338</v>
      </c>
      <c r="U17" s="5">
        <v>0.7</v>
      </c>
      <c r="W17" s="13" t="s">
        <v>338</v>
      </c>
      <c r="X17" s="5">
        <v>0.7</v>
      </c>
      <c r="AB17" s="16"/>
    </row>
    <row r="18" spans="2:56" x14ac:dyDescent="0.25">
      <c r="B18" s="13" t="s">
        <v>336</v>
      </c>
      <c r="C18" s="5">
        <v>148.5</v>
      </c>
      <c r="E18" s="13" t="s">
        <v>339</v>
      </c>
      <c r="F18" s="5">
        <v>2.1</v>
      </c>
      <c r="H18" s="13" t="s">
        <v>338</v>
      </c>
      <c r="I18" s="5">
        <v>4.0999999999999996</v>
      </c>
      <c r="K18" s="13" t="s">
        <v>339</v>
      </c>
      <c r="L18" s="5">
        <v>2.1</v>
      </c>
      <c r="N18" s="13" t="s">
        <v>337</v>
      </c>
      <c r="O18" s="5">
        <v>0.1</v>
      </c>
      <c r="Q18" s="13" t="s">
        <v>339</v>
      </c>
      <c r="R18" s="5">
        <v>2.1</v>
      </c>
      <c r="T18" s="13" t="s">
        <v>340</v>
      </c>
      <c r="U18" s="5">
        <v>0.8</v>
      </c>
      <c r="W18" s="13" t="s">
        <v>341</v>
      </c>
      <c r="X18" s="5">
        <v>2.6</v>
      </c>
      <c r="Z18" s="117" t="s">
        <v>322</v>
      </c>
      <c r="AA18" s="65" t="s">
        <v>0</v>
      </c>
      <c r="AB18" s="13" t="s">
        <v>326</v>
      </c>
      <c r="AC18" s="13" t="s">
        <v>327</v>
      </c>
      <c r="AD18" s="13" t="s">
        <v>52</v>
      </c>
      <c r="AE18" s="13" t="s">
        <v>53</v>
      </c>
      <c r="AF18" s="13" t="s">
        <v>328</v>
      </c>
      <c r="AG18" s="13" t="s">
        <v>55</v>
      </c>
      <c r="AH18" s="13" t="s">
        <v>329</v>
      </c>
      <c r="AI18" s="13" t="s">
        <v>330</v>
      </c>
      <c r="AJ18" s="13" t="s">
        <v>331</v>
      </c>
      <c r="AK18" s="13" t="s">
        <v>332</v>
      </c>
      <c r="AL18" s="13" t="s">
        <v>334</v>
      </c>
      <c r="AM18" s="13" t="s">
        <v>336</v>
      </c>
      <c r="AN18" s="13" t="s">
        <v>338</v>
      </c>
      <c r="AO18" s="13" t="s">
        <v>339</v>
      </c>
      <c r="AP18" s="13" t="s">
        <v>340</v>
      </c>
      <c r="AQ18" s="13" t="s">
        <v>343</v>
      </c>
      <c r="AR18" s="13" t="s">
        <v>345</v>
      </c>
      <c r="AS18" s="13" t="s">
        <v>348</v>
      </c>
      <c r="AT18" s="13" t="s">
        <v>349</v>
      </c>
      <c r="AU18" s="13" t="s">
        <v>351</v>
      </c>
      <c r="AV18" s="13" t="s">
        <v>350</v>
      </c>
    </row>
    <row r="19" spans="2:56" x14ac:dyDescent="0.25">
      <c r="B19" s="13" t="s">
        <v>338</v>
      </c>
      <c r="C19" s="5">
        <v>5.0999999999999996</v>
      </c>
      <c r="E19" s="13" t="s">
        <v>342</v>
      </c>
      <c r="F19" s="5">
        <v>0.4</v>
      </c>
      <c r="H19" s="13" t="s">
        <v>339</v>
      </c>
      <c r="I19" s="5">
        <v>2</v>
      </c>
      <c r="K19" s="13" t="s">
        <v>342</v>
      </c>
      <c r="L19" s="5">
        <v>0.1</v>
      </c>
      <c r="N19" s="13" t="s">
        <v>336</v>
      </c>
      <c r="O19" s="5">
        <v>140.6</v>
      </c>
      <c r="Q19" s="13" t="s">
        <v>340</v>
      </c>
      <c r="R19" s="5">
        <v>1.1000000000000001</v>
      </c>
      <c r="T19" s="13" t="s">
        <v>343</v>
      </c>
      <c r="U19" s="5">
        <v>1.6</v>
      </c>
      <c r="W19" s="13" t="s">
        <v>344</v>
      </c>
      <c r="X19" s="5">
        <v>4.4000000000000004</v>
      </c>
      <c r="Z19" s="119"/>
      <c r="AA19" s="66" t="s">
        <v>325</v>
      </c>
      <c r="AB19" s="5">
        <v>9.9</v>
      </c>
      <c r="AC19" s="5">
        <v>103.1</v>
      </c>
      <c r="AD19" s="5">
        <v>442.9</v>
      </c>
      <c r="AE19" s="5">
        <v>915.8</v>
      </c>
      <c r="AF19" s="5">
        <v>63.3</v>
      </c>
      <c r="AG19" s="5">
        <v>176.2</v>
      </c>
      <c r="AH19" s="5">
        <v>102.6</v>
      </c>
      <c r="AI19" s="5">
        <v>33.700000000000003</v>
      </c>
      <c r="AJ19" s="5">
        <v>9</v>
      </c>
      <c r="AK19" s="5">
        <v>0.6</v>
      </c>
      <c r="AL19" s="5">
        <v>0.2</v>
      </c>
      <c r="AM19" s="5">
        <v>109.5</v>
      </c>
      <c r="AN19" s="5">
        <v>5.9</v>
      </c>
      <c r="AO19" s="5">
        <v>2.1</v>
      </c>
      <c r="AP19" s="5">
        <v>1.1000000000000001</v>
      </c>
      <c r="AQ19" s="5">
        <v>1.2</v>
      </c>
      <c r="AR19" s="5">
        <v>2.6</v>
      </c>
      <c r="AS19" s="5">
        <v>0.7</v>
      </c>
      <c r="AT19" s="5">
        <v>2</v>
      </c>
      <c r="AU19" s="5">
        <v>0.7</v>
      </c>
      <c r="AV19" s="5">
        <v>0.8</v>
      </c>
      <c r="AW19" s="26"/>
      <c r="AX19" s="26"/>
      <c r="AY19" s="26"/>
      <c r="AZ19" s="26"/>
      <c r="BA19" s="26"/>
      <c r="BB19" s="26"/>
      <c r="BC19" s="28"/>
      <c r="BD19" s="26"/>
    </row>
    <row r="20" spans="2:56" x14ac:dyDescent="0.25">
      <c r="B20" s="13" t="s">
        <v>339</v>
      </c>
      <c r="C20" s="5">
        <v>1.7</v>
      </c>
      <c r="E20" s="13" t="s">
        <v>344</v>
      </c>
      <c r="F20" s="5">
        <v>3.8</v>
      </c>
      <c r="H20" s="13" t="s">
        <v>342</v>
      </c>
      <c r="I20" s="5">
        <v>0.1</v>
      </c>
      <c r="K20" s="13" t="s">
        <v>340</v>
      </c>
      <c r="L20" s="5">
        <v>2.4</v>
      </c>
      <c r="N20" s="13" t="s">
        <v>338</v>
      </c>
      <c r="O20" s="5">
        <v>4.4000000000000004</v>
      </c>
      <c r="Q20" s="13" t="s">
        <v>343</v>
      </c>
      <c r="R20" s="5">
        <v>1.2</v>
      </c>
      <c r="T20" s="13" t="s">
        <v>345</v>
      </c>
      <c r="U20" s="5">
        <v>0.7</v>
      </c>
      <c r="W20" s="13" t="s">
        <v>340</v>
      </c>
      <c r="X20" s="5">
        <v>1.2</v>
      </c>
      <c r="BB20" s="1"/>
      <c r="BC20" s="15"/>
    </row>
    <row r="21" spans="2:56" x14ac:dyDescent="0.25">
      <c r="B21" s="13" t="s">
        <v>342</v>
      </c>
      <c r="C21" s="5">
        <v>0.2</v>
      </c>
      <c r="E21" s="13" t="s">
        <v>340</v>
      </c>
      <c r="F21" s="5">
        <v>0.3</v>
      </c>
      <c r="H21" s="13" t="s">
        <v>341</v>
      </c>
      <c r="I21" s="5">
        <v>1.5</v>
      </c>
      <c r="K21" s="13" t="s">
        <v>343</v>
      </c>
      <c r="L21" s="5">
        <v>2.2999999999999998</v>
      </c>
      <c r="N21" s="13" t="s">
        <v>339</v>
      </c>
      <c r="O21" s="5">
        <v>2.5</v>
      </c>
      <c r="Q21" s="13" t="s">
        <v>345</v>
      </c>
      <c r="R21" s="5">
        <v>2.6</v>
      </c>
      <c r="T21" s="13" t="s">
        <v>346</v>
      </c>
      <c r="U21" s="5">
        <v>1.3</v>
      </c>
      <c r="W21" s="13" t="s">
        <v>345</v>
      </c>
      <c r="X21" s="5">
        <v>2</v>
      </c>
      <c r="Z21" s="117" t="s">
        <v>323</v>
      </c>
      <c r="AA21" s="65" t="s">
        <v>0</v>
      </c>
      <c r="AB21" s="13" t="s">
        <v>326</v>
      </c>
      <c r="AC21" s="13" t="s">
        <v>327</v>
      </c>
      <c r="AD21" s="13" t="s">
        <v>52</v>
      </c>
      <c r="AE21" s="13" t="s">
        <v>53</v>
      </c>
      <c r="AF21" s="13" t="s">
        <v>328</v>
      </c>
      <c r="AG21" s="13" t="s">
        <v>55</v>
      </c>
      <c r="AH21" s="13" t="s">
        <v>329</v>
      </c>
      <c r="AI21" s="13" t="s">
        <v>330</v>
      </c>
      <c r="AJ21" s="13" t="s">
        <v>331</v>
      </c>
      <c r="AK21" s="13" t="s">
        <v>333</v>
      </c>
      <c r="AL21" s="13" t="s">
        <v>334</v>
      </c>
      <c r="AM21" s="13" t="s">
        <v>336</v>
      </c>
      <c r="AN21" s="13" t="s">
        <v>338</v>
      </c>
      <c r="AO21" s="13" t="s">
        <v>340</v>
      </c>
      <c r="AP21" s="13" t="s">
        <v>343</v>
      </c>
      <c r="AQ21" s="13" t="s">
        <v>345</v>
      </c>
      <c r="AR21" s="13" t="s">
        <v>346</v>
      </c>
      <c r="AS21" s="13" t="s">
        <v>349</v>
      </c>
      <c r="AT21" s="13" t="s">
        <v>350</v>
      </c>
    </row>
    <row r="22" spans="2:56" x14ac:dyDescent="0.25">
      <c r="B22" s="13" t="s">
        <v>341</v>
      </c>
      <c r="C22" s="5">
        <v>2</v>
      </c>
      <c r="E22" s="13" t="s">
        <v>347</v>
      </c>
      <c r="F22" s="5">
        <v>2.8</v>
      </c>
      <c r="H22" s="13" t="s">
        <v>344</v>
      </c>
      <c r="I22" s="5">
        <v>1.2</v>
      </c>
      <c r="K22" s="13" t="s">
        <v>345</v>
      </c>
      <c r="L22" s="5">
        <v>2</v>
      </c>
      <c r="N22" s="13" t="s">
        <v>341</v>
      </c>
      <c r="O22" s="5">
        <v>1.2</v>
      </c>
      <c r="Q22" s="13" t="s">
        <v>348</v>
      </c>
      <c r="R22" s="5">
        <v>0.7</v>
      </c>
      <c r="T22" s="13" t="s">
        <v>349</v>
      </c>
      <c r="U22" s="5">
        <v>7.7</v>
      </c>
      <c r="W22" s="13" t="s">
        <v>346</v>
      </c>
      <c r="X22" s="5">
        <v>3.1</v>
      </c>
      <c r="Z22" s="119"/>
      <c r="AA22" s="66" t="s">
        <v>325</v>
      </c>
      <c r="AB22" s="5">
        <v>8.3000000000000007</v>
      </c>
      <c r="AC22" s="5">
        <v>18.2</v>
      </c>
      <c r="AD22" s="5">
        <v>1115.0999999999999</v>
      </c>
      <c r="AE22" s="5">
        <v>1104.8</v>
      </c>
      <c r="AF22" s="5">
        <v>131.6</v>
      </c>
      <c r="AG22" s="5">
        <v>1459.3</v>
      </c>
      <c r="AH22" s="5">
        <v>40.4</v>
      </c>
      <c r="AI22" s="5">
        <v>36.6</v>
      </c>
      <c r="AJ22" s="5">
        <v>2.2000000000000002</v>
      </c>
      <c r="AK22" s="5">
        <v>0.2</v>
      </c>
      <c r="AL22" s="5">
        <v>2.2999999999999998</v>
      </c>
      <c r="AM22" s="5">
        <v>5.6</v>
      </c>
      <c r="AN22" s="5">
        <v>0.7</v>
      </c>
      <c r="AO22" s="5">
        <v>0.8</v>
      </c>
      <c r="AP22" s="5">
        <v>1.6</v>
      </c>
      <c r="AQ22" s="5">
        <v>0.7</v>
      </c>
      <c r="AR22" s="5">
        <v>1.3</v>
      </c>
      <c r="AS22" s="5">
        <v>7.7</v>
      </c>
      <c r="AT22" s="5">
        <v>0.4</v>
      </c>
      <c r="AU22" s="26"/>
      <c r="AV22" s="26"/>
      <c r="AW22" s="26"/>
      <c r="AX22" s="26"/>
      <c r="AY22" s="28"/>
      <c r="AZ22" s="26"/>
      <c r="BA22" s="26"/>
      <c r="BB22" s="26"/>
      <c r="BC22" s="26"/>
      <c r="BD22" s="26"/>
    </row>
    <row r="23" spans="2:56" x14ac:dyDescent="0.25">
      <c r="B23" s="13" t="s">
        <v>344</v>
      </c>
      <c r="C23" s="5">
        <v>12.2</v>
      </c>
      <c r="E23" s="13" t="s">
        <v>343</v>
      </c>
      <c r="F23" s="5">
        <v>0.3</v>
      </c>
      <c r="H23" s="13" t="s">
        <v>340</v>
      </c>
      <c r="I23" s="5">
        <v>2.6</v>
      </c>
      <c r="K23" s="13" t="s">
        <v>346</v>
      </c>
      <c r="L23" s="5">
        <v>1.1000000000000001</v>
      </c>
      <c r="N23" s="13" t="s">
        <v>344</v>
      </c>
      <c r="O23" s="5">
        <v>4</v>
      </c>
      <c r="Q23" s="13" t="s">
        <v>349</v>
      </c>
      <c r="R23" s="5">
        <v>2</v>
      </c>
      <c r="T23" s="13" t="s">
        <v>350</v>
      </c>
      <c r="U23" s="5">
        <v>0.4</v>
      </c>
      <c r="W23" s="13" t="s">
        <v>348</v>
      </c>
      <c r="X23" s="5">
        <v>0.2</v>
      </c>
      <c r="Z23" s="15"/>
      <c r="AY23" s="15"/>
    </row>
    <row r="24" spans="2:56" x14ac:dyDescent="0.25">
      <c r="B24" s="13" t="s">
        <v>340</v>
      </c>
      <c r="C24" s="5">
        <v>4.4000000000000004</v>
      </c>
      <c r="E24" s="13" t="s">
        <v>346</v>
      </c>
      <c r="F24" s="5">
        <v>3.1</v>
      </c>
      <c r="H24" s="13" t="s">
        <v>347</v>
      </c>
      <c r="I24" s="5">
        <v>2.1</v>
      </c>
      <c r="K24" s="13" t="s">
        <v>348</v>
      </c>
      <c r="L24" s="5">
        <v>1</v>
      </c>
      <c r="N24" s="13" t="s">
        <v>340</v>
      </c>
      <c r="O24" s="5">
        <v>1.5</v>
      </c>
      <c r="Q24" s="13" t="s">
        <v>351</v>
      </c>
      <c r="R24" s="5">
        <v>0.7</v>
      </c>
      <c r="W24" s="13" t="s">
        <v>349</v>
      </c>
      <c r="X24" s="5">
        <v>6.8</v>
      </c>
      <c r="Z24" s="117" t="s">
        <v>324</v>
      </c>
      <c r="AA24" s="65" t="s">
        <v>0</v>
      </c>
      <c r="AB24" s="13" t="s">
        <v>326</v>
      </c>
      <c r="AC24" s="13" t="s">
        <v>327</v>
      </c>
      <c r="AD24" s="13" t="s">
        <v>52</v>
      </c>
      <c r="AE24" s="13" t="s">
        <v>53</v>
      </c>
      <c r="AF24" s="13" t="s">
        <v>328</v>
      </c>
      <c r="AG24" s="13" t="s">
        <v>55</v>
      </c>
      <c r="AH24" s="13" t="s">
        <v>329</v>
      </c>
      <c r="AI24" s="13" t="s">
        <v>330</v>
      </c>
      <c r="AJ24" s="13" t="s">
        <v>331</v>
      </c>
      <c r="AK24" s="13" t="s">
        <v>332</v>
      </c>
      <c r="AL24" s="13" t="s">
        <v>334</v>
      </c>
      <c r="AM24" s="13" t="s">
        <v>336</v>
      </c>
      <c r="AN24" s="13" t="s">
        <v>338</v>
      </c>
      <c r="AO24" s="13" t="s">
        <v>341</v>
      </c>
      <c r="AP24" s="13" t="s">
        <v>344</v>
      </c>
      <c r="AQ24" s="13" t="s">
        <v>340</v>
      </c>
      <c r="AR24" s="13" t="s">
        <v>345</v>
      </c>
      <c r="AS24" s="13" t="s">
        <v>346</v>
      </c>
      <c r="AT24" s="13" t="s">
        <v>348</v>
      </c>
      <c r="AU24" s="13" t="s">
        <v>349</v>
      </c>
      <c r="AV24" s="13" t="s">
        <v>351</v>
      </c>
      <c r="AW24" s="13" t="s">
        <v>354</v>
      </c>
    </row>
    <row r="25" spans="2:56" x14ac:dyDescent="0.25">
      <c r="B25" s="13" t="s">
        <v>352</v>
      </c>
      <c r="C25" s="5">
        <v>2.4</v>
      </c>
      <c r="E25" s="13" t="s">
        <v>348</v>
      </c>
      <c r="F25" s="5">
        <v>2</v>
      </c>
      <c r="H25" s="13" t="s">
        <v>343</v>
      </c>
      <c r="I25" s="5">
        <v>1.8</v>
      </c>
      <c r="K25" s="13" t="s">
        <v>349</v>
      </c>
      <c r="L25" s="5">
        <v>0.1</v>
      </c>
      <c r="N25" s="13" t="s">
        <v>347</v>
      </c>
      <c r="O25" s="5">
        <v>3.9</v>
      </c>
      <c r="Q25" s="13" t="s">
        <v>350</v>
      </c>
      <c r="R25" s="5">
        <v>0.8</v>
      </c>
      <c r="W25" s="13" t="s">
        <v>351</v>
      </c>
      <c r="X25" s="5">
        <v>0.6</v>
      </c>
      <c r="Z25" s="119"/>
      <c r="AA25" s="66" t="s">
        <v>325</v>
      </c>
      <c r="AB25" s="5">
        <v>5.4</v>
      </c>
      <c r="AC25" s="5">
        <v>18.5</v>
      </c>
      <c r="AD25" s="5">
        <v>1359.7</v>
      </c>
      <c r="AE25" s="5">
        <v>1116.8</v>
      </c>
      <c r="AF25" s="5">
        <v>127.1</v>
      </c>
      <c r="AG25" s="5">
        <v>1519.2</v>
      </c>
      <c r="AH25" s="5">
        <v>29.6</v>
      </c>
      <c r="AI25" s="5">
        <v>37.5</v>
      </c>
      <c r="AJ25" s="5">
        <v>1.3</v>
      </c>
      <c r="AK25" s="5">
        <v>0.4</v>
      </c>
      <c r="AL25" s="5">
        <v>2.2000000000000002</v>
      </c>
      <c r="AM25" s="5">
        <v>6.1</v>
      </c>
      <c r="AN25" s="5">
        <v>0.7</v>
      </c>
      <c r="AO25" s="5">
        <v>2.6</v>
      </c>
      <c r="AP25" s="5">
        <v>4.4000000000000004</v>
      </c>
      <c r="AQ25" s="5">
        <v>1.2</v>
      </c>
      <c r="AR25" s="5">
        <v>2</v>
      </c>
      <c r="AS25" s="5">
        <v>3.1</v>
      </c>
      <c r="AT25" s="5">
        <v>0.2</v>
      </c>
      <c r="AU25" s="5">
        <v>6.8</v>
      </c>
      <c r="AV25" s="5">
        <v>0.6</v>
      </c>
      <c r="AW25" s="5">
        <v>0.1</v>
      </c>
      <c r="AX25" s="26"/>
      <c r="AY25" s="26"/>
      <c r="AZ25" s="26"/>
      <c r="BA25" s="26"/>
      <c r="BB25" s="26"/>
      <c r="BC25" s="26"/>
      <c r="BD25" s="26"/>
    </row>
    <row r="26" spans="2:56" x14ac:dyDescent="0.25">
      <c r="B26" s="13" t="s">
        <v>346</v>
      </c>
      <c r="C26" s="5">
        <v>4.9000000000000004</v>
      </c>
      <c r="E26" s="13" t="s">
        <v>353</v>
      </c>
      <c r="F26" s="5">
        <v>0.1</v>
      </c>
      <c r="H26" s="13" t="s">
        <v>352</v>
      </c>
      <c r="I26" s="5">
        <v>6.9</v>
      </c>
      <c r="K26" s="13" t="s">
        <v>351</v>
      </c>
      <c r="L26" s="5">
        <v>0.4</v>
      </c>
      <c r="N26" s="13" t="s">
        <v>345</v>
      </c>
      <c r="O26" s="5">
        <v>1.8</v>
      </c>
      <c r="W26" s="13" t="s">
        <v>354</v>
      </c>
      <c r="X26" s="5">
        <v>0.1</v>
      </c>
    </row>
    <row r="27" spans="2:56" x14ac:dyDescent="0.25">
      <c r="B27" s="13" t="s">
        <v>355</v>
      </c>
      <c r="C27" s="5">
        <v>1.4</v>
      </c>
      <c r="E27" s="13" t="s">
        <v>349</v>
      </c>
      <c r="F27" s="5">
        <v>2.6</v>
      </c>
      <c r="H27" s="13" t="s">
        <v>346</v>
      </c>
      <c r="I27" s="5">
        <v>2.4</v>
      </c>
      <c r="K27" s="13" t="s">
        <v>350</v>
      </c>
      <c r="L27" s="5">
        <v>0.6</v>
      </c>
      <c r="N27" s="13" t="s">
        <v>346</v>
      </c>
      <c r="O27" s="5">
        <v>0.5</v>
      </c>
      <c r="Z27" s="117" t="s">
        <v>357</v>
      </c>
      <c r="AA27" s="65" t="s">
        <v>0</v>
      </c>
      <c r="AB27" s="13" t="s">
        <v>326</v>
      </c>
      <c r="AC27" s="13" t="s">
        <v>327</v>
      </c>
      <c r="AD27" s="13" t="s">
        <v>52</v>
      </c>
      <c r="AE27" s="13" t="s">
        <v>53</v>
      </c>
      <c r="AF27" s="13" t="s">
        <v>328</v>
      </c>
      <c r="AG27" s="13" t="s">
        <v>55</v>
      </c>
      <c r="AH27" s="13" t="s">
        <v>329</v>
      </c>
      <c r="AI27" s="13" t="s">
        <v>330</v>
      </c>
      <c r="AJ27" s="13" t="s">
        <v>331</v>
      </c>
      <c r="AK27" s="13" t="s">
        <v>335</v>
      </c>
      <c r="AL27" s="13" t="s">
        <v>333</v>
      </c>
      <c r="AM27" s="13" t="s">
        <v>334</v>
      </c>
      <c r="AN27" s="13" t="s">
        <v>336</v>
      </c>
      <c r="AO27" s="13" t="s">
        <v>338</v>
      </c>
      <c r="AP27" s="13" t="s">
        <v>342</v>
      </c>
      <c r="AQ27" s="13" t="s">
        <v>365</v>
      </c>
      <c r="AR27" s="13" t="s">
        <v>341</v>
      </c>
      <c r="AS27" s="13" t="s">
        <v>340</v>
      </c>
      <c r="AT27" s="13" t="s">
        <v>347</v>
      </c>
      <c r="AU27" s="13" t="s">
        <v>345</v>
      </c>
      <c r="AV27" s="13" t="s">
        <v>346</v>
      </c>
      <c r="AW27" s="13" t="s">
        <v>355</v>
      </c>
      <c r="AX27" s="13" t="s">
        <v>351</v>
      </c>
    </row>
    <row r="28" spans="2:56" x14ac:dyDescent="0.25">
      <c r="B28" s="13" t="s">
        <v>348</v>
      </c>
      <c r="C28" s="5">
        <v>1.2</v>
      </c>
      <c r="E28" s="13" t="s">
        <v>351</v>
      </c>
      <c r="F28" s="5">
        <v>1.6</v>
      </c>
      <c r="H28" s="13" t="s">
        <v>348</v>
      </c>
      <c r="I28" s="5">
        <v>1.9</v>
      </c>
      <c r="K28" s="13" t="s">
        <v>356</v>
      </c>
      <c r="L28" s="5">
        <v>0.1</v>
      </c>
      <c r="N28" s="13" t="s">
        <v>355</v>
      </c>
      <c r="O28" s="5">
        <v>4.5</v>
      </c>
      <c r="U28" s="28"/>
      <c r="V28" s="15"/>
      <c r="Z28" s="119"/>
      <c r="AA28" s="66" t="s">
        <v>325</v>
      </c>
      <c r="AB28" s="5">
        <v>3.4</v>
      </c>
      <c r="AC28" s="5">
        <v>5.7</v>
      </c>
      <c r="AD28" s="5">
        <v>111</v>
      </c>
      <c r="AE28" s="5">
        <v>98.7</v>
      </c>
      <c r="AF28" s="5">
        <v>10.8</v>
      </c>
      <c r="AG28" s="5">
        <v>61</v>
      </c>
      <c r="AH28" s="5">
        <v>8</v>
      </c>
      <c r="AI28" s="5">
        <v>3.2</v>
      </c>
      <c r="AJ28" s="5">
        <v>0.5</v>
      </c>
      <c r="AK28" s="5">
        <v>26.5</v>
      </c>
      <c r="AL28" s="5">
        <v>1.9</v>
      </c>
      <c r="AM28" s="5">
        <v>1252.3</v>
      </c>
      <c r="AN28" s="5">
        <v>4.3</v>
      </c>
      <c r="AO28" s="5">
        <v>0.3</v>
      </c>
      <c r="AP28" s="5">
        <v>2</v>
      </c>
      <c r="AQ28" s="5">
        <v>3.1</v>
      </c>
      <c r="AR28" s="5">
        <v>1.7</v>
      </c>
      <c r="AS28" s="5">
        <v>1.4</v>
      </c>
      <c r="AT28" s="5">
        <v>3.2</v>
      </c>
      <c r="AU28" s="5">
        <v>1</v>
      </c>
      <c r="AV28" s="5">
        <v>2.4</v>
      </c>
      <c r="AW28" s="5">
        <v>0.9</v>
      </c>
      <c r="AX28" s="5">
        <v>0.6</v>
      </c>
      <c r="AY28" s="26"/>
      <c r="AZ28" s="26"/>
    </row>
    <row r="29" spans="2:56" x14ac:dyDescent="0.25">
      <c r="B29" s="13" t="s">
        <v>349</v>
      </c>
      <c r="C29" s="5">
        <v>1.9</v>
      </c>
      <c r="E29" s="13" t="s">
        <v>350</v>
      </c>
      <c r="F29" s="5">
        <v>0.5</v>
      </c>
      <c r="H29" s="13" t="s">
        <v>349</v>
      </c>
      <c r="I29" s="5">
        <v>0.9</v>
      </c>
      <c r="N29" s="13" t="s">
        <v>348</v>
      </c>
      <c r="O29" s="5">
        <v>1.1000000000000001</v>
      </c>
    </row>
    <row r="30" spans="2:56" x14ac:dyDescent="0.25">
      <c r="B30" s="13" t="s">
        <v>350</v>
      </c>
      <c r="C30" s="5">
        <v>1</v>
      </c>
      <c r="E30" s="13" t="s">
        <v>356</v>
      </c>
      <c r="F30" s="5">
        <v>0.7</v>
      </c>
      <c r="H30" s="13" t="s">
        <v>350</v>
      </c>
      <c r="I30" s="5">
        <v>0.5</v>
      </c>
      <c r="N30" s="13" t="s">
        <v>349</v>
      </c>
      <c r="O30" s="5">
        <v>1.9</v>
      </c>
      <c r="Z30" s="117" t="s">
        <v>358</v>
      </c>
      <c r="AA30" s="65" t="s">
        <v>0</v>
      </c>
      <c r="AB30" s="13" t="s">
        <v>326</v>
      </c>
      <c r="AC30" s="13" t="s">
        <v>327</v>
      </c>
      <c r="AD30" s="13" t="s">
        <v>52</v>
      </c>
      <c r="AE30" s="13" t="s">
        <v>53</v>
      </c>
      <c r="AF30" s="13" t="s">
        <v>328</v>
      </c>
      <c r="AG30" s="13" t="s">
        <v>55</v>
      </c>
      <c r="AH30" s="13" t="s">
        <v>329</v>
      </c>
      <c r="AI30" s="13" t="s">
        <v>330</v>
      </c>
      <c r="AJ30" s="13" t="s">
        <v>331</v>
      </c>
      <c r="AK30" s="13" t="s">
        <v>335</v>
      </c>
      <c r="AL30" s="13" t="s">
        <v>333</v>
      </c>
      <c r="AM30" s="13" t="s">
        <v>334</v>
      </c>
      <c r="AN30" s="13" t="s">
        <v>337</v>
      </c>
      <c r="AO30" s="13" t="s">
        <v>336</v>
      </c>
      <c r="AP30" s="13" t="s">
        <v>338</v>
      </c>
      <c r="AQ30" s="13" t="s">
        <v>342</v>
      </c>
      <c r="AR30" s="13" t="s">
        <v>365</v>
      </c>
      <c r="AS30" s="13" t="s">
        <v>341</v>
      </c>
      <c r="AT30" s="13" t="s">
        <v>340</v>
      </c>
      <c r="AU30" s="13" t="s">
        <v>345</v>
      </c>
      <c r="AV30" s="13" t="s">
        <v>352</v>
      </c>
      <c r="AW30" s="13" t="s">
        <v>366</v>
      </c>
      <c r="AX30" s="13" t="s">
        <v>351</v>
      </c>
    </row>
    <row r="31" spans="2:56" x14ac:dyDescent="0.25">
      <c r="B31" s="13" t="s">
        <v>356</v>
      </c>
      <c r="C31" s="5">
        <v>0.4</v>
      </c>
      <c r="G31" s="16"/>
      <c r="N31" s="13" t="s">
        <v>351</v>
      </c>
      <c r="O31" s="5">
        <v>1.9</v>
      </c>
      <c r="S31" s="1"/>
      <c r="Z31" s="119"/>
      <c r="AA31" s="66" t="s">
        <v>325</v>
      </c>
      <c r="AB31" s="5">
        <v>3.6</v>
      </c>
      <c r="AC31" s="5">
        <v>7.3</v>
      </c>
      <c r="AD31" s="5">
        <v>29.2</v>
      </c>
      <c r="AE31" s="5">
        <v>101.2</v>
      </c>
      <c r="AF31" s="5">
        <v>7.1</v>
      </c>
      <c r="AG31" s="5">
        <v>39</v>
      </c>
      <c r="AH31" s="5">
        <v>5.9</v>
      </c>
      <c r="AI31" s="5">
        <v>2.4</v>
      </c>
      <c r="AJ31" s="5">
        <v>0.5</v>
      </c>
      <c r="AK31" s="5">
        <v>36.799999999999997</v>
      </c>
      <c r="AL31" s="5">
        <v>2.4</v>
      </c>
      <c r="AM31" s="5">
        <v>1703.5</v>
      </c>
      <c r="AN31" s="5">
        <v>0.3</v>
      </c>
      <c r="AO31" s="5">
        <v>5.4</v>
      </c>
      <c r="AP31" s="5">
        <v>0.5</v>
      </c>
      <c r="AQ31" s="5">
        <v>2.1</v>
      </c>
      <c r="AR31" s="5">
        <v>2.6</v>
      </c>
      <c r="AS31" s="5">
        <v>0.6</v>
      </c>
      <c r="AT31" s="5">
        <v>1</v>
      </c>
      <c r="AU31" s="5">
        <v>1.9</v>
      </c>
      <c r="AV31" s="5">
        <v>0.7</v>
      </c>
      <c r="AW31" s="5">
        <v>0.3</v>
      </c>
      <c r="AX31" s="5">
        <v>0.3</v>
      </c>
      <c r="AY31" s="26"/>
      <c r="AZ31" s="26"/>
    </row>
    <row r="32" spans="2:56" x14ac:dyDescent="0.25">
      <c r="N32" s="13" t="s">
        <v>350</v>
      </c>
      <c r="O32" s="5">
        <v>0.6</v>
      </c>
      <c r="R32" s="28"/>
      <c r="S32" s="15"/>
    </row>
    <row r="33" spans="2:52" x14ac:dyDescent="0.25">
      <c r="I33" s="28"/>
      <c r="J33" s="15"/>
      <c r="Z33" s="117" t="s">
        <v>359</v>
      </c>
      <c r="AA33" s="65" t="s">
        <v>0</v>
      </c>
      <c r="AB33" s="13" t="s">
        <v>326</v>
      </c>
      <c r="AC33" s="13" t="s">
        <v>327</v>
      </c>
      <c r="AD33" s="13" t="s">
        <v>52</v>
      </c>
      <c r="AE33" s="13" t="s">
        <v>53</v>
      </c>
      <c r="AF33" s="13" t="s">
        <v>328</v>
      </c>
      <c r="AG33" s="13" t="s">
        <v>55</v>
      </c>
      <c r="AH33" s="13" t="s">
        <v>329</v>
      </c>
      <c r="AI33" s="13" t="s">
        <v>330</v>
      </c>
      <c r="AJ33" s="13" t="s">
        <v>331</v>
      </c>
      <c r="AK33" s="13" t="s">
        <v>332</v>
      </c>
      <c r="AL33" s="13" t="s">
        <v>333</v>
      </c>
      <c r="AM33" s="13" t="s">
        <v>334</v>
      </c>
      <c r="AN33" s="13" t="s">
        <v>336</v>
      </c>
      <c r="AO33" s="13" t="s">
        <v>338</v>
      </c>
      <c r="AP33" s="13" t="s">
        <v>339</v>
      </c>
      <c r="AQ33" s="13" t="s">
        <v>341</v>
      </c>
      <c r="AR33" s="13" t="s">
        <v>344</v>
      </c>
      <c r="AS33" s="13" t="s">
        <v>340</v>
      </c>
      <c r="AT33" s="13" t="s">
        <v>343</v>
      </c>
      <c r="AU33" s="13" t="s">
        <v>345</v>
      </c>
      <c r="AV33" s="13" t="s">
        <v>352</v>
      </c>
      <c r="AW33" s="13" t="s">
        <v>353</v>
      </c>
      <c r="AX33" s="13" t="s">
        <v>349</v>
      </c>
      <c r="AY33" s="13" t="s">
        <v>350</v>
      </c>
    </row>
    <row r="34" spans="2:52" x14ac:dyDescent="0.25">
      <c r="B34" s="117" t="s">
        <v>357</v>
      </c>
      <c r="C34" s="119"/>
      <c r="E34" s="117" t="s">
        <v>358</v>
      </c>
      <c r="F34" s="119"/>
      <c r="H34" s="117" t="s">
        <v>359</v>
      </c>
      <c r="I34" s="119"/>
      <c r="K34" s="117" t="s">
        <v>360</v>
      </c>
      <c r="L34" s="119"/>
      <c r="N34" s="117" t="s">
        <v>361</v>
      </c>
      <c r="O34" s="119"/>
      <c r="Q34" s="117" t="s">
        <v>362</v>
      </c>
      <c r="R34" s="119"/>
      <c r="T34" s="117" t="s">
        <v>363</v>
      </c>
      <c r="U34" s="119"/>
      <c r="W34" s="117" t="s">
        <v>364</v>
      </c>
      <c r="X34" s="119"/>
      <c r="Z34" s="119"/>
      <c r="AA34" s="66" t="s">
        <v>325</v>
      </c>
      <c r="AB34" s="5">
        <v>4.2</v>
      </c>
      <c r="AC34" s="5">
        <v>21.2</v>
      </c>
      <c r="AD34" s="5">
        <v>1070.8</v>
      </c>
      <c r="AE34" s="5">
        <v>991.3</v>
      </c>
      <c r="AF34" s="5">
        <v>110.3</v>
      </c>
      <c r="AG34" s="5">
        <v>1602.7</v>
      </c>
      <c r="AH34" s="5">
        <v>27.3</v>
      </c>
      <c r="AI34" s="5">
        <v>32.700000000000003</v>
      </c>
      <c r="AJ34" s="5">
        <v>2.2000000000000002</v>
      </c>
      <c r="AK34" s="5">
        <v>0.3</v>
      </c>
      <c r="AL34" s="5">
        <v>0.2</v>
      </c>
      <c r="AM34" s="5">
        <v>1.6</v>
      </c>
      <c r="AN34" s="5">
        <v>9.6</v>
      </c>
      <c r="AO34" s="5">
        <v>0.9</v>
      </c>
      <c r="AP34" s="5">
        <v>0.3</v>
      </c>
      <c r="AQ34" s="5">
        <v>0.3</v>
      </c>
      <c r="AR34" s="5">
        <v>3.9</v>
      </c>
      <c r="AS34" s="5">
        <v>1.8</v>
      </c>
      <c r="AT34" s="5">
        <v>5.0999999999999996</v>
      </c>
      <c r="AU34" s="5">
        <v>1.4</v>
      </c>
      <c r="AV34" s="5">
        <v>2.6</v>
      </c>
      <c r="AW34" s="5">
        <v>0.5</v>
      </c>
      <c r="AX34" s="5">
        <v>7</v>
      </c>
      <c r="AY34" s="5">
        <v>0.5</v>
      </c>
      <c r="AZ34" s="26"/>
    </row>
    <row r="35" spans="2:52" x14ac:dyDescent="0.25">
      <c r="B35" s="65" t="s">
        <v>0</v>
      </c>
      <c r="C35" s="66" t="s">
        <v>325</v>
      </c>
      <c r="E35" s="65" t="s">
        <v>0</v>
      </c>
      <c r="F35" s="66" t="s">
        <v>325</v>
      </c>
      <c r="H35" s="65" t="s">
        <v>0</v>
      </c>
      <c r="I35" s="66" t="s">
        <v>325</v>
      </c>
      <c r="J35" s="15"/>
      <c r="K35" s="65" t="s">
        <v>0</v>
      </c>
      <c r="L35" s="66" t="s">
        <v>325</v>
      </c>
      <c r="N35" s="65" t="s">
        <v>0</v>
      </c>
      <c r="O35" s="66" t="s">
        <v>325</v>
      </c>
      <c r="Q35" s="65" t="s">
        <v>0</v>
      </c>
      <c r="R35" s="66" t="s">
        <v>325</v>
      </c>
      <c r="T35" s="65" t="s">
        <v>0</v>
      </c>
      <c r="U35" s="66" t="s">
        <v>325</v>
      </c>
      <c r="W35" s="65" t="s">
        <v>0</v>
      </c>
      <c r="X35" s="66" t="s">
        <v>325</v>
      </c>
      <c r="AA35" s="15"/>
    </row>
    <row r="36" spans="2:52" x14ac:dyDescent="0.25">
      <c r="B36" s="13" t="s">
        <v>326</v>
      </c>
      <c r="C36" s="5">
        <v>3.4</v>
      </c>
      <c r="E36" s="13" t="s">
        <v>326</v>
      </c>
      <c r="F36" s="5">
        <v>3.6</v>
      </c>
      <c r="H36" s="13" t="s">
        <v>326</v>
      </c>
      <c r="I36" s="5">
        <v>4.2</v>
      </c>
      <c r="K36" s="13" t="s">
        <v>326</v>
      </c>
      <c r="L36" s="5">
        <v>6.5</v>
      </c>
      <c r="N36" s="13" t="s">
        <v>326</v>
      </c>
      <c r="O36" s="5">
        <v>4.5</v>
      </c>
      <c r="Q36" s="13" t="s">
        <v>326</v>
      </c>
      <c r="R36" s="5">
        <v>6.4</v>
      </c>
      <c r="T36" s="13" t="s">
        <v>326</v>
      </c>
      <c r="U36" s="5">
        <v>7.8</v>
      </c>
      <c r="W36" s="13" t="s">
        <v>326</v>
      </c>
      <c r="X36" s="5">
        <v>11.3</v>
      </c>
      <c r="Z36" s="117" t="s">
        <v>360</v>
      </c>
      <c r="AA36" s="65" t="s">
        <v>0</v>
      </c>
      <c r="AB36" s="13" t="s">
        <v>326</v>
      </c>
      <c r="AC36" s="13" t="s">
        <v>327</v>
      </c>
      <c r="AD36" s="13" t="s">
        <v>52</v>
      </c>
      <c r="AE36" s="13" t="s">
        <v>53</v>
      </c>
      <c r="AF36" s="13" t="s">
        <v>328</v>
      </c>
      <c r="AG36" s="13" t="s">
        <v>55</v>
      </c>
      <c r="AH36" s="13" t="s">
        <v>329</v>
      </c>
      <c r="AI36" s="13" t="s">
        <v>330</v>
      </c>
      <c r="AJ36" s="13" t="s">
        <v>331</v>
      </c>
      <c r="AK36" s="13" t="s">
        <v>332</v>
      </c>
      <c r="AL36" s="13" t="s">
        <v>334</v>
      </c>
      <c r="AM36" s="13" t="s">
        <v>336</v>
      </c>
      <c r="AN36" s="13" t="s">
        <v>338</v>
      </c>
      <c r="AO36" s="13" t="s">
        <v>344</v>
      </c>
      <c r="AP36" s="13" t="s">
        <v>343</v>
      </c>
      <c r="AQ36" s="13" t="s">
        <v>346</v>
      </c>
      <c r="AR36" s="13" t="s">
        <v>353</v>
      </c>
      <c r="AS36" s="13" t="s">
        <v>349</v>
      </c>
      <c r="AT36" s="13" t="s">
        <v>351</v>
      </c>
      <c r="AU36" s="56"/>
      <c r="AV36" s="56"/>
      <c r="AW36" s="56"/>
      <c r="AX36" s="56"/>
      <c r="AY36" s="56"/>
    </row>
    <row r="37" spans="2:52" x14ac:dyDescent="0.25">
      <c r="B37" s="13" t="s">
        <v>327</v>
      </c>
      <c r="C37" s="5">
        <v>5.7</v>
      </c>
      <c r="E37" s="13" t="s">
        <v>327</v>
      </c>
      <c r="F37" s="5">
        <v>7.3</v>
      </c>
      <c r="H37" s="13" t="s">
        <v>327</v>
      </c>
      <c r="I37" s="5">
        <v>21.2</v>
      </c>
      <c r="K37" s="13" t="s">
        <v>327</v>
      </c>
      <c r="L37" s="5">
        <v>13.4</v>
      </c>
      <c r="N37" s="13" t="s">
        <v>327</v>
      </c>
      <c r="O37" s="5">
        <v>36.9</v>
      </c>
      <c r="Q37" s="13" t="s">
        <v>327</v>
      </c>
      <c r="R37" s="5">
        <v>48.5</v>
      </c>
      <c r="T37" s="13" t="s">
        <v>327</v>
      </c>
      <c r="U37" s="5">
        <v>100.3</v>
      </c>
      <c r="W37" s="13" t="s">
        <v>327</v>
      </c>
      <c r="X37" s="5">
        <v>110.6</v>
      </c>
      <c r="Z37" s="119"/>
      <c r="AA37" s="66" t="s">
        <v>325</v>
      </c>
      <c r="AB37" s="5">
        <v>6.5</v>
      </c>
      <c r="AC37" s="5">
        <v>13.4</v>
      </c>
      <c r="AD37" s="5">
        <v>1382.5</v>
      </c>
      <c r="AE37" s="5">
        <v>978.2</v>
      </c>
      <c r="AF37" s="5">
        <v>127</v>
      </c>
      <c r="AG37" s="5">
        <v>1686.3</v>
      </c>
      <c r="AH37" s="5">
        <v>20.5</v>
      </c>
      <c r="AI37" s="5">
        <v>36.5</v>
      </c>
      <c r="AJ37" s="5">
        <v>1.3</v>
      </c>
      <c r="AK37" s="5">
        <v>0.6</v>
      </c>
      <c r="AL37" s="5">
        <v>1.6</v>
      </c>
      <c r="AM37" s="5">
        <v>3.7</v>
      </c>
      <c r="AN37" s="5">
        <v>0.4</v>
      </c>
      <c r="AO37" s="5">
        <v>2.4</v>
      </c>
      <c r="AP37" s="5">
        <v>1.4</v>
      </c>
      <c r="AQ37" s="5">
        <v>1.8</v>
      </c>
      <c r="AR37" s="5">
        <v>1.2</v>
      </c>
      <c r="AS37" s="5">
        <v>7.6</v>
      </c>
      <c r="AT37" s="5">
        <v>0.5</v>
      </c>
      <c r="AU37" s="11"/>
      <c r="AV37" s="11"/>
      <c r="AW37" s="11"/>
      <c r="AX37" s="11"/>
      <c r="AY37" s="11"/>
      <c r="AZ37" s="26"/>
    </row>
    <row r="38" spans="2:52" x14ac:dyDescent="0.25">
      <c r="B38" s="13" t="s">
        <v>52</v>
      </c>
      <c r="C38" s="5">
        <v>111</v>
      </c>
      <c r="E38" s="13" t="s">
        <v>52</v>
      </c>
      <c r="F38" s="5">
        <v>29.2</v>
      </c>
      <c r="H38" s="13" t="s">
        <v>52</v>
      </c>
      <c r="I38" s="5">
        <v>1070.8</v>
      </c>
      <c r="K38" s="13" t="s">
        <v>52</v>
      </c>
      <c r="L38" s="5">
        <v>1382.5</v>
      </c>
      <c r="N38" s="13" t="s">
        <v>52</v>
      </c>
      <c r="O38" s="5">
        <v>715.1</v>
      </c>
      <c r="Q38" s="13" t="s">
        <v>52</v>
      </c>
      <c r="R38" s="5">
        <v>854.3</v>
      </c>
      <c r="T38" s="13" t="s">
        <v>52</v>
      </c>
      <c r="U38" s="5">
        <v>127.1</v>
      </c>
      <c r="W38" s="13" t="s">
        <v>52</v>
      </c>
      <c r="X38" s="5">
        <v>152.69999999999999</v>
      </c>
      <c r="AY38" s="26"/>
      <c r="AZ38" s="26"/>
    </row>
    <row r="39" spans="2:52" x14ac:dyDescent="0.25">
      <c r="B39" s="13" t="s">
        <v>53</v>
      </c>
      <c r="C39" s="5">
        <v>98.7</v>
      </c>
      <c r="E39" s="13" t="s">
        <v>53</v>
      </c>
      <c r="F39" s="5">
        <v>101.2</v>
      </c>
      <c r="H39" s="13" t="s">
        <v>53</v>
      </c>
      <c r="I39" s="5">
        <v>991.3</v>
      </c>
      <c r="K39" s="13" t="s">
        <v>53</v>
      </c>
      <c r="L39" s="5">
        <v>978.2</v>
      </c>
      <c r="N39" s="13" t="s">
        <v>53</v>
      </c>
      <c r="O39" s="5">
        <v>1128.9000000000001</v>
      </c>
      <c r="Q39" s="13" t="s">
        <v>53</v>
      </c>
      <c r="R39" s="5">
        <v>1090.2</v>
      </c>
      <c r="T39" s="13" t="s">
        <v>53</v>
      </c>
      <c r="U39" s="5">
        <v>794.6</v>
      </c>
      <c r="W39" s="13" t="s">
        <v>53</v>
      </c>
      <c r="X39" s="5">
        <v>719.7</v>
      </c>
      <c r="Z39" s="117" t="s">
        <v>361</v>
      </c>
      <c r="AA39" s="65" t="s">
        <v>0</v>
      </c>
      <c r="AB39" s="13" t="s">
        <v>326</v>
      </c>
      <c r="AC39" s="13" t="s">
        <v>327</v>
      </c>
      <c r="AD39" s="13" t="s">
        <v>52</v>
      </c>
      <c r="AE39" s="13" t="s">
        <v>53</v>
      </c>
      <c r="AF39" s="13" t="s">
        <v>328</v>
      </c>
      <c r="AG39" s="13" t="s">
        <v>55</v>
      </c>
      <c r="AH39" s="13" t="s">
        <v>329</v>
      </c>
      <c r="AI39" s="13" t="s">
        <v>330</v>
      </c>
      <c r="AJ39" s="13" t="s">
        <v>331</v>
      </c>
      <c r="AK39" s="13" t="s">
        <v>332</v>
      </c>
      <c r="AL39" s="13" t="s">
        <v>334</v>
      </c>
      <c r="AM39" s="13" t="s">
        <v>336</v>
      </c>
      <c r="AN39" s="13" t="s">
        <v>338</v>
      </c>
      <c r="AO39" s="13" t="s">
        <v>339</v>
      </c>
      <c r="AP39" s="13" t="s">
        <v>341</v>
      </c>
      <c r="AQ39" s="13" t="s">
        <v>344</v>
      </c>
      <c r="AR39" s="13" t="s">
        <v>340</v>
      </c>
      <c r="AS39" s="13" t="s">
        <v>347</v>
      </c>
      <c r="AT39" s="13" t="s">
        <v>343</v>
      </c>
      <c r="AU39" s="13" t="s">
        <v>345</v>
      </c>
      <c r="AV39" s="13" t="s">
        <v>353</v>
      </c>
      <c r="AW39" s="13" t="s">
        <v>349</v>
      </c>
      <c r="AX39" s="13" t="s">
        <v>351</v>
      </c>
      <c r="AY39" s="13" t="s">
        <v>350</v>
      </c>
    </row>
    <row r="40" spans="2:52" x14ac:dyDescent="0.25">
      <c r="B40" s="13" t="s">
        <v>328</v>
      </c>
      <c r="C40" s="5">
        <v>10.8</v>
      </c>
      <c r="E40" s="13" t="s">
        <v>328</v>
      </c>
      <c r="F40" s="5">
        <v>7.1</v>
      </c>
      <c r="H40" s="13" t="s">
        <v>328</v>
      </c>
      <c r="I40" s="5">
        <v>110.3</v>
      </c>
      <c r="K40" s="13" t="s">
        <v>328</v>
      </c>
      <c r="L40" s="5">
        <v>127</v>
      </c>
      <c r="N40" s="13" t="s">
        <v>328</v>
      </c>
      <c r="O40" s="5">
        <v>102.8</v>
      </c>
      <c r="Q40" s="13" t="s">
        <v>328</v>
      </c>
      <c r="R40" s="5">
        <v>109.6</v>
      </c>
      <c r="T40" s="13" t="s">
        <v>328</v>
      </c>
      <c r="U40" s="5">
        <v>58.3</v>
      </c>
      <c r="W40" s="13" t="s">
        <v>328</v>
      </c>
      <c r="X40" s="5">
        <v>45.2</v>
      </c>
      <c r="Z40" s="119"/>
      <c r="AA40" s="66" t="s">
        <v>325</v>
      </c>
      <c r="AB40" s="5">
        <v>4.5</v>
      </c>
      <c r="AC40" s="5">
        <v>36.9</v>
      </c>
      <c r="AD40" s="5">
        <v>715.1</v>
      </c>
      <c r="AE40" s="5">
        <v>1128.9000000000001</v>
      </c>
      <c r="AF40" s="5">
        <v>102.8</v>
      </c>
      <c r="AG40" s="5">
        <v>559.29999999999995</v>
      </c>
      <c r="AH40" s="5">
        <v>48.7</v>
      </c>
      <c r="AI40" s="5">
        <v>42.5</v>
      </c>
      <c r="AJ40" s="5">
        <v>5.2</v>
      </c>
      <c r="AK40" s="5">
        <v>0.5</v>
      </c>
      <c r="AL40" s="5">
        <v>1.1000000000000001</v>
      </c>
      <c r="AM40" s="5">
        <v>62.4</v>
      </c>
      <c r="AN40" s="5">
        <v>2.1</v>
      </c>
      <c r="AO40" s="5">
        <v>0.6</v>
      </c>
      <c r="AP40" s="5">
        <v>1</v>
      </c>
      <c r="AQ40" s="5">
        <v>3.2</v>
      </c>
      <c r="AR40" s="5">
        <v>2.2999999999999998</v>
      </c>
      <c r="AS40" s="5">
        <v>3.1</v>
      </c>
      <c r="AT40" s="5">
        <v>5.0999999999999996</v>
      </c>
      <c r="AU40" s="5">
        <v>0.4</v>
      </c>
      <c r="AV40" s="5">
        <v>4.3</v>
      </c>
      <c r="AW40" s="5">
        <v>8.1</v>
      </c>
      <c r="AX40" s="5">
        <v>0.5</v>
      </c>
      <c r="AY40" s="5">
        <v>0.1</v>
      </c>
      <c r="AZ40" s="26"/>
    </row>
    <row r="41" spans="2:52" x14ac:dyDescent="0.25">
      <c r="B41" s="13" t="s">
        <v>55</v>
      </c>
      <c r="C41" s="5">
        <v>61</v>
      </c>
      <c r="E41" s="13" t="s">
        <v>55</v>
      </c>
      <c r="F41" s="5">
        <v>39</v>
      </c>
      <c r="H41" s="13" t="s">
        <v>55</v>
      </c>
      <c r="I41" s="5">
        <v>1602.7</v>
      </c>
      <c r="K41" s="13" t="s">
        <v>55</v>
      </c>
      <c r="L41" s="5">
        <v>1686.3</v>
      </c>
      <c r="N41" s="13" t="s">
        <v>55</v>
      </c>
      <c r="O41" s="5">
        <v>559.29999999999995</v>
      </c>
      <c r="Q41" s="13" t="s">
        <v>55</v>
      </c>
      <c r="R41" s="5">
        <v>724.3</v>
      </c>
      <c r="T41" s="13" t="s">
        <v>55</v>
      </c>
      <c r="U41" s="5">
        <v>102.9</v>
      </c>
      <c r="W41" s="13" t="s">
        <v>55</v>
      </c>
      <c r="X41" s="5">
        <v>96.1</v>
      </c>
      <c r="AY41" s="26"/>
      <c r="AZ41" s="26"/>
    </row>
    <row r="42" spans="2:52" x14ac:dyDescent="0.25">
      <c r="B42" s="13" t="s">
        <v>329</v>
      </c>
      <c r="C42" s="5">
        <v>8</v>
      </c>
      <c r="E42" s="13" t="s">
        <v>329</v>
      </c>
      <c r="F42" s="5">
        <v>5.9</v>
      </c>
      <c r="H42" s="13" t="s">
        <v>329</v>
      </c>
      <c r="I42" s="5">
        <v>27.3</v>
      </c>
      <c r="K42" s="13" t="s">
        <v>329</v>
      </c>
      <c r="L42" s="5">
        <v>20.5</v>
      </c>
      <c r="N42" s="13" t="s">
        <v>329</v>
      </c>
      <c r="O42" s="5">
        <v>48.7</v>
      </c>
      <c r="Q42" s="13" t="s">
        <v>329</v>
      </c>
      <c r="R42" s="5">
        <v>93.6</v>
      </c>
      <c r="T42" s="13" t="s">
        <v>329</v>
      </c>
      <c r="U42" s="5">
        <v>96.6</v>
      </c>
      <c r="W42" s="13" t="s">
        <v>329</v>
      </c>
      <c r="X42" s="5">
        <v>57</v>
      </c>
      <c r="Z42" s="117" t="s">
        <v>362</v>
      </c>
      <c r="AA42" s="65" t="s">
        <v>0</v>
      </c>
      <c r="AB42" s="13" t="s">
        <v>326</v>
      </c>
      <c r="AC42" s="13" t="s">
        <v>327</v>
      </c>
      <c r="AD42" s="13" t="s">
        <v>52</v>
      </c>
      <c r="AE42" s="13" t="s">
        <v>53</v>
      </c>
      <c r="AF42" s="13" t="s">
        <v>328</v>
      </c>
      <c r="AG42" s="13" t="s">
        <v>55</v>
      </c>
      <c r="AH42" s="13" t="s">
        <v>329</v>
      </c>
      <c r="AI42" s="13" t="s">
        <v>330</v>
      </c>
      <c r="AJ42" s="13" t="s">
        <v>331</v>
      </c>
      <c r="AK42" s="13" t="s">
        <v>332</v>
      </c>
      <c r="AL42" s="13" t="s">
        <v>333</v>
      </c>
      <c r="AM42" s="13" t="s">
        <v>334</v>
      </c>
      <c r="AN42" s="13" t="s">
        <v>336</v>
      </c>
      <c r="AO42" s="13" t="s">
        <v>338</v>
      </c>
      <c r="AP42" s="13" t="s">
        <v>339</v>
      </c>
      <c r="AQ42" s="13" t="s">
        <v>341</v>
      </c>
      <c r="AR42" s="13" t="s">
        <v>344</v>
      </c>
      <c r="AS42" s="13" t="s">
        <v>340</v>
      </c>
      <c r="AT42" s="13" t="s">
        <v>343</v>
      </c>
      <c r="AU42" s="13" t="s">
        <v>345</v>
      </c>
      <c r="AV42" s="13" t="s">
        <v>352</v>
      </c>
      <c r="AW42" s="13" t="s">
        <v>349</v>
      </c>
      <c r="AX42" s="13" t="s">
        <v>351</v>
      </c>
      <c r="AY42" s="13" t="s">
        <v>350</v>
      </c>
    </row>
    <row r="43" spans="2:52" x14ac:dyDescent="0.25">
      <c r="B43" s="13" t="s">
        <v>330</v>
      </c>
      <c r="C43" s="5">
        <v>3.2</v>
      </c>
      <c r="E43" s="13" t="s">
        <v>330</v>
      </c>
      <c r="F43" s="5">
        <v>2.4</v>
      </c>
      <c r="H43" s="13" t="s">
        <v>330</v>
      </c>
      <c r="I43" s="5">
        <v>32.700000000000003</v>
      </c>
      <c r="K43" s="13" t="s">
        <v>330</v>
      </c>
      <c r="L43" s="5">
        <v>36.5</v>
      </c>
      <c r="N43" s="13" t="s">
        <v>330</v>
      </c>
      <c r="O43" s="5">
        <v>42.5</v>
      </c>
      <c r="Q43" s="13" t="s">
        <v>330</v>
      </c>
      <c r="R43" s="5">
        <v>42.6</v>
      </c>
      <c r="T43" s="13" t="s">
        <v>330</v>
      </c>
      <c r="U43" s="5">
        <v>22.1</v>
      </c>
      <c r="W43" s="13" t="s">
        <v>330</v>
      </c>
      <c r="X43" s="5">
        <v>15.7</v>
      </c>
      <c r="Z43" s="119"/>
      <c r="AA43" s="66" t="s">
        <v>325</v>
      </c>
      <c r="AB43" s="5">
        <v>6.4</v>
      </c>
      <c r="AC43" s="5">
        <v>48.5</v>
      </c>
      <c r="AD43" s="5">
        <v>854.3</v>
      </c>
      <c r="AE43" s="5">
        <v>1090.2</v>
      </c>
      <c r="AF43" s="5">
        <v>109.6</v>
      </c>
      <c r="AG43" s="5">
        <v>724.3</v>
      </c>
      <c r="AH43" s="5">
        <v>93.6</v>
      </c>
      <c r="AI43" s="5">
        <v>42.6</v>
      </c>
      <c r="AJ43" s="5">
        <v>5.5</v>
      </c>
      <c r="AK43" s="5">
        <v>0.3</v>
      </c>
      <c r="AL43" s="5">
        <v>0.6</v>
      </c>
      <c r="AM43" s="5">
        <v>1</v>
      </c>
      <c r="AN43" s="5">
        <v>15.8</v>
      </c>
      <c r="AO43" s="5">
        <v>2</v>
      </c>
      <c r="AP43" s="5">
        <v>0.3</v>
      </c>
      <c r="AQ43" s="5">
        <v>0.9</v>
      </c>
      <c r="AR43" s="5">
        <v>6.4</v>
      </c>
      <c r="AS43" s="5">
        <v>2.2999999999999998</v>
      </c>
      <c r="AT43" s="5">
        <v>7.8</v>
      </c>
      <c r="AU43" s="5">
        <v>8</v>
      </c>
      <c r="AV43" s="5">
        <v>1.1000000000000001</v>
      </c>
      <c r="AW43" s="5">
        <v>5.8</v>
      </c>
      <c r="AX43" s="5">
        <v>1</v>
      </c>
      <c r="AY43" s="5">
        <v>1.1000000000000001</v>
      </c>
      <c r="AZ43" s="26"/>
    </row>
    <row r="44" spans="2:52" x14ac:dyDescent="0.25">
      <c r="B44" s="13" t="s">
        <v>331</v>
      </c>
      <c r="C44" s="5">
        <v>0.5</v>
      </c>
      <c r="E44" s="13" t="s">
        <v>331</v>
      </c>
      <c r="F44" s="5">
        <v>0.5</v>
      </c>
      <c r="H44" s="13" t="s">
        <v>331</v>
      </c>
      <c r="I44" s="5">
        <v>2.2000000000000002</v>
      </c>
      <c r="K44" s="13" t="s">
        <v>331</v>
      </c>
      <c r="L44" s="5">
        <v>1.3</v>
      </c>
      <c r="N44" s="13" t="s">
        <v>331</v>
      </c>
      <c r="O44" s="5">
        <v>5.2</v>
      </c>
      <c r="Q44" s="13" t="s">
        <v>331</v>
      </c>
      <c r="R44" s="5">
        <v>5.5</v>
      </c>
      <c r="T44" s="13" t="s">
        <v>331</v>
      </c>
      <c r="U44" s="5">
        <v>10.6</v>
      </c>
      <c r="W44" s="13" t="s">
        <v>331</v>
      </c>
      <c r="X44" s="5">
        <v>10.5</v>
      </c>
    </row>
    <row r="45" spans="2:52" x14ac:dyDescent="0.25">
      <c r="B45" s="13" t="s">
        <v>335</v>
      </c>
      <c r="C45" s="5">
        <v>26.5</v>
      </c>
      <c r="E45" s="13" t="s">
        <v>335</v>
      </c>
      <c r="F45" s="5">
        <v>36.799999999999997</v>
      </c>
      <c r="H45" s="13" t="s">
        <v>332</v>
      </c>
      <c r="I45" s="5">
        <v>0.3</v>
      </c>
      <c r="K45" s="13" t="s">
        <v>332</v>
      </c>
      <c r="L45" s="5">
        <v>0.6</v>
      </c>
      <c r="N45" s="13" t="s">
        <v>332</v>
      </c>
      <c r="O45" s="5">
        <v>0.5</v>
      </c>
      <c r="Q45" s="13" t="s">
        <v>332</v>
      </c>
      <c r="R45" s="5">
        <v>0.3</v>
      </c>
      <c r="T45" s="13" t="s">
        <v>332</v>
      </c>
      <c r="U45" s="5">
        <v>0.8</v>
      </c>
      <c r="W45" s="13" t="s">
        <v>332</v>
      </c>
      <c r="X45" s="5">
        <v>0.9</v>
      </c>
      <c r="Z45" s="117" t="s">
        <v>363</v>
      </c>
      <c r="AA45" s="65" t="s">
        <v>0</v>
      </c>
      <c r="AB45" s="13" t="s">
        <v>326</v>
      </c>
      <c r="AC45" s="13" t="s">
        <v>327</v>
      </c>
      <c r="AD45" s="13" t="s">
        <v>52</v>
      </c>
      <c r="AE45" s="13" t="s">
        <v>53</v>
      </c>
      <c r="AF45" s="13" t="s">
        <v>328</v>
      </c>
      <c r="AG45" s="13" t="s">
        <v>55</v>
      </c>
      <c r="AH45" s="13" t="s">
        <v>329</v>
      </c>
      <c r="AI45" s="13" t="s">
        <v>330</v>
      </c>
      <c r="AJ45" s="13" t="s">
        <v>331</v>
      </c>
      <c r="AK45" s="13" t="s">
        <v>332</v>
      </c>
      <c r="AL45" s="13" t="s">
        <v>334</v>
      </c>
      <c r="AM45" s="13" t="s">
        <v>336</v>
      </c>
      <c r="AN45" s="13" t="s">
        <v>338</v>
      </c>
      <c r="AO45" s="13" t="s">
        <v>339</v>
      </c>
      <c r="AP45" s="13" t="s">
        <v>341</v>
      </c>
      <c r="AQ45" s="13" t="s">
        <v>344</v>
      </c>
      <c r="AR45" s="13" t="s">
        <v>340</v>
      </c>
      <c r="AS45" s="13" t="s">
        <v>345</v>
      </c>
      <c r="AT45" s="13" t="s">
        <v>352</v>
      </c>
      <c r="AU45" s="13" t="s">
        <v>346</v>
      </c>
      <c r="AV45" s="13" t="s">
        <v>348</v>
      </c>
      <c r="AW45" s="13" t="s">
        <v>349</v>
      </c>
      <c r="AX45" s="13" t="s">
        <v>351</v>
      </c>
      <c r="AY45" s="13" t="s">
        <v>354</v>
      </c>
      <c r="AZ45" s="67" t="s">
        <v>356</v>
      </c>
    </row>
    <row r="46" spans="2:52" x14ac:dyDescent="0.25">
      <c r="B46" s="13" t="s">
        <v>333</v>
      </c>
      <c r="C46" s="5">
        <v>1.9</v>
      </c>
      <c r="E46" s="13" t="s">
        <v>333</v>
      </c>
      <c r="F46" s="5">
        <v>2.4</v>
      </c>
      <c r="H46" s="13" t="s">
        <v>333</v>
      </c>
      <c r="I46" s="5">
        <v>0.2</v>
      </c>
      <c r="K46" s="13" t="s">
        <v>334</v>
      </c>
      <c r="L46" s="5">
        <v>1.6</v>
      </c>
      <c r="N46" s="13" t="s">
        <v>334</v>
      </c>
      <c r="O46" s="5">
        <v>1.1000000000000001</v>
      </c>
      <c r="Q46" s="13" t="s">
        <v>333</v>
      </c>
      <c r="R46" s="5">
        <v>0.6</v>
      </c>
      <c r="T46" s="13" t="s">
        <v>334</v>
      </c>
      <c r="U46" s="5">
        <v>0.5</v>
      </c>
      <c r="W46" s="13" t="s">
        <v>334</v>
      </c>
      <c r="X46" s="5">
        <v>0.9</v>
      </c>
      <c r="Z46" s="119"/>
      <c r="AA46" s="66" t="s">
        <v>325</v>
      </c>
      <c r="AB46" s="5">
        <v>7.8</v>
      </c>
      <c r="AC46" s="5">
        <v>100.3</v>
      </c>
      <c r="AD46" s="5">
        <v>127.1</v>
      </c>
      <c r="AE46" s="5">
        <v>794.6</v>
      </c>
      <c r="AF46" s="5">
        <v>58.3</v>
      </c>
      <c r="AG46" s="5">
        <v>102.9</v>
      </c>
      <c r="AH46" s="5">
        <v>96.6</v>
      </c>
      <c r="AI46" s="5">
        <v>22.1</v>
      </c>
      <c r="AJ46" s="5">
        <v>10.6</v>
      </c>
      <c r="AK46" s="5">
        <v>0.8</v>
      </c>
      <c r="AL46" s="5">
        <v>0.5</v>
      </c>
      <c r="AM46" s="5">
        <v>170.1</v>
      </c>
      <c r="AN46" s="5">
        <v>5.2</v>
      </c>
      <c r="AO46" s="5">
        <v>2.7</v>
      </c>
      <c r="AP46" s="5">
        <v>2.2000000000000002</v>
      </c>
      <c r="AQ46" s="5">
        <v>4.5</v>
      </c>
      <c r="AR46" s="5">
        <v>1.6</v>
      </c>
      <c r="AS46" s="5">
        <v>2.2999999999999998</v>
      </c>
      <c r="AT46" s="5">
        <v>7</v>
      </c>
      <c r="AU46" s="5">
        <v>3.4</v>
      </c>
      <c r="AV46" s="5">
        <v>0.8</v>
      </c>
      <c r="AW46" s="5">
        <v>7.2</v>
      </c>
      <c r="AX46" s="5">
        <v>1.6</v>
      </c>
      <c r="AY46" s="5">
        <v>0.4</v>
      </c>
      <c r="AZ46" s="68">
        <v>0.5</v>
      </c>
    </row>
    <row r="47" spans="2:52" x14ac:dyDescent="0.25">
      <c r="B47" s="13" t="s">
        <v>334</v>
      </c>
      <c r="C47" s="5">
        <v>1252.3</v>
      </c>
      <c r="E47" s="13" t="s">
        <v>334</v>
      </c>
      <c r="F47" s="5">
        <v>1703.5</v>
      </c>
      <c r="H47" s="13" t="s">
        <v>334</v>
      </c>
      <c r="I47" s="5">
        <v>1.6</v>
      </c>
      <c r="K47" s="13" t="s">
        <v>336</v>
      </c>
      <c r="L47" s="5">
        <v>3.7</v>
      </c>
      <c r="N47" s="13" t="s">
        <v>336</v>
      </c>
      <c r="O47" s="5">
        <v>62.4</v>
      </c>
      <c r="Q47" s="13" t="s">
        <v>334</v>
      </c>
      <c r="R47" s="5">
        <v>1</v>
      </c>
      <c r="T47" s="13" t="s">
        <v>336</v>
      </c>
      <c r="U47" s="5">
        <v>170.1</v>
      </c>
      <c r="W47" s="13" t="s">
        <v>336</v>
      </c>
      <c r="X47" s="5">
        <v>176.4</v>
      </c>
    </row>
    <row r="48" spans="2:52" x14ac:dyDescent="0.25">
      <c r="B48" s="13" t="s">
        <v>336</v>
      </c>
      <c r="C48" s="5">
        <v>4.3</v>
      </c>
      <c r="E48" s="13" t="s">
        <v>337</v>
      </c>
      <c r="F48" s="5">
        <v>0.3</v>
      </c>
      <c r="H48" s="13" t="s">
        <v>336</v>
      </c>
      <c r="I48" s="5">
        <v>9.6</v>
      </c>
      <c r="K48" s="13" t="s">
        <v>338</v>
      </c>
      <c r="L48" s="5">
        <v>0.4</v>
      </c>
      <c r="N48" s="13" t="s">
        <v>338</v>
      </c>
      <c r="O48" s="5">
        <v>2.1</v>
      </c>
      <c r="Q48" s="13" t="s">
        <v>336</v>
      </c>
      <c r="R48" s="5">
        <v>15.8</v>
      </c>
      <c r="T48" s="13" t="s">
        <v>338</v>
      </c>
      <c r="U48" s="5">
        <v>5.2</v>
      </c>
      <c r="W48" s="13" t="s">
        <v>338</v>
      </c>
      <c r="X48" s="5">
        <v>5.6</v>
      </c>
      <c r="Z48" s="117" t="s">
        <v>364</v>
      </c>
      <c r="AA48" s="65" t="s">
        <v>0</v>
      </c>
      <c r="AB48" s="13" t="s">
        <v>326</v>
      </c>
      <c r="AC48" s="13" t="s">
        <v>327</v>
      </c>
      <c r="AD48" s="13" t="s">
        <v>52</v>
      </c>
      <c r="AE48" s="13" t="s">
        <v>53</v>
      </c>
      <c r="AF48" s="13" t="s">
        <v>328</v>
      </c>
      <c r="AG48" s="13" t="s">
        <v>55</v>
      </c>
      <c r="AH48" s="13" t="s">
        <v>329</v>
      </c>
      <c r="AI48" s="13" t="s">
        <v>330</v>
      </c>
      <c r="AJ48" s="13" t="s">
        <v>331</v>
      </c>
      <c r="AK48" s="13" t="s">
        <v>332</v>
      </c>
      <c r="AL48" s="13" t="s">
        <v>334</v>
      </c>
      <c r="AM48" s="13" t="s">
        <v>336</v>
      </c>
      <c r="AN48" s="13" t="s">
        <v>338</v>
      </c>
      <c r="AO48" s="13" t="s">
        <v>339</v>
      </c>
      <c r="AP48" s="13" t="s">
        <v>341</v>
      </c>
      <c r="AQ48" s="13" t="s">
        <v>344</v>
      </c>
      <c r="AR48" s="13" t="s">
        <v>340</v>
      </c>
      <c r="AS48" s="13" t="s">
        <v>347</v>
      </c>
      <c r="AT48" s="13" t="s">
        <v>343</v>
      </c>
      <c r="AU48" s="13" t="s">
        <v>352</v>
      </c>
      <c r="AV48" s="13" t="s">
        <v>355</v>
      </c>
      <c r="AW48" s="13" t="s">
        <v>349</v>
      </c>
      <c r="AX48" s="13" t="s">
        <v>351</v>
      </c>
      <c r="AY48" s="13" t="s">
        <v>350</v>
      </c>
    </row>
    <row r="49" spans="2:56" x14ac:dyDescent="0.25">
      <c r="B49" s="13" t="s">
        <v>338</v>
      </c>
      <c r="C49" s="5">
        <v>0.3</v>
      </c>
      <c r="E49" s="13" t="s">
        <v>336</v>
      </c>
      <c r="F49" s="5">
        <v>5.4</v>
      </c>
      <c r="H49" s="13" t="s">
        <v>338</v>
      </c>
      <c r="I49" s="5">
        <v>0.9</v>
      </c>
      <c r="K49" s="13" t="s">
        <v>344</v>
      </c>
      <c r="L49" s="5">
        <v>2.4</v>
      </c>
      <c r="N49" s="13" t="s">
        <v>339</v>
      </c>
      <c r="O49" s="5">
        <v>0.6</v>
      </c>
      <c r="Q49" s="13" t="s">
        <v>338</v>
      </c>
      <c r="R49" s="5">
        <v>2</v>
      </c>
      <c r="T49" s="13" t="s">
        <v>339</v>
      </c>
      <c r="U49" s="5">
        <v>2.7</v>
      </c>
      <c r="W49" s="13" t="s">
        <v>339</v>
      </c>
      <c r="X49" s="5">
        <v>1.8</v>
      </c>
      <c r="Z49" s="119"/>
      <c r="AA49" s="66" t="s">
        <v>325</v>
      </c>
      <c r="AB49" s="5">
        <v>11.3</v>
      </c>
      <c r="AC49" s="5">
        <v>110.6</v>
      </c>
      <c r="AD49" s="5">
        <v>152.69999999999999</v>
      </c>
      <c r="AE49" s="5">
        <v>719.7</v>
      </c>
      <c r="AF49" s="5">
        <v>45.2</v>
      </c>
      <c r="AG49" s="5">
        <v>96.1</v>
      </c>
      <c r="AH49" s="5">
        <v>57</v>
      </c>
      <c r="AI49" s="5">
        <v>15.7</v>
      </c>
      <c r="AJ49" s="5">
        <v>10.5</v>
      </c>
      <c r="AK49" s="5">
        <v>0.9</v>
      </c>
      <c r="AL49" s="5">
        <v>0.9</v>
      </c>
      <c r="AM49" s="5">
        <v>176.4</v>
      </c>
      <c r="AN49" s="5">
        <v>5.6</v>
      </c>
      <c r="AO49" s="5">
        <v>1.8</v>
      </c>
      <c r="AP49" s="5">
        <v>1.5</v>
      </c>
      <c r="AQ49" s="5">
        <v>7.5</v>
      </c>
      <c r="AR49" s="5">
        <v>1.8</v>
      </c>
      <c r="AS49" s="5">
        <v>1.3</v>
      </c>
      <c r="AT49" s="5">
        <v>1.5</v>
      </c>
      <c r="AU49" s="5">
        <v>2</v>
      </c>
      <c r="AV49" s="5">
        <v>2.8</v>
      </c>
      <c r="AW49" s="5">
        <v>1.5</v>
      </c>
      <c r="AX49" s="5">
        <v>1.6</v>
      </c>
      <c r="AY49" s="5">
        <v>1.4</v>
      </c>
      <c r="AZ49" s="26"/>
    </row>
    <row r="50" spans="2:56" x14ac:dyDescent="0.25">
      <c r="B50" s="13" t="s">
        <v>342</v>
      </c>
      <c r="C50" s="5">
        <v>2</v>
      </c>
      <c r="E50" s="13" t="s">
        <v>338</v>
      </c>
      <c r="F50" s="5">
        <v>0.5</v>
      </c>
      <c r="H50" s="13" t="s">
        <v>339</v>
      </c>
      <c r="I50" s="5">
        <v>0.3</v>
      </c>
      <c r="K50" s="13" t="s">
        <v>343</v>
      </c>
      <c r="L50" s="5">
        <v>1.4</v>
      </c>
      <c r="N50" s="13" t="s">
        <v>341</v>
      </c>
      <c r="O50" s="5">
        <v>1</v>
      </c>
      <c r="Q50" s="13" t="s">
        <v>339</v>
      </c>
      <c r="R50" s="5">
        <v>0.3</v>
      </c>
      <c r="T50" s="13" t="s">
        <v>341</v>
      </c>
      <c r="U50" s="5">
        <v>2.2000000000000002</v>
      </c>
      <c r="W50" s="13" t="s">
        <v>341</v>
      </c>
      <c r="X50" s="5">
        <v>1.5</v>
      </c>
    </row>
    <row r="51" spans="2:56" x14ac:dyDescent="0.25">
      <c r="B51" s="13" t="s">
        <v>365</v>
      </c>
      <c r="C51" s="5">
        <v>3.1</v>
      </c>
      <c r="E51" s="13" t="s">
        <v>342</v>
      </c>
      <c r="F51" s="5">
        <v>2.1</v>
      </c>
      <c r="H51" s="13" t="s">
        <v>341</v>
      </c>
      <c r="I51" s="5">
        <v>0.3</v>
      </c>
      <c r="K51" s="13" t="s">
        <v>346</v>
      </c>
      <c r="L51" s="5">
        <v>1.8</v>
      </c>
      <c r="N51" s="13" t="s">
        <v>344</v>
      </c>
      <c r="O51" s="5">
        <v>3.2</v>
      </c>
      <c r="Q51" s="13" t="s">
        <v>341</v>
      </c>
      <c r="R51" s="5">
        <v>0.9</v>
      </c>
      <c r="T51" s="13" t="s">
        <v>344</v>
      </c>
      <c r="U51" s="5">
        <v>4.5</v>
      </c>
      <c r="W51" s="13" t="s">
        <v>344</v>
      </c>
      <c r="X51" s="5">
        <v>7.5</v>
      </c>
      <c r="Z51" s="117" t="s">
        <v>367</v>
      </c>
      <c r="AA51" s="65" t="s">
        <v>0</v>
      </c>
      <c r="AB51" s="13" t="s">
        <v>326</v>
      </c>
      <c r="AC51" s="13" t="s">
        <v>327</v>
      </c>
      <c r="AD51" s="13" t="s">
        <v>52</v>
      </c>
      <c r="AE51" s="13" t="s">
        <v>53</v>
      </c>
      <c r="AF51" s="13" t="s">
        <v>328</v>
      </c>
      <c r="AG51" s="13" t="s">
        <v>55</v>
      </c>
      <c r="AH51" s="13" t="s">
        <v>329</v>
      </c>
      <c r="AI51" s="13" t="s">
        <v>330</v>
      </c>
      <c r="AJ51" s="13" t="s">
        <v>331</v>
      </c>
      <c r="AK51" s="13" t="s">
        <v>332</v>
      </c>
      <c r="AL51" s="13" t="s">
        <v>333</v>
      </c>
      <c r="AM51" s="13" t="s">
        <v>334</v>
      </c>
      <c r="AN51" s="13" t="s">
        <v>336</v>
      </c>
      <c r="AO51" s="13" t="s">
        <v>338</v>
      </c>
      <c r="AP51" s="13" t="s">
        <v>339</v>
      </c>
      <c r="AQ51" s="13" t="s">
        <v>341</v>
      </c>
      <c r="AR51" s="13" t="s">
        <v>344</v>
      </c>
      <c r="AS51" s="13" t="s">
        <v>340</v>
      </c>
      <c r="AT51" s="13" t="s">
        <v>347</v>
      </c>
      <c r="AU51" s="13" t="s">
        <v>343</v>
      </c>
      <c r="AV51" s="13" t="s">
        <v>346</v>
      </c>
      <c r="AW51" s="13" t="s">
        <v>349</v>
      </c>
      <c r="AX51" s="13" t="s">
        <v>351</v>
      </c>
      <c r="AY51" s="13" t="s">
        <v>350</v>
      </c>
      <c r="AZ51" s="13" t="s">
        <v>356</v>
      </c>
    </row>
    <row r="52" spans="2:56" x14ac:dyDescent="0.25">
      <c r="B52" s="13" t="s">
        <v>341</v>
      </c>
      <c r="C52" s="5">
        <v>1.7</v>
      </c>
      <c r="E52" s="13" t="s">
        <v>365</v>
      </c>
      <c r="F52" s="5">
        <v>2.6</v>
      </c>
      <c r="H52" s="13" t="s">
        <v>344</v>
      </c>
      <c r="I52" s="5">
        <v>3.9</v>
      </c>
      <c r="K52" s="13" t="s">
        <v>353</v>
      </c>
      <c r="L52" s="5">
        <v>1.2</v>
      </c>
      <c r="N52" s="13" t="s">
        <v>340</v>
      </c>
      <c r="O52" s="5">
        <v>2.2999999999999998</v>
      </c>
      <c r="Q52" s="13" t="s">
        <v>344</v>
      </c>
      <c r="R52" s="5">
        <v>6.4</v>
      </c>
      <c r="T52" s="13" t="s">
        <v>340</v>
      </c>
      <c r="U52" s="5">
        <v>1.6</v>
      </c>
      <c r="W52" s="13" t="s">
        <v>340</v>
      </c>
      <c r="X52" s="5">
        <v>1.8</v>
      </c>
      <c r="Z52" s="119"/>
      <c r="AA52" s="66" t="s">
        <v>325</v>
      </c>
      <c r="AB52" s="13">
        <v>8.3000000000000007</v>
      </c>
      <c r="AC52" s="13">
        <v>106.9</v>
      </c>
      <c r="AD52" s="13">
        <v>340.3</v>
      </c>
      <c r="AE52" s="13">
        <v>847.5</v>
      </c>
      <c r="AF52" s="13">
        <v>52.9</v>
      </c>
      <c r="AG52" s="13">
        <v>122.4</v>
      </c>
      <c r="AH52" s="13">
        <v>99.8</v>
      </c>
      <c r="AI52" s="13">
        <v>26.1</v>
      </c>
      <c r="AJ52" s="13">
        <v>10.8</v>
      </c>
      <c r="AK52" s="13">
        <v>0.5</v>
      </c>
      <c r="AL52" s="13">
        <v>0</v>
      </c>
      <c r="AM52" s="13">
        <v>0.6</v>
      </c>
      <c r="AN52" s="13">
        <v>153.9</v>
      </c>
      <c r="AO52" s="13">
        <v>5.6</v>
      </c>
      <c r="AP52" s="13">
        <v>2.7</v>
      </c>
      <c r="AQ52" s="13">
        <v>0.6</v>
      </c>
      <c r="AR52" s="13">
        <v>5</v>
      </c>
      <c r="AS52" s="13">
        <v>2.2999999999999998</v>
      </c>
      <c r="AT52" s="13">
        <v>1</v>
      </c>
      <c r="AU52" s="13">
        <v>1.7</v>
      </c>
      <c r="AV52" s="13">
        <v>5.9</v>
      </c>
      <c r="AW52" s="13">
        <v>2.6</v>
      </c>
      <c r="AX52" s="13">
        <v>1.7</v>
      </c>
      <c r="AY52" s="13">
        <v>0.3</v>
      </c>
      <c r="AZ52" s="13">
        <v>0.2</v>
      </c>
      <c r="BA52" s="26"/>
      <c r="BB52" s="26"/>
      <c r="BC52" s="26"/>
      <c r="BD52" s="26"/>
    </row>
    <row r="53" spans="2:56" x14ac:dyDescent="0.25">
      <c r="B53" s="13" t="s">
        <v>340</v>
      </c>
      <c r="C53" s="5">
        <v>1.4</v>
      </c>
      <c r="E53" s="13" t="s">
        <v>341</v>
      </c>
      <c r="F53" s="5">
        <v>0.6</v>
      </c>
      <c r="H53" s="13" t="s">
        <v>340</v>
      </c>
      <c r="I53" s="5">
        <v>1.8</v>
      </c>
      <c r="K53" s="13" t="s">
        <v>349</v>
      </c>
      <c r="L53" s="5">
        <v>7.6</v>
      </c>
      <c r="N53" s="13" t="s">
        <v>347</v>
      </c>
      <c r="O53" s="5">
        <v>3.1</v>
      </c>
      <c r="Q53" s="13" t="s">
        <v>340</v>
      </c>
      <c r="R53" s="5">
        <v>2.2999999999999998</v>
      </c>
      <c r="T53" s="13" t="s">
        <v>345</v>
      </c>
      <c r="U53" s="5">
        <v>2.2999999999999998</v>
      </c>
      <c r="W53" s="13" t="s">
        <v>347</v>
      </c>
      <c r="X53" s="5">
        <v>1.3</v>
      </c>
    </row>
    <row r="54" spans="2:56" x14ac:dyDescent="0.25">
      <c r="B54" s="13" t="s">
        <v>347</v>
      </c>
      <c r="C54" s="5">
        <v>3.2</v>
      </c>
      <c r="E54" s="13" t="s">
        <v>340</v>
      </c>
      <c r="F54" s="5">
        <v>1</v>
      </c>
      <c r="H54" s="13" t="s">
        <v>343</v>
      </c>
      <c r="I54" s="5">
        <v>5.0999999999999996</v>
      </c>
      <c r="K54" s="13" t="s">
        <v>351</v>
      </c>
      <c r="L54" s="5">
        <v>0.5</v>
      </c>
      <c r="N54" s="13" t="s">
        <v>343</v>
      </c>
      <c r="O54" s="5">
        <v>5.0999999999999996</v>
      </c>
      <c r="Q54" s="13" t="s">
        <v>343</v>
      </c>
      <c r="R54" s="5">
        <v>7.8</v>
      </c>
      <c r="T54" s="13" t="s">
        <v>352</v>
      </c>
      <c r="U54" s="5">
        <v>7</v>
      </c>
      <c r="W54" s="13" t="s">
        <v>343</v>
      </c>
      <c r="X54" s="5">
        <v>1.5</v>
      </c>
      <c r="Z54" s="117" t="s">
        <v>368</v>
      </c>
      <c r="AA54" s="65" t="s">
        <v>0</v>
      </c>
      <c r="AB54" s="13" t="s">
        <v>326</v>
      </c>
      <c r="AC54" s="13" t="s">
        <v>327</v>
      </c>
      <c r="AD54" s="13" t="s">
        <v>52</v>
      </c>
      <c r="AE54" s="13" t="s">
        <v>53</v>
      </c>
      <c r="AF54" s="13" t="s">
        <v>328</v>
      </c>
      <c r="AG54" s="13" t="s">
        <v>55</v>
      </c>
      <c r="AH54" s="13" t="s">
        <v>329</v>
      </c>
      <c r="AI54" s="13" t="s">
        <v>330</v>
      </c>
      <c r="AJ54" s="13" t="s">
        <v>331</v>
      </c>
      <c r="AK54" s="13" t="s">
        <v>332</v>
      </c>
      <c r="AL54" s="13" t="s">
        <v>334</v>
      </c>
      <c r="AM54" s="13" t="s">
        <v>336</v>
      </c>
      <c r="AN54" s="13" t="s">
        <v>338</v>
      </c>
      <c r="AO54" s="13" t="s">
        <v>341</v>
      </c>
      <c r="AP54" s="13" t="s">
        <v>344</v>
      </c>
      <c r="AQ54" s="13" t="s">
        <v>340</v>
      </c>
      <c r="AR54" s="13" t="s">
        <v>347</v>
      </c>
      <c r="AS54" s="13" t="s">
        <v>352</v>
      </c>
      <c r="AT54" s="13" t="s">
        <v>346</v>
      </c>
      <c r="AU54" s="13" t="s">
        <v>349</v>
      </c>
      <c r="AV54" s="13" t="s">
        <v>351</v>
      </c>
      <c r="AW54" s="13" t="s">
        <v>350</v>
      </c>
    </row>
    <row r="55" spans="2:56" x14ac:dyDescent="0.25">
      <c r="B55" s="13" t="s">
        <v>345</v>
      </c>
      <c r="C55" s="5">
        <v>1</v>
      </c>
      <c r="E55" s="13" t="s">
        <v>345</v>
      </c>
      <c r="F55" s="5">
        <v>1.9</v>
      </c>
      <c r="H55" s="13" t="s">
        <v>345</v>
      </c>
      <c r="I55" s="5">
        <v>1.4</v>
      </c>
      <c r="K55" s="56"/>
      <c r="L55" s="11"/>
      <c r="N55" s="13" t="s">
        <v>345</v>
      </c>
      <c r="O55" s="5">
        <v>0.4</v>
      </c>
      <c r="Q55" s="13" t="s">
        <v>345</v>
      </c>
      <c r="R55" s="5">
        <v>8</v>
      </c>
      <c r="T55" s="13" t="s">
        <v>346</v>
      </c>
      <c r="U55" s="5">
        <v>3.4</v>
      </c>
      <c r="W55" s="13" t="s">
        <v>352</v>
      </c>
      <c r="X55" s="5">
        <v>2</v>
      </c>
      <c r="Z55" s="119"/>
      <c r="AA55" s="66" t="s">
        <v>325</v>
      </c>
      <c r="AB55" s="5">
        <v>4.0999999999999996</v>
      </c>
      <c r="AC55" s="5">
        <v>21.9</v>
      </c>
      <c r="AD55" s="5">
        <v>1043.5999999999999</v>
      </c>
      <c r="AE55" s="5">
        <v>1072.8</v>
      </c>
      <c r="AF55" s="5">
        <v>119.3</v>
      </c>
      <c r="AG55" s="5">
        <v>1349.5</v>
      </c>
      <c r="AH55" s="5">
        <v>31.7</v>
      </c>
      <c r="AI55" s="5">
        <v>38.299999999999997</v>
      </c>
      <c r="AJ55" s="5">
        <v>2.2999999999999998</v>
      </c>
      <c r="AK55" s="5">
        <v>0.4</v>
      </c>
      <c r="AL55" s="5">
        <v>1.8</v>
      </c>
      <c r="AM55" s="5">
        <v>6.1</v>
      </c>
      <c r="AN55" s="5">
        <v>1</v>
      </c>
      <c r="AO55" s="5">
        <v>0.9</v>
      </c>
      <c r="AP55" s="5">
        <v>8.3000000000000007</v>
      </c>
      <c r="AQ55" s="5">
        <v>1.8</v>
      </c>
      <c r="AR55" s="5">
        <v>8.6999999999999993</v>
      </c>
      <c r="AS55" s="5">
        <v>0.3</v>
      </c>
      <c r="AT55" s="5">
        <v>3.1</v>
      </c>
      <c r="AU55" s="5">
        <v>7.2</v>
      </c>
      <c r="AV55" s="5">
        <v>1.1000000000000001</v>
      </c>
      <c r="AW55" s="5">
        <v>0.2</v>
      </c>
      <c r="AX55" s="26"/>
      <c r="AY55" s="26"/>
      <c r="AZ55" s="26"/>
      <c r="BA55" s="26"/>
      <c r="BB55" s="26"/>
      <c r="BC55" s="26"/>
      <c r="BD55" s="26"/>
    </row>
    <row r="56" spans="2:56" x14ac:dyDescent="0.25">
      <c r="B56" s="13" t="s">
        <v>346</v>
      </c>
      <c r="C56" s="5">
        <v>2.4</v>
      </c>
      <c r="E56" s="13" t="s">
        <v>352</v>
      </c>
      <c r="F56" s="5">
        <v>0.7</v>
      </c>
      <c r="H56" s="13" t="s">
        <v>352</v>
      </c>
      <c r="I56" s="5">
        <v>2.6</v>
      </c>
      <c r="K56" s="56"/>
      <c r="L56" s="11"/>
      <c r="N56" s="13" t="s">
        <v>353</v>
      </c>
      <c r="O56" s="5">
        <v>4.3</v>
      </c>
      <c r="Q56" s="13" t="s">
        <v>352</v>
      </c>
      <c r="R56" s="5">
        <v>1.1000000000000001</v>
      </c>
      <c r="T56" s="13" t="s">
        <v>348</v>
      </c>
      <c r="U56" s="5">
        <v>0.8</v>
      </c>
      <c r="W56" s="13" t="s">
        <v>355</v>
      </c>
      <c r="X56" s="5">
        <v>2.8</v>
      </c>
    </row>
    <row r="57" spans="2:56" x14ac:dyDescent="0.25">
      <c r="B57" s="13" t="s">
        <v>355</v>
      </c>
      <c r="C57" s="5">
        <v>0.9</v>
      </c>
      <c r="E57" s="13" t="s">
        <v>366</v>
      </c>
      <c r="F57" s="5">
        <v>0.3</v>
      </c>
      <c r="H57" s="13" t="s">
        <v>353</v>
      </c>
      <c r="I57" s="5">
        <v>0.5</v>
      </c>
      <c r="K57" s="56"/>
      <c r="L57" s="11"/>
      <c r="N57" s="13" t="s">
        <v>349</v>
      </c>
      <c r="O57" s="5">
        <v>8.1</v>
      </c>
      <c r="Q57" s="13" t="s">
        <v>349</v>
      </c>
      <c r="R57" s="5">
        <v>5.8</v>
      </c>
      <c r="T57" s="13" t="s">
        <v>349</v>
      </c>
      <c r="U57" s="5">
        <v>7.2</v>
      </c>
      <c r="W57" s="13" t="s">
        <v>349</v>
      </c>
      <c r="X57" s="5">
        <v>1.5</v>
      </c>
      <c r="Z57" s="117" t="s">
        <v>369</v>
      </c>
      <c r="AA57" s="65" t="s">
        <v>0</v>
      </c>
      <c r="AB57" s="13" t="s">
        <v>326</v>
      </c>
      <c r="AC57" s="13" t="s">
        <v>327</v>
      </c>
      <c r="AD57" s="13" t="s">
        <v>52</v>
      </c>
      <c r="AE57" s="13" t="s">
        <v>53</v>
      </c>
      <c r="AF57" s="13" t="s">
        <v>328</v>
      </c>
      <c r="AG57" s="13" t="s">
        <v>55</v>
      </c>
      <c r="AH57" s="13" t="s">
        <v>329</v>
      </c>
      <c r="AI57" s="13" t="s">
        <v>330</v>
      </c>
      <c r="AJ57" s="13" t="s">
        <v>331</v>
      </c>
      <c r="AK57" s="13" t="s">
        <v>332</v>
      </c>
      <c r="AL57" s="13" t="s">
        <v>334</v>
      </c>
      <c r="AM57" s="13" t="s">
        <v>336</v>
      </c>
      <c r="AN57" s="13" t="s">
        <v>338</v>
      </c>
      <c r="AO57" s="13" t="s">
        <v>339</v>
      </c>
      <c r="AP57" s="13" t="s">
        <v>342</v>
      </c>
      <c r="AQ57" s="13" t="s">
        <v>341</v>
      </c>
      <c r="AR57" s="13" t="s">
        <v>344</v>
      </c>
      <c r="AS57" s="13" t="s">
        <v>340</v>
      </c>
      <c r="AT57" s="13" t="s">
        <v>343</v>
      </c>
      <c r="AU57" s="13" t="s">
        <v>345</v>
      </c>
      <c r="AV57" s="13" t="s">
        <v>346</v>
      </c>
      <c r="AW57" s="13" t="s">
        <v>355</v>
      </c>
      <c r="AX57" s="13" t="s">
        <v>348</v>
      </c>
      <c r="AY57" s="13" t="s">
        <v>349</v>
      </c>
      <c r="AZ57" s="13" t="s">
        <v>351</v>
      </c>
      <c r="BA57" s="13" t="s">
        <v>350</v>
      </c>
    </row>
    <row r="58" spans="2:56" x14ac:dyDescent="0.25">
      <c r="B58" s="13" t="s">
        <v>351</v>
      </c>
      <c r="C58" s="5">
        <v>0.6</v>
      </c>
      <c r="E58" s="13" t="s">
        <v>351</v>
      </c>
      <c r="F58" s="5">
        <v>0.3</v>
      </c>
      <c r="H58" s="13" t="s">
        <v>349</v>
      </c>
      <c r="I58" s="5">
        <v>7</v>
      </c>
      <c r="K58" s="56"/>
      <c r="L58" s="11"/>
      <c r="N58" s="13" t="s">
        <v>351</v>
      </c>
      <c r="O58" s="5">
        <v>0.5</v>
      </c>
      <c r="Q58" s="13" t="s">
        <v>351</v>
      </c>
      <c r="R58" s="5">
        <v>1</v>
      </c>
      <c r="T58" s="13" t="s">
        <v>351</v>
      </c>
      <c r="U58" s="5">
        <v>1.6</v>
      </c>
      <c r="W58" s="13" t="s">
        <v>351</v>
      </c>
      <c r="X58" s="5">
        <v>1.6</v>
      </c>
      <c r="Z58" s="119"/>
      <c r="AA58" s="66" t="s">
        <v>325</v>
      </c>
      <c r="AB58" s="5">
        <v>5.4</v>
      </c>
      <c r="AC58" s="5">
        <v>93.3</v>
      </c>
      <c r="AD58" s="5">
        <v>460.3</v>
      </c>
      <c r="AE58" s="5">
        <v>872.8</v>
      </c>
      <c r="AF58" s="5">
        <v>50.9</v>
      </c>
      <c r="AG58" s="5">
        <v>194</v>
      </c>
      <c r="AH58" s="5">
        <v>92.8</v>
      </c>
      <c r="AI58" s="5">
        <v>28.4</v>
      </c>
      <c r="AJ58" s="5">
        <v>9.9</v>
      </c>
      <c r="AK58" s="5">
        <v>0.5</v>
      </c>
      <c r="AL58" s="5">
        <v>0.7</v>
      </c>
      <c r="AM58" s="5">
        <v>128.5</v>
      </c>
      <c r="AN58" s="5">
        <v>5.8</v>
      </c>
      <c r="AO58" s="5">
        <v>2.5</v>
      </c>
      <c r="AP58" s="5">
        <v>0.1</v>
      </c>
      <c r="AQ58" s="5">
        <v>0.8</v>
      </c>
      <c r="AR58" s="5">
        <v>5.7</v>
      </c>
      <c r="AS58" s="5">
        <v>0.6</v>
      </c>
      <c r="AT58" s="5">
        <v>4.4000000000000004</v>
      </c>
      <c r="AU58" s="5">
        <v>1.5</v>
      </c>
      <c r="AV58" s="5">
        <v>1.8</v>
      </c>
      <c r="AW58" s="5">
        <v>1.2</v>
      </c>
      <c r="AX58" s="5">
        <v>0.8</v>
      </c>
      <c r="AY58" s="5">
        <v>1.8</v>
      </c>
      <c r="AZ58" s="5">
        <v>1.1000000000000001</v>
      </c>
      <c r="BA58" s="5">
        <v>0.8</v>
      </c>
      <c r="BB58" s="26"/>
      <c r="BC58" s="26"/>
      <c r="BD58" s="26"/>
    </row>
    <row r="59" spans="2:56" x14ac:dyDescent="0.25">
      <c r="H59" s="13" t="s">
        <v>350</v>
      </c>
      <c r="I59" s="5">
        <v>0.5</v>
      </c>
      <c r="K59" s="56"/>
      <c r="L59" s="11"/>
      <c r="M59" s="26"/>
      <c r="N59" s="13" t="s">
        <v>350</v>
      </c>
      <c r="O59" s="5">
        <v>0.1</v>
      </c>
      <c r="P59" s="26"/>
      <c r="Q59" s="13" t="s">
        <v>350</v>
      </c>
      <c r="R59" s="5">
        <v>1.1000000000000001</v>
      </c>
      <c r="T59" s="13" t="s">
        <v>354</v>
      </c>
      <c r="U59" s="5">
        <v>0.4</v>
      </c>
      <c r="W59" s="13" t="s">
        <v>350</v>
      </c>
      <c r="X59" s="5">
        <v>1.4</v>
      </c>
    </row>
    <row r="60" spans="2:56" x14ac:dyDescent="0.25">
      <c r="M60" s="26"/>
      <c r="P60" s="26"/>
      <c r="T60" s="67" t="s">
        <v>356</v>
      </c>
      <c r="U60" s="68">
        <v>0.5</v>
      </c>
      <c r="Z60" s="117" t="s">
        <v>370</v>
      </c>
      <c r="AA60" s="65" t="s">
        <v>0</v>
      </c>
      <c r="AB60" s="13" t="s">
        <v>326</v>
      </c>
      <c r="AC60" s="13" t="s">
        <v>327</v>
      </c>
      <c r="AD60" s="13" t="s">
        <v>52</v>
      </c>
      <c r="AE60" s="13" t="s">
        <v>53</v>
      </c>
      <c r="AF60" s="13" t="s">
        <v>328</v>
      </c>
      <c r="AG60" s="13" t="s">
        <v>55</v>
      </c>
      <c r="AH60" s="13" t="s">
        <v>329</v>
      </c>
      <c r="AI60" s="13" t="s">
        <v>330</v>
      </c>
      <c r="AJ60" s="13" t="s">
        <v>331</v>
      </c>
      <c r="AK60" s="13" t="s">
        <v>332</v>
      </c>
      <c r="AL60" s="13" t="s">
        <v>334</v>
      </c>
      <c r="AM60" s="13" t="s">
        <v>336</v>
      </c>
      <c r="AN60" s="13" t="s">
        <v>338</v>
      </c>
      <c r="AO60" s="13" t="s">
        <v>340</v>
      </c>
      <c r="AP60" s="13" t="s">
        <v>343</v>
      </c>
      <c r="AQ60" s="13" t="s">
        <v>346</v>
      </c>
      <c r="AR60" s="13" t="s">
        <v>349</v>
      </c>
      <c r="AS60" s="13" t="s">
        <v>351</v>
      </c>
      <c r="AT60" s="13" t="s">
        <v>354</v>
      </c>
      <c r="AU60" s="13" t="s">
        <v>350</v>
      </c>
    </row>
    <row r="61" spans="2:56" x14ac:dyDescent="0.25">
      <c r="M61" s="26"/>
      <c r="P61" s="26"/>
      <c r="T61" s="56"/>
      <c r="U61" s="11"/>
      <c r="Z61" s="119"/>
      <c r="AA61" s="66" t="s">
        <v>325</v>
      </c>
      <c r="AB61" s="5">
        <v>4.5</v>
      </c>
      <c r="AC61" s="5">
        <v>10.199999999999999</v>
      </c>
      <c r="AD61" s="5">
        <v>1212.2</v>
      </c>
      <c r="AE61" s="5">
        <v>990.7</v>
      </c>
      <c r="AF61" s="5">
        <v>136.5</v>
      </c>
      <c r="AG61" s="5">
        <v>1816.4</v>
      </c>
      <c r="AH61" s="5">
        <v>26.5</v>
      </c>
      <c r="AI61" s="5">
        <v>33.5</v>
      </c>
      <c r="AJ61" s="5">
        <v>0.4</v>
      </c>
      <c r="AK61" s="5">
        <v>0.6</v>
      </c>
      <c r="AL61" s="5">
        <v>1.9</v>
      </c>
      <c r="AM61" s="5">
        <v>1.6</v>
      </c>
      <c r="AN61" s="5">
        <v>0.2</v>
      </c>
      <c r="AO61" s="5">
        <v>2.4</v>
      </c>
      <c r="AP61" s="5">
        <v>2</v>
      </c>
      <c r="AQ61" s="5">
        <v>4.5999999999999996</v>
      </c>
      <c r="AR61" s="5">
        <v>9.1</v>
      </c>
      <c r="AS61" s="5">
        <v>1.9</v>
      </c>
      <c r="AT61" s="5">
        <v>0.1</v>
      </c>
      <c r="AU61" s="5">
        <v>0.9</v>
      </c>
      <c r="AV61" s="26"/>
      <c r="AW61" s="26"/>
      <c r="AX61" s="26"/>
      <c r="AY61" s="26"/>
      <c r="AZ61" s="26"/>
      <c r="BA61" s="26"/>
      <c r="BB61" s="26"/>
      <c r="BC61" s="26"/>
      <c r="BD61" s="26"/>
    </row>
    <row r="62" spans="2:56" x14ac:dyDescent="0.25">
      <c r="M62" s="26"/>
      <c r="P62" s="26"/>
      <c r="T62" s="56"/>
      <c r="U62" s="11"/>
      <c r="Z62" s="26"/>
      <c r="AA62" s="26"/>
    </row>
    <row r="63" spans="2:56" x14ac:dyDescent="0.25">
      <c r="B63" s="117" t="s">
        <v>367</v>
      </c>
      <c r="C63" s="119"/>
      <c r="E63" s="117" t="s">
        <v>368</v>
      </c>
      <c r="F63" s="119"/>
      <c r="H63" s="117" t="s">
        <v>369</v>
      </c>
      <c r="I63" s="119"/>
      <c r="K63" s="117" t="s">
        <v>370</v>
      </c>
      <c r="L63" s="119"/>
      <c r="M63" s="26"/>
      <c r="N63" s="117" t="s">
        <v>371</v>
      </c>
      <c r="O63" s="119"/>
      <c r="Q63" s="117" t="s">
        <v>372</v>
      </c>
      <c r="R63" s="119"/>
      <c r="T63" s="126" t="s">
        <v>373</v>
      </c>
      <c r="U63" s="127"/>
      <c r="W63" s="117" t="s">
        <v>374</v>
      </c>
      <c r="X63" s="119"/>
      <c r="Z63" s="117" t="s">
        <v>371</v>
      </c>
      <c r="AA63" s="65" t="s">
        <v>0</v>
      </c>
      <c r="AB63" s="13" t="s">
        <v>326</v>
      </c>
      <c r="AC63" s="13" t="s">
        <v>327</v>
      </c>
      <c r="AD63" s="13" t="s">
        <v>52</v>
      </c>
      <c r="AE63" s="13" t="s">
        <v>53</v>
      </c>
      <c r="AF63" s="13" t="s">
        <v>328</v>
      </c>
      <c r="AG63" s="13" t="s">
        <v>55</v>
      </c>
      <c r="AH63" s="13" t="s">
        <v>329</v>
      </c>
      <c r="AI63" s="13" t="s">
        <v>330</v>
      </c>
      <c r="AJ63" s="13" t="s">
        <v>331</v>
      </c>
      <c r="AK63" s="13" t="s">
        <v>332</v>
      </c>
      <c r="AL63" s="13" t="s">
        <v>334</v>
      </c>
      <c r="AM63" s="13" t="s">
        <v>336</v>
      </c>
      <c r="AN63" s="13" t="s">
        <v>338</v>
      </c>
      <c r="AO63" s="13" t="s">
        <v>341</v>
      </c>
      <c r="AP63" s="13" t="s">
        <v>340</v>
      </c>
      <c r="AQ63" s="13" t="s">
        <v>345</v>
      </c>
      <c r="AR63" s="13" t="s">
        <v>346</v>
      </c>
      <c r="AS63" s="13" t="s">
        <v>349</v>
      </c>
      <c r="AT63" s="13" t="s">
        <v>351</v>
      </c>
      <c r="AU63" s="13" t="s">
        <v>350</v>
      </c>
    </row>
    <row r="64" spans="2:56" x14ac:dyDescent="0.25">
      <c r="B64" s="65" t="s">
        <v>0</v>
      </c>
      <c r="C64" s="66" t="s">
        <v>325</v>
      </c>
      <c r="E64" s="65" t="s">
        <v>0</v>
      </c>
      <c r="F64" s="66" t="s">
        <v>325</v>
      </c>
      <c r="H64" s="65" t="s">
        <v>0</v>
      </c>
      <c r="I64" s="66" t="s">
        <v>325</v>
      </c>
      <c r="K64" s="65" t="s">
        <v>0</v>
      </c>
      <c r="L64" s="66" t="s">
        <v>325</v>
      </c>
      <c r="M64" s="26"/>
      <c r="N64" s="65" t="s">
        <v>0</v>
      </c>
      <c r="O64" s="66" t="s">
        <v>325</v>
      </c>
      <c r="Q64" s="65" t="s">
        <v>0</v>
      </c>
      <c r="R64" s="66" t="s">
        <v>325</v>
      </c>
      <c r="T64" s="65" t="s">
        <v>0</v>
      </c>
      <c r="U64" s="66" t="s">
        <v>325</v>
      </c>
      <c r="W64" s="65" t="s">
        <v>0</v>
      </c>
      <c r="X64" s="66" t="s">
        <v>325</v>
      </c>
      <c r="Z64" s="119"/>
      <c r="AA64" s="66" t="s">
        <v>325</v>
      </c>
      <c r="AB64" s="5">
        <v>7.8</v>
      </c>
      <c r="AC64" s="5">
        <v>25.8</v>
      </c>
      <c r="AD64" s="5">
        <v>1407.5</v>
      </c>
      <c r="AE64" s="5">
        <v>1119.5</v>
      </c>
      <c r="AF64" s="5">
        <v>121.2</v>
      </c>
      <c r="AG64" s="5">
        <v>1423.5</v>
      </c>
      <c r="AH64" s="5">
        <v>34.6</v>
      </c>
      <c r="AI64" s="5">
        <v>37.9</v>
      </c>
      <c r="AJ64" s="5">
        <v>2.4</v>
      </c>
      <c r="AK64" s="5">
        <v>0.5</v>
      </c>
      <c r="AL64" s="5">
        <v>2.2000000000000002</v>
      </c>
      <c r="AM64" s="5">
        <v>6.3</v>
      </c>
      <c r="AN64" s="5">
        <v>1</v>
      </c>
      <c r="AO64" s="5">
        <v>1.1000000000000001</v>
      </c>
      <c r="AP64" s="5">
        <v>3.4</v>
      </c>
      <c r="AQ64" s="5">
        <v>1.6</v>
      </c>
      <c r="AR64" s="5">
        <v>1.7</v>
      </c>
      <c r="AS64" s="5">
        <v>6.3</v>
      </c>
      <c r="AT64" s="5">
        <v>0.2</v>
      </c>
      <c r="AU64" s="5">
        <v>0.3</v>
      </c>
      <c r="AV64" s="26"/>
      <c r="AW64" s="26"/>
      <c r="AX64" s="26"/>
      <c r="AY64" s="26"/>
      <c r="AZ64" s="26"/>
      <c r="BA64" s="26"/>
      <c r="BB64" s="26"/>
      <c r="BC64" s="26"/>
      <c r="BD64" s="26"/>
    </row>
    <row r="65" spans="2:56" x14ac:dyDescent="0.25">
      <c r="B65" s="13" t="s">
        <v>326</v>
      </c>
      <c r="C65" s="13">
        <v>8.3000000000000007</v>
      </c>
      <c r="E65" s="13" t="s">
        <v>326</v>
      </c>
      <c r="F65" s="5">
        <v>4.0999999999999996</v>
      </c>
      <c r="H65" s="13" t="s">
        <v>326</v>
      </c>
      <c r="I65" s="5">
        <v>5.4</v>
      </c>
      <c r="K65" s="13" t="s">
        <v>326</v>
      </c>
      <c r="L65" s="5">
        <v>4.5</v>
      </c>
      <c r="N65" s="13" t="s">
        <v>326</v>
      </c>
      <c r="O65" s="5">
        <v>7.8</v>
      </c>
      <c r="Q65" s="13" t="s">
        <v>327</v>
      </c>
      <c r="R65" s="5">
        <v>68.599999999999994</v>
      </c>
      <c r="T65" s="13" t="s">
        <v>326</v>
      </c>
      <c r="U65" s="5">
        <v>1.5</v>
      </c>
      <c r="W65" s="13" t="s">
        <v>326</v>
      </c>
      <c r="X65" s="5">
        <v>1.6</v>
      </c>
    </row>
    <row r="66" spans="2:56" x14ac:dyDescent="0.25">
      <c r="B66" s="13" t="s">
        <v>327</v>
      </c>
      <c r="C66" s="13">
        <v>106.9</v>
      </c>
      <c r="E66" s="13" t="s">
        <v>327</v>
      </c>
      <c r="F66" s="5">
        <v>21.9</v>
      </c>
      <c r="H66" s="13" t="s">
        <v>327</v>
      </c>
      <c r="I66" s="5">
        <v>93.3</v>
      </c>
      <c r="K66" s="13" t="s">
        <v>327</v>
      </c>
      <c r="L66" s="5">
        <v>10.199999999999999</v>
      </c>
      <c r="N66" s="13" t="s">
        <v>327</v>
      </c>
      <c r="O66" s="5">
        <v>25.8</v>
      </c>
      <c r="Q66" s="13" t="s">
        <v>52</v>
      </c>
      <c r="R66" s="5">
        <v>739.6</v>
      </c>
      <c r="T66" s="13" t="s">
        <v>327</v>
      </c>
      <c r="U66" s="5">
        <v>8</v>
      </c>
      <c r="W66" s="13" t="s">
        <v>327</v>
      </c>
      <c r="X66" s="5">
        <v>75.8</v>
      </c>
      <c r="Z66" s="117" t="s">
        <v>372</v>
      </c>
      <c r="AA66" s="65" t="s">
        <v>0</v>
      </c>
      <c r="AB66" s="13" t="s">
        <v>327</v>
      </c>
      <c r="AC66" s="13" t="s">
        <v>52</v>
      </c>
      <c r="AD66" s="13" t="s">
        <v>53</v>
      </c>
      <c r="AE66" s="13" t="s">
        <v>328</v>
      </c>
      <c r="AF66" s="13" t="s">
        <v>55</v>
      </c>
      <c r="AG66" s="13" t="s">
        <v>329</v>
      </c>
      <c r="AH66" s="13" t="s">
        <v>330</v>
      </c>
      <c r="AI66" s="13" t="s">
        <v>331</v>
      </c>
      <c r="AJ66" s="13" t="s">
        <v>332</v>
      </c>
      <c r="AK66" s="13" t="s">
        <v>333</v>
      </c>
      <c r="AL66" s="13" t="s">
        <v>334</v>
      </c>
      <c r="AM66" s="13" t="s">
        <v>336</v>
      </c>
      <c r="AN66" s="13" t="s">
        <v>338</v>
      </c>
      <c r="AO66" s="13" t="s">
        <v>339</v>
      </c>
      <c r="AP66" s="13" t="s">
        <v>342</v>
      </c>
      <c r="AQ66" s="13" t="s">
        <v>341</v>
      </c>
      <c r="AR66" s="13" t="s">
        <v>344</v>
      </c>
      <c r="AS66" s="13" t="s">
        <v>340</v>
      </c>
      <c r="AT66" s="13" t="s">
        <v>347</v>
      </c>
      <c r="AU66" s="13" t="s">
        <v>345</v>
      </c>
      <c r="AV66" s="13" t="s">
        <v>352</v>
      </c>
      <c r="AW66" s="13" t="s">
        <v>346</v>
      </c>
      <c r="AX66" s="13" t="s">
        <v>355</v>
      </c>
      <c r="AY66" s="13" t="s">
        <v>348</v>
      </c>
      <c r="AZ66" s="13" t="s">
        <v>349</v>
      </c>
      <c r="BA66" s="13" t="s">
        <v>351</v>
      </c>
      <c r="BB66" s="13" t="s">
        <v>354</v>
      </c>
      <c r="BC66" s="13" t="s">
        <v>350</v>
      </c>
      <c r="BD66" s="13" t="s">
        <v>356</v>
      </c>
    </row>
    <row r="67" spans="2:56" x14ac:dyDescent="0.25">
      <c r="B67" s="13" t="s">
        <v>52</v>
      </c>
      <c r="C67" s="13">
        <v>340.3</v>
      </c>
      <c r="E67" s="13" t="s">
        <v>52</v>
      </c>
      <c r="F67" s="5">
        <v>1043.5999999999999</v>
      </c>
      <c r="H67" s="13" t="s">
        <v>52</v>
      </c>
      <c r="I67" s="5">
        <v>460.3</v>
      </c>
      <c r="K67" s="13" t="s">
        <v>52</v>
      </c>
      <c r="L67" s="5">
        <v>1212.2</v>
      </c>
      <c r="N67" s="13" t="s">
        <v>52</v>
      </c>
      <c r="O67" s="5">
        <v>1407.5</v>
      </c>
      <c r="Q67" s="13" t="s">
        <v>53</v>
      </c>
      <c r="R67" s="5">
        <v>811.8</v>
      </c>
      <c r="T67" s="13" t="s">
        <v>52</v>
      </c>
      <c r="U67" s="5">
        <v>1252.5</v>
      </c>
      <c r="W67" s="13" t="s">
        <v>52</v>
      </c>
      <c r="X67" s="5">
        <v>436.7</v>
      </c>
      <c r="Z67" s="119"/>
      <c r="AA67" s="66" t="s">
        <v>325</v>
      </c>
      <c r="AB67" s="5">
        <v>68.599999999999994</v>
      </c>
      <c r="AC67" s="5">
        <v>739.6</v>
      </c>
      <c r="AD67" s="5">
        <v>811.8</v>
      </c>
      <c r="AE67" s="5">
        <v>61</v>
      </c>
      <c r="AF67" s="5">
        <v>320</v>
      </c>
      <c r="AG67" s="5">
        <v>101.4</v>
      </c>
      <c r="AH67" s="5">
        <v>30.2</v>
      </c>
      <c r="AI67" s="5">
        <v>7.7</v>
      </c>
      <c r="AJ67" s="5">
        <v>0.7</v>
      </c>
      <c r="AK67" s="5">
        <v>0.1</v>
      </c>
      <c r="AL67" s="5">
        <v>0.6</v>
      </c>
      <c r="AM67" s="5">
        <v>130.30000000000001</v>
      </c>
      <c r="AN67" s="5">
        <v>3.9</v>
      </c>
      <c r="AO67" s="5">
        <v>1.6</v>
      </c>
      <c r="AP67" s="5">
        <v>0.2</v>
      </c>
      <c r="AQ67" s="5">
        <v>0.7</v>
      </c>
      <c r="AR67" s="5">
        <v>2.4</v>
      </c>
      <c r="AS67" s="5">
        <v>2.4</v>
      </c>
      <c r="AT67" s="5">
        <v>0.7</v>
      </c>
      <c r="AU67" s="5">
        <v>3.5</v>
      </c>
      <c r="AV67" s="5">
        <v>1.8</v>
      </c>
      <c r="AW67" s="5">
        <v>3.9</v>
      </c>
      <c r="AX67" s="5">
        <v>3.7</v>
      </c>
      <c r="AY67" s="5">
        <v>1.8</v>
      </c>
      <c r="AZ67" s="5">
        <v>0.8</v>
      </c>
      <c r="BA67" s="5">
        <v>1.2</v>
      </c>
      <c r="BB67" s="5">
        <v>0.1</v>
      </c>
      <c r="BC67" s="5">
        <v>1.2</v>
      </c>
      <c r="BD67" s="5">
        <v>0.6</v>
      </c>
    </row>
    <row r="68" spans="2:56" x14ac:dyDescent="0.25">
      <c r="B68" s="13" t="s">
        <v>53</v>
      </c>
      <c r="C68" s="13">
        <v>847.5</v>
      </c>
      <c r="E68" s="13" t="s">
        <v>53</v>
      </c>
      <c r="F68" s="5">
        <v>1072.8</v>
      </c>
      <c r="H68" s="13" t="s">
        <v>53</v>
      </c>
      <c r="I68" s="5">
        <v>872.8</v>
      </c>
      <c r="K68" s="13" t="s">
        <v>53</v>
      </c>
      <c r="L68" s="5">
        <v>990.7</v>
      </c>
      <c r="N68" s="13" t="s">
        <v>53</v>
      </c>
      <c r="O68" s="5">
        <v>1119.5</v>
      </c>
      <c r="Q68" s="13" t="s">
        <v>328</v>
      </c>
      <c r="R68" s="5">
        <v>61</v>
      </c>
      <c r="T68" s="13" t="s">
        <v>53</v>
      </c>
      <c r="U68" s="5">
        <v>1073.5</v>
      </c>
      <c r="W68" s="13" t="s">
        <v>53</v>
      </c>
      <c r="X68" s="5">
        <v>590.1</v>
      </c>
    </row>
    <row r="69" spans="2:56" x14ac:dyDescent="0.25">
      <c r="B69" s="13" t="s">
        <v>328</v>
      </c>
      <c r="C69" s="13">
        <v>52.9</v>
      </c>
      <c r="E69" s="13" t="s">
        <v>328</v>
      </c>
      <c r="F69" s="5">
        <v>119.3</v>
      </c>
      <c r="H69" s="13" t="s">
        <v>328</v>
      </c>
      <c r="I69" s="5">
        <v>50.9</v>
      </c>
      <c r="K69" s="13" t="s">
        <v>328</v>
      </c>
      <c r="L69" s="5">
        <v>136.5</v>
      </c>
      <c r="N69" s="13" t="s">
        <v>328</v>
      </c>
      <c r="O69" s="5">
        <v>121.2</v>
      </c>
      <c r="Q69" s="13" t="s">
        <v>55</v>
      </c>
      <c r="R69" s="5">
        <v>320</v>
      </c>
      <c r="T69" s="13" t="s">
        <v>328</v>
      </c>
      <c r="U69" s="5">
        <v>117.3</v>
      </c>
      <c r="W69" s="13" t="s">
        <v>328</v>
      </c>
      <c r="X69" s="5">
        <v>42.3</v>
      </c>
      <c r="Z69" s="126" t="s">
        <v>373</v>
      </c>
      <c r="AA69" s="65" t="s">
        <v>0</v>
      </c>
      <c r="AB69" s="13" t="s">
        <v>326</v>
      </c>
      <c r="AC69" s="13" t="s">
        <v>327</v>
      </c>
      <c r="AD69" s="13" t="s">
        <v>52</v>
      </c>
      <c r="AE69" s="13" t="s">
        <v>53</v>
      </c>
      <c r="AF69" s="13" t="s">
        <v>328</v>
      </c>
      <c r="AG69" s="13" t="s">
        <v>55</v>
      </c>
      <c r="AH69" s="13" t="s">
        <v>329</v>
      </c>
      <c r="AI69" s="13" t="s">
        <v>330</v>
      </c>
      <c r="AJ69" s="13" t="s">
        <v>331</v>
      </c>
      <c r="AK69" s="13" t="s">
        <v>332</v>
      </c>
      <c r="AL69" s="13" t="s">
        <v>334</v>
      </c>
      <c r="AM69" s="13" t="s">
        <v>336</v>
      </c>
      <c r="AN69" s="13" t="s">
        <v>338</v>
      </c>
      <c r="AO69" s="13" t="s">
        <v>339</v>
      </c>
      <c r="AP69" s="13" t="s">
        <v>341</v>
      </c>
      <c r="AQ69" s="13" t="s">
        <v>340</v>
      </c>
      <c r="AR69" s="13" t="s">
        <v>347</v>
      </c>
      <c r="AS69" s="13" t="s">
        <v>343</v>
      </c>
      <c r="AT69" s="13" t="s">
        <v>345</v>
      </c>
      <c r="AU69" s="13" t="s">
        <v>352</v>
      </c>
      <c r="AV69" s="13" t="s">
        <v>346</v>
      </c>
      <c r="AW69" s="13" t="s">
        <v>353</v>
      </c>
      <c r="AX69" s="13" t="s">
        <v>349</v>
      </c>
      <c r="AY69" s="13" t="s">
        <v>351</v>
      </c>
      <c r="AZ69" s="13" t="s">
        <v>350</v>
      </c>
    </row>
    <row r="70" spans="2:56" x14ac:dyDescent="0.25">
      <c r="B70" s="13" t="s">
        <v>55</v>
      </c>
      <c r="C70" s="13">
        <v>122.4</v>
      </c>
      <c r="E70" s="13" t="s">
        <v>55</v>
      </c>
      <c r="F70" s="5">
        <v>1349.5</v>
      </c>
      <c r="H70" s="13" t="s">
        <v>55</v>
      </c>
      <c r="I70" s="5">
        <v>194</v>
      </c>
      <c r="K70" s="13" t="s">
        <v>55</v>
      </c>
      <c r="L70" s="5">
        <v>1816.4</v>
      </c>
      <c r="N70" s="13" t="s">
        <v>55</v>
      </c>
      <c r="O70" s="5">
        <v>1423.5</v>
      </c>
      <c r="Q70" s="13" t="s">
        <v>329</v>
      </c>
      <c r="R70" s="5">
        <v>101.4</v>
      </c>
      <c r="T70" s="13" t="s">
        <v>55</v>
      </c>
      <c r="U70" s="5">
        <v>1416.4</v>
      </c>
      <c r="W70" s="13" t="s">
        <v>55</v>
      </c>
      <c r="X70" s="5">
        <v>131.80000000000001</v>
      </c>
      <c r="Z70" s="127"/>
      <c r="AA70" s="66" t="s">
        <v>325</v>
      </c>
      <c r="AB70" s="5">
        <v>1.5</v>
      </c>
      <c r="AC70" s="5">
        <v>8</v>
      </c>
      <c r="AD70" s="5">
        <v>1252.5</v>
      </c>
      <c r="AE70" s="5">
        <v>1073.5</v>
      </c>
      <c r="AF70" s="5">
        <v>117.3</v>
      </c>
      <c r="AG70" s="5">
        <v>1416.4</v>
      </c>
      <c r="AH70" s="5">
        <v>25.4</v>
      </c>
      <c r="AI70" s="5">
        <v>36.4</v>
      </c>
      <c r="AJ70" s="5">
        <v>1.7</v>
      </c>
      <c r="AK70" s="5">
        <v>0.4</v>
      </c>
      <c r="AL70" s="5">
        <v>1.8</v>
      </c>
      <c r="AM70" s="5">
        <v>6.3</v>
      </c>
      <c r="AN70" s="5">
        <v>1</v>
      </c>
      <c r="AO70" s="5">
        <v>0.1</v>
      </c>
      <c r="AP70" s="5">
        <v>0.2</v>
      </c>
      <c r="AQ70" s="5">
        <v>1.2</v>
      </c>
      <c r="AR70" s="5">
        <v>21.6</v>
      </c>
      <c r="AS70" s="5">
        <v>12.7</v>
      </c>
      <c r="AT70" s="5">
        <v>1.2</v>
      </c>
      <c r="AU70" s="5">
        <v>13.3</v>
      </c>
      <c r="AV70" s="5">
        <v>11.6</v>
      </c>
      <c r="AW70" s="5">
        <v>0.4</v>
      </c>
      <c r="AX70" s="5">
        <v>7.8</v>
      </c>
      <c r="AY70" s="5">
        <v>0.6</v>
      </c>
      <c r="AZ70" s="5">
        <v>0.2</v>
      </c>
      <c r="BA70" s="26"/>
      <c r="BB70" s="26"/>
      <c r="BC70" s="26"/>
      <c r="BD70" s="26"/>
    </row>
    <row r="71" spans="2:56" x14ac:dyDescent="0.25">
      <c r="B71" s="13" t="s">
        <v>329</v>
      </c>
      <c r="C71" s="13">
        <v>99.8</v>
      </c>
      <c r="E71" s="13" t="s">
        <v>329</v>
      </c>
      <c r="F71" s="5">
        <v>31.7</v>
      </c>
      <c r="H71" s="13" t="s">
        <v>329</v>
      </c>
      <c r="I71" s="5">
        <v>92.8</v>
      </c>
      <c r="K71" s="13" t="s">
        <v>329</v>
      </c>
      <c r="L71" s="5">
        <v>26.5</v>
      </c>
      <c r="N71" s="13" t="s">
        <v>329</v>
      </c>
      <c r="O71" s="5">
        <v>34.6</v>
      </c>
      <c r="Q71" s="13" t="s">
        <v>330</v>
      </c>
      <c r="R71" s="5">
        <v>30.2</v>
      </c>
      <c r="T71" s="13" t="s">
        <v>329</v>
      </c>
      <c r="U71" s="5">
        <v>25.4</v>
      </c>
      <c r="W71" s="13" t="s">
        <v>329</v>
      </c>
      <c r="X71" s="5">
        <v>116.5</v>
      </c>
    </row>
    <row r="72" spans="2:56" x14ac:dyDescent="0.25">
      <c r="B72" s="13" t="s">
        <v>330</v>
      </c>
      <c r="C72" s="13">
        <v>26.1</v>
      </c>
      <c r="E72" s="13" t="s">
        <v>330</v>
      </c>
      <c r="F72" s="5">
        <v>38.299999999999997</v>
      </c>
      <c r="H72" s="13" t="s">
        <v>330</v>
      </c>
      <c r="I72" s="5">
        <v>28.4</v>
      </c>
      <c r="K72" s="13" t="s">
        <v>330</v>
      </c>
      <c r="L72" s="5">
        <v>33.5</v>
      </c>
      <c r="N72" s="13" t="s">
        <v>330</v>
      </c>
      <c r="O72" s="5">
        <v>37.9</v>
      </c>
      <c r="Q72" s="13" t="s">
        <v>331</v>
      </c>
      <c r="R72" s="5">
        <v>7.7</v>
      </c>
      <c r="T72" s="13" t="s">
        <v>330</v>
      </c>
      <c r="U72" s="5">
        <v>36.4</v>
      </c>
      <c r="W72" s="13" t="s">
        <v>330</v>
      </c>
      <c r="X72" s="5">
        <v>17.100000000000001</v>
      </c>
      <c r="Z72" s="117" t="s">
        <v>374</v>
      </c>
      <c r="AA72" s="65" t="s">
        <v>0</v>
      </c>
      <c r="AB72" s="13" t="s">
        <v>326</v>
      </c>
      <c r="AC72" s="13" t="s">
        <v>327</v>
      </c>
      <c r="AD72" s="13" t="s">
        <v>52</v>
      </c>
      <c r="AE72" s="13" t="s">
        <v>53</v>
      </c>
      <c r="AF72" s="13" t="s">
        <v>328</v>
      </c>
      <c r="AG72" s="13" t="s">
        <v>55</v>
      </c>
      <c r="AH72" s="13" t="s">
        <v>329</v>
      </c>
      <c r="AI72" s="13" t="s">
        <v>330</v>
      </c>
      <c r="AJ72" s="13" t="s">
        <v>331</v>
      </c>
      <c r="AK72" s="13" t="s">
        <v>332</v>
      </c>
      <c r="AL72" s="13" t="s">
        <v>334</v>
      </c>
      <c r="AM72" s="13" t="s">
        <v>337</v>
      </c>
      <c r="AN72" s="13" t="s">
        <v>336</v>
      </c>
      <c r="AO72" s="13" t="s">
        <v>338</v>
      </c>
      <c r="AP72" s="13" t="s">
        <v>339</v>
      </c>
      <c r="AQ72" s="13" t="s">
        <v>365</v>
      </c>
      <c r="AR72" s="13" t="s">
        <v>344</v>
      </c>
      <c r="AS72" s="13" t="s">
        <v>340</v>
      </c>
      <c r="AT72" s="13" t="s">
        <v>347</v>
      </c>
      <c r="AU72" s="13" t="s">
        <v>343</v>
      </c>
      <c r="AV72" s="13" t="s">
        <v>352</v>
      </c>
      <c r="AW72" s="13" t="s">
        <v>346</v>
      </c>
      <c r="AX72" s="13" t="s">
        <v>349</v>
      </c>
      <c r="AY72" s="13" t="s">
        <v>351</v>
      </c>
      <c r="AZ72" s="13" t="s">
        <v>354</v>
      </c>
      <c r="BA72" s="13" t="s">
        <v>350</v>
      </c>
      <c r="BB72" s="13" t="s">
        <v>356</v>
      </c>
    </row>
    <row r="73" spans="2:56" x14ac:dyDescent="0.25">
      <c r="B73" s="13" t="s">
        <v>331</v>
      </c>
      <c r="C73" s="13">
        <v>10.8</v>
      </c>
      <c r="E73" s="13" t="s">
        <v>331</v>
      </c>
      <c r="F73" s="5">
        <v>2.2999999999999998</v>
      </c>
      <c r="H73" s="13" t="s">
        <v>331</v>
      </c>
      <c r="I73" s="5">
        <v>9.9</v>
      </c>
      <c r="K73" s="13" t="s">
        <v>331</v>
      </c>
      <c r="L73" s="5">
        <v>0.4</v>
      </c>
      <c r="N73" s="13" t="s">
        <v>331</v>
      </c>
      <c r="O73" s="5">
        <v>2.4</v>
      </c>
      <c r="Q73" s="13" t="s">
        <v>332</v>
      </c>
      <c r="R73" s="5">
        <v>0.7</v>
      </c>
      <c r="T73" s="13" t="s">
        <v>331</v>
      </c>
      <c r="U73" s="5">
        <v>1.7</v>
      </c>
      <c r="W73" s="13" t="s">
        <v>331</v>
      </c>
      <c r="X73" s="5">
        <v>9.6</v>
      </c>
      <c r="Z73" s="119"/>
      <c r="AA73" s="66" t="s">
        <v>325</v>
      </c>
      <c r="AB73" s="5">
        <v>1.6</v>
      </c>
      <c r="AC73" s="5">
        <v>75.8</v>
      </c>
      <c r="AD73" s="5">
        <v>436.7</v>
      </c>
      <c r="AE73" s="5">
        <v>590.1</v>
      </c>
      <c r="AF73" s="5">
        <v>42.3</v>
      </c>
      <c r="AG73" s="5">
        <v>131.80000000000001</v>
      </c>
      <c r="AH73" s="5">
        <v>116.5</v>
      </c>
      <c r="AI73" s="5">
        <v>17.100000000000001</v>
      </c>
      <c r="AJ73" s="5">
        <v>9.6</v>
      </c>
      <c r="AK73" s="5">
        <v>0.8</v>
      </c>
      <c r="AL73" s="5">
        <v>0.9</v>
      </c>
      <c r="AM73" s="5">
        <v>0.1</v>
      </c>
      <c r="AN73" s="5">
        <v>133.19999999999999</v>
      </c>
      <c r="AO73" s="5">
        <v>4.2</v>
      </c>
      <c r="AP73" s="5">
        <v>2.2999999999999998</v>
      </c>
      <c r="AQ73" s="5">
        <v>1.5</v>
      </c>
      <c r="AR73" s="5">
        <v>6.5</v>
      </c>
      <c r="AS73" s="5">
        <v>3</v>
      </c>
      <c r="AT73" s="5">
        <v>1.7</v>
      </c>
      <c r="AU73" s="5">
        <v>1</v>
      </c>
      <c r="AV73" s="5">
        <v>1.2</v>
      </c>
      <c r="AW73" s="5">
        <v>4.2</v>
      </c>
      <c r="AX73" s="5">
        <v>1.5</v>
      </c>
      <c r="AY73" s="5">
        <v>1.6</v>
      </c>
      <c r="AZ73" s="5">
        <v>0.1</v>
      </c>
      <c r="BA73" s="5">
        <v>1.7</v>
      </c>
      <c r="BB73" s="5">
        <v>0.2</v>
      </c>
      <c r="BC73" s="26"/>
      <c r="BD73" s="26"/>
    </row>
    <row r="74" spans="2:56" x14ac:dyDescent="0.25">
      <c r="B74" s="13" t="s">
        <v>332</v>
      </c>
      <c r="C74" s="13">
        <v>0.5</v>
      </c>
      <c r="E74" s="13" t="s">
        <v>332</v>
      </c>
      <c r="F74" s="5">
        <v>0.4</v>
      </c>
      <c r="H74" s="13" t="s">
        <v>332</v>
      </c>
      <c r="I74" s="5">
        <v>0.5</v>
      </c>
      <c r="K74" s="13" t="s">
        <v>332</v>
      </c>
      <c r="L74" s="5">
        <v>0.6</v>
      </c>
      <c r="N74" s="13" t="s">
        <v>332</v>
      </c>
      <c r="O74" s="5">
        <v>0.5</v>
      </c>
      <c r="Q74" s="13" t="s">
        <v>333</v>
      </c>
      <c r="R74" s="5">
        <v>0.1</v>
      </c>
      <c r="T74" s="13" t="s">
        <v>332</v>
      </c>
      <c r="U74" s="5">
        <v>0.4</v>
      </c>
      <c r="W74" s="13" t="s">
        <v>332</v>
      </c>
      <c r="X74" s="5">
        <v>0.8</v>
      </c>
    </row>
    <row r="75" spans="2:56" x14ac:dyDescent="0.25">
      <c r="B75" s="13" t="s">
        <v>333</v>
      </c>
      <c r="C75" s="13">
        <v>0</v>
      </c>
      <c r="E75" s="13" t="s">
        <v>334</v>
      </c>
      <c r="F75" s="5">
        <v>1.8</v>
      </c>
      <c r="H75" s="13" t="s">
        <v>334</v>
      </c>
      <c r="I75" s="5">
        <v>0.7</v>
      </c>
      <c r="K75" s="13" t="s">
        <v>334</v>
      </c>
      <c r="L75" s="5">
        <v>1.9</v>
      </c>
      <c r="N75" s="13" t="s">
        <v>334</v>
      </c>
      <c r="O75" s="5">
        <v>2.2000000000000002</v>
      </c>
      <c r="Q75" s="13" t="s">
        <v>334</v>
      </c>
      <c r="R75" s="5">
        <v>0.6</v>
      </c>
      <c r="T75" s="13" t="s">
        <v>334</v>
      </c>
      <c r="U75" s="5">
        <v>1.8</v>
      </c>
      <c r="W75" s="13" t="s">
        <v>334</v>
      </c>
      <c r="X75" s="5">
        <v>0.9</v>
      </c>
    </row>
    <row r="76" spans="2:56" x14ac:dyDescent="0.25">
      <c r="B76" s="13" t="s">
        <v>334</v>
      </c>
      <c r="C76" s="13">
        <v>0.6</v>
      </c>
      <c r="E76" s="13" t="s">
        <v>336</v>
      </c>
      <c r="F76" s="5">
        <v>6.1</v>
      </c>
      <c r="H76" s="13" t="s">
        <v>336</v>
      </c>
      <c r="I76" s="5">
        <v>128.5</v>
      </c>
      <c r="K76" s="13" t="s">
        <v>336</v>
      </c>
      <c r="L76" s="5">
        <v>1.6</v>
      </c>
      <c r="N76" s="13" t="s">
        <v>336</v>
      </c>
      <c r="O76" s="5">
        <v>6.3</v>
      </c>
      <c r="Q76" s="13" t="s">
        <v>336</v>
      </c>
      <c r="R76" s="5">
        <v>130.30000000000001</v>
      </c>
      <c r="T76" s="13" t="s">
        <v>336</v>
      </c>
      <c r="U76" s="5">
        <v>6.3</v>
      </c>
      <c r="W76" s="13" t="s">
        <v>337</v>
      </c>
      <c r="X76" s="5">
        <v>0.1</v>
      </c>
    </row>
    <row r="77" spans="2:56" x14ac:dyDescent="0.25">
      <c r="B77" s="13" t="s">
        <v>336</v>
      </c>
      <c r="C77" s="13">
        <v>153.9</v>
      </c>
      <c r="E77" s="13" t="s">
        <v>338</v>
      </c>
      <c r="F77" s="5">
        <v>1</v>
      </c>
      <c r="H77" s="13" t="s">
        <v>338</v>
      </c>
      <c r="I77" s="5">
        <v>5.8</v>
      </c>
      <c r="K77" s="13" t="s">
        <v>338</v>
      </c>
      <c r="L77" s="5">
        <v>0.2</v>
      </c>
      <c r="N77" s="13" t="s">
        <v>338</v>
      </c>
      <c r="O77" s="5">
        <v>1</v>
      </c>
      <c r="Q77" s="13" t="s">
        <v>338</v>
      </c>
      <c r="R77" s="5">
        <v>3.9</v>
      </c>
      <c r="T77" s="13" t="s">
        <v>338</v>
      </c>
      <c r="U77" s="5">
        <v>1</v>
      </c>
      <c r="W77" s="13" t="s">
        <v>336</v>
      </c>
      <c r="X77" s="5">
        <v>133.19999999999999</v>
      </c>
    </row>
    <row r="78" spans="2:56" x14ac:dyDescent="0.25">
      <c r="B78" s="13" t="s">
        <v>338</v>
      </c>
      <c r="C78" s="13">
        <v>5.6</v>
      </c>
      <c r="E78" s="13" t="s">
        <v>341</v>
      </c>
      <c r="F78" s="5">
        <v>0.9</v>
      </c>
      <c r="H78" s="13" t="s">
        <v>339</v>
      </c>
      <c r="I78" s="5">
        <v>2.5</v>
      </c>
      <c r="K78" s="13" t="s">
        <v>340</v>
      </c>
      <c r="L78" s="5">
        <v>2.4</v>
      </c>
      <c r="N78" s="13" t="s">
        <v>341</v>
      </c>
      <c r="O78" s="5">
        <v>1.1000000000000001</v>
      </c>
      <c r="Q78" s="13" t="s">
        <v>339</v>
      </c>
      <c r="R78" s="5">
        <v>1.6</v>
      </c>
      <c r="T78" s="13" t="s">
        <v>339</v>
      </c>
      <c r="U78" s="5">
        <v>0.1</v>
      </c>
      <c r="W78" s="13" t="s">
        <v>338</v>
      </c>
      <c r="X78" s="5">
        <v>4.2</v>
      </c>
    </row>
    <row r="79" spans="2:56" x14ac:dyDescent="0.25">
      <c r="B79" s="13" t="s">
        <v>339</v>
      </c>
      <c r="C79" s="13">
        <v>2.7</v>
      </c>
      <c r="E79" s="13" t="s">
        <v>344</v>
      </c>
      <c r="F79" s="5">
        <v>8.3000000000000007</v>
      </c>
      <c r="H79" s="13" t="s">
        <v>342</v>
      </c>
      <c r="I79" s="5">
        <v>0.1</v>
      </c>
      <c r="K79" s="13" t="s">
        <v>343</v>
      </c>
      <c r="L79" s="5">
        <v>2</v>
      </c>
      <c r="N79" s="13" t="s">
        <v>340</v>
      </c>
      <c r="O79" s="5">
        <v>3.4</v>
      </c>
      <c r="Q79" s="13" t="s">
        <v>342</v>
      </c>
      <c r="R79" s="5">
        <v>0.2</v>
      </c>
      <c r="T79" s="13" t="s">
        <v>341</v>
      </c>
      <c r="U79" s="5">
        <v>0.2</v>
      </c>
      <c r="W79" s="13" t="s">
        <v>339</v>
      </c>
      <c r="X79" s="5">
        <v>2.2999999999999998</v>
      </c>
    </row>
    <row r="80" spans="2:56" x14ac:dyDescent="0.25">
      <c r="B80" s="13" t="s">
        <v>341</v>
      </c>
      <c r="C80" s="13">
        <v>0.6</v>
      </c>
      <c r="E80" s="13" t="s">
        <v>340</v>
      </c>
      <c r="F80" s="5">
        <v>1.8</v>
      </c>
      <c r="H80" s="13" t="s">
        <v>341</v>
      </c>
      <c r="I80" s="5">
        <v>0.8</v>
      </c>
      <c r="K80" s="13" t="s">
        <v>346</v>
      </c>
      <c r="L80" s="5">
        <v>4.5999999999999996</v>
      </c>
      <c r="N80" s="13" t="s">
        <v>345</v>
      </c>
      <c r="O80" s="5">
        <v>1.6</v>
      </c>
      <c r="Q80" s="13" t="s">
        <v>341</v>
      </c>
      <c r="R80" s="5">
        <v>0.7</v>
      </c>
      <c r="T80" s="13" t="s">
        <v>340</v>
      </c>
      <c r="U80" s="5">
        <v>1.2</v>
      </c>
      <c r="W80" s="13" t="s">
        <v>365</v>
      </c>
      <c r="X80" s="5">
        <v>1.5</v>
      </c>
    </row>
    <row r="81" spans="2:24" x14ac:dyDescent="0.25">
      <c r="B81" s="13" t="s">
        <v>344</v>
      </c>
      <c r="C81" s="13">
        <v>5</v>
      </c>
      <c r="E81" s="13" t="s">
        <v>347</v>
      </c>
      <c r="F81" s="5">
        <v>8.6999999999999993</v>
      </c>
      <c r="H81" s="13" t="s">
        <v>344</v>
      </c>
      <c r="I81" s="5">
        <v>5.7</v>
      </c>
      <c r="K81" s="13" t="s">
        <v>349</v>
      </c>
      <c r="L81" s="5">
        <v>9.1</v>
      </c>
      <c r="N81" s="13" t="s">
        <v>346</v>
      </c>
      <c r="O81" s="5">
        <v>1.7</v>
      </c>
      <c r="Q81" s="13" t="s">
        <v>344</v>
      </c>
      <c r="R81" s="5">
        <v>2.4</v>
      </c>
      <c r="T81" s="13" t="s">
        <v>347</v>
      </c>
      <c r="U81" s="5">
        <v>21.6</v>
      </c>
      <c r="W81" s="13" t="s">
        <v>344</v>
      </c>
      <c r="X81" s="5">
        <v>6.5</v>
      </c>
    </row>
    <row r="82" spans="2:24" x14ac:dyDescent="0.25">
      <c r="B82" s="13" t="s">
        <v>340</v>
      </c>
      <c r="C82" s="13">
        <v>2.2999999999999998</v>
      </c>
      <c r="E82" s="13" t="s">
        <v>352</v>
      </c>
      <c r="F82" s="5">
        <v>0.3</v>
      </c>
      <c r="H82" s="13" t="s">
        <v>340</v>
      </c>
      <c r="I82" s="5">
        <v>0.6</v>
      </c>
      <c r="K82" s="13" t="s">
        <v>351</v>
      </c>
      <c r="L82" s="5">
        <v>1.9</v>
      </c>
      <c r="N82" s="13" t="s">
        <v>349</v>
      </c>
      <c r="O82" s="5">
        <v>6.3</v>
      </c>
      <c r="Q82" s="13" t="s">
        <v>340</v>
      </c>
      <c r="R82" s="5">
        <v>2.4</v>
      </c>
      <c r="T82" s="13" t="s">
        <v>343</v>
      </c>
      <c r="U82" s="5">
        <v>12.7</v>
      </c>
      <c r="W82" s="13" t="s">
        <v>340</v>
      </c>
      <c r="X82" s="5">
        <v>3</v>
      </c>
    </row>
    <row r="83" spans="2:24" x14ac:dyDescent="0.25">
      <c r="B83" s="13" t="s">
        <v>347</v>
      </c>
      <c r="C83" s="13">
        <v>1</v>
      </c>
      <c r="E83" s="13" t="s">
        <v>346</v>
      </c>
      <c r="F83" s="5">
        <v>3.1</v>
      </c>
      <c r="H83" s="13" t="s">
        <v>343</v>
      </c>
      <c r="I83" s="5">
        <v>4.4000000000000004</v>
      </c>
      <c r="K83" s="13" t="s">
        <v>354</v>
      </c>
      <c r="L83" s="5">
        <v>0.1</v>
      </c>
      <c r="N83" s="13" t="s">
        <v>351</v>
      </c>
      <c r="O83" s="5">
        <v>0.2</v>
      </c>
      <c r="Q83" s="13" t="s">
        <v>347</v>
      </c>
      <c r="R83" s="5">
        <v>0.7</v>
      </c>
      <c r="T83" s="13" t="s">
        <v>345</v>
      </c>
      <c r="U83" s="5">
        <v>1.2</v>
      </c>
      <c r="W83" s="13" t="s">
        <v>347</v>
      </c>
      <c r="X83" s="5">
        <v>1.7</v>
      </c>
    </row>
    <row r="84" spans="2:24" x14ac:dyDescent="0.25">
      <c r="B84" s="13" t="s">
        <v>343</v>
      </c>
      <c r="C84" s="13">
        <v>1.7</v>
      </c>
      <c r="E84" s="13" t="s">
        <v>349</v>
      </c>
      <c r="F84" s="5">
        <v>7.2</v>
      </c>
      <c r="H84" s="13" t="s">
        <v>345</v>
      </c>
      <c r="I84" s="5">
        <v>1.5</v>
      </c>
      <c r="K84" s="13" t="s">
        <v>350</v>
      </c>
      <c r="L84" s="5">
        <v>0.9</v>
      </c>
      <c r="N84" s="13" t="s">
        <v>350</v>
      </c>
      <c r="O84" s="5">
        <v>0.3</v>
      </c>
      <c r="Q84" s="13" t="s">
        <v>345</v>
      </c>
      <c r="R84" s="5">
        <v>3.5</v>
      </c>
      <c r="T84" s="13" t="s">
        <v>352</v>
      </c>
      <c r="U84" s="5">
        <v>13.3</v>
      </c>
      <c r="W84" s="13" t="s">
        <v>343</v>
      </c>
      <c r="X84" s="5">
        <v>1</v>
      </c>
    </row>
    <row r="85" spans="2:24" x14ac:dyDescent="0.25">
      <c r="B85" s="13" t="s">
        <v>346</v>
      </c>
      <c r="C85" s="13">
        <v>5.9</v>
      </c>
      <c r="E85" s="13" t="s">
        <v>351</v>
      </c>
      <c r="F85" s="5">
        <v>1.1000000000000001</v>
      </c>
      <c r="H85" s="13" t="s">
        <v>346</v>
      </c>
      <c r="I85" s="5">
        <v>1.8</v>
      </c>
      <c r="Q85" s="13" t="s">
        <v>352</v>
      </c>
      <c r="R85" s="5">
        <v>1.8</v>
      </c>
      <c r="T85" s="13" t="s">
        <v>346</v>
      </c>
      <c r="U85" s="5">
        <v>11.6</v>
      </c>
      <c r="W85" s="13" t="s">
        <v>352</v>
      </c>
      <c r="X85" s="5">
        <v>1.2</v>
      </c>
    </row>
    <row r="86" spans="2:24" x14ac:dyDescent="0.25">
      <c r="B86" s="13" t="s">
        <v>349</v>
      </c>
      <c r="C86" s="13">
        <v>2.6</v>
      </c>
      <c r="E86" s="13" t="s">
        <v>350</v>
      </c>
      <c r="F86" s="5">
        <v>0.2</v>
      </c>
      <c r="H86" s="13" t="s">
        <v>355</v>
      </c>
      <c r="I86" s="5">
        <v>1.2</v>
      </c>
      <c r="Q86" s="13" t="s">
        <v>346</v>
      </c>
      <c r="R86" s="5">
        <v>3.9</v>
      </c>
      <c r="T86" s="13" t="s">
        <v>353</v>
      </c>
      <c r="U86" s="5">
        <v>0.4</v>
      </c>
      <c r="W86" s="13" t="s">
        <v>346</v>
      </c>
      <c r="X86" s="5">
        <v>4.2</v>
      </c>
    </row>
    <row r="87" spans="2:24" x14ac:dyDescent="0.25">
      <c r="B87" s="13" t="s">
        <v>351</v>
      </c>
      <c r="C87" s="13">
        <v>1.7</v>
      </c>
      <c r="H87" s="13" t="s">
        <v>348</v>
      </c>
      <c r="I87" s="5">
        <v>0.8</v>
      </c>
      <c r="Q87" s="13" t="s">
        <v>355</v>
      </c>
      <c r="R87" s="5">
        <v>3.7</v>
      </c>
      <c r="T87" s="13" t="s">
        <v>349</v>
      </c>
      <c r="U87" s="5">
        <v>7.8</v>
      </c>
      <c r="W87" s="13" t="s">
        <v>349</v>
      </c>
      <c r="X87" s="5">
        <v>1.5</v>
      </c>
    </row>
    <row r="88" spans="2:24" x14ac:dyDescent="0.25">
      <c r="B88" s="13" t="s">
        <v>350</v>
      </c>
      <c r="C88" s="13">
        <v>0.3</v>
      </c>
      <c r="H88" s="13" t="s">
        <v>349</v>
      </c>
      <c r="I88" s="5">
        <v>1.8</v>
      </c>
      <c r="Q88" s="13" t="s">
        <v>348</v>
      </c>
      <c r="R88" s="5">
        <v>1.8</v>
      </c>
      <c r="T88" s="13" t="s">
        <v>351</v>
      </c>
      <c r="U88" s="5">
        <v>0.6</v>
      </c>
      <c r="W88" s="13" t="s">
        <v>351</v>
      </c>
      <c r="X88" s="5">
        <v>1.6</v>
      </c>
    </row>
    <row r="89" spans="2:24" x14ac:dyDescent="0.25">
      <c r="B89" s="13" t="s">
        <v>356</v>
      </c>
      <c r="C89" s="13">
        <v>0.2</v>
      </c>
      <c r="H89" s="13" t="s">
        <v>351</v>
      </c>
      <c r="I89" s="5">
        <v>1.1000000000000001</v>
      </c>
      <c r="Q89" s="13" t="s">
        <v>349</v>
      </c>
      <c r="R89" s="5">
        <v>0.8</v>
      </c>
      <c r="T89" s="13" t="s">
        <v>350</v>
      </c>
      <c r="U89" s="5">
        <v>0.2</v>
      </c>
      <c r="W89" s="13" t="s">
        <v>354</v>
      </c>
      <c r="X89" s="5">
        <v>0.1</v>
      </c>
    </row>
    <row r="90" spans="2:24" x14ac:dyDescent="0.25">
      <c r="H90" s="13" t="s">
        <v>350</v>
      </c>
      <c r="I90" s="5">
        <v>0.8</v>
      </c>
      <c r="Q90" s="13" t="s">
        <v>351</v>
      </c>
      <c r="R90" s="5">
        <v>1.2</v>
      </c>
      <c r="W90" s="13" t="s">
        <v>350</v>
      </c>
      <c r="X90" s="5">
        <v>1.7</v>
      </c>
    </row>
    <row r="91" spans="2:24" x14ac:dyDescent="0.25">
      <c r="Q91" s="13" t="s">
        <v>354</v>
      </c>
      <c r="R91" s="5">
        <v>0.1</v>
      </c>
      <c r="W91" s="13" t="s">
        <v>356</v>
      </c>
      <c r="X91" s="5">
        <v>0.2</v>
      </c>
    </row>
    <row r="92" spans="2:24" x14ac:dyDescent="0.25">
      <c r="Q92" s="13" t="s">
        <v>350</v>
      </c>
      <c r="R92" s="5">
        <v>1.2</v>
      </c>
    </row>
    <row r="93" spans="2:24" x14ac:dyDescent="0.25">
      <c r="Q93" s="13" t="s">
        <v>356</v>
      </c>
      <c r="R93" s="5">
        <v>0.6</v>
      </c>
    </row>
  </sheetData>
  <mergeCells count="48">
    <mergeCell ref="Q3:R3"/>
    <mergeCell ref="Q63:R63"/>
    <mergeCell ref="T3:U3"/>
    <mergeCell ref="W3:X3"/>
    <mergeCell ref="B34:C34"/>
    <mergeCell ref="E34:F34"/>
    <mergeCell ref="H34:I34"/>
    <mergeCell ref="K34:L34"/>
    <mergeCell ref="N34:O34"/>
    <mergeCell ref="Q34:R34"/>
    <mergeCell ref="T34:U34"/>
    <mergeCell ref="W34:X34"/>
    <mergeCell ref="B3:C3"/>
    <mergeCell ref="E3:F3"/>
    <mergeCell ref="H3:I3"/>
    <mergeCell ref="K3:L3"/>
    <mergeCell ref="N3:O3"/>
    <mergeCell ref="B63:C63"/>
    <mergeCell ref="E63:F63"/>
    <mergeCell ref="H63:I63"/>
    <mergeCell ref="K63:L63"/>
    <mergeCell ref="N63:O63"/>
    <mergeCell ref="Z42:Z43"/>
    <mergeCell ref="T63:U63"/>
    <mergeCell ref="W63:X63"/>
    <mergeCell ref="Z3:Z4"/>
    <mergeCell ref="Z6:Z7"/>
    <mergeCell ref="Z9:Z10"/>
    <mergeCell ref="Z12:Z13"/>
    <mergeCell ref="Z15:Z16"/>
    <mergeCell ref="Z18:Z19"/>
    <mergeCell ref="Z21:Z22"/>
    <mergeCell ref="Z24:Z25"/>
    <mergeCell ref="Z27:Z28"/>
    <mergeCell ref="Z30:Z31"/>
    <mergeCell ref="Z33:Z34"/>
    <mergeCell ref="Z36:Z37"/>
    <mergeCell ref="Z39:Z40"/>
    <mergeCell ref="Z63:Z64"/>
    <mergeCell ref="Z66:Z67"/>
    <mergeCell ref="Z69:Z70"/>
    <mergeCell ref="Z72:Z73"/>
    <mergeCell ref="Z45:Z46"/>
    <mergeCell ref="Z48:Z49"/>
    <mergeCell ref="Z51:Z52"/>
    <mergeCell ref="Z54:Z55"/>
    <mergeCell ref="Z57:Z58"/>
    <mergeCell ref="Z60:Z61"/>
  </mergeCells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B2:AB143"/>
  <sheetViews>
    <sheetView topLeftCell="M7" workbookViewId="0">
      <selection activeCell="D8" sqref="D8"/>
    </sheetView>
  </sheetViews>
  <sheetFormatPr defaultColWidth="8.85546875" defaultRowHeight="15" x14ac:dyDescent="0.25"/>
  <cols>
    <col min="1" max="2" width="8.85546875" style="62"/>
    <col min="3" max="3" width="12.28515625" style="26" customWidth="1"/>
    <col min="4" max="5" width="8.85546875" style="62"/>
    <col min="6" max="6" width="12.7109375" style="26" customWidth="1"/>
    <col min="7" max="8" width="8.85546875" style="62"/>
    <col min="9" max="9" width="11.85546875" style="26" customWidth="1"/>
    <col min="10" max="11" width="8.85546875" style="62"/>
    <col min="12" max="12" width="11.28515625" style="26" customWidth="1"/>
    <col min="13" max="14" width="8.85546875" style="62"/>
    <col min="15" max="15" width="11.42578125" style="26" customWidth="1"/>
    <col min="16" max="17" width="8.85546875" style="62"/>
    <col min="18" max="18" width="11.42578125" style="26" customWidth="1"/>
    <col min="19" max="20" width="8.85546875" style="62"/>
    <col min="21" max="21" width="11.140625" style="26" customWidth="1"/>
    <col min="22" max="23" width="8.85546875" style="62"/>
    <col min="24" max="24" width="11.85546875" style="26" customWidth="1"/>
    <col min="25" max="16384" width="8.85546875" style="62"/>
  </cols>
  <sheetData>
    <row r="2" spans="2:27" x14ac:dyDescent="0.25">
      <c r="B2" s="117" t="s">
        <v>419</v>
      </c>
      <c r="C2" s="119"/>
      <c r="E2" s="117" t="s">
        <v>420</v>
      </c>
      <c r="F2" s="119"/>
      <c r="H2" s="117" t="s">
        <v>421</v>
      </c>
      <c r="I2" s="119"/>
      <c r="K2" s="117" t="s">
        <v>422</v>
      </c>
      <c r="L2" s="119"/>
      <c r="M2" s="15"/>
      <c r="N2" s="117" t="s">
        <v>423</v>
      </c>
      <c r="O2" s="119"/>
      <c r="Q2" s="117" t="s">
        <v>424</v>
      </c>
      <c r="R2" s="119"/>
      <c r="T2" s="117" t="s">
        <v>425</v>
      </c>
      <c r="U2" s="119"/>
      <c r="V2" s="16"/>
      <c r="W2" s="117" t="s">
        <v>426</v>
      </c>
      <c r="X2" s="119"/>
      <c r="Z2" s="16"/>
      <c r="AA2" s="15"/>
    </row>
    <row r="3" spans="2:27" x14ac:dyDescent="0.25">
      <c r="B3" s="65" t="s">
        <v>0</v>
      </c>
      <c r="C3" s="66" t="s">
        <v>325</v>
      </c>
      <c r="E3" s="65" t="s">
        <v>0</v>
      </c>
      <c r="F3" s="66" t="s">
        <v>325</v>
      </c>
      <c r="H3" s="65" t="s">
        <v>0</v>
      </c>
      <c r="I3" s="66" t="s">
        <v>325</v>
      </c>
      <c r="K3" s="65" t="s">
        <v>0</v>
      </c>
      <c r="L3" s="66" t="s">
        <v>325</v>
      </c>
      <c r="N3" s="65" t="s">
        <v>0</v>
      </c>
      <c r="O3" s="66" t="s">
        <v>325</v>
      </c>
      <c r="Q3" s="65" t="s">
        <v>0</v>
      </c>
      <c r="R3" s="66" t="s">
        <v>325</v>
      </c>
      <c r="T3" s="65" t="s">
        <v>0</v>
      </c>
      <c r="U3" s="66" t="s">
        <v>325</v>
      </c>
      <c r="W3" s="65" t="s">
        <v>0</v>
      </c>
      <c r="X3" s="66" t="s">
        <v>325</v>
      </c>
    </row>
    <row r="4" spans="2:27" x14ac:dyDescent="0.25">
      <c r="B4" s="13" t="s">
        <v>326</v>
      </c>
      <c r="C4" s="5">
        <v>6.9</v>
      </c>
      <c r="E4" s="13" t="s">
        <v>326</v>
      </c>
      <c r="F4" s="5">
        <v>8.6</v>
      </c>
      <c r="H4" s="13" t="s">
        <v>326</v>
      </c>
      <c r="I4" s="5">
        <v>5.6</v>
      </c>
      <c r="K4" s="5" t="s">
        <v>326</v>
      </c>
      <c r="L4" s="5">
        <v>8.1999999999999993</v>
      </c>
      <c r="M4" s="15"/>
      <c r="N4" s="13" t="s">
        <v>326</v>
      </c>
      <c r="O4" s="5">
        <v>7.8</v>
      </c>
      <c r="Q4" s="13" t="s">
        <v>326</v>
      </c>
      <c r="R4" s="5">
        <v>7.2</v>
      </c>
      <c r="T4" s="22" t="s">
        <v>326</v>
      </c>
      <c r="U4" s="5">
        <v>7.8</v>
      </c>
      <c r="W4" s="13" t="s">
        <v>326</v>
      </c>
      <c r="X4" s="5">
        <v>7.4</v>
      </c>
    </row>
    <row r="5" spans="2:27" x14ac:dyDescent="0.25">
      <c r="B5" s="13" t="s">
        <v>327</v>
      </c>
      <c r="C5" s="5">
        <v>22.5</v>
      </c>
      <c r="E5" s="13" t="s">
        <v>327</v>
      </c>
      <c r="F5" s="5">
        <v>31.5</v>
      </c>
      <c r="H5" s="13" t="s">
        <v>327</v>
      </c>
      <c r="I5" s="5">
        <v>23</v>
      </c>
      <c r="K5" s="5" t="s">
        <v>327</v>
      </c>
      <c r="L5" s="5">
        <v>28.6</v>
      </c>
      <c r="N5" s="13" t="s">
        <v>327</v>
      </c>
      <c r="O5" s="5">
        <v>29.5</v>
      </c>
      <c r="Q5" s="13" t="s">
        <v>327</v>
      </c>
      <c r="R5" s="5">
        <v>28.7</v>
      </c>
      <c r="T5" s="22" t="s">
        <v>327</v>
      </c>
      <c r="U5" s="5">
        <v>29</v>
      </c>
      <c r="W5" s="13" t="s">
        <v>327</v>
      </c>
      <c r="X5" s="5">
        <v>28.8</v>
      </c>
    </row>
    <row r="6" spans="2:27" x14ac:dyDescent="0.25">
      <c r="B6" s="13" t="s">
        <v>52</v>
      </c>
      <c r="C6" s="5">
        <v>1386.6</v>
      </c>
      <c r="E6" s="13" t="s">
        <v>52</v>
      </c>
      <c r="F6" s="5">
        <v>1807.2</v>
      </c>
      <c r="H6" s="13" t="s">
        <v>52</v>
      </c>
      <c r="I6" s="5">
        <v>1380.2</v>
      </c>
      <c r="K6" s="5" t="s">
        <v>52</v>
      </c>
      <c r="L6" s="5">
        <v>1588.5</v>
      </c>
      <c r="N6" s="13" t="s">
        <v>52</v>
      </c>
      <c r="O6" s="5">
        <v>1930.4</v>
      </c>
      <c r="Q6" s="13" t="s">
        <v>52</v>
      </c>
      <c r="R6" s="5">
        <v>1960.7</v>
      </c>
      <c r="T6" s="22" t="s">
        <v>52</v>
      </c>
      <c r="U6" s="5">
        <v>1852.9</v>
      </c>
      <c r="W6" s="13" t="s">
        <v>52</v>
      </c>
      <c r="X6" s="5">
        <v>2025.3</v>
      </c>
    </row>
    <row r="7" spans="2:27" x14ac:dyDescent="0.25">
      <c r="B7" s="13" t="s">
        <v>53</v>
      </c>
      <c r="C7" s="5">
        <v>823.6</v>
      </c>
      <c r="E7" s="13" t="s">
        <v>53</v>
      </c>
      <c r="F7" s="5">
        <v>815.7</v>
      </c>
      <c r="H7" s="13" t="s">
        <v>53</v>
      </c>
      <c r="I7" s="5">
        <v>632.4</v>
      </c>
      <c r="K7" s="5" t="s">
        <v>53</v>
      </c>
      <c r="L7" s="5">
        <v>814.4</v>
      </c>
      <c r="N7" s="13" t="s">
        <v>53</v>
      </c>
      <c r="O7" s="5">
        <v>840.9</v>
      </c>
      <c r="Q7" s="13" t="s">
        <v>53</v>
      </c>
      <c r="R7" s="5">
        <v>775.8</v>
      </c>
      <c r="T7" s="22" t="s">
        <v>53</v>
      </c>
      <c r="U7" s="5">
        <v>870.9</v>
      </c>
      <c r="W7" s="13" t="s">
        <v>53</v>
      </c>
      <c r="X7" s="5">
        <v>815</v>
      </c>
    </row>
    <row r="8" spans="2:27" x14ac:dyDescent="0.25">
      <c r="B8" s="13" t="s">
        <v>328</v>
      </c>
      <c r="C8" s="5">
        <v>110.1</v>
      </c>
      <c r="E8" s="13" t="s">
        <v>328</v>
      </c>
      <c r="F8" s="5">
        <v>105.5</v>
      </c>
      <c r="H8" s="13" t="s">
        <v>328</v>
      </c>
      <c r="I8" s="5">
        <v>95.4</v>
      </c>
      <c r="K8" s="5" t="s">
        <v>328</v>
      </c>
      <c r="L8" s="5">
        <v>103.9</v>
      </c>
      <c r="N8" s="13" t="s">
        <v>328</v>
      </c>
      <c r="O8" s="5">
        <v>108.8</v>
      </c>
      <c r="Q8" s="13" t="s">
        <v>328</v>
      </c>
      <c r="R8" s="5">
        <v>100.4</v>
      </c>
      <c r="T8" s="22" t="s">
        <v>328</v>
      </c>
      <c r="U8" s="5">
        <v>107</v>
      </c>
      <c r="W8" s="13" t="s">
        <v>328</v>
      </c>
      <c r="X8" s="5">
        <v>102</v>
      </c>
    </row>
    <row r="9" spans="2:27" x14ac:dyDescent="0.25">
      <c r="B9" s="13" t="s">
        <v>55</v>
      </c>
      <c r="C9" s="5">
        <v>2026.7</v>
      </c>
      <c r="E9" s="13" t="s">
        <v>55</v>
      </c>
      <c r="F9" s="5">
        <v>2010.5</v>
      </c>
      <c r="H9" s="13" t="s">
        <v>55</v>
      </c>
      <c r="I9" s="5">
        <v>1684.8</v>
      </c>
      <c r="K9" s="5" t="s">
        <v>55</v>
      </c>
      <c r="L9" s="5">
        <v>1948.6</v>
      </c>
      <c r="N9" s="13" t="s">
        <v>55</v>
      </c>
      <c r="O9" s="5">
        <v>2023.3</v>
      </c>
      <c r="Q9" s="13" t="s">
        <v>55</v>
      </c>
      <c r="R9" s="5">
        <v>1901.6</v>
      </c>
      <c r="T9" s="22" t="s">
        <v>55</v>
      </c>
      <c r="U9" s="5">
        <v>1943</v>
      </c>
      <c r="W9" s="13" t="s">
        <v>55</v>
      </c>
      <c r="X9" s="5">
        <v>1890.5</v>
      </c>
    </row>
    <row r="10" spans="2:27" x14ac:dyDescent="0.25">
      <c r="B10" s="13" t="s">
        <v>329</v>
      </c>
      <c r="C10" s="5">
        <v>12.5</v>
      </c>
      <c r="E10" s="13" t="s">
        <v>329</v>
      </c>
      <c r="F10" s="5">
        <v>11.8</v>
      </c>
      <c r="H10" s="13" t="s">
        <v>329</v>
      </c>
      <c r="I10" s="5">
        <v>8.3000000000000007</v>
      </c>
      <c r="K10" s="5" t="s">
        <v>329</v>
      </c>
      <c r="L10" s="5">
        <v>12.2</v>
      </c>
      <c r="N10" s="13" t="s">
        <v>329</v>
      </c>
      <c r="O10" s="5">
        <v>11.2</v>
      </c>
      <c r="Q10" s="13" t="s">
        <v>329</v>
      </c>
      <c r="R10" s="5">
        <v>12.4</v>
      </c>
      <c r="T10" s="22" t="s">
        <v>329</v>
      </c>
      <c r="U10" s="5">
        <v>14.6</v>
      </c>
      <c r="W10" s="13" t="s">
        <v>329</v>
      </c>
      <c r="X10" s="5">
        <v>8.9</v>
      </c>
    </row>
    <row r="11" spans="2:27" x14ac:dyDescent="0.25">
      <c r="B11" s="13" t="s">
        <v>330</v>
      </c>
      <c r="C11" s="5">
        <v>39.799999999999997</v>
      </c>
      <c r="E11" s="13" t="s">
        <v>330</v>
      </c>
      <c r="F11" s="5">
        <v>37.700000000000003</v>
      </c>
      <c r="H11" s="13" t="s">
        <v>330</v>
      </c>
      <c r="I11" s="5">
        <v>28.2</v>
      </c>
      <c r="K11" s="5" t="s">
        <v>330</v>
      </c>
      <c r="L11" s="5">
        <v>40.5</v>
      </c>
      <c r="N11" s="13" t="s">
        <v>330</v>
      </c>
      <c r="O11" s="5">
        <v>38.299999999999997</v>
      </c>
      <c r="Q11" s="13" t="s">
        <v>330</v>
      </c>
      <c r="R11" s="5">
        <v>36.9</v>
      </c>
      <c r="T11" s="22" t="s">
        <v>330</v>
      </c>
      <c r="U11" s="5">
        <v>44</v>
      </c>
      <c r="W11" s="13" t="s">
        <v>330</v>
      </c>
      <c r="X11" s="5">
        <v>98.2</v>
      </c>
    </row>
    <row r="12" spans="2:27" x14ac:dyDescent="0.25">
      <c r="B12" s="13" t="s">
        <v>331</v>
      </c>
      <c r="C12" s="5">
        <v>0.4</v>
      </c>
      <c r="E12" s="13" t="s">
        <v>331</v>
      </c>
      <c r="F12" s="5">
        <v>0.3</v>
      </c>
      <c r="H12" s="13" t="s">
        <v>331</v>
      </c>
      <c r="I12" s="5">
        <v>0.2</v>
      </c>
      <c r="K12" s="5" t="s">
        <v>331</v>
      </c>
      <c r="L12" s="5">
        <v>0.5</v>
      </c>
      <c r="N12" s="13" t="s">
        <v>331</v>
      </c>
      <c r="O12" s="5">
        <v>0.2</v>
      </c>
      <c r="Q12" s="13" t="s">
        <v>331</v>
      </c>
      <c r="R12" s="5">
        <v>0.3</v>
      </c>
      <c r="T12" s="22" t="s">
        <v>331</v>
      </c>
      <c r="U12" s="5">
        <v>0.4</v>
      </c>
      <c r="W12" s="13" t="s">
        <v>331</v>
      </c>
      <c r="X12" s="5">
        <v>0.5</v>
      </c>
      <c r="Y12" s="15"/>
    </row>
    <row r="13" spans="2:27" x14ac:dyDescent="0.25">
      <c r="B13" s="13" t="s">
        <v>332</v>
      </c>
      <c r="C13" s="5">
        <v>0.2</v>
      </c>
      <c r="E13" s="13" t="s">
        <v>332</v>
      </c>
      <c r="F13" s="5">
        <v>0.3</v>
      </c>
      <c r="H13" s="13" t="s">
        <v>332</v>
      </c>
      <c r="I13" s="5">
        <v>0.4</v>
      </c>
      <c r="K13" s="5" t="s">
        <v>332</v>
      </c>
      <c r="L13" s="5">
        <v>0.3</v>
      </c>
      <c r="N13" s="13" t="s">
        <v>332</v>
      </c>
      <c r="O13" s="5">
        <v>0.3</v>
      </c>
      <c r="Q13" s="13" t="s">
        <v>332</v>
      </c>
      <c r="R13" s="5">
        <v>0.2</v>
      </c>
      <c r="T13" s="22" t="s">
        <v>332</v>
      </c>
      <c r="U13" s="5">
        <v>0.4</v>
      </c>
      <c r="W13" s="13" t="s">
        <v>332</v>
      </c>
      <c r="X13" s="5">
        <v>0.2</v>
      </c>
    </row>
    <row r="14" spans="2:27" x14ac:dyDescent="0.25">
      <c r="B14" s="13" t="s">
        <v>334</v>
      </c>
      <c r="C14" s="5">
        <v>4.0999999999999996</v>
      </c>
      <c r="E14" s="13" t="s">
        <v>334</v>
      </c>
      <c r="F14" s="5">
        <v>3.5</v>
      </c>
      <c r="H14" s="13" t="s">
        <v>335</v>
      </c>
      <c r="I14" s="5">
        <v>1.2</v>
      </c>
      <c r="K14" s="5" t="s">
        <v>334</v>
      </c>
      <c r="L14" s="5">
        <v>3.5</v>
      </c>
      <c r="N14" s="13" t="s">
        <v>333</v>
      </c>
      <c r="O14" s="5">
        <v>0.1</v>
      </c>
      <c r="Q14" s="13" t="s">
        <v>334</v>
      </c>
      <c r="R14" s="5">
        <v>3.9</v>
      </c>
      <c r="T14" s="22" t="s">
        <v>334</v>
      </c>
      <c r="U14" s="5">
        <v>3.4</v>
      </c>
      <c r="W14" s="13" t="s">
        <v>335</v>
      </c>
      <c r="X14" s="5">
        <v>0.7</v>
      </c>
    </row>
    <row r="15" spans="2:27" x14ac:dyDescent="0.25">
      <c r="B15" s="13" t="s">
        <v>336</v>
      </c>
      <c r="C15" s="5">
        <v>0.5</v>
      </c>
      <c r="E15" s="13" t="s">
        <v>336</v>
      </c>
      <c r="F15" s="5">
        <v>0.3</v>
      </c>
      <c r="H15" s="13" t="s">
        <v>333</v>
      </c>
      <c r="I15" s="5">
        <v>0.1</v>
      </c>
      <c r="K15" s="5" t="s">
        <v>336</v>
      </c>
      <c r="L15" s="5">
        <v>0.3</v>
      </c>
      <c r="N15" s="13" t="s">
        <v>334</v>
      </c>
      <c r="O15" s="5">
        <v>3.1</v>
      </c>
      <c r="Q15" s="13" t="s">
        <v>336</v>
      </c>
      <c r="R15" s="5">
        <v>3.5</v>
      </c>
      <c r="T15" s="22" t="s">
        <v>336</v>
      </c>
      <c r="U15" s="5">
        <v>2.4</v>
      </c>
      <c r="W15" s="13" t="s">
        <v>334</v>
      </c>
      <c r="X15" s="5">
        <v>3.2</v>
      </c>
    </row>
    <row r="16" spans="2:27" x14ac:dyDescent="0.25">
      <c r="B16" s="13" t="s">
        <v>338</v>
      </c>
      <c r="C16" s="5">
        <v>0.2</v>
      </c>
      <c r="E16" s="13" t="s">
        <v>338</v>
      </c>
      <c r="F16" s="5">
        <v>0.3</v>
      </c>
      <c r="H16" s="13" t="s">
        <v>334</v>
      </c>
      <c r="I16" s="5">
        <v>5.3</v>
      </c>
      <c r="K16" s="5" t="s">
        <v>338</v>
      </c>
      <c r="L16" s="5">
        <v>0.3</v>
      </c>
      <c r="N16" s="13" t="s">
        <v>336</v>
      </c>
      <c r="O16" s="5">
        <v>0.2</v>
      </c>
      <c r="Q16" s="13" t="s">
        <v>338</v>
      </c>
      <c r="R16" s="5">
        <v>0.5</v>
      </c>
      <c r="T16" s="22" t="s">
        <v>338</v>
      </c>
      <c r="U16" s="5">
        <v>0.3</v>
      </c>
      <c r="W16" s="13" t="s">
        <v>336</v>
      </c>
      <c r="X16" s="5">
        <v>6</v>
      </c>
    </row>
    <row r="17" spans="2:27" x14ac:dyDescent="0.25">
      <c r="B17" s="13" t="s">
        <v>344</v>
      </c>
      <c r="C17" s="5">
        <v>1</v>
      </c>
      <c r="E17" s="13" t="s">
        <v>342</v>
      </c>
      <c r="F17" s="5">
        <v>0.1</v>
      </c>
      <c r="H17" s="13" t="s">
        <v>338</v>
      </c>
      <c r="I17" s="5">
        <v>0.3</v>
      </c>
      <c r="K17" s="5" t="s">
        <v>344</v>
      </c>
      <c r="L17" s="5">
        <v>4.5</v>
      </c>
      <c r="N17" s="13" t="s">
        <v>338</v>
      </c>
      <c r="O17" s="5">
        <v>0.3</v>
      </c>
      <c r="Q17" s="13" t="s">
        <v>339</v>
      </c>
      <c r="R17" s="5">
        <v>0.4</v>
      </c>
      <c r="T17" s="22" t="s">
        <v>341</v>
      </c>
      <c r="U17" s="5">
        <v>1</v>
      </c>
      <c r="W17" s="13" t="s">
        <v>338</v>
      </c>
      <c r="X17" s="5">
        <v>0.2</v>
      </c>
    </row>
    <row r="18" spans="2:27" x14ac:dyDescent="0.25">
      <c r="B18" s="13" t="s">
        <v>340</v>
      </c>
      <c r="C18" s="5">
        <v>1.9</v>
      </c>
      <c r="E18" s="13" t="s">
        <v>341</v>
      </c>
      <c r="F18" s="5">
        <v>0.3</v>
      </c>
      <c r="H18" s="13" t="s">
        <v>341</v>
      </c>
      <c r="I18" s="5">
        <v>2.7</v>
      </c>
      <c r="K18" s="5" t="s">
        <v>340</v>
      </c>
      <c r="L18" s="5">
        <v>3.1</v>
      </c>
      <c r="N18" s="13" t="s">
        <v>344</v>
      </c>
      <c r="O18" s="5">
        <v>2</v>
      </c>
      <c r="Q18" s="13" t="s">
        <v>342</v>
      </c>
      <c r="R18" s="5">
        <v>0.2</v>
      </c>
      <c r="T18" s="22" t="s">
        <v>344</v>
      </c>
      <c r="U18" s="5">
        <v>0.4</v>
      </c>
      <c r="W18" s="13" t="s">
        <v>341</v>
      </c>
      <c r="X18" s="5">
        <v>1.7</v>
      </c>
    </row>
    <row r="19" spans="2:27" x14ac:dyDescent="0.25">
      <c r="B19" s="13" t="s">
        <v>345</v>
      </c>
      <c r="C19" s="5">
        <v>2.1</v>
      </c>
      <c r="E19" s="13" t="s">
        <v>344</v>
      </c>
      <c r="F19" s="5">
        <v>2.1</v>
      </c>
      <c r="H19" s="13" t="s">
        <v>344</v>
      </c>
      <c r="I19" s="5">
        <v>2.8</v>
      </c>
      <c r="K19" s="5" t="s">
        <v>345</v>
      </c>
      <c r="L19" s="5">
        <v>3.4</v>
      </c>
      <c r="N19" s="13" t="s">
        <v>340</v>
      </c>
      <c r="O19" s="5">
        <v>1.7</v>
      </c>
      <c r="Q19" s="13" t="s">
        <v>341</v>
      </c>
      <c r="R19" s="5">
        <v>0.5</v>
      </c>
      <c r="T19" s="22" t="s">
        <v>340</v>
      </c>
      <c r="U19" s="5">
        <v>1.9</v>
      </c>
      <c r="W19" s="13" t="s">
        <v>340</v>
      </c>
      <c r="X19" s="5">
        <v>2.4</v>
      </c>
    </row>
    <row r="20" spans="2:27" x14ac:dyDescent="0.25">
      <c r="B20" s="13" t="s">
        <v>346</v>
      </c>
      <c r="C20" s="5">
        <v>3.4</v>
      </c>
      <c r="E20" s="13" t="s">
        <v>340</v>
      </c>
      <c r="F20" s="5">
        <v>3</v>
      </c>
      <c r="H20" s="13" t="s">
        <v>340</v>
      </c>
      <c r="I20" s="5">
        <v>1.5</v>
      </c>
      <c r="K20" s="5" t="s">
        <v>346</v>
      </c>
      <c r="L20" s="5">
        <v>4.3</v>
      </c>
      <c r="N20" s="13" t="s">
        <v>343</v>
      </c>
      <c r="O20" s="5">
        <v>0.8</v>
      </c>
      <c r="Q20" s="13" t="s">
        <v>340</v>
      </c>
      <c r="R20" s="5">
        <v>2.5</v>
      </c>
      <c r="T20" s="22" t="s">
        <v>345</v>
      </c>
      <c r="U20" s="5">
        <v>3</v>
      </c>
      <c r="W20" s="13" t="s">
        <v>347</v>
      </c>
      <c r="X20" s="5">
        <v>0.4</v>
      </c>
    </row>
    <row r="21" spans="2:27" x14ac:dyDescent="0.25">
      <c r="B21" s="13" t="s">
        <v>349</v>
      </c>
      <c r="C21" s="5">
        <v>9.4</v>
      </c>
      <c r="E21" s="13" t="s">
        <v>347</v>
      </c>
      <c r="F21" s="5">
        <v>0.6</v>
      </c>
      <c r="H21" s="13" t="s">
        <v>345</v>
      </c>
      <c r="I21" s="5">
        <v>3.2</v>
      </c>
      <c r="K21" s="5" t="s">
        <v>353</v>
      </c>
      <c r="L21" s="5">
        <v>0.3</v>
      </c>
      <c r="N21" s="13" t="s">
        <v>345</v>
      </c>
      <c r="O21" s="5">
        <v>1</v>
      </c>
      <c r="Q21" s="13" t="s">
        <v>345</v>
      </c>
      <c r="R21" s="5">
        <v>0.2</v>
      </c>
      <c r="T21" s="22" t="s">
        <v>346</v>
      </c>
      <c r="U21" s="5">
        <v>0.2</v>
      </c>
      <c r="W21" s="13" t="s">
        <v>345</v>
      </c>
      <c r="X21" s="5">
        <v>0.9</v>
      </c>
    </row>
    <row r="22" spans="2:27" x14ac:dyDescent="0.25">
      <c r="B22" s="13" t="s">
        <v>351</v>
      </c>
      <c r="C22" s="5">
        <v>0.9</v>
      </c>
      <c r="E22" s="13" t="s">
        <v>343</v>
      </c>
      <c r="F22" s="5">
        <v>1.2</v>
      </c>
      <c r="H22" s="13" t="s">
        <v>352</v>
      </c>
      <c r="I22" s="5">
        <v>1.2</v>
      </c>
      <c r="K22" s="5" t="s">
        <v>349</v>
      </c>
      <c r="L22" s="5">
        <v>10.8</v>
      </c>
      <c r="N22" s="13" t="s">
        <v>348</v>
      </c>
      <c r="O22" s="5">
        <v>0.2</v>
      </c>
      <c r="Q22" s="13" t="s">
        <v>348</v>
      </c>
      <c r="R22" s="5">
        <v>0.1</v>
      </c>
      <c r="T22" s="22" t="s">
        <v>355</v>
      </c>
      <c r="U22" s="5">
        <v>0.6</v>
      </c>
      <c r="W22" s="13" t="s">
        <v>352</v>
      </c>
      <c r="X22" s="5">
        <v>0.8</v>
      </c>
    </row>
    <row r="23" spans="2:27" x14ac:dyDescent="0.25">
      <c r="B23" s="13" t="s">
        <v>350</v>
      </c>
      <c r="C23" s="5">
        <v>0.3</v>
      </c>
      <c r="E23" s="13" t="s">
        <v>345</v>
      </c>
      <c r="F23" s="5">
        <v>1.5</v>
      </c>
      <c r="H23" s="13" t="s">
        <v>346</v>
      </c>
      <c r="I23" s="5">
        <v>2.1</v>
      </c>
      <c r="N23" s="13" t="s">
        <v>349</v>
      </c>
      <c r="O23" s="5">
        <v>9.3000000000000007</v>
      </c>
      <c r="Q23" s="13" t="s">
        <v>349</v>
      </c>
      <c r="R23" s="5">
        <v>9.5</v>
      </c>
      <c r="T23" s="22" t="s">
        <v>349</v>
      </c>
      <c r="U23" s="5">
        <v>8.3000000000000007</v>
      </c>
      <c r="W23" s="13" t="s">
        <v>346</v>
      </c>
      <c r="X23" s="5">
        <v>2.8</v>
      </c>
    </row>
    <row r="24" spans="2:27" x14ac:dyDescent="0.25">
      <c r="E24" s="13" t="s">
        <v>346</v>
      </c>
      <c r="F24" s="5">
        <v>2.8</v>
      </c>
      <c r="H24" s="13" t="s">
        <v>349</v>
      </c>
      <c r="I24" s="5">
        <v>7.5</v>
      </c>
      <c r="N24" s="13" t="s">
        <v>351</v>
      </c>
      <c r="O24" s="5">
        <v>1.4</v>
      </c>
      <c r="Q24" s="13" t="s">
        <v>351</v>
      </c>
      <c r="R24" s="5">
        <v>0.7</v>
      </c>
      <c r="T24" s="22" t="s">
        <v>351</v>
      </c>
      <c r="U24" s="5">
        <v>0.7</v>
      </c>
      <c r="W24" s="13" t="s">
        <v>355</v>
      </c>
      <c r="X24" s="5">
        <v>1.9</v>
      </c>
    </row>
    <row r="25" spans="2:27" x14ac:dyDescent="0.25">
      <c r="E25" s="13" t="s">
        <v>355</v>
      </c>
      <c r="F25" s="5">
        <v>1.7</v>
      </c>
      <c r="H25" s="13" t="s">
        <v>351</v>
      </c>
      <c r="I25" s="5">
        <v>0.8</v>
      </c>
      <c r="N25" s="13" t="s">
        <v>350</v>
      </c>
      <c r="O25" s="5">
        <v>0.9</v>
      </c>
      <c r="W25" s="13" t="s">
        <v>348</v>
      </c>
      <c r="X25" s="5">
        <v>0.8</v>
      </c>
    </row>
    <row r="26" spans="2:27" x14ac:dyDescent="0.25">
      <c r="E26" s="13" t="s">
        <v>349</v>
      </c>
      <c r="F26" s="5">
        <v>10.4</v>
      </c>
      <c r="H26" s="13" t="s">
        <v>354</v>
      </c>
      <c r="I26" s="5">
        <v>0.4</v>
      </c>
      <c r="W26" s="13" t="s">
        <v>353</v>
      </c>
      <c r="X26" s="5">
        <v>0.6</v>
      </c>
    </row>
    <row r="27" spans="2:27" x14ac:dyDescent="0.25">
      <c r="E27" s="13" t="s">
        <v>351</v>
      </c>
      <c r="F27" s="5">
        <v>0.9</v>
      </c>
      <c r="H27" s="13" t="s">
        <v>350</v>
      </c>
      <c r="I27" s="5">
        <v>0.6</v>
      </c>
      <c r="W27" s="13" t="s">
        <v>349</v>
      </c>
      <c r="X27" s="5">
        <v>8.6</v>
      </c>
    </row>
    <row r="28" spans="2:27" x14ac:dyDescent="0.25">
      <c r="E28" s="13" t="s">
        <v>350</v>
      </c>
      <c r="F28" s="5">
        <v>0.3</v>
      </c>
      <c r="R28" s="28"/>
      <c r="S28" s="15"/>
      <c r="W28" s="13" t="s">
        <v>351</v>
      </c>
      <c r="X28" s="5">
        <v>1.7</v>
      </c>
    </row>
    <row r="29" spans="2:27" x14ac:dyDescent="0.25">
      <c r="W29" s="13" t="s">
        <v>354</v>
      </c>
      <c r="X29" s="5">
        <v>0.5</v>
      </c>
    </row>
    <row r="30" spans="2:27" x14ac:dyDescent="0.25">
      <c r="W30" s="13" t="s">
        <v>350</v>
      </c>
      <c r="X30" s="5">
        <v>0.5</v>
      </c>
    </row>
    <row r="31" spans="2:27" x14ac:dyDescent="0.25">
      <c r="W31" s="74"/>
      <c r="X31" s="23"/>
      <c r="Z31" s="16"/>
      <c r="AA31" s="15"/>
    </row>
    <row r="32" spans="2:27" x14ac:dyDescent="0.25">
      <c r="B32" s="117" t="s">
        <v>427</v>
      </c>
      <c r="C32" s="119"/>
      <c r="E32" s="117" t="s">
        <v>428</v>
      </c>
      <c r="F32" s="119"/>
      <c r="H32" s="117" t="s">
        <v>429</v>
      </c>
      <c r="I32" s="119"/>
      <c r="J32" s="15"/>
      <c r="K32" s="117" t="s">
        <v>430</v>
      </c>
      <c r="L32" s="119"/>
      <c r="N32" s="117" t="s">
        <v>431</v>
      </c>
      <c r="O32" s="119"/>
      <c r="Q32" s="117" t="s">
        <v>432</v>
      </c>
      <c r="R32" s="119"/>
      <c r="S32" s="15"/>
      <c r="T32" s="117" t="s">
        <v>433</v>
      </c>
      <c r="U32" s="119"/>
      <c r="W32" s="117" t="s">
        <v>434</v>
      </c>
      <c r="X32" s="119"/>
    </row>
    <row r="33" spans="2:24" x14ac:dyDescent="0.25">
      <c r="B33" s="65" t="s">
        <v>0</v>
      </c>
      <c r="C33" s="66" t="s">
        <v>325</v>
      </c>
      <c r="E33" s="65" t="s">
        <v>0</v>
      </c>
      <c r="F33" s="66" t="s">
        <v>325</v>
      </c>
      <c r="H33" s="65" t="s">
        <v>0</v>
      </c>
      <c r="I33" s="66" t="s">
        <v>325</v>
      </c>
      <c r="K33" s="65" t="s">
        <v>0</v>
      </c>
      <c r="L33" s="66" t="s">
        <v>325</v>
      </c>
      <c r="M33" s="16"/>
      <c r="N33" s="65" t="s">
        <v>0</v>
      </c>
      <c r="O33" s="66" t="s">
        <v>325</v>
      </c>
      <c r="Q33" s="65" t="s">
        <v>0</v>
      </c>
      <c r="R33" s="66" t="s">
        <v>325</v>
      </c>
      <c r="T33" s="65" t="s">
        <v>0</v>
      </c>
      <c r="U33" s="66" t="s">
        <v>325</v>
      </c>
      <c r="V33" s="16"/>
      <c r="W33" s="65" t="s">
        <v>0</v>
      </c>
      <c r="X33" s="66" t="s">
        <v>325</v>
      </c>
    </row>
    <row r="34" spans="2:24" x14ac:dyDescent="0.25">
      <c r="B34" s="5" t="s">
        <v>326</v>
      </c>
      <c r="C34" s="5">
        <v>6.5</v>
      </c>
      <c r="E34" s="13" t="s">
        <v>326</v>
      </c>
      <c r="F34" s="5">
        <v>7.8</v>
      </c>
      <c r="H34" s="13" t="s">
        <v>326</v>
      </c>
      <c r="I34" s="5">
        <v>6.8</v>
      </c>
      <c r="K34" s="13" t="s">
        <v>326</v>
      </c>
      <c r="L34" s="5">
        <v>7.8</v>
      </c>
      <c r="N34" s="13" t="s">
        <v>326</v>
      </c>
      <c r="O34" s="5">
        <v>4.4000000000000004</v>
      </c>
      <c r="Q34" s="13" t="s">
        <v>326</v>
      </c>
      <c r="R34" s="5">
        <v>9</v>
      </c>
      <c r="T34" s="13" t="s">
        <v>326</v>
      </c>
      <c r="U34" s="5">
        <v>7</v>
      </c>
      <c r="W34" s="13" t="s">
        <v>326</v>
      </c>
      <c r="X34" s="5">
        <v>2.4</v>
      </c>
    </row>
    <row r="35" spans="2:24" x14ac:dyDescent="0.25">
      <c r="B35" s="5" t="s">
        <v>327</v>
      </c>
      <c r="C35" s="5">
        <v>24.9</v>
      </c>
      <c r="E35" s="13" t="s">
        <v>327</v>
      </c>
      <c r="F35" s="5">
        <v>26.7</v>
      </c>
      <c r="H35" s="13" t="s">
        <v>327</v>
      </c>
      <c r="I35" s="5">
        <v>28.7</v>
      </c>
      <c r="K35" s="13" t="s">
        <v>327</v>
      </c>
      <c r="L35" s="5">
        <v>25.3</v>
      </c>
      <c r="N35" s="13" t="s">
        <v>327</v>
      </c>
      <c r="O35" s="5">
        <v>42.9</v>
      </c>
      <c r="Q35" s="13" t="s">
        <v>327</v>
      </c>
      <c r="R35" s="5">
        <v>26.6</v>
      </c>
      <c r="T35" s="13" t="s">
        <v>327</v>
      </c>
      <c r="U35" s="5">
        <v>26.7</v>
      </c>
      <c r="W35" s="13" t="s">
        <v>327</v>
      </c>
      <c r="X35" s="5">
        <v>59.8</v>
      </c>
    </row>
    <row r="36" spans="2:24" x14ac:dyDescent="0.25">
      <c r="B36" s="5" t="s">
        <v>52</v>
      </c>
      <c r="C36" s="5">
        <v>1719.6</v>
      </c>
      <c r="E36" s="13" t="s">
        <v>52</v>
      </c>
      <c r="F36" s="5">
        <v>1923.3</v>
      </c>
      <c r="H36" s="13" t="s">
        <v>52</v>
      </c>
      <c r="I36" s="5">
        <v>2278.6999999999998</v>
      </c>
      <c r="K36" s="13" t="s">
        <v>52</v>
      </c>
      <c r="L36" s="5">
        <v>1819.8</v>
      </c>
      <c r="N36" s="13" t="s">
        <v>52</v>
      </c>
      <c r="O36" s="5">
        <v>1272.4000000000001</v>
      </c>
      <c r="Q36" s="13" t="s">
        <v>52</v>
      </c>
      <c r="R36" s="5">
        <v>1821.6</v>
      </c>
      <c r="T36" s="13" t="s">
        <v>52</v>
      </c>
      <c r="U36" s="5">
        <v>2261.1</v>
      </c>
      <c r="W36" s="13" t="s">
        <v>52</v>
      </c>
      <c r="X36" s="5">
        <v>1875.9</v>
      </c>
    </row>
    <row r="37" spans="2:24" x14ac:dyDescent="0.25">
      <c r="B37" s="5" t="s">
        <v>53</v>
      </c>
      <c r="C37" s="5">
        <v>1013</v>
      </c>
      <c r="E37" s="13" t="s">
        <v>53</v>
      </c>
      <c r="F37" s="5">
        <v>846.9</v>
      </c>
      <c r="H37" s="13" t="s">
        <v>53</v>
      </c>
      <c r="I37" s="5">
        <v>760.8</v>
      </c>
      <c r="K37" s="13" t="s">
        <v>53</v>
      </c>
      <c r="L37" s="5">
        <v>870.5</v>
      </c>
      <c r="N37" s="13" t="s">
        <v>53</v>
      </c>
      <c r="O37" s="5">
        <v>723.1</v>
      </c>
      <c r="Q37" s="13" t="s">
        <v>53</v>
      </c>
      <c r="R37" s="5">
        <v>859.3</v>
      </c>
      <c r="T37" s="13" t="s">
        <v>53</v>
      </c>
      <c r="U37" s="5">
        <v>767.9</v>
      </c>
      <c r="W37" s="13" t="s">
        <v>53</v>
      </c>
      <c r="X37" s="5">
        <v>706.4</v>
      </c>
    </row>
    <row r="38" spans="2:24" x14ac:dyDescent="0.25">
      <c r="B38" s="5" t="s">
        <v>328</v>
      </c>
      <c r="C38" s="5">
        <v>99.8</v>
      </c>
      <c r="E38" s="13" t="s">
        <v>328</v>
      </c>
      <c r="F38" s="5">
        <v>109.2</v>
      </c>
      <c r="H38" s="13" t="s">
        <v>328</v>
      </c>
      <c r="I38" s="5">
        <v>105</v>
      </c>
      <c r="K38" s="13" t="s">
        <v>328</v>
      </c>
      <c r="L38" s="5">
        <v>110.8</v>
      </c>
      <c r="N38" s="13" t="s">
        <v>328</v>
      </c>
      <c r="O38" s="5">
        <v>93.7</v>
      </c>
      <c r="Q38" s="13" t="s">
        <v>328</v>
      </c>
      <c r="R38" s="5">
        <v>107.9</v>
      </c>
      <c r="T38" s="13" t="s">
        <v>328</v>
      </c>
      <c r="U38" s="5">
        <v>91.8</v>
      </c>
      <c r="W38" s="13" t="s">
        <v>328</v>
      </c>
      <c r="X38" s="5">
        <v>84.7</v>
      </c>
    </row>
    <row r="39" spans="2:24" x14ac:dyDescent="0.25">
      <c r="B39" s="5" t="s">
        <v>55</v>
      </c>
      <c r="C39" s="5">
        <v>1742</v>
      </c>
      <c r="E39" s="13" t="s">
        <v>55</v>
      </c>
      <c r="F39" s="5">
        <v>1968.2</v>
      </c>
      <c r="H39" s="13" t="s">
        <v>55</v>
      </c>
      <c r="I39" s="5">
        <v>1899.4</v>
      </c>
      <c r="K39" s="13" t="s">
        <v>55</v>
      </c>
      <c r="L39" s="5">
        <v>2010.9</v>
      </c>
      <c r="N39" s="13" t="s">
        <v>55</v>
      </c>
      <c r="O39" s="5">
        <v>1697.5</v>
      </c>
      <c r="Q39" s="13" t="s">
        <v>55</v>
      </c>
      <c r="R39" s="5">
        <v>2017.4</v>
      </c>
      <c r="T39" s="13" t="s">
        <v>55</v>
      </c>
      <c r="U39" s="5">
        <v>1926.2</v>
      </c>
      <c r="W39" s="13" t="s">
        <v>55</v>
      </c>
      <c r="X39" s="5">
        <v>1667.6</v>
      </c>
    </row>
    <row r="40" spans="2:24" x14ac:dyDescent="0.25">
      <c r="B40" s="5" t="s">
        <v>329</v>
      </c>
      <c r="C40" s="5">
        <v>9</v>
      </c>
      <c r="E40" s="13" t="s">
        <v>329</v>
      </c>
      <c r="F40" s="5">
        <v>10.9</v>
      </c>
      <c r="H40" s="13" t="s">
        <v>329</v>
      </c>
      <c r="I40" s="5">
        <v>9.1999999999999993</v>
      </c>
      <c r="K40" s="13" t="s">
        <v>329</v>
      </c>
      <c r="L40" s="5">
        <v>14.3</v>
      </c>
      <c r="N40" s="13" t="s">
        <v>329</v>
      </c>
      <c r="O40" s="5">
        <v>8.5</v>
      </c>
      <c r="Q40" s="13" t="s">
        <v>329</v>
      </c>
      <c r="R40" s="5">
        <v>13.3</v>
      </c>
      <c r="T40" s="13" t="s">
        <v>329</v>
      </c>
      <c r="U40" s="5">
        <v>8.6</v>
      </c>
      <c r="W40" s="13" t="s">
        <v>329</v>
      </c>
      <c r="X40" s="5">
        <v>7.7</v>
      </c>
    </row>
    <row r="41" spans="2:24" x14ac:dyDescent="0.25">
      <c r="B41" s="5" t="s">
        <v>330</v>
      </c>
      <c r="C41" s="5">
        <v>71.7</v>
      </c>
      <c r="E41" s="13" t="s">
        <v>330</v>
      </c>
      <c r="F41" s="5">
        <v>49.2</v>
      </c>
      <c r="H41" s="13" t="s">
        <v>330</v>
      </c>
      <c r="I41" s="5">
        <v>34.299999999999997</v>
      </c>
      <c r="K41" s="13" t="s">
        <v>330</v>
      </c>
      <c r="L41" s="5">
        <v>38.799999999999997</v>
      </c>
      <c r="N41" s="13" t="s">
        <v>330</v>
      </c>
      <c r="O41" s="5">
        <v>26.9</v>
      </c>
      <c r="Q41" s="13" t="s">
        <v>330</v>
      </c>
      <c r="R41" s="5">
        <v>40.299999999999997</v>
      </c>
      <c r="T41" s="13" t="s">
        <v>330</v>
      </c>
      <c r="U41" s="5">
        <v>34.9</v>
      </c>
      <c r="W41" s="13" t="s">
        <v>330</v>
      </c>
      <c r="X41" s="5">
        <v>26.8</v>
      </c>
    </row>
    <row r="42" spans="2:24" x14ac:dyDescent="0.25">
      <c r="B42" s="5" t="s">
        <v>331</v>
      </c>
      <c r="C42" s="5">
        <v>0.2</v>
      </c>
      <c r="E42" s="13" t="s">
        <v>331</v>
      </c>
      <c r="F42" s="5">
        <v>0.5</v>
      </c>
      <c r="H42" s="13" t="s">
        <v>331</v>
      </c>
      <c r="I42" s="5">
        <v>0.4</v>
      </c>
      <c r="K42" s="13" t="s">
        <v>333</v>
      </c>
      <c r="L42" s="5">
        <v>0.1</v>
      </c>
      <c r="N42" s="13" t="s">
        <v>331</v>
      </c>
      <c r="O42" s="5">
        <v>0.9</v>
      </c>
      <c r="Q42" s="13" t="s">
        <v>331</v>
      </c>
      <c r="R42" s="5">
        <v>0.4</v>
      </c>
      <c r="T42" s="13" t="s">
        <v>331</v>
      </c>
      <c r="U42" s="5">
        <v>0.4</v>
      </c>
      <c r="W42" s="13" t="s">
        <v>331</v>
      </c>
      <c r="X42" s="5">
        <v>1.5</v>
      </c>
    </row>
    <row r="43" spans="2:24" x14ac:dyDescent="0.25">
      <c r="B43" s="5" t="s">
        <v>332</v>
      </c>
      <c r="C43" s="5">
        <v>0.2</v>
      </c>
      <c r="E43" s="13" t="s">
        <v>334</v>
      </c>
      <c r="F43" s="5">
        <v>4.2</v>
      </c>
      <c r="H43" s="13" t="s">
        <v>332</v>
      </c>
      <c r="I43" s="5">
        <v>0.4</v>
      </c>
      <c r="K43" s="13" t="s">
        <v>334</v>
      </c>
      <c r="L43" s="5">
        <v>5.7</v>
      </c>
      <c r="N43" s="13" t="s">
        <v>332</v>
      </c>
      <c r="O43" s="5">
        <v>0.1</v>
      </c>
      <c r="Q43" s="13" t="s">
        <v>332</v>
      </c>
      <c r="R43" s="5">
        <v>0.1</v>
      </c>
      <c r="T43" s="13" t="s">
        <v>332</v>
      </c>
      <c r="U43" s="5">
        <v>0.3</v>
      </c>
      <c r="W43" s="13" t="s">
        <v>332</v>
      </c>
      <c r="X43" s="5">
        <v>0.4</v>
      </c>
    </row>
    <row r="44" spans="2:24" x14ac:dyDescent="0.25">
      <c r="B44" s="5" t="s">
        <v>335</v>
      </c>
      <c r="C44" s="5">
        <v>0.8</v>
      </c>
      <c r="E44" s="13" t="s">
        <v>336</v>
      </c>
      <c r="F44" s="5">
        <v>3.4</v>
      </c>
      <c r="H44" s="13" t="s">
        <v>334</v>
      </c>
      <c r="I44" s="5">
        <v>5.5</v>
      </c>
      <c r="K44" s="13" t="s">
        <v>336</v>
      </c>
      <c r="L44" s="5">
        <v>0.4</v>
      </c>
      <c r="N44" s="13" t="s">
        <v>335</v>
      </c>
      <c r="O44" s="5">
        <v>0.4</v>
      </c>
      <c r="Q44" s="13" t="s">
        <v>334</v>
      </c>
      <c r="R44" s="5">
        <v>4.5</v>
      </c>
      <c r="T44" s="13" t="s">
        <v>335</v>
      </c>
      <c r="U44" s="5">
        <v>0.1</v>
      </c>
      <c r="W44" s="13" t="s">
        <v>334</v>
      </c>
      <c r="X44" s="5">
        <v>5.2</v>
      </c>
    </row>
    <row r="45" spans="2:24" x14ac:dyDescent="0.25">
      <c r="B45" s="5" t="s">
        <v>334</v>
      </c>
      <c r="C45" s="5">
        <v>2.9</v>
      </c>
      <c r="E45" s="13" t="s">
        <v>338</v>
      </c>
      <c r="F45" s="5">
        <v>0.4</v>
      </c>
      <c r="H45" s="13" t="s">
        <v>336</v>
      </c>
      <c r="I45" s="5">
        <v>0.5</v>
      </c>
      <c r="K45" s="13" t="s">
        <v>338</v>
      </c>
      <c r="L45" s="5">
        <v>0.3</v>
      </c>
      <c r="N45" s="13" t="s">
        <v>334</v>
      </c>
      <c r="O45" s="5">
        <v>6.4</v>
      </c>
      <c r="Q45" s="13" t="s">
        <v>336</v>
      </c>
      <c r="R45" s="5">
        <v>1.7</v>
      </c>
      <c r="T45" s="13" t="s">
        <v>334</v>
      </c>
      <c r="U45" s="5">
        <v>5.0999999999999996</v>
      </c>
      <c r="W45" s="13" t="s">
        <v>336</v>
      </c>
      <c r="X45" s="5">
        <v>2.2000000000000002</v>
      </c>
    </row>
    <row r="46" spans="2:24" x14ac:dyDescent="0.25">
      <c r="B46" s="5" t="s">
        <v>336</v>
      </c>
      <c r="C46" s="5">
        <v>3</v>
      </c>
      <c r="E46" s="13" t="s">
        <v>339</v>
      </c>
      <c r="F46" s="5">
        <v>0.4</v>
      </c>
      <c r="H46" s="13" t="s">
        <v>341</v>
      </c>
      <c r="I46" s="5">
        <v>1.3</v>
      </c>
      <c r="K46" s="13" t="s">
        <v>341</v>
      </c>
      <c r="L46" s="5">
        <v>0.7</v>
      </c>
      <c r="N46" s="13" t="s">
        <v>336</v>
      </c>
      <c r="O46" s="5">
        <v>0.4</v>
      </c>
      <c r="Q46" s="13" t="s">
        <v>338</v>
      </c>
      <c r="R46" s="5">
        <v>0.2</v>
      </c>
      <c r="T46" s="13" t="s">
        <v>336</v>
      </c>
      <c r="U46" s="5">
        <v>0.1</v>
      </c>
      <c r="W46" s="13" t="s">
        <v>338</v>
      </c>
      <c r="X46" s="5">
        <v>3.7</v>
      </c>
    </row>
    <row r="47" spans="2:24" x14ac:dyDescent="0.25">
      <c r="B47" s="5" t="s">
        <v>338</v>
      </c>
      <c r="C47" s="5">
        <v>0.2</v>
      </c>
      <c r="E47" s="13" t="s">
        <v>341</v>
      </c>
      <c r="F47" s="5">
        <v>1.1000000000000001</v>
      </c>
      <c r="H47" s="13" t="s">
        <v>344</v>
      </c>
      <c r="I47" s="5">
        <v>1.8</v>
      </c>
      <c r="K47" s="13" t="s">
        <v>344</v>
      </c>
      <c r="L47" s="5">
        <v>1.1000000000000001</v>
      </c>
      <c r="N47" s="13" t="s">
        <v>338</v>
      </c>
      <c r="O47" s="5">
        <v>3.2</v>
      </c>
      <c r="Q47" s="13" t="s">
        <v>342</v>
      </c>
      <c r="R47" s="5">
        <v>0.1</v>
      </c>
      <c r="T47" s="13" t="s">
        <v>344</v>
      </c>
      <c r="U47" s="5">
        <v>4.5</v>
      </c>
      <c r="W47" s="13" t="s">
        <v>339</v>
      </c>
      <c r="X47" s="5">
        <v>7.4</v>
      </c>
    </row>
    <row r="48" spans="2:24" x14ac:dyDescent="0.25">
      <c r="B48" s="5" t="s">
        <v>341</v>
      </c>
      <c r="C48" s="5">
        <v>1.8</v>
      </c>
      <c r="E48" s="13" t="s">
        <v>340</v>
      </c>
      <c r="F48" s="5">
        <v>1.7</v>
      </c>
      <c r="H48" s="13" t="s">
        <v>340</v>
      </c>
      <c r="I48" s="5">
        <v>0.9</v>
      </c>
      <c r="K48" s="13" t="s">
        <v>340</v>
      </c>
      <c r="L48" s="5">
        <v>3.7</v>
      </c>
      <c r="N48" s="13" t="s">
        <v>339</v>
      </c>
      <c r="O48" s="5">
        <v>9</v>
      </c>
      <c r="Q48" s="13" t="s">
        <v>341</v>
      </c>
      <c r="R48" s="5">
        <v>0.6</v>
      </c>
      <c r="T48" s="13" t="s">
        <v>340</v>
      </c>
      <c r="U48" s="5">
        <v>3.2</v>
      </c>
      <c r="W48" s="13" t="s">
        <v>341</v>
      </c>
      <c r="X48" s="5">
        <v>1.3</v>
      </c>
    </row>
    <row r="49" spans="2:26" x14ac:dyDescent="0.25">
      <c r="B49" s="5" t="s">
        <v>344</v>
      </c>
      <c r="C49" s="5">
        <v>0.5</v>
      </c>
      <c r="E49" s="13" t="s">
        <v>343</v>
      </c>
      <c r="F49" s="5">
        <v>0.4</v>
      </c>
      <c r="H49" s="13" t="s">
        <v>345</v>
      </c>
      <c r="I49" s="5">
        <v>1.4</v>
      </c>
      <c r="K49" s="13" t="s">
        <v>343</v>
      </c>
      <c r="L49" s="5">
        <v>1.2</v>
      </c>
      <c r="N49" s="13" t="s">
        <v>344</v>
      </c>
      <c r="O49" s="5">
        <v>1.9</v>
      </c>
      <c r="Q49" s="13" t="s">
        <v>340</v>
      </c>
      <c r="R49" s="5">
        <v>0.6</v>
      </c>
      <c r="T49" s="13" t="s">
        <v>345</v>
      </c>
      <c r="U49" s="5">
        <v>2.5</v>
      </c>
      <c r="W49" s="13" t="s">
        <v>344</v>
      </c>
      <c r="X49" s="5">
        <v>4.8</v>
      </c>
    </row>
    <row r="50" spans="2:26" x14ac:dyDescent="0.25">
      <c r="B50" s="5" t="s">
        <v>340</v>
      </c>
      <c r="C50" s="5">
        <v>3.1</v>
      </c>
      <c r="E50" s="13" t="s">
        <v>345</v>
      </c>
      <c r="F50" s="5">
        <v>4.5999999999999996</v>
      </c>
      <c r="H50" s="13" t="s">
        <v>352</v>
      </c>
      <c r="I50" s="5">
        <v>3.7</v>
      </c>
      <c r="K50" s="13" t="s">
        <v>345</v>
      </c>
      <c r="L50" s="5">
        <v>4.9000000000000004</v>
      </c>
      <c r="N50" s="13" t="s">
        <v>340</v>
      </c>
      <c r="O50" s="5">
        <v>0.6</v>
      </c>
      <c r="Q50" s="13" t="s">
        <v>345</v>
      </c>
      <c r="R50" s="5">
        <v>4.3</v>
      </c>
      <c r="T50" s="13" t="s">
        <v>352</v>
      </c>
      <c r="U50" s="5">
        <v>5.0999999999999996</v>
      </c>
      <c r="W50" s="13" t="s">
        <v>340</v>
      </c>
      <c r="X50" s="5">
        <v>3.1</v>
      </c>
    </row>
    <row r="51" spans="2:26" x14ac:dyDescent="0.25">
      <c r="B51" s="5" t="s">
        <v>352</v>
      </c>
      <c r="C51" s="5">
        <v>1.1000000000000001</v>
      </c>
      <c r="E51" s="13" t="s">
        <v>346</v>
      </c>
      <c r="F51" s="5">
        <v>0.4</v>
      </c>
      <c r="H51" s="13" t="s">
        <v>346</v>
      </c>
      <c r="I51" s="5">
        <v>1.7</v>
      </c>
      <c r="K51" s="13" t="s">
        <v>346</v>
      </c>
      <c r="L51" s="5">
        <v>4.3</v>
      </c>
      <c r="N51" s="13" t="s">
        <v>345</v>
      </c>
      <c r="O51" s="5">
        <v>2.6</v>
      </c>
      <c r="Q51" s="13" t="s">
        <v>346</v>
      </c>
      <c r="R51" s="5">
        <v>0.3</v>
      </c>
      <c r="T51" s="13" t="s">
        <v>346</v>
      </c>
      <c r="U51" s="5">
        <v>2.2000000000000002</v>
      </c>
      <c r="W51" s="13" t="s">
        <v>347</v>
      </c>
      <c r="X51" s="5">
        <v>0.4</v>
      </c>
    </row>
    <row r="52" spans="2:26" x14ac:dyDescent="0.25">
      <c r="B52" s="5" t="s">
        <v>346</v>
      </c>
      <c r="C52" s="5">
        <v>3.8</v>
      </c>
      <c r="E52" s="13" t="s">
        <v>348</v>
      </c>
      <c r="F52" s="5">
        <v>0.2</v>
      </c>
      <c r="H52" s="13" t="s">
        <v>349</v>
      </c>
      <c r="I52" s="5">
        <v>7.2</v>
      </c>
      <c r="K52" s="13" t="s">
        <v>349</v>
      </c>
      <c r="L52" s="5">
        <v>9.1999999999999993</v>
      </c>
      <c r="N52" s="13" t="s">
        <v>346</v>
      </c>
      <c r="O52" s="5">
        <v>2.8</v>
      </c>
      <c r="Q52" s="13" t="s">
        <v>348</v>
      </c>
      <c r="R52" s="5">
        <v>0.6</v>
      </c>
      <c r="T52" s="13" t="s">
        <v>353</v>
      </c>
      <c r="U52" s="5">
        <v>0.2</v>
      </c>
      <c r="W52" s="13" t="s">
        <v>343</v>
      </c>
      <c r="X52" s="5">
        <v>0.7</v>
      </c>
    </row>
    <row r="53" spans="2:26" x14ac:dyDescent="0.25">
      <c r="B53" s="5" t="s">
        <v>348</v>
      </c>
      <c r="C53" s="5">
        <v>0.4</v>
      </c>
      <c r="E53" s="13" t="s">
        <v>349</v>
      </c>
      <c r="F53" s="5">
        <v>7.8</v>
      </c>
      <c r="H53" s="13" t="s">
        <v>351</v>
      </c>
      <c r="I53" s="5">
        <v>0.9</v>
      </c>
      <c r="K53" s="13" t="s">
        <v>351</v>
      </c>
      <c r="L53" s="5">
        <v>1.9</v>
      </c>
      <c r="N53" s="13" t="s">
        <v>353</v>
      </c>
      <c r="O53" s="5">
        <v>0.5</v>
      </c>
      <c r="Q53" s="13" t="s">
        <v>349</v>
      </c>
      <c r="R53" s="5">
        <v>9</v>
      </c>
      <c r="T53" s="13" t="s">
        <v>349</v>
      </c>
      <c r="U53" s="5">
        <v>9.8000000000000007</v>
      </c>
      <c r="W53" s="13" t="s">
        <v>345</v>
      </c>
      <c r="X53" s="5">
        <v>1.3</v>
      </c>
    </row>
    <row r="54" spans="2:26" x14ac:dyDescent="0.25">
      <c r="B54" s="5" t="s">
        <v>353</v>
      </c>
      <c r="C54" s="5">
        <v>0.6</v>
      </c>
      <c r="E54" s="13" t="s">
        <v>351</v>
      </c>
      <c r="F54" s="5">
        <v>0.2</v>
      </c>
      <c r="H54" s="13" t="s">
        <v>350</v>
      </c>
      <c r="I54" s="5">
        <v>0.3</v>
      </c>
      <c r="K54" s="13" t="s">
        <v>350</v>
      </c>
      <c r="L54" s="5">
        <v>0.4</v>
      </c>
      <c r="N54" s="13" t="s">
        <v>349</v>
      </c>
      <c r="O54" s="5">
        <v>5.9</v>
      </c>
      <c r="Q54" s="13" t="s">
        <v>351</v>
      </c>
      <c r="R54" s="5">
        <v>0.4</v>
      </c>
      <c r="T54" s="13" t="s">
        <v>351</v>
      </c>
      <c r="U54" s="5">
        <v>1.4</v>
      </c>
      <c r="W54" s="13" t="s">
        <v>352</v>
      </c>
      <c r="X54" s="5">
        <v>1.1000000000000001</v>
      </c>
    </row>
    <row r="55" spans="2:26" x14ac:dyDescent="0.25">
      <c r="B55" s="5" t="s">
        <v>349</v>
      </c>
      <c r="C55" s="5">
        <v>7.4</v>
      </c>
      <c r="E55" s="13" t="s">
        <v>350</v>
      </c>
      <c r="F55" s="5">
        <v>0.4</v>
      </c>
      <c r="N55" s="13" t="s">
        <v>351</v>
      </c>
      <c r="O55" s="5">
        <v>1.2</v>
      </c>
      <c r="Q55" s="13" t="s">
        <v>350</v>
      </c>
      <c r="R55" s="5">
        <v>0.3</v>
      </c>
      <c r="T55" s="13" t="s">
        <v>354</v>
      </c>
      <c r="U55" s="5">
        <v>0.1</v>
      </c>
      <c r="W55" s="13" t="s">
        <v>346</v>
      </c>
      <c r="X55" s="5">
        <v>2.6</v>
      </c>
    </row>
    <row r="56" spans="2:26" x14ac:dyDescent="0.25">
      <c r="B56" s="5" t="s">
        <v>351</v>
      </c>
      <c r="C56" s="5">
        <v>1.1000000000000001</v>
      </c>
      <c r="N56" s="13" t="s">
        <v>354</v>
      </c>
      <c r="O56" s="5">
        <v>0.1</v>
      </c>
      <c r="W56" s="13" t="s">
        <v>349</v>
      </c>
      <c r="X56" s="5">
        <v>6.7</v>
      </c>
    </row>
    <row r="57" spans="2:26" x14ac:dyDescent="0.25">
      <c r="B57" s="5" t="s">
        <v>354</v>
      </c>
      <c r="C57" s="5">
        <v>0.4</v>
      </c>
      <c r="N57" s="13" t="s">
        <v>350</v>
      </c>
      <c r="O57" s="5">
        <v>0.6</v>
      </c>
      <c r="W57" s="13" t="s">
        <v>351</v>
      </c>
      <c r="X57" s="5">
        <v>1.2</v>
      </c>
    </row>
    <row r="58" spans="2:26" x14ac:dyDescent="0.25">
      <c r="B58" s="5" t="s">
        <v>350</v>
      </c>
      <c r="C58" s="5">
        <v>0.6</v>
      </c>
      <c r="W58" s="13" t="s">
        <v>350</v>
      </c>
      <c r="X58" s="5">
        <v>0.5</v>
      </c>
    </row>
    <row r="60" spans="2:26" x14ac:dyDescent="0.25">
      <c r="U60" s="28"/>
      <c r="V60" s="15"/>
      <c r="Y60" s="16"/>
      <c r="Z60" s="15"/>
    </row>
    <row r="61" spans="2:26" x14ac:dyDescent="0.25">
      <c r="B61" s="117" t="s">
        <v>435</v>
      </c>
      <c r="C61" s="119"/>
      <c r="E61" s="117" t="s">
        <v>436</v>
      </c>
      <c r="F61" s="119"/>
      <c r="H61" s="117" t="s">
        <v>437</v>
      </c>
      <c r="I61" s="119"/>
      <c r="K61" s="117" t="s">
        <v>438</v>
      </c>
      <c r="L61" s="119"/>
      <c r="N61" s="117" t="s">
        <v>439</v>
      </c>
      <c r="O61" s="119"/>
      <c r="Q61" s="117" t="s">
        <v>440</v>
      </c>
      <c r="R61" s="119"/>
      <c r="T61" s="117" t="s">
        <v>441</v>
      </c>
      <c r="U61" s="119"/>
      <c r="W61" s="117" t="s">
        <v>442</v>
      </c>
      <c r="X61" s="119"/>
    </row>
    <row r="62" spans="2:26" x14ac:dyDescent="0.25">
      <c r="B62" s="65" t="s">
        <v>0</v>
      </c>
      <c r="C62" s="66" t="s">
        <v>325</v>
      </c>
      <c r="E62" s="65" t="s">
        <v>0</v>
      </c>
      <c r="F62" s="66" t="s">
        <v>325</v>
      </c>
      <c r="H62" s="65" t="s">
        <v>0</v>
      </c>
      <c r="I62" s="66" t="s">
        <v>325</v>
      </c>
      <c r="K62" s="65" t="s">
        <v>0</v>
      </c>
      <c r="L62" s="66" t="s">
        <v>325</v>
      </c>
      <c r="M62" s="15"/>
      <c r="N62" s="65" t="s">
        <v>0</v>
      </c>
      <c r="O62" s="66" t="s">
        <v>325</v>
      </c>
      <c r="Q62" s="65" t="s">
        <v>0</v>
      </c>
      <c r="R62" s="66" t="s">
        <v>325</v>
      </c>
      <c r="T62" s="65" t="s">
        <v>0</v>
      </c>
      <c r="U62" s="66" t="s">
        <v>325</v>
      </c>
      <c r="W62" s="65" t="s">
        <v>0</v>
      </c>
      <c r="X62" s="66" t="s">
        <v>325</v>
      </c>
    </row>
    <row r="63" spans="2:26" x14ac:dyDescent="0.25">
      <c r="B63" s="13" t="s">
        <v>326</v>
      </c>
      <c r="C63" s="5">
        <v>7.9</v>
      </c>
      <c r="E63" s="13" t="s">
        <v>326</v>
      </c>
      <c r="F63" s="5">
        <v>8.1999999999999993</v>
      </c>
      <c r="H63" s="13" t="s">
        <v>326</v>
      </c>
      <c r="I63" s="5">
        <v>7.9</v>
      </c>
      <c r="J63" s="16"/>
      <c r="K63" s="13" t="s">
        <v>326</v>
      </c>
      <c r="L63" s="5">
        <v>7.6</v>
      </c>
      <c r="N63" s="13" t="s">
        <v>326</v>
      </c>
      <c r="O63" s="5">
        <v>5.5</v>
      </c>
      <c r="Q63" s="13" t="s">
        <v>326</v>
      </c>
      <c r="R63" s="5">
        <v>4.9000000000000004</v>
      </c>
      <c r="T63" s="13" t="s">
        <v>326</v>
      </c>
      <c r="U63" s="5">
        <v>5.8</v>
      </c>
      <c r="W63" s="13" t="s">
        <v>326</v>
      </c>
      <c r="X63" s="5">
        <v>7</v>
      </c>
    </row>
    <row r="64" spans="2:26" x14ac:dyDescent="0.25">
      <c r="B64" s="13" t="s">
        <v>327</v>
      </c>
      <c r="C64" s="5">
        <v>26.8</v>
      </c>
      <c r="E64" s="13" t="s">
        <v>327</v>
      </c>
      <c r="F64" s="5">
        <v>26.6</v>
      </c>
      <c r="H64" s="13" t="s">
        <v>327</v>
      </c>
      <c r="I64" s="5">
        <v>46</v>
      </c>
      <c r="K64" s="13" t="s">
        <v>327</v>
      </c>
      <c r="L64" s="5">
        <v>25.3</v>
      </c>
      <c r="N64" s="13" t="s">
        <v>327</v>
      </c>
      <c r="O64" s="5">
        <v>15</v>
      </c>
      <c r="Q64" s="13" t="s">
        <v>327</v>
      </c>
      <c r="R64" s="5">
        <v>19.399999999999999</v>
      </c>
      <c r="T64" s="13" t="s">
        <v>327</v>
      </c>
      <c r="U64" s="5">
        <v>17.2</v>
      </c>
      <c r="W64" s="13" t="s">
        <v>327</v>
      </c>
      <c r="X64" s="5">
        <v>26.6</v>
      </c>
    </row>
    <row r="65" spans="2:24" x14ac:dyDescent="0.25">
      <c r="B65" s="13" t="s">
        <v>52</v>
      </c>
      <c r="C65" s="5">
        <v>1776.7</v>
      </c>
      <c r="E65" s="13" t="s">
        <v>52</v>
      </c>
      <c r="F65" s="5">
        <v>1923.7</v>
      </c>
      <c r="H65" s="13" t="s">
        <v>52</v>
      </c>
      <c r="I65" s="5">
        <v>1990.3</v>
      </c>
      <c r="K65" s="13" t="s">
        <v>52</v>
      </c>
      <c r="L65" s="5">
        <v>1685.1</v>
      </c>
      <c r="N65" s="13" t="s">
        <v>52</v>
      </c>
      <c r="O65" s="5">
        <v>1401.6</v>
      </c>
      <c r="Q65" s="13" t="s">
        <v>52</v>
      </c>
      <c r="R65" s="5">
        <v>2459.6999999999998</v>
      </c>
      <c r="T65" s="13" t="s">
        <v>52</v>
      </c>
      <c r="U65" s="5">
        <v>2069.6</v>
      </c>
      <c r="W65" s="13" t="s">
        <v>52</v>
      </c>
      <c r="X65" s="5">
        <v>1877.5</v>
      </c>
    </row>
    <row r="66" spans="2:24" x14ac:dyDescent="0.25">
      <c r="B66" s="13" t="s">
        <v>53</v>
      </c>
      <c r="C66" s="5">
        <v>878.9</v>
      </c>
      <c r="E66" s="13" t="s">
        <v>53</v>
      </c>
      <c r="F66" s="5">
        <v>854.3</v>
      </c>
      <c r="H66" s="13" t="s">
        <v>53</v>
      </c>
      <c r="I66" s="5">
        <v>970.2</v>
      </c>
      <c r="K66" s="13" t="s">
        <v>53</v>
      </c>
      <c r="L66" s="5">
        <v>777.4</v>
      </c>
      <c r="N66" s="13" t="s">
        <v>53</v>
      </c>
      <c r="O66" s="5">
        <v>815.5</v>
      </c>
      <c r="Q66" s="13" t="s">
        <v>53</v>
      </c>
      <c r="R66" s="5">
        <v>729.2</v>
      </c>
      <c r="T66" s="13" t="s">
        <v>53</v>
      </c>
      <c r="U66" s="5">
        <v>909.6</v>
      </c>
      <c r="W66" s="13" t="s">
        <v>53</v>
      </c>
      <c r="X66" s="5">
        <v>814.2</v>
      </c>
    </row>
    <row r="67" spans="2:24" x14ac:dyDescent="0.25">
      <c r="B67" s="13" t="s">
        <v>328</v>
      </c>
      <c r="C67" s="5">
        <v>113.8</v>
      </c>
      <c r="E67" s="13" t="s">
        <v>328</v>
      </c>
      <c r="F67" s="5">
        <v>62.7</v>
      </c>
      <c r="H67" s="13" t="s">
        <v>328</v>
      </c>
      <c r="I67" s="5">
        <v>120.4</v>
      </c>
      <c r="K67" s="13" t="s">
        <v>328</v>
      </c>
      <c r="L67" s="5">
        <v>104.1</v>
      </c>
      <c r="N67" s="13" t="s">
        <v>328</v>
      </c>
      <c r="O67" s="5">
        <v>108.4</v>
      </c>
      <c r="Q67" s="13" t="s">
        <v>328</v>
      </c>
      <c r="R67" s="5">
        <v>105</v>
      </c>
      <c r="T67" s="13" t="s">
        <v>328</v>
      </c>
      <c r="U67" s="5">
        <v>116.9</v>
      </c>
      <c r="W67" s="13" t="s">
        <v>328</v>
      </c>
      <c r="X67" s="5">
        <v>108.7</v>
      </c>
    </row>
    <row r="68" spans="2:24" x14ac:dyDescent="0.25">
      <c r="B68" s="13" t="s">
        <v>55</v>
      </c>
      <c r="C68" s="5">
        <v>2035</v>
      </c>
      <c r="E68" s="13" t="s">
        <v>55</v>
      </c>
      <c r="F68" s="5">
        <v>2045.9</v>
      </c>
      <c r="H68" s="13" t="s">
        <v>55</v>
      </c>
      <c r="I68" s="5">
        <v>2113.1</v>
      </c>
      <c r="K68" s="13" t="s">
        <v>55</v>
      </c>
      <c r="L68" s="5">
        <v>1994</v>
      </c>
      <c r="N68" s="13" t="s">
        <v>55</v>
      </c>
      <c r="O68" s="5">
        <v>2022.2</v>
      </c>
      <c r="Q68" s="13" t="s">
        <v>55</v>
      </c>
      <c r="R68" s="5">
        <v>2231.3000000000002</v>
      </c>
      <c r="T68" s="13" t="s">
        <v>55</v>
      </c>
      <c r="U68" s="5">
        <v>1987.5</v>
      </c>
      <c r="W68" s="13" t="s">
        <v>55</v>
      </c>
      <c r="X68" s="5">
        <v>2005.8</v>
      </c>
    </row>
    <row r="69" spans="2:24" x14ac:dyDescent="0.25">
      <c r="B69" s="13" t="s">
        <v>329</v>
      </c>
      <c r="C69" s="5">
        <v>12.8</v>
      </c>
      <c r="E69" s="13" t="s">
        <v>329</v>
      </c>
      <c r="F69" s="5">
        <v>9.1</v>
      </c>
      <c r="H69" s="13" t="s">
        <v>329</v>
      </c>
      <c r="I69" s="5">
        <v>28.2</v>
      </c>
      <c r="K69" s="13" t="s">
        <v>329</v>
      </c>
      <c r="L69" s="5">
        <v>10.1</v>
      </c>
      <c r="N69" s="13" t="s">
        <v>329</v>
      </c>
      <c r="O69" s="5">
        <v>7</v>
      </c>
      <c r="Q69" s="13" t="s">
        <v>329</v>
      </c>
      <c r="R69" s="5">
        <v>8.5</v>
      </c>
      <c r="T69" s="13" t="s">
        <v>329</v>
      </c>
      <c r="U69" s="5">
        <v>10.4</v>
      </c>
      <c r="W69" s="13" t="s">
        <v>329</v>
      </c>
      <c r="X69" s="5">
        <v>9.8000000000000007</v>
      </c>
    </row>
    <row r="70" spans="2:24" x14ac:dyDescent="0.25">
      <c r="B70" s="13" t="s">
        <v>330</v>
      </c>
      <c r="C70" s="5">
        <v>39.299999999999997</v>
      </c>
      <c r="E70" s="13" t="s">
        <v>330</v>
      </c>
      <c r="F70" s="5">
        <v>37.700000000000003</v>
      </c>
      <c r="H70" s="13" t="s">
        <v>330</v>
      </c>
      <c r="I70" s="5">
        <v>37.4</v>
      </c>
      <c r="K70" s="13" t="s">
        <v>330</v>
      </c>
      <c r="L70" s="5">
        <v>33.200000000000003</v>
      </c>
      <c r="N70" s="13" t="s">
        <v>330</v>
      </c>
      <c r="O70" s="5">
        <v>30</v>
      </c>
      <c r="Q70" s="13" t="s">
        <v>330</v>
      </c>
      <c r="R70" s="5">
        <v>26.2</v>
      </c>
      <c r="T70" s="13" t="s">
        <v>330</v>
      </c>
      <c r="U70" s="5">
        <v>35.9</v>
      </c>
      <c r="W70" s="13" t="s">
        <v>330</v>
      </c>
      <c r="X70" s="5">
        <v>35.6</v>
      </c>
    </row>
    <row r="71" spans="2:24" x14ac:dyDescent="0.25">
      <c r="B71" s="13" t="s">
        <v>332</v>
      </c>
      <c r="C71" s="5">
        <v>0.3</v>
      </c>
      <c r="E71" s="13" t="s">
        <v>331</v>
      </c>
      <c r="F71" s="5">
        <v>0.2</v>
      </c>
      <c r="H71" s="13" t="s">
        <v>331</v>
      </c>
      <c r="I71" s="5">
        <v>1.7</v>
      </c>
      <c r="K71" s="13" t="s">
        <v>331</v>
      </c>
      <c r="L71" s="5">
        <v>0.3</v>
      </c>
      <c r="N71" s="13" t="s">
        <v>331</v>
      </c>
      <c r="O71" s="5">
        <v>0.2</v>
      </c>
      <c r="Q71" s="13" t="s">
        <v>331</v>
      </c>
      <c r="R71" s="5">
        <v>0.8</v>
      </c>
      <c r="T71" s="13" t="s">
        <v>331</v>
      </c>
      <c r="U71" s="5">
        <v>0.2</v>
      </c>
      <c r="W71" s="13" t="s">
        <v>331</v>
      </c>
      <c r="X71" s="5">
        <v>0.2</v>
      </c>
    </row>
    <row r="72" spans="2:24" x14ac:dyDescent="0.25">
      <c r="B72" s="13" t="s">
        <v>334</v>
      </c>
      <c r="C72" s="5">
        <v>3.8</v>
      </c>
      <c r="E72" s="13" t="s">
        <v>332</v>
      </c>
      <c r="F72" s="5">
        <v>0.4</v>
      </c>
      <c r="H72" s="13" t="s">
        <v>332</v>
      </c>
      <c r="I72" s="5">
        <v>0.4</v>
      </c>
      <c r="K72" s="13" t="s">
        <v>332</v>
      </c>
      <c r="L72" s="5">
        <v>0.1</v>
      </c>
      <c r="N72" s="13" t="s">
        <v>332</v>
      </c>
      <c r="O72" s="5">
        <v>0.2</v>
      </c>
      <c r="Q72" s="13" t="s">
        <v>332</v>
      </c>
      <c r="R72" s="5">
        <v>0.4</v>
      </c>
      <c r="T72" s="13" t="s">
        <v>332</v>
      </c>
      <c r="U72" s="5">
        <v>0.1</v>
      </c>
      <c r="W72" s="13" t="s">
        <v>334</v>
      </c>
      <c r="X72" s="5">
        <v>6.2</v>
      </c>
    </row>
    <row r="73" spans="2:24" x14ac:dyDescent="0.25">
      <c r="B73" s="13" t="s">
        <v>338</v>
      </c>
      <c r="C73" s="5">
        <v>0.2</v>
      </c>
      <c r="E73" s="13" t="s">
        <v>334</v>
      </c>
      <c r="F73" s="5">
        <v>4.5999999999999996</v>
      </c>
      <c r="H73" s="13" t="s">
        <v>335</v>
      </c>
      <c r="I73" s="5">
        <v>3.3</v>
      </c>
      <c r="K73" s="13" t="s">
        <v>334</v>
      </c>
      <c r="L73" s="5">
        <v>5.6</v>
      </c>
      <c r="N73" s="13" t="s">
        <v>334</v>
      </c>
      <c r="O73" s="5">
        <v>6.2</v>
      </c>
      <c r="Q73" s="13" t="s">
        <v>334</v>
      </c>
      <c r="R73" s="5">
        <v>5.8</v>
      </c>
      <c r="T73" s="13" t="s">
        <v>334</v>
      </c>
      <c r="U73" s="5">
        <v>6.2</v>
      </c>
      <c r="W73" s="13" t="s">
        <v>336</v>
      </c>
      <c r="X73" s="5">
        <v>0.9</v>
      </c>
    </row>
    <row r="74" spans="2:24" x14ac:dyDescent="0.25">
      <c r="B74" s="13" t="s">
        <v>344</v>
      </c>
      <c r="C74" s="5">
        <v>0.5</v>
      </c>
      <c r="E74" s="13" t="s">
        <v>336</v>
      </c>
      <c r="F74" s="5">
        <v>0.5</v>
      </c>
      <c r="H74" s="13" t="s">
        <v>333</v>
      </c>
      <c r="I74" s="5">
        <v>0.2</v>
      </c>
      <c r="K74" s="13" t="s">
        <v>336</v>
      </c>
      <c r="L74" s="5">
        <v>0.5</v>
      </c>
      <c r="N74" s="13" t="s">
        <v>336</v>
      </c>
      <c r="O74" s="5">
        <v>0.9</v>
      </c>
      <c r="Q74" s="13" t="s">
        <v>336</v>
      </c>
      <c r="R74" s="5">
        <v>0.6</v>
      </c>
      <c r="T74" s="13" t="s">
        <v>336</v>
      </c>
      <c r="U74" s="5">
        <v>0.7</v>
      </c>
      <c r="W74" s="13" t="s">
        <v>341</v>
      </c>
      <c r="X74" s="5">
        <v>0.2</v>
      </c>
    </row>
    <row r="75" spans="2:24" x14ac:dyDescent="0.25">
      <c r="B75" s="13" t="s">
        <v>340</v>
      </c>
      <c r="C75" s="5">
        <v>1.8</v>
      </c>
      <c r="E75" s="13" t="s">
        <v>338</v>
      </c>
      <c r="F75" s="5">
        <v>0.1</v>
      </c>
      <c r="H75" s="13" t="s">
        <v>334</v>
      </c>
      <c r="I75" s="5">
        <v>0.8</v>
      </c>
      <c r="K75" s="13" t="s">
        <v>338</v>
      </c>
      <c r="L75" s="5">
        <v>0.2</v>
      </c>
      <c r="N75" s="13" t="s">
        <v>338</v>
      </c>
      <c r="O75" s="5">
        <v>0.1</v>
      </c>
      <c r="Q75" s="13" t="s">
        <v>338</v>
      </c>
      <c r="R75" s="5">
        <v>0.2</v>
      </c>
      <c r="T75" s="13" t="s">
        <v>338</v>
      </c>
      <c r="U75" s="5">
        <v>0.3</v>
      </c>
      <c r="W75" s="13" t="s">
        <v>340</v>
      </c>
      <c r="X75" s="5">
        <v>3.7</v>
      </c>
    </row>
    <row r="76" spans="2:24" x14ac:dyDescent="0.25">
      <c r="B76" s="13" t="s">
        <v>343</v>
      </c>
      <c r="C76" s="5">
        <v>1.8</v>
      </c>
      <c r="E76" s="13" t="s">
        <v>341</v>
      </c>
      <c r="F76" s="5">
        <v>2</v>
      </c>
      <c r="H76" s="13" t="s">
        <v>336</v>
      </c>
      <c r="I76" s="5">
        <v>41.9</v>
      </c>
      <c r="K76" s="13" t="s">
        <v>340</v>
      </c>
      <c r="L76" s="5">
        <v>1.4</v>
      </c>
      <c r="N76" s="13" t="s">
        <v>344</v>
      </c>
      <c r="O76" s="5">
        <v>6.9</v>
      </c>
      <c r="Q76" s="13" t="s">
        <v>341</v>
      </c>
      <c r="R76" s="5">
        <v>0.7</v>
      </c>
      <c r="T76" s="13" t="s">
        <v>344</v>
      </c>
      <c r="U76" s="5">
        <v>0.5</v>
      </c>
      <c r="W76" s="13" t="s">
        <v>347</v>
      </c>
      <c r="X76" s="5">
        <v>1.2</v>
      </c>
    </row>
    <row r="77" spans="2:24" x14ac:dyDescent="0.25">
      <c r="B77" s="13" t="s">
        <v>345</v>
      </c>
      <c r="C77" s="5">
        <v>2.8</v>
      </c>
      <c r="E77" s="13" t="s">
        <v>344</v>
      </c>
      <c r="F77" s="5">
        <v>4.7</v>
      </c>
      <c r="H77" s="13" t="s">
        <v>338</v>
      </c>
      <c r="I77" s="5">
        <v>1.3</v>
      </c>
      <c r="K77" s="13" t="s">
        <v>343</v>
      </c>
      <c r="L77" s="5">
        <v>2.4</v>
      </c>
      <c r="N77" s="13" t="s">
        <v>340</v>
      </c>
      <c r="O77" s="5">
        <v>2.9</v>
      </c>
      <c r="Q77" s="13" t="s">
        <v>340</v>
      </c>
      <c r="R77" s="5">
        <v>3.9</v>
      </c>
      <c r="T77" s="13" t="s">
        <v>340</v>
      </c>
      <c r="U77" s="5">
        <v>2.6</v>
      </c>
      <c r="W77" s="13" t="s">
        <v>343</v>
      </c>
      <c r="X77" s="5">
        <v>7.8</v>
      </c>
    </row>
    <row r="78" spans="2:24" x14ac:dyDescent="0.25">
      <c r="B78" s="13" t="s">
        <v>346</v>
      </c>
      <c r="C78" s="5">
        <v>0.9</v>
      </c>
      <c r="E78" s="13" t="s">
        <v>340</v>
      </c>
      <c r="F78" s="5">
        <v>5</v>
      </c>
      <c r="H78" s="13" t="s">
        <v>341</v>
      </c>
      <c r="I78" s="5">
        <v>1.1000000000000001</v>
      </c>
      <c r="K78" s="13" t="s">
        <v>345</v>
      </c>
      <c r="L78" s="5">
        <v>3.2</v>
      </c>
      <c r="N78" s="13" t="s">
        <v>348</v>
      </c>
      <c r="O78" s="5">
        <v>0.3</v>
      </c>
      <c r="Q78" s="13" t="s">
        <v>345</v>
      </c>
      <c r="R78" s="5">
        <v>0.5</v>
      </c>
      <c r="T78" s="13" t="s">
        <v>343</v>
      </c>
      <c r="U78" s="5">
        <v>1.9</v>
      </c>
      <c r="W78" s="13" t="s">
        <v>345</v>
      </c>
      <c r="X78" s="5">
        <v>1.7</v>
      </c>
    </row>
    <row r="79" spans="2:24" x14ac:dyDescent="0.25">
      <c r="B79" s="13" t="s">
        <v>349</v>
      </c>
      <c r="C79" s="5">
        <v>11.7</v>
      </c>
      <c r="E79" s="13" t="s">
        <v>343</v>
      </c>
      <c r="F79" s="5">
        <v>0.5</v>
      </c>
      <c r="H79" s="13" t="s">
        <v>344</v>
      </c>
      <c r="I79" s="5">
        <v>2.2999999999999998</v>
      </c>
      <c r="K79" s="13" t="s">
        <v>352</v>
      </c>
      <c r="L79" s="5">
        <v>0.8</v>
      </c>
      <c r="N79" s="13" t="s">
        <v>349</v>
      </c>
      <c r="O79" s="5">
        <v>9.4</v>
      </c>
      <c r="Q79" s="13" t="s">
        <v>352</v>
      </c>
      <c r="R79" s="5">
        <v>0.4</v>
      </c>
      <c r="T79" s="13" t="s">
        <v>345</v>
      </c>
      <c r="U79" s="5">
        <v>0.7</v>
      </c>
      <c r="W79" s="13" t="s">
        <v>352</v>
      </c>
      <c r="X79" s="5">
        <v>3.1</v>
      </c>
    </row>
    <row r="80" spans="2:24" x14ac:dyDescent="0.25">
      <c r="B80" s="13" t="s">
        <v>351</v>
      </c>
      <c r="C80" s="5">
        <v>0.3</v>
      </c>
      <c r="E80" s="13" t="s">
        <v>345</v>
      </c>
      <c r="F80" s="5">
        <v>2.2000000000000002</v>
      </c>
      <c r="H80" s="13" t="s">
        <v>340</v>
      </c>
      <c r="I80" s="5">
        <v>0.9</v>
      </c>
      <c r="K80" s="13" t="s">
        <v>346</v>
      </c>
      <c r="L80" s="5">
        <v>2.8</v>
      </c>
      <c r="N80" s="13" t="s">
        <v>351</v>
      </c>
      <c r="O80" s="5">
        <v>0.4</v>
      </c>
      <c r="Q80" s="13" t="s">
        <v>346</v>
      </c>
      <c r="R80" s="5">
        <v>3.3</v>
      </c>
      <c r="T80" s="13" t="s">
        <v>352</v>
      </c>
      <c r="U80" s="5">
        <v>2.2000000000000002</v>
      </c>
      <c r="W80" s="13" t="s">
        <v>346</v>
      </c>
      <c r="X80" s="5">
        <v>0.3</v>
      </c>
    </row>
    <row r="81" spans="2:28" x14ac:dyDescent="0.25">
      <c r="B81" s="13" t="s">
        <v>350</v>
      </c>
      <c r="C81" s="5">
        <v>0.4</v>
      </c>
      <c r="E81" s="13" t="s">
        <v>352</v>
      </c>
      <c r="F81" s="5">
        <v>1.9</v>
      </c>
      <c r="H81" s="13" t="s">
        <v>343</v>
      </c>
      <c r="I81" s="5">
        <v>8.3000000000000007</v>
      </c>
      <c r="K81" s="13" t="s">
        <v>349</v>
      </c>
      <c r="L81" s="5">
        <v>7.7</v>
      </c>
      <c r="Q81" s="13" t="s">
        <v>355</v>
      </c>
      <c r="R81" s="5">
        <v>0.5</v>
      </c>
      <c r="T81" s="13" t="s">
        <v>346</v>
      </c>
      <c r="U81" s="5">
        <v>2.2999999999999998</v>
      </c>
      <c r="W81" s="13" t="s">
        <v>355</v>
      </c>
      <c r="X81" s="5">
        <v>1.2</v>
      </c>
    </row>
    <row r="82" spans="2:28" x14ac:dyDescent="0.25">
      <c r="E82" s="13" t="s">
        <v>346</v>
      </c>
      <c r="F82" s="5">
        <v>3.6</v>
      </c>
      <c r="H82" s="13" t="s">
        <v>345</v>
      </c>
      <c r="I82" s="5">
        <v>1.3</v>
      </c>
      <c r="K82" s="13" t="s">
        <v>351</v>
      </c>
      <c r="L82" s="5">
        <v>0.1</v>
      </c>
      <c r="Q82" s="13" t="s">
        <v>348</v>
      </c>
      <c r="R82" s="5">
        <v>0.7</v>
      </c>
      <c r="T82" s="13" t="s">
        <v>353</v>
      </c>
      <c r="U82" s="5">
        <v>0.2</v>
      </c>
      <c r="W82" s="13" t="s">
        <v>349</v>
      </c>
      <c r="X82" s="5">
        <v>10.6</v>
      </c>
    </row>
    <row r="83" spans="2:28" x14ac:dyDescent="0.25">
      <c r="E83" s="13" t="s">
        <v>353</v>
      </c>
      <c r="F83" s="5">
        <v>0.8</v>
      </c>
      <c r="H83" s="13" t="s">
        <v>346</v>
      </c>
      <c r="I83" s="5">
        <v>4</v>
      </c>
      <c r="Q83" s="13" t="s">
        <v>353</v>
      </c>
      <c r="R83" s="5">
        <v>0.9</v>
      </c>
      <c r="T83" s="13" t="s">
        <v>349</v>
      </c>
      <c r="U83" s="5">
        <v>8.6</v>
      </c>
      <c r="W83" s="13" t="s">
        <v>350</v>
      </c>
      <c r="X83" s="5">
        <v>0.5</v>
      </c>
    </row>
    <row r="84" spans="2:28" x14ac:dyDescent="0.25">
      <c r="E84" s="13" t="s">
        <v>349</v>
      </c>
      <c r="F84" s="5">
        <v>9</v>
      </c>
      <c r="H84" s="13" t="s">
        <v>349</v>
      </c>
      <c r="I84" s="5">
        <v>11.4</v>
      </c>
      <c r="Q84" s="13" t="s">
        <v>349</v>
      </c>
      <c r="R84" s="5">
        <v>9.5</v>
      </c>
      <c r="T84" s="13" t="s">
        <v>351</v>
      </c>
      <c r="U84" s="5">
        <v>1</v>
      </c>
    </row>
    <row r="85" spans="2:28" x14ac:dyDescent="0.25">
      <c r="E85" s="13" t="s">
        <v>351</v>
      </c>
      <c r="F85" s="5">
        <v>0.6</v>
      </c>
      <c r="H85" s="13" t="s">
        <v>351</v>
      </c>
      <c r="I85" s="5">
        <v>1.3</v>
      </c>
      <c r="Q85" s="13" t="s">
        <v>351</v>
      </c>
      <c r="R85" s="5">
        <v>0.9</v>
      </c>
      <c r="T85" s="13" t="s">
        <v>354</v>
      </c>
      <c r="U85" s="5">
        <v>0.3</v>
      </c>
    </row>
    <row r="86" spans="2:28" x14ac:dyDescent="0.25">
      <c r="E86" s="13" t="s">
        <v>350</v>
      </c>
      <c r="F86" s="5">
        <v>0.7</v>
      </c>
      <c r="H86" s="13" t="s">
        <v>350</v>
      </c>
      <c r="I86" s="5">
        <v>0.6</v>
      </c>
      <c r="Q86" s="13" t="s">
        <v>350</v>
      </c>
      <c r="R86" s="5">
        <v>0.7</v>
      </c>
      <c r="T86" s="13" t="s">
        <v>350</v>
      </c>
      <c r="U86" s="5">
        <v>0.4</v>
      </c>
    </row>
    <row r="87" spans="2:28" x14ac:dyDescent="0.25">
      <c r="H87" s="13" t="s">
        <v>356</v>
      </c>
      <c r="I87" s="5">
        <v>0.2</v>
      </c>
      <c r="AA87" s="16"/>
      <c r="AB87" s="15"/>
    </row>
    <row r="88" spans="2:28" x14ac:dyDescent="0.25">
      <c r="M88" s="16"/>
      <c r="N88" s="15"/>
    </row>
    <row r="89" spans="2:28" x14ac:dyDescent="0.25">
      <c r="B89" s="117" t="s">
        <v>443</v>
      </c>
      <c r="C89" s="119"/>
      <c r="E89" s="117" t="s">
        <v>444</v>
      </c>
      <c r="F89" s="119"/>
      <c r="H89" s="117" t="s">
        <v>445</v>
      </c>
      <c r="I89" s="119"/>
      <c r="K89" s="117" t="s">
        <v>446</v>
      </c>
      <c r="L89" s="119"/>
      <c r="N89" s="117" t="s">
        <v>447</v>
      </c>
      <c r="O89" s="119"/>
      <c r="Q89" s="117" t="s">
        <v>448</v>
      </c>
      <c r="R89" s="119"/>
      <c r="T89" s="120" t="s">
        <v>449</v>
      </c>
      <c r="U89" s="120"/>
      <c r="W89" s="120" t="s">
        <v>450</v>
      </c>
      <c r="X89" s="120"/>
      <c r="Y89" s="15"/>
    </row>
    <row r="90" spans="2:28" x14ac:dyDescent="0.25">
      <c r="B90" s="65" t="s">
        <v>0</v>
      </c>
      <c r="C90" s="66" t="s">
        <v>325</v>
      </c>
      <c r="E90" s="65" t="s">
        <v>0</v>
      </c>
      <c r="F90" s="66" t="s">
        <v>325</v>
      </c>
      <c r="H90" s="65" t="s">
        <v>0</v>
      </c>
      <c r="I90" s="66" t="s">
        <v>325</v>
      </c>
      <c r="J90" s="15"/>
      <c r="K90" s="65" t="s">
        <v>0</v>
      </c>
      <c r="L90" s="66" t="s">
        <v>325</v>
      </c>
      <c r="N90" s="65" t="s">
        <v>0</v>
      </c>
      <c r="O90" s="66" t="s">
        <v>325</v>
      </c>
      <c r="Q90" s="65" t="s">
        <v>0</v>
      </c>
      <c r="R90" s="66" t="s">
        <v>325</v>
      </c>
      <c r="S90" s="15"/>
      <c r="T90" s="65" t="s">
        <v>0</v>
      </c>
      <c r="U90" s="66" t="s">
        <v>325</v>
      </c>
      <c r="W90" s="65" t="s">
        <v>0</v>
      </c>
      <c r="X90" s="66" t="s">
        <v>325</v>
      </c>
    </row>
    <row r="91" spans="2:28" x14ac:dyDescent="0.25">
      <c r="B91" s="13" t="s">
        <v>326</v>
      </c>
      <c r="C91" s="5">
        <v>5.9</v>
      </c>
      <c r="E91" s="5" t="s">
        <v>326</v>
      </c>
      <c r="F91" s="5">
        <v>6.3</v>
      </c>
      <c r="H91" s="13" t="s">
        <v>326</v>
      </c>
      <c r="I91" s="5">
        <v>6.1</v>
      </c>
      <c r="J91" s="16"/>
      <c r="K91" s="13" t="s">
        <v>326</v>
      </c>
      <c r="L91" s="5">
        <v>5.9</v>
      </c>
      <c r="N91" s="13" t="s">
        <v>326</v>
      </c>
      <c r="O91" s="5">
        <v>9.1999999999999993</v>
      </c>
      <c r="Q91" s="13" t="s">
        <v>326</v>
      </c>
      <c r="R91" s="5">
        <v>4.2</v>
      </c>
      <c r="T91" s="13" t="s">
        <v>326</v>
      </c>
      <c r="U91" s="5">
        <v>4.5999999999999996</v>
      </c>
      <c r="V91" s="15"/>
      <c r="W91" s="13" t="s">
        <v>326</v>
      </c>
      <c r="X91" s="5">
        <v>7.5</v>
      </c>
    </row>
    <row r="92" spans="2:28" x14ac:dyDescent="0.25">
      <c r="B92" s="13" t="s">
        <v>327</v>
      </c>
      <c r="C92" s="5">
        <v>12.5</v>
      </c>
      <c r="E92" s="5" t="s">
        <v>327</v>
      </c>
      <c r="F92" s="5">
        <v>21.3</v>
      </c>
      <c r="H92" s="13" t="s">
        <v>327</v>
      </c>
      <c r="I92" s="5">
        <v>9.6999999999999993</v>
      </c>
      <c r="K92" s="13" t="s">
        <v>327</v>
      </c>
      <c r="L92" s="5">
        <v>20.5</v>
      </c>
      <c r="N92" s="13" t="s">
        <v>327</v>
      </c>
      <c r="O92" s="5">
        <v>9.4</v>
      </c>
      <c r="Q92" s="13" t="s">
        <v>327</v>
      </c>
      <c r="R92" s="5">
        <v>7.5</v>
      </c>
      <c r="T92" s="13" t="s">
        <v>327</v>
      </c>
      <c r="U92" s="5">
        <v>19.7</v>
      </c>
      <c r="W92" s="13" t="s">
        <v>327</v>
      </c>
      <c r="X92" s="5">
        <v>20.399999999999999</v>
      </c>
    </row>
    <row r="93" spans="2:28" x14ac:dyDescent="0.25">
      <c r="B93" s="13" t="s">
        <v>52</v>
      </c>
      <c r="C93" s="5">
        <v>1426.4</v>
      </c>
      <c r="E93" s="5" t="s">
        <v>52</v>
      </c>
      <c r="F93" s="5">
        <v>1997.2</v>
      </c>
      <c r="H93" s="13" t="s">
        <v>52</v>
      </c>
      <c r="I93" s="5">
        <v>2088.1</v>
      </c>
      <c r="K93" s="13" t="s">
        <v>52</v>
      </c>
      <c r="L93" s="5">
        <v>1506.1</v>
      </c>
      <c r="N93" s="13" t="s">
        <v>52</v>
      </c>
      <c r="O93" s="5">
        <v>1457.3</v>
      </c>
      <c r="Q93" s="13" t="s">
        <v>52</v>
      </c>
      <c r="R93" s="5">
        <v>1617.3</v>
      </c>
      <c r="T93" s="13" t="s">
        <v>52</v>
      </c>
      <c r="U93" s="5">
        <v>1477.8</v>
      </c>
      <c r="W93" s="13" t="s">
        <v>52</v>
      </c>
      <c r="X93" s="5">
        <v>1398.5</v>
      </c>
    </row>
    <row r="94" spans="2:28" x14ac:dyDescent="0.25">
      <c r="B94" s="13" t="s">
        <v>53</v>
      </c>
      <c r="C94" s="5">
        <v>698.3</v>
      </c>
      <c r="E94" s="5" t="s">
        <v>53</v>
      </c>
      <c r="F94" s="5">
        <v>992.3</v>
      </c>
      <c r="H94" s="13" t="s">
        <v>53</v>
      </c>
      <c r="I94" s="5">
        <v>1010.1</v>
      </c>
      <c r="K94" s="13" t="s">
        <v>53</v>
      </c>
      <c r="L94" s="5">
        <v>858.6</v>
      </c>
      <c r="N94" s="13" t="s">
        <v>53</v>
      </c>
      <c r="O94" s="5">
        <v>981.9</v>
      </c>
      <c r="Q94" s="13" t="s">
        <v>53</v>
      </c>
      <c r="R94" s="5">
        <v>796.9</v>
      </c>
      <c r="T94" s="13" t="s">
        <v>53</v>
      </c>
      <c r="U94" s="5">
        <v>817</v>
      </c>
      <c r="W94" s="13" t="s">
        <v>53</v>
      </c>
      <c r="X94" s="5">
        <v>941.7</v>
      </c>
    </row>
    <row r="95" spans="2:28" x14ac:dyDescent="0.25">
      <c r="B95" s="13" t="s">
        <v>328</v>
      </c>
      <c r="C95" s="5">
        <v>103</v>
      </c>
      <c r="E95" s="5" t="s">
        <v>328</v>
      </c>
      <c r="F95" s="5">
        <v>117.4</v>
      </c>
      <c r="H95" s="13" t="s">
        <v>328</v>
      </c>
      <c r="I95" s="5">
        <v>122.4</v>
      </c>
      <c r="K95" s="13" t="s">
        <v>328</v>
      </c>
      <c r="L95" s="5">
        <v>111.9</v>
      </c>
      <c r="N95" s="13" t="s">
        <v>328</v>
      </c>
      <c r="O95" s="5">
        <v>129.4</v>
      </c>
      <c r="Q95" s="13" t="s">
        <v>328</v>
      </c>
      <c r="R95" s="5">
        <v>96.9</v>
      </c>
      <c r="T95" s="13" t="s">
        <v>328</v>
      </c>
      <c r="U95" s="5">
        <v>104</v>
      </c>
      <c r="W95" s="13" t="s">
        <v>328</v>
      </c>
      <c r="X95" s="5">
        <v>115.8</v>
      </c>
    </row>
    <row r="96" spans="2:28" x14ac:dyDescent="0.25">
      <c r="B96" s="13" t="s">
        <v>55</v>
      </c>
      <c r="C96" s="5">
        <v>2217.9</v>
      </c>
      <c r="E96" s="5" t="s">
        <v>55</v>
      </c>
      <c r="F96" s="5">
        <v>1758.6</v>
      </c>
      <c r="H96" s="13" t="s">
        <v>55</v>
      </c>
      <c r="I96" s="5">
        <v>1968.3</v>
      </c>
      <c r="K96" s="13" t="s">
        <v>55</v>
      </c>
      <c r="L96" s="5">
        <v>1994.7</v>
      </c>
      <c r="N96" s="13" t="s">
        <v>55</v>
      </c>
      <c r="O96" s="5">
        <v>1595.9</v>
      </c>
      <c r="Q96" s="13" t="s">
        <v>55</v>
      </c>
      <c r="R96" s="5">
        <v>1752.8</v>
      </c>
      <c r="T96" s="13" t="s">
        <v>55</v>
      </c>
      <c r="U96" s="5">
        <v>1932.7</v>
      </c>
      <c r="W96" s="13" t="s">
        <v>55</v>
      </c>
      <c r="X96" s="5">
        <v>1729.1</v>
      </c>
    </row>
    <row r="97" spans="2:24" x14ac:dyDescent="0.25">
      <c r="B97" s="13" t="s">
        <v>329</v>
      </c>
      <c r="C97" s="5">
        <v>8.3000000000000007</v>
      </c>
      <c r="E97" s="5" t="s">
        <v>329</v>
      </c>
      <c r="F97" s="5">
        <v>8.6999999999999993</v>
      </c>
      <c r="H97" s="13" t="s">
        <v>329</v>
      </c>
      <c r="I97" s="5">
        <v>10.4</v>
      </c>
      <c r="K97" s="13" t="s">
        <v>329</v>
      </c>
      <c r="L97" s="5">
        <v>12.1</v>
      </c>
      <c r="N97" s="13" t="s">
        <v>329</v>
      </c>
      <c r="O97" s="5">
        <v>10.4</v>
      </c>
      <c r="Q97" s="13" t="s">
        <v>329</v>
      </c>
      <c r="R97" s="5">
        <v>6.5</v>
      </c>
      <c r="T97" s="13" t="s">
        <v>329</v>
      </c>
      <c r="U97" s="5">
        <v>5.9</v>
      </c>
      <c r="W97" s="13" t="s">
        <v>329</v>
      </c>
      <c r="X97" s="5">
        <v>10.3</v>
      </c>
    </row>
    <row r="98" spans="2:24" x14ac:dyDescent="0.25">
      <c r="B98" s="13" t="s">
        <v>330</v>
      </c>
      <c r="C98" s="5">
        <v>25.5</v>
      </c>
      <c r="E98" s="5" t="s">
        <v>330</v>
      </c>
      <c r="F98" s="5">
        <v>30.2</v>
      </c>
      <c r="H98" s="13" t="s">
        <v>330</v>
      </c>
      <c r="I98" s="5">
        <v>34.799999999999997</v>
      </c>
      <c r="K98" s="13" t="s">
        <v>330</v>
      </c>
      <c r="L98" s="5">
        <v>40.6</v>
      </c>
      <c r="N98" s="13" t="s">
        <v>330</v>
      </c>
      <c r="O98" s="5">
        <v>25.2</v>
      </c>
      <c r="Q98" s="13" t="s">
        <v>330</v>
      </c>
      <c r="R98" s="5">
        <v>27.3</v>
      </c>
      <c r="T98" s="13" t="s">
        <v>330</v>
      </c>
      <c r="U98" s="5">
        <v>31.8</v>
      </c>
      <c r="W98" s="13" t="s">
        <v>330</v>
      </c>
      <c r="X98" s="5">
        <v>38.200000000000003</v>
      </c>
    </row>
    <row r="99" spans="2:24" x14ac:dyDescent="0.25">
      <c r="B99" s="13" t="s">
        <v>332</v>
      </c>
      <c r="C99" s="5">
        <v>0.2</v>
      </c>
      <c r="E99" s="5" t="s">
        <v>331</v>
      </c>
      <c r="F99" s="5">
        <v>1.1000000000000001</v>
      </c>
      <c r="H99" s="13" t="s">
        <v>331</v>
      </c>
      <c r="I99" s="5">
        <v>0.3</v>
      </c>
      <c r="K99" s="13" t="s">
        <v>331</v>
      </c>
      <c r="L99" s="5">
        <v>0.3</v>
      </c>
      <c r="N99" s="13" t="s">
        <v>331</v>
      </c>
      <c r="O99" s="5">
        <v>0.6</v>
      </c>
      <c r="Q99" s="13" t="s">
        <v>331</v>
      </c>
      <c r="R99" s="5">
        <v>0.1</v>
      </c>
      <c r="T99" s="13" t="s">
        <v>331</v>
      </c>
      <c r="U99" s="5">
        <v>0.3</v>
      </c>
      <c r="W99" s="13" t="s">
        <v>331</v>
      </c>
      <c r="X99" s="5">
        <v>0.6</v>
      </c>
    </row>
    <row r="100" spans="2:24" x14ac:dyDescent="0.25">
      <c r="B100" s="13" t="s">
        <v>334</v>
      </c>
      <c r="C100" s="5">
        <v>6.1</v>
      </c>
      <c r="E100" s="5" t="s">
        <v>332</v>
      </c>
      <c r="F100" s="5">
        <v>0.5</v>
      </c>
      <c r="H100" s="13" t="s">
        <v>332</v>
      </c>
      <c r="I100" s="5">
        <v>0.3</v>
      </c>
      <c r="K100" s="13" t="s">
        <v>332</v>
      </c>
      <c r="L100" s="5">
        <v>0.1</v>
      </c>
      <c r="N100" s="13" t="s">
        <v>332</v>
      </c>
      <c r="O100" s="5">
        <v>0.3</v>
      </c>
      <c r="Q100" s="13" t="s">
        <v>334</v>
      </c>
      <c r="R100" s="5">
        <v>2</v>
      </c>
      <c r="T100" s="13" t="s">
        <v>332</v>
      </c>
      <c r="U100" s="5">
        <v>0.3</v>
      </c>
      <c r="W100" s="13" t="s">
        <v>332</v>
      </c>
      <c r="X100" s="5">
        <v>0.4</v>
      </c>
    </row>
    <row r="101" spans="2:24" x14ac:dyDescent="0.25">
      <c r="B101" s="13" t="s">
        <v>336</v>
      </c>
      <c r="C101" s="5">
        <v>0.4</v>
      </c>
      <c r="E101" s="5" t="s">
        <v>334</v>
      </c>
      <c r="F101" s="5">
        <v>4.0999999999999996</v>
      </c>
      <c r="H101" s="13" t="s">
        <v>334</v>
      </c>
      <c r="I101" s="5">
        <v>2.2000000000000002</v>
      </c>
      <c r="K101" s="13" t="s">
        <v>334</v>
      </c>
      <c r="L101" s="5">
        <v>4.4000000000000004</v>
      </c>
      <c r="N101" s="13" t="s">
        <v>334</v>
      </c>
      <c r="O101" s="5">
        <v>2.5</v>
      </c>
      <c r="Q101" s="13" t="s">
        <v>336</v>
      </c>
      <c r="R101" s="5">
        <v>4.4000000000000004</v>
      </c>
      <c r="T101" s="13" t="s">
        <v>334</v>
      </c>
      <c r="U101" s="5">
        <v>7.5</v>
      </c>
      <c r="W101" s="13" t="s">
        <v>334</v>
      </c>
      <c r="X101" s="5">
        <v>5</v>
      </c>
    </row>
    <row r="102" spans="2:24" x14ac:dyDescent="0.25">
      <c r="B102" s="13" t="s">
        <v>338</v>
      </c>
      <c r="C102" s="5">
        <v>0.2</v>
      </c>
      <c r="E102" s="5" t="s">
        <v>336</v>
      </c>
      <c r="F102" s="5">
        <v>0.4</v>
      </c>
      <c r="H102" s="13" t="s">
        <v>336</v>
      </c>
      <c r="I102" s="5">
        <v>0.1</v>
      </c>
      <c r="K102" s="13" t="s">
        <v>336</v>
      </c>
      <c r="L102" s="5">
        <v>0.8</v>
      </c>
      <c r="N102" s="13" t="s">
        <v>338</v>
      </c>
      <c r="O102" s="5">
        <v>0.1</v>
      </c>
      <c r="Q102" s="13" t="s">
        <v>338</v>
      </c>
      <c r="R102" s="5">
        <v>0.4</v>
      </c>
      <c r="T102" s="13" t="s">
        <v>336</v>
      </c>
      <c r="U102" s="5">
        <v>1.3</v>
      </c>
      <c r="W102" s="13" t="s">
        <v>336</v>
      </c>
      <c r="X102" s="5">
        <v>0.6</v>
      </c>
    </row>
    <row r="103" spans="2:24" x14ac:dyDescent="0.25">
      <c r="B103" s="13" t="s">
        <v>344</v>
      </c>
      <c r="C103" s="5">
        <v>3.4</v>
      </c>
      <c r="E103" s="5" t="s">
        <v>338</v>
      </c>
      <c r="F103" s="5">
        <v>0.4</v>
      </c>
      <c r="H103" s="13" t="s">
        <v>338</v>
      </c>
      <c r="I103" s="5">
        <v>0.1</v>
      </c>
      <c r="K103" s="13" t="s">
        <v>338</v>
      </c>
      <c r="L103" s="5">
        <v>0.3</v>
      </c>
      <c r="N103" s="13" t="s">
        <v>340</v>
      </c>
      <c r="O103" s="5">
        <v>3</v>
      </c>
      <c r="Q103" s="13" t="s">
        <v>342</v>
      </c>
      <c r="R103" s="5">
        <v>0.1</v>
      </c>
      <c r="T103" s="13" t="s">
        <v>338</v>
      </c>
      <c r="U103" s="5">
        <v>0.5</v>
      </c>
      <c r="W103" s="13" t="s">
        <v>338</v>
      </c>
      <c r="X103" s="5">
        <v>0.3</v>
      </c>
    </row>
    <row r="104" spans="2:24" x14ac:dyDescent="0.25">
      <c r="B104" s="13" t="s">
        <v>340</v>
      </c>
      <c r="C104" s="5">
        <v>4</v>
      </c>
      <c r="E104" s="5" t="s">
        <v>341</v>
      </c>
      <c r="F104" s="5">
        <v>0.8</v>
      </c>
      <c r="H104" s="13" t="s">
        <v>341</v>
      </c>
      <c r="I104" s="5">
        <v>1.1000000000000001</v>
      </c>
      <c r="K104" s="13" t="s">
        <v>342</v>
      </c>
      <c r="L104" s="5">
        <v>0.1</v>
      </c>
      <c r="N104" s="13" t="s">
        <v>345</v>
      </c>
      <c r="O104" s="5">
        <v>0.3</v>
      </c>
      <c r="Q104" s="13" t="s">
        <v>341</v>
      </c>
      <c r="R104" s="5">
        <v>1.8</v>
      </c>
      <c r="T104" s="13" t="s">
        <v>339</v>
      </c>
      <c r="U104" s="5">
        <v>2.6</v>
      </c>
      <c r="W104" s="13" t="s">
        <v>341</v>
      </c>
      <c r="X104" s="5">
        <v>2.2000000000000002</v>
      </c>
    </row>
    <row r="105" spans="2:24" x14ac:dyDescent="0.25">
      <c r="B105" s="13" t="s">
        <v>352</v>
      </c>
      <c r="C105" s="5">
        <v>1.1000000000000001</v>
      </c>
      <c r="E105" s="5" t="s">
        <v>344</v>
      </c>
      <c r="F105" s="5">
        <v>2.5</v>
      </c>
      <c r="H105" s="13" t="s">
        <v>344</v>
      </c>
      <c r="I105" s="5">
        <v>6.5</v>
      </c>
      <c r="K105" s="13" t="s">
        <v>341</v>
      </c>
      <c r="L105" s="5">
        <v>0.8</v>
      </c>
      <c r="N105" s="13" t="s">
        <v>346</v>
      </c>
      <c r="O105" s="5">
        <v>0.9</v>
      </c>
      <c r="Q105" s="13" t="s">
        <v>340</v>
      </c>
      <c r="R105" s="5">
        <v>2</v>
      </c>
      <c r="T105" s="13" t="s">
        <v>341</v>
      </c>
      <c r="U105" s="5">
        <v>1</v>
      </c>
      <c r="W105" s="13" t="s">
        <v>340</v>
      </c>
      <c r="X105" s="5">
        <v>6.6</v>
      </c>
    </row>
    <row r="106" spans="2:24" x14ac:dyDescent="0.25">
      <c r="B106" s="13" t="s">
        <v>346</v>
      </c>
      <c r="C106" s="5">
        <v>3.2</v>
      </c>
      <c r="E106" s="5" t="s">
        <v>340</v>
      </c>
      <c r="F106" s="5">
        <v>3.3</v>
      </c>
      <c r="H106" s="13" t="s">
        <v>340</v>
      </c>
      <c r="I106" s="5">
        <v>2.8</v>
      </c>
      <c r="K106" s="13" t="s">
        <v>344</v>
      </c>
      <c r="L106" s="5">
        <v>31</v>
      </c>
      <c r="N106" s="13" t="s">
        <v>353</v>
      </c>
      <c r="O106" s="5">
        <v>0.4</v>
      </c>
      <c r="Q106" s="13" t="s">
        <v>347</v>
      </c>
      <c r="R106" s="5">
        <v>13.6</v>
      </c>
      <c r="T106" s="13" t="s">
        <v>344</v>
      </c>
      <c r="U106" s="5">
        <v>3.2</v>
      </c>
      <c r="W106" s="13" t="s">
        <v>348</v>
      </c>
      <c r="X106" s="5">
        <v>0.5</v>
      </c>
    </row>
    <row r="107" spans="2:24" x14ac:dyDescent="0.25">
      <c r="B107" s="13" t="s">
        <v>353</v>
      </c>
      <c r="C107" s="5">
        <v>0.7</v>
      </c>
      <c r="E107" s="5" t="s">
        <v>346</v>
      </c>
      <c r="F107" s="5">
        <v>0.9</v>
      </c>
      <c r="H107" s="13" t="s">
        <v>345</v>
      </c>
      <c r="I107" s="5">
        <v>2.5</v>
      </c>
      <c r="K107" s="13" t="s">
        <v>340</v>
      </c>
      <c r="L107" s="5">
        <v>5.2</v>
      </c>
      <c r="N107" s="13" t="s">
        <v>349</v>
      </c>
      <c r="O107" s="5">
        <v>7.6</v>
      </c>
      <c r="Q107" s="13" t="s">
        <v>345</v>
      </c>
      <c r="R107" s="5">
        <v>1.4</v>
      </c>
      <c r="T107" s="13" t="s">
        <v>340</v>
      </c>
      <c r="U107" s="5">
        <v>4.9000000000000004</v>
      </c>
      <c r="W107" s="13" t="s">
        <v>349</v>
      </c>
      <c r="X107" s="5">
        <v>8.6</v>
      </c>
    </row>
    <row r="108" spans="2:24" x14ac:dyDescent="0.25">
      <c r="B108" s="13" t="s">
        <v>349</v>
      </c>
      <c r="C108" s="5">
        <v>10.1</v>
      </c>
      <c r="E108" s="5" t="s">
        <v>348</v>
      </c>
      <c r="F108" s="5">
        <v>0.7</v>
      </c>
      <c r="H108" s="13" t="s">
        <v>346</v>
      </c>
      <c r="I108" s="5">
        <v>0.5</v>
      </c>
      <c r="K108" s="13" t="s">
        <v>347</v>
      </c>
      <c r="L108" s="5">
        <v>0.9</v>
      </c>
      <c r="N108" s="13" t="s">
        <v>351</v>
      </c>
      <c r="O108" s="5">
        <v>0.6</v>
      </c>
      <c r="Q108" s="13" t="s">
        <v>355</v>
      </c>
      <c r="R108" s="5">
        <v>0.1</v>
      </c>
      <c r="T108" s="13" t="s">
        <v>345</v>
      </c>
      <c r="U108" s="5">
        <v>2.4</v>
      </c>
      <c r="W108" s="13" t="s">
        <v>351</v>
      </c>
      <c r="X108" s="5">
        <v>1.3</v>
      </c>
    </row>
    <row r="109" spans="2:24" x14ac:dyDescent="0.25">
      <c r="B109" s="13" t="s">
        <v>351</v>
      </c>
      <c r="C109" s="5">
        <v>1.8</v>
      </c>
      <c r="E109" s="5" t="s">
        <v>349</v>
      </c>
      <c r="F109" s="5">
        <v>9.3000000000000007</v>
      </c>
      <c r="H109" s="13" t="s">
        <v>355</v>
      </c>
      <c r="I109" s="5">
        <v>1.6</v>
      </c>
      <c r="K109" s="13" t="s">
        <v>343</v>
      </c>
      <c r="L109" s="5">
        <v>3.5</v>
      </c>
      <c r="N109" s="13" t="s">
        <v>354</v>
      </c>
      <c r="O109" s="5">
        <v>0.1</v>
      </c>
      <c r="Q109" s="13" t="s">
        <v>349</v>
      </c>
      <c r="R109" s="5">
        <v>15.6</v>
      </c>
      <c r="T109" s="13" t="s">
        <v>352</v>
      </c>
      <c r="U109" s="5">
        <v>3.5</v>
      </c>
      <c r="W109" s="13" t="s">
        <v>350</v>
      </c>
      <c r="X109" s="5">
        <v>0.1</v>
      </c>
    </row>
    <row r="110" spans="2:24" x14ac:dyDescent="0.25">
      <c r="B110" s="13" t="s">
        <v>354</v>
      </c>
      <c r="C110" s="5">
        <v>0.7</v>
      </c>
      <c r="E110" s="5" t="s">
        <v>351</v>
      </c>
      <c r="F110" s="5">
        <v>0.8</v>
      </c>
      <c r="H110" s="13" t="s">
        <v>348</v>
      </c>
      <c r="I110" s="5">
        <v>1</v>
      </c>
      <c r="K110" s="13" t="s">
        <v>345</v>
      </c>
      <c r="L110" s="5">
        <v>1.9</v>
      </c>
      <c r="N110" s="13" t="s">
        <v>350</v>
      </c>
      <c r="O110" s="5">
        <v>0.8</v>
      </c>
      <c r="Q110" s="13" t="s">
        <v>351</v>
      </c>
      <c r="R110" s="5">
        <v>1.1000000000000001</v>
      </c>
      <c r="T110" s="13" t="s">
        <v>346</v>
      </c>
      <c r="U110" s="5">
        <v>2.5</v>
      </c>
    </row>
    <row r="111" spans="2:24" x14ac:dyDescent="0.25">
      <c r="B111" s="13" t="s">
        <v>350</v>
      </c>
      <c r="C111" s="5">
        <v>0.9</v>
      </c>
      <c r="E111" s="5" t="s">
        <v>350</v>
      </c>
      <c r="F111" s="5">
        <v>0.4</v>
      </c>
      <c r="H111" s="13" t="s">
        <v>353</v>
      </c>
      <c r="I111" s="5">
        <v>0.7</v>
      </c>
      <c r="K111" s="13" t="s">
        <v>352</v>
      </c>
      <c r="L111" s="5">
        <v>0.8</v>
      </c>
      <c r="Q111" s="13" t="s">
        <v>350</v>
      </c>
      <c r="R111" s="5">
        <v>0.3</v>
      </c>
      <c r="T111" s="13" t="s">
        <v>353</v>
      </c>
      <c r="U111" s="5">
        <v>0.8</v>
      </c>
    </row>
    <row r="112" spans="2:24" x14ac:dyDescent="0.25">
      <c r="H112" s="13" t="s">
        <v>349</v>
      </c>
      <c r="I112" s="5">
        <v>9.8000000000000007</v>
      </c>
      <c r="K112" s="13" t="s">
        <v>346</v>
      </c>
      <c r="L112" s="5">
        <v>0.5</v>
      </c>
      <c r="T112" s="13" t="s">
        <v>349</v>
      </c>
      <c r="U112" s="5">
        <v>9.1</v>
      </c>
    </row>
    <row r="113" spans="2:25" x14ac:dyDescent="0.25">
      <c r="H113" s="13" t="s">
        <v>351</v>
      </c>
      <c r="I113" s="5">
        <v>1.1000000000000001</v>
      </c>
      <c r="K113" s="13" t="s">
        <v>355</v>
      </c>
      <c r="L113" s="5">
        <v>3.2</v>
      </c>
      <c r="T113" s="13" t="s">
        <v>351</v>
      </c>
      <c r="U113" s="5">
        <v>0.7</v>
      </c>
      <c r="X113" s="28"/>
      <c r="Y113" s="15"/>
    </row>
    <row r="114" spans="2:25" x14ac:dyDescent="0.25">
      <c r="H114" s="13" t="s">
        <v>350</v>
      </c>
      <c r="I114" s="5">
        <v>0.5</v>
      </c>
      <c r="K114" s="13" t="s">
        <v>349</v>
      </c>
      <c r="L114" s="5">
        <v>10.8</v>
      </c>
      <c r="T114" s="13" t="s">
        <v>350</v>
      </c>
      <c r="U114" s="5">
        <v>0.1</v>
      </c>
    </row>
    <row r="115" spans="2:25" x14ac:dyDescent="0.25">
      <c r="K115" s="13" t="s">
        <v>351</v>
      </c>
      <c r="L115" s="5">
        <v>0.4</v>
      </c>
    </row>
    <row r="116" spans="2:25" x14ac:dyDescent="0.25">
      <c r="K116" s="13" t="s">
        <v>350</v>
      </c>
      <c r="L116" s="5">
        <v>0.1</v>
      </c>
    </row>
    <row r="117" spans="2:25" x14ac:dyDescent="0.25">
      <c r="K117" s="74"/>
      <c r="L117" s="23"/>
    </row>
    <row r="118" spans="2:25" x14ac:dyDescent="0.25">
      <c r="B118" s="117" t="s">
        <v>451</v>
      </c>
      <c r="C118" s="119"/>
      <c r="E118" s="117" t="s">
        <v>452</v>
      </c>
      <c r="F118" s="119"/>
      <c r="H118" s="117" t="s">
        <v>453</v>
      </c>
      <c r="I118" s="119"/>
      <c r="K118" s="117" t="s">
        <v>454</v>
      </c>
      <c r="L118" s="119"/>
      <c r="N118" s="117" t="s">
        <v>455</v>
      </c>
      <c r="O118" s="119"/>
      <c r="Q118" s="117" t="s">
        <v>456</v>
      </c>
      <c r="R118" s="119"/>
      <c r="T118" s="117" t="s">
        <v>457</v>
      </c>
      <c r="U118" s="119"/>
    </row>
    <row r="119" spans="2:25" x14ac:dyDescent="0.25">
      <c r="B119" s="65" t="s">
        <v>0</v>
      </c>
      <c r="C119" s="66" t="s">
        <v>325</v>
      </c>
      <c r="E119" s="65" t="s">
        <v>0</v>
      </c>
      <c r="F119" s="66" t="s">
        <v>325</v>
      </c>
      <c r="H119" s="65" t="s">
        <v>0</v>
      </c>
      <c r="I119" s="66" t="s">
        <v>325</v>
      </c>
      <c r="K119" s="65" t="s">
        <v>0</v>
      </c>
      <c r="L119" s="66" t="s">
        <v>325</v>
      </c>
      <c r="N119" s="65" t="s">
        <v>0</v>
      </c>
      <c r="O119" s="66" t="s">
        <v>325</v>
      </c>
      <c r="Q119" s="65" t="s">
        <v>0</v>
      </c>
      <c r="R119" s="66" t="s">
        <v>325</v>
      </c>
      <c r="T119" s="65" t="s">
        <v>0</v>
      </c>
      <c r="U119" s="66" t="s">
        <v>325</v>
      </c>
    </row>
    <row r="120" spans="2:25" x14ac:dyDescent="0.25">
      <c r="B120" s="5" t="s">
        <v>326</v>
      </c>
      <c r="C120" s="5">
        <v>6.5</v>
      </c>
      <c r="E120" s="13" t="s">
        <v>326</v>
      </c>
      <c r="F120" s="5">
        <v>5.7</v>
      </c>
      <c r="H120" s="13" t="s">
        <v>326</v>
      </c>
      <c r="I120" s="5">
        <v>7.9</v>
      </c>
      <c r="K120" s="13" t="s">
        <v>326</v>
      </c>
      <c r="L120" s="5">
        <v>6.9</v>
      </c>
      <c r="N120" s="13" t="s">
        <v>326</v>
      </c>
      <c r="O120" s="5">
        <v>10.5</v>
      </c>
      <c r="Q120" s="13" t="s">
        <v>326</v>
      </c>
      <c r="R120" s="5">
        <v>9</v>
      </c>
      <c r="T120" s="13" t="s">
        <v>326</v>
      </c>
      <c r="U120" s="5">
        <v>8.3000000000000007</v>
      </c>
    </row>
    <row r="121" spans="2:25" x14ac:dyDescent="0.25">
      <c r="B121" s="5" t="s">
        <v>327</v>
      </c>
      <c r="C121" s="5">
        <v>9.9</v>
      </c>
      <c r="E121" s="13" t="s">
        <v>327</v>
      </c>
      <c r="F121" s="5">
        <v>21.8</v>
      </c>
      <c r="H121" s="13" t="s">
        <v>327</v>
      </c>
      <c r="I121" s="5">
        <v>7.6</v>
      </c>
      <c r="K121" s="13" t="s">
        <v>327</v>
      </c>
      <c r="L121" s="5">
        <v>24.6</v>
      </c>
      <c r="N121" s="13" t="s">
        <v>327</v>
      </c>
      <c r="O121" s="5">
        <v>59.3</v>
      </c>
      <c r="Q121" s="13" t="s">
        <v>327</v>
      </c>
      <c r="R121" s="5">
        <v>30.5</v>
      </c>
      <c r="T121" s="13" t="s">
        <v>327</v>
      </c>
      <c r="U121" s="5">
        <v>29.6</v>
      </c>
    </row>
    <row r="122" spans="2:25" x14ac:dyDescent="0.25">
      <c r="B122" s="5" t="s">
        <v>52</v>
      </c>
      <c r="C122" s="5">
        <v>1824.1</v>
      </c>
      <c r="E122" s="13" t="s">
        <v>52</v>
      </c>
      <c r="F122" s="5">
        <v>5130.6000000000004</v>
      </c>
      <c r="H122" s="13" t="s">
        <v>52</v>
      </c>
      <c r="I122" s="5">
        <v>987.8</v>
      </c>
      <c r="K122" s="13" t="s">
        <v>52</v>
      </c>
      <c r="L122" s="5">
        <v>2081.1</v>
      </c>
      <c r="N122" s="13" t="s">
        <v>52</v>
      </c>
      <c r="O122" s="5">
        <v>1137.8</v>
      </c>
      <c r="Q122" s="13" t="s">
        <v>52</v>
      </c>
      <c r="R122" s="5">
        <v>1912.3</v>
      </c>
      <c r="T122" s="13" t="s">
        <v>52</v>
      </c>
      <c r="U122" s="5">
        <v>1736.2</v>
      </c>
    </row>
    <row r="123" spans="2:25" x14ac:dyDescent="0.25">
      <c r="B123" s="5" t="s">
        <v>53</v>
      </c>
      <c r="C123" s="5">
        <v>961.3</v>
      </c>
      <c r="E123" s="13" t="s">
        <v>53</v>
      </c>
      <c r="F123" s="5">
        <v>856.3</v>
      </c>
      <c r="H123" s="13" t="s">
        <v>53</v>
      </c>
      <c r="I123" s="5">
        <v>1257.9000000000001</v>
      </c>
      <c r="K123" s="13" t="s">
        <v>53</v>
      </c>
      <c r="L123" s="5">
        <v>859.2</v>
      </c>
      <c r="N123" s="13" t="s">
        <v>53</v>
      </c>
      <c r="O123" s="5">
        <v>321.8</v>
      </c>
      <c r="Q123" s="13" t="s">
        <v>53</v>
      </c>
      <c r="R123" s="5">
        <v>712.6</v>
      </c>
      <c r="T123" s="13" t="s">
        <v>53</v>
      </c>
      <c r="U123" s="5">
        <v>924.5</v>
      </c>
    </row>
    <row r="124" spans="2:25" x14ac:dyDescent="0.25">
      <c r="B124" s="5" t="s">
        <v>328</v>
      </c>
      <c r="C124" s="5">
        <v>121.3</v>
      </c>
      <c r="E124" s="13" t="s">
        <v>328</v>
      </c>
      <c r="F124" s="5">
        <v>117.1</v>
      </c>
      <c r="H124" s="13" t="s">
        <v>328</v>
      </c>
      <c r="I124" s="5">
        <v>141</v>
      </c>
      <c r="K124" s="13" t="s">
        <v>328</v>
      </c>
      <c r="L124" s="5">
        <v>112.7</v>
      </c>
      <c r="N124" s="13" t="s">
        <v>328</v>
      </c>
      <c r="O124" s="5">
        <v>76.400000000000006</v>
      </c>
      <c r="Q124" s="13" t="s">
        <v>328</v>
      </c>
      <c r="R124" s="5">
        <v>102.1</v>
      </c>
      <c r="T124" s="13" t="s">
        <v>328</v>
      </c>
      <c r="U124" s="5">
        <v>119.7</v>
      </c>
    </row>
    <row r="125" spans="2:25" x14ac:dyDescent="0.25">
      <c r="B125" s="5" t="s">
        <v>55</v>
      </c>
      <c r="C125" s="5">
        <v>1762.7</v>
      </c>
      <c r="E125" s="13" t="s">
        <v>55</v>
      </c>
      <c r="F125" s="5">
        <v>2356.1</v>
      </c>
      <c r="H125" s="13" t="s">
        <v>55</v>
      </c>
      <c r="I125" s="5">
        <v>1467.3</v>
      </c>
      <c r="K125" s="13" t="s">
        <v>55</v>
      </c>
      <c r="L125" s="5">
        <v>2148.6</v>
      </c>
      <c r="N125" s="13" t="s">
        <v>55</v>
      </c>
      <c r="O125" s="5">
        <v>957.8</v>
      </c>
      <c r="Q125" s="13" t="s">
        <v>55</v>
      </c>
      <c r="R125" s="5">
        <v>1936.6</v>
      </c>
      <c r="T125" s="13" t="s">
        <v>55</v>
      </c>
      <c r="U125" s="5">
        <v>2104.1999999999998</v>
      </c>
    </row>
    <row r="126" spans="2:25" x14ac:dyDescent="0.25">
      <c r="B126" s="5" t="s">
        <v>329</v>
      </c>
      <c r="C126" s="5">
        <v>7.6</v>
      </c>
      <c r="E126" s="13" t="s">
        <v>329</v>
      </c>
      <c r="F126" s="5">
        <v>11.4</v>
      </c>
      <c r="H126" s="13" t="s">
        <v>329</v>
      </c>
      <c r="I126" s="5">
        <v>18.399999999999999</v>
      </c>
      <c r="K126" s="13" t="s">
        <v>329</v>
      </c>
      <c r="L126" s="5">
        <v>12.4</v>
      </c>
      <c r="N126" s="13" t="s">
        <v>329</v>
      </c>
      <c r="O126" s="5">
        <v>4.5</v>
      </c>
      <c r="Q126" s="13" t="s">
        <v>329</v>
      </c>
      <c r="R126" s="5">
        <v>10.3</v>
      </c>
      <c r="T126" s="13" t="s">
        <v>329</v>
      </c>
      <c r="U126" s="5">
        <v>18.399999999999999</v>
      </c>
    </row>
    <row r="127" spans="2:25" x14ac:dyDescent="0.25">
      <c r="B127" s="5" t="s">
        <v>330</v>
      </c>
      <c r="C127" s="5">
        <v>33.799999999999997</v>
      </c>
      <c r="E127" s="13" t="s">
        <v>330</v>
      </c>
      <c r="F127" s="5">
        <v>33.799999999999997</v>
      </c>
      <c r="H127" s="13" t="s">
        <v>330</v>
      </c>
      <c r="I127" s="5">
        <v>72.900000000000006</v>
      </c>
      <c r="K127" s="13" t="s">
        <v>330</v>
      </c>
      <c r="L127" s="5">
        <v>40</v>
      </c>
      <c r="N127" s="13" t="s">
        <v>330</v>
      </c>
      <c r="O127" s="5">
        <v>16.899999999999999</v>
      </c>
      <c r="Q127" s="13" t="s">
        <v>330</v>
      </c>
      <c r="R127" s="5">
        <v>194.9</v>
      </c>
      <c r="T127" s="13" t="s">
        <v>330</v>
      </c>
      <c r="U127" s="5">
        <v>53.1</v>
      </c>
    </row>
    <row r="128" spans="2:25" x14ac:dyDescent="0.25">
      <c r="B128" s="5" t="s">
        <v>331</v>
      </c>
      <c r="C128" s="5">
        <v>0.3</v>
      </c>
      <c r="E128" s="13" t="s">
        <v>331</v>
      </c>
      <c r="F128" s="5">
        <v>1</v>
      </c>
      <c r="H128" s="13" t="s">
        <v>331</v>
      </c>
      <c r="I128" s="5">
        <v>0.2</v>
      </c>
      <c r="K128" s="13" t="s">
        <v>331</v>
      </c>
      <c r="L128" s="5">
        <v>0.2</v>
      </c>
      <c r="N128" s="13" t="s">
        <v>331</v>
      </c>
      <c r="O128" s="5">
        <v>5.5</v>
      </c>
      <c r="Q128" s="13" t="s">
        <v>331</v>
      </c>
      <c r="R128" s="5">
        <v>0.5</v>
      </c>
      <c r="T128" s="13" t="s">
        <v>331</v>
      </c>
      <c r="U128" s="5">
        <v>0.4</v>
      </c>
    </row>
    <row r="129" spans="2:21" x14ac:dyDescent="0.25">
      <c r="B129" s="5" t="s">
        <v>332</v>
      </c>
      <c r="C129" s="5">
        <v>0.1</v>
      </c>
      <c r="E129" s="13" t="s">
        <v>332</v>
      </c>
      <c r="F129" s="5">
        <v>0.1</v>
      </c>
      <c r="H129" s="13" t="s">
        <v>332</v>
      </c>
      <c r="I129" s="5">
        <v>0.5</v>
      </c>
      <c r="K129" s="13" t="s">
        <v>332</v>
      </c>
      <c r="L129" s="5">
        <v>0.4</v>
      </c>
      <c r="N129" s="13" t="s">
        <v>332</v>
      </c>
      <c r="O129" s="5">
        <v>0.3</v>
      </c>
      <c r="Q129" s="13" t="s">
        <v>332</v>
      </c>
      <c r="R129" s="5">
        <v>0.5</v>
      </c>
      <c r="T129" s="13" t="s">
        <v>332</v>
      </c>
      <c r="U129" s="5">
        <v>0.3</v>
      </c>
    </row>
    <row r="130" spans="2:21" x14ac:dyDescent="0.25">
      <c r="B130" s="5" t="s">
        <v>334</v>
      </c>
      <c r="C130" s="5">
        <v>2.2999999999999998</v>
      </c>
      <c r="E130" s="13" t="s">
        <v>334</v>
      </c>
      <c r="F130" s="5">
        <v>2.6</v>
      </c>
      <c r="H130" s="13" t="s">
        <v>334</v>
      </c>
      <c r="I130" s="5">
        <v>2.4</v>
      </c>
      <c r="K130" s="13" t="s">
        <v>334</v>
      </c>
      <c r="L130" s="5">
        <v>7.9</v>
      </c>
      <c r="N130" s="13" t="s">
        <v>334</v>
      </c>
      <c r="O130" s="5">
        <v>0.9</v>
      </c>
      <c r="Q130" s="13" t="s">
        <v>334</v>
      </c>
      <c r="R130" s="5">
        <v>5.6</v>
      </c>
      <c r="T130" s="13" t="s">
        <v>334</v>
      </c>
      <c r="U130" s="5">
        <v>4.2</v>
      </c>
    </row>
    <row r="131" spans="2:21" x14ac:dyDescent="0.25">
      <c r="B131" s="5" t="s">
        <v>336</v>
      </c>
      <c r="C131" s="5">
        <v>0.2</v>
      </c>
      <c r="E131" s="13" t="s">
        <v>338</v>
      </c>
      <c r="F131" s="5">
        <v>0.3</v>
      </c>
      <c r="H131" s="13" t="s">
        <v>336</v>
      </c>
      <c r="I131" s="5">
        <v>0.8</v>
      </c>
      <c r="K131" s="13" t="s">
        <v>336</v>
      </c>
      <c r="L131" s="5">
        <v>0.8</v>
      </c>
      <c r="N131" s="13" t="s">
        <v>336</v>
      </c>
      <c r="O131" s="5">
        <v>3.9</v>
      </c>
      <c r="Q131" s="13" t="s">
        <v>336</v>
      </c>
      <c r="R131" s="5">
        <v>2</v>
      </c>
      <c r="T131" s="13" t="s">
        <v>336</v>
      </c>
      <c r="U131" s="5">
        <v>0.4</v>
      </c>
    </row>
    <row r="132" spans="2:21" x14ac:dyDescent="0.25">
      <c r="B132" s="5" t="s">
        <v>338</v>
      </c>
      <c r="C132" s="5">
        <v>0.2</v>
      </c>
      <c r="E132" s="13" t="s">
        <v>339</v>
      </c>
      <c r="F132" s="5">
        <v>0.2</v>
      </c>
      <c r="H132" s="13" t="s">
        <v>338</v>
      </c>
      <c r="I132" s="5">
        <v>0.3</v>
      </c>
      <c r="K132" s="13" t="s">
        <v>338</v>
      </c>
      <c r="L132" s="5">
        <v>0.1</v>
      </c>
      <c r="N132" s="13" t="s">
        <v>338</v>
      </c>
      <c r="O132" s="5">
        <v>1.8</v>
      </c>
      <c r="Q132" s="13" t="s">
        <v>338</v>
      </c>
      <c r="R132" s="5">
        <v>0.2</v>
      </c>
      <c r="T132" s="13" t="s">
        <v>338</v>
      </c>
      <c r="U132" s="5">
        <v>0.3</v>
      </c>
    </row>
    <row r="133" spans="2:21" x14ac:dyDescent="0.25">
      <c r="B133" s="5" t="s">
        <v>339</v>
      </c>
      <c r="C133" s="5">
        <v>0.1</v>
      </c>
      <c r="E133" s="13" t="s">
        <v>341</v>
      </c>
      <c r="F133" s="5">
        <v>0.1</v>
      </c>
      <c r="H133" s="13" t="s">
        <v>341</v>
      </c>
      <c r="I133" s="5">
        <v>0.3</v>
      </c>
      <c r="K133" s="13" t="s">
        <v>341</v>
      </c>
      <c r="L133" s="5">
        <v>1.3</v>
      </c>
      <c r="N133" s="13" t="s">
        <v>341</v>
      </c>
      <c r="O133" s="5">
        <v>0.4</v>
      </c>
      <c r="Q133" s="13" t="s">
        <v>342</v>
      </c>
      <c r="R133" s="5">
        <v>0.1</v>
      </c>
      <c r="T133" s="13" t="s">
        <v>340</v>
      </c>
      <c r="U133" s="5">
        <v>4.5</v>
      </c>
    </row>
    <row r="134" spans="2:21" x14ac:dyDescent="0.25">
      <c r="B134" s="5" t="s">
        <v>341</v>
      </c>
      <c r="C134" s="5">
        <v>0.1</v>
      </c>
      <c r="E134" s="13" t="s">
        <v>344</v>
      </c>
      <c r="F134" s="5">
        <v>0.4</v>
      </c>
      <c r="H134" s="13" t="s">
        <v>344</v>
      </c>
      <c r="I134" s="5">
        <v>1.4</v>
      </c>
      <c r="K134" s="13" t="s">
        <v>344</v>
      </c>
      <c r="L134" s="5">
        <v>1.4</v>
      </c>
      <c r="N134" s="13" t="s">
        <v>344</v>
      </c>
      <c r="O134" s="5">
        <v>4.7</v>
      </c>
      <c r="Q134" s="13" t="s">
        <v>341</v>
      </c>
      <c r="R134" s="5">
        <v>1</v>
      </c>
      <c r="T134" s="13" t="s">
        <v>343</v>
      </c>
      <c r="U134" s="5">
        <v>0.9</v>
      </c>
    </row>
    <row r="135" spans="2:21" x14ac:dyDescent="0.25">
      <c r="B135" s="5" t="s">
        <v>340</v>
      </c>
      <c r="C135" s="5">
        <v>0.9</v>
      </c>
      <c r="E135" s="13" t="s">
        <v>340</v>
      </c>
      <c r="F135" s="5">
        <v>1.7</v>
      </c>
      <c r="H135" s="13" t="s">
        <v>340</v>
      </c>
      <c r="I135" s="5">
        <v>4</v>
      </c>
      <c r="K135" s="13" t="s">
        <v>340</v>
      </c>
      <c r="L135" s="5">
        <v>4.5</v>
      </c>
      <c r="N135" s="13" t="s">
        <v>340</v>
      </c>
      <c r="O135" s="5">
        <v>0.5</v>
      </c>
      <c r="Q135" s="13" t="s">
        <v>344</v>
      </c>
      <c r="R135" s="5">
        <v>2.2000000000000002</v>
      </c>
      <c r="T135" s="13" t="s">
        <v>345</v>
      </c>
      <c r="U135" s="5">
        <v>0.5</v>
      </c>
    </row>
    <row r="136" spans="2:21" x14ac:dyDescent="0.25">
      <c r="B136" s="5" t="s">
        <v>345</v>
      </c>
      <c r="C136" s="5">
        <v>2.2999999999999998</v>
      </c>
      <c r="E136" s="13" t="s">
        <v>346</v>
      </c>
      <c r="F136" s="5">
        <v>0.6</v>
      </c>
      <c r="H136" s="13" t="s">
        <v>345</v>
      </c>
      <c r="I136" s="5">
        <v>1.7</v>
      </c>
      <c r="K136" s="13" t="s">
        <v>343</v>
      </c>
      <c r="L136" s="5">
        <v>1.1000000000000001</v>
      </c>
      <c r="N136" s="13" t="s">
        <v>343</v>
      </c>
      <c r="O136" s="5">
        <v>0.2</v>
      </c>
      <c r="Q136" s="13" t="s">
        <v>340</v>
      </c>
      <c r="R136" s="5">
        <v>2.4</v>
      </c>
      <c r="T136" s="13" t="s">
        <v>352</v>
      </c>
      <c r="U136" s="5">
        <v>5.2</v>
      </c>
    </row>
    <row r="137" spans="2:21" x14ac:dyDescent="0.25">
      <c r="B137" s="5" t="s">
        <v>352</v>
      </c>
      <c r="C137" s="5">
        <v>0.2</v>
      </c>
      <c r="E137" s="13" t="s">
        <v>348</v>
      </c>
      <c r="F137" s="5">
        <v>0.1</v>
      </c>
      <c r="H137" s="13" t="s">
        <v>346</v>
      </c>
      <c r="I137" s="5">
        <v>2.9</v>
      </c>
      <c r="K137" s="13" t="s">
        <v>345</v>
      </c>
      <c r="L137" s="5">
        <v>5.9</v>
      </c>
      <c r="N137" s="13" t="s">
        <v>352</v>
      </c>
      <c r="O137" s="5">
        <v>1.2</v>
      </c>
      <c r="Q137" s="13" t="s">
        <v>347</v>
      </c>
      <c r="R137" s="5">
        <v>0.8</v>
      </c>
      <c r="T137" s="13" t="s">
        <v>346</v>
      </c>
      <c r="U137" s="5">
        <v>3.5</v>
      </c>
    </row>
    <row r="138" spans="2:21" x14ac:dyDescent="0.25">
      <c r="B138" s="5" t="s">
        <v>346</v>
      </c>
      <c r="C138" s="5">
        <v>0.9</v>
      </c>
      <c r="E138" s="13" t="s">
        <v>353</v>
      </c>
      <c r="F138" s="5">
        <v>0.9</v>
      </c>
      <c r="H138" s="13" t="s">
        <v>349</v>
      </c>
      <c r="I138" s="5">
        <v>6.5</v>
      </c>
      <c r="K138" s="13" t="s">
        <v>346</v>
      </c>
      <c r="L138" s="5">
        <v>3.9</v>
      </c>
      <c r="N138" s="13" t="s">
        <v>349</v>
      </c>
      <c r="O138" s="5">
        <v>4.7</v>
      </c>
      <c r="Q138" s="13" t="s">
        <v>345</v>
      </c>
      <c r="R138" s="5">
        <v>0.8</v>
      </c>
      <c r="T138" s="13" t="s">
        <v>355</v>
      </c>
      <c r="U138" s="5">
        <v>2</v>
      </c>
    </row>
    <row r="139" spans="2:21" x14ac:dyDescent="0.25">
      <c r="B139" s="5" t="s">
        <v>348</v>
      </c>
      <c r="C139" s="5">
        <v>0.5</v>
      </c>
      <c r="E139" s="13" t="s">
        <v>349</v>
      </c>
      <c r="F139" s="5">
        <v>12.8</v>
      </c>
      <c r="H139" s="13" t="s">
        <v>351</v>
      </c>
      <c r="I139" s="5">
        <v>1</v>
      </c>
      <c r="K139" s="13" t="s">
        <v>348</v>
      </c>
      <c r="L139" s="5">
        <v>1.4</v>
      </c>
      <c r="N139" s="13" t="s">
        <v>351</v>
      </c>
      <c r="O139" s="5">
        <v>0.5</v>
      </c>
      <c r="Q139" s="13" t="s">
        <v>346</v>
      </c>
      <c r="R139" s="5">
        <v>1.2</v>
      </c>
      <c r="T139" s="13" t="s">
        <v>353</v>
      </c>
      <c r="U139" s="5">
        <v>0.5</v>
      </c>
    </row>
    <row r="140" spans="2:21" x14ac:dyDescent="0.25">
      <c r="B140" s="5" t="s">
        <v>349</v>
      </c>
      <c r="C140" s="5">
        <v>7.6</v>
      </c>
      <c r="E140" s="13" t="s">
        <v>351</v>
      </c>
      <c r="F140" s="5">
        <v>0.5</v>
      </c>
      <c r="H140" s="13" t="s">
        <v>354</v>
      </c>
      <c r="I140" s="5">
        <v>0.2</v>
      </c>
      <c r="K140" s="13" t="s">
        <v>353</v>
      </c>
      <c r="L140" s="5">
        <v>0.2</v>
      </c>
      <c r="N140" s="13" t="s">
        <v>350</v>
      </c>
      <c r="O140" s="5">
        <v>0.1</v>
      </c>
      <c r="Q140" s="13" t="s">
        <v>349</v>
      </c>
      <c r="R140" s="5">
        <v>7.9</v>
      </c>
      <c r="T140" s="13" t="s">
        <v>349</v>
      </c>
      <c r="U140" s="5">
        <v>13.4</v>
      </c>
    </row>
    <row r="141" spans="2:21" x14ac:dyDescent="0.25">
      <c r="B141" s="5" t="s">
        <v>351</v>
      </c>
      <c r="C141" s="5">
        <v>1.1000000000000001</v>
      </c>
      <c r="E141" s="13" t="s">
        <v>354</v>
      </c>
      <c r="F141" s="5">
        <v>0.2</v>
      </c>
      <c r="H141" s="13" t="s">
        <v>350</v>
      </c>
      <c r="I141" s="5">
        <v>0.5</v>
      </c>
      <c r="K141" s="13" t="s">
        <v>349</v>
      </c>
      <c r="L141" s="5">
        <v>12.1</v>
      </c>
      <c r="Q141" s="13" t="s">
        <v>351</v>
      </c>
      <c r="R141" s="5">
        <v>1.5</v>
      </c>
      <c r="T141" s="13" t="s">
        <v>351</v>
      </c>
      <c r="U141" s="5">
        <v>0.9</v>
      </c>
    </row>
    <row r="142" spans="2:21" x14ac:dyDescent="0.25">
      <c r="E142" s="13" t="s">
        <v>350</v>
      </c>
      <c r="F142" s="5">
        <v>0.5</v>
      </c>
      <c r="K142" s="13" t="s">
        <v>351</v>
      </c>
      <c r="L142" s="5">
        <v>0.5</v>
      </c>
      <c r="Q142" s="13" t="s">
        <v>354</v>
      </c>
      <c r="R142" s="5">
        <v>0.2</v>
      </c>
      <c r="T142" s="13" t="s">
        <v>354</v>
      </c>
      <c r="U142" s="5">
        <v>0.1</v>
      </c>
    </row>
    <row r="143" spans="2:21" x14ac:dyDescent="0.25">
      <c r="K143" s="13" t="s">
        <v>350</v>
      </c>
      <c r="L143" s="5">
        <v>0.1</v>
      </c>
      <c r="Q143" s="13" t="s">
        <v>350</v>
      </c>
      <c r="R143" s="5">
        <v>0.4</v>
      </c>
      <c r="T143" s="13" t="s">
        <v>350</v>
      </c>
      <c r="U143" s="5">
        <v>0.8</v>
      </c>
    </row>
  </sheetData>
  <mergeCells count="39">
    <mergeCell ref="T2:U2"/>
    <mergeCell ref="W2:X2"/>
    <mergeCell ref="B32:C32"/>
    <mergeCell ref="E32:F32"/>
    <mergeCell ref="H32:I32"/>
    <mergeCell ref="K32:L32"/>
    <mergeCell ref="N32:O32"/>
    <mergeCell ref="Q32:R32"/>
    <mergeCell ref="T32:U32"/>
    <mergeCell ref="W32:X32"/>
    <mergeCell ref="B2:C2"/>
    <mergeCell ref="E2:F2"/>
    <mergeCell ref="H2:I2"/>
    <mergeCell ref="K2:L2"/>
    <mergeCell ref="N2:O2"/>
    <mergeCell ref="Q2:R2"/>
    <mergeCell ref="T61:U61"/>
    <mergeCell ref="W61:X61"/>
    <mergeCell ref="B89:C89"/>
    <mergeCell ref="E89:F89"/>
    <mergeCell ref="H89:I89"/>
    <mergeCell ref="K89:L89"/>
    <mergeCell ref="N89:O89"/>
    <mergeCell ref="Q89:R89"/>
    <mergeCell ref="T89:U89"/>
    <mergeCell ref="W89:X89"/>
    <mergeCell ref="B61:C61"/>
    <mergeCell ref="E61:F61"/>
    <mergeCell ref="H61:I61"/>
    <mergeCell ref="K61:L61"/>
    <mergeCell ref="N61:O61"/>
    <mergeCell ref="Q61:R61"/>
    <mergeCell ref="T118:U118"/>
    <mergeCell ref="B118:C118"/>
    <mergeCell ref="E118:F118"/>
    <mergeCell ref="H118:I118"/>
    <mergeCell ref="K118:L118"/>
    <mergeCell ref="N118:O118"/>
    <mergeCell ref="Q118:R118"/>
  </mergeCells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6">
    <tabColor rgb="FFE6005D"/>
  </sheetPr>
  <dimension ref="A1:BU88"/>
  <sheetViews>
    <sheetView topLeftCell="BB1" workbookViewId="0">
      <selection activeCell="AM92" sqref="AM92"/>
    </sheetView>
  </sheetViews>
  <sheetFormatPr defaultColWidth="8.85546875" defaultRowHeight="15" x14ac:dyDescent="0.25"/>
  <cols>
    <col min="1" max="2" width="8.85546875" style="56"/>
    <col min="3" max="3" width="8.140625" style="56" customWidth="1"/>
    <col min="4" max="4" width="5" style="56" customWidth="1"/>
    <col min="5" max="33" width="5.7109375" style="11" customWidth="1"/>
    <col min="34" max="34" width="5.7109375" style="101" customWidth="1"/>
    <col min="35" max="35" width="15.28515625" style="107" bestFit="1" customWidth="1"/>
    <col min="36" max="73" width="5" style="56" customWidth="1"/>
    <col min="74" max="16384" width="8.85546875" style="56"/>
  </cols>
  <sheetData>
    <row r="1" spans="1:73" s="96" customFormat="1" x14ac:dyDescent="0.25">
      <c r="A1" s="96" t="s">
        <v>505</v>
      </c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111"/>
      <c r="AI1" s="109" t="s">
        <v>505</v>
      </c>
      <c r="AJ1" s="128" t="s">
        <v>325</v>
      </c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</row>
    <row r="2" spans="1:73" s="96" customFormat="1" x14ac:dyDescent="0.25">
      <c r="C2" s="95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102"/>
      <c r="AI2" s="109" t="s">
        <v>506</v>
      </c>
      <c r="AJ2" s="108" t="s">
        <v>326</v>
      </c>
      <c r="AK2" s="108" t="s">
        <v>327</v>
      </c>
      <c r="AL2" s="108" t="s">
        <v>52</v>
      </c>
      <c r="AM2" s="108" t="s">
        <v>53</v>
      </c>
      <c r="AN2" s="108" t="s">
        <v>328</v>
      </c>
      <c r="AO2" s="108" t="s">
        <v>55</v>
      </c>
      <c r="AP2" s="108" t="s">
        <v>329</v>
      </c>
      <c r="AQ2" s="108" t="s">
        <v>330</v>
      </c>
      <c r="AR2" s="108" t="s">
        <v>331</v>
      </c>
      <c r="AS2" s="108" t="s">
        <v>332</v>
      </c>
      <c r="AT2" s="108" t="s">
        <v>335</v>
      </c>
      <c r="AU2" s="108" t="s">
        <v>333</v>
      </c>
      <c r="AV2" s="108" t="s">
        <v>334</v>
      </c>
      <c r="AW2" s="110" t="s">
        <v>337</v>
      </c>
      <c r="AX2" s="108" t="s">
        <v>336</v>
      </c>
      <c r="AY2" s="108" t="s">
        <v>338</v>
      </c>
      <c r="AZ2" s="108" t="s">
        <v>339</v>
      </c>
      <c r="BA2" s="108" t="s">
        <v>382</v>
      </c>
      <c r="BB2" s="108" t="s">
        <v>342</v>
      </c>
      <c r="BC2" s="108" t="s">
        <v>365</v>
      </c>
      <c r="BD2" s="108" t="s">
        <v>341</v>
      </c>
      <c r="BE2" s="108" t="s">
        <v>344</v>
      </c>
      <c r="BF2" s="108" t="s">
        <v>340</v>
      </c>
      <c r="BG2" s="108" t="s">
        <v>347</v>
      </c>
      <c r="BH2" s="108" t="s">
        <v>343</v>
      </c>
      <c r="BI2" s="108" t="s">
        <v>345</v>
      </c>
      <c r="BJ2" s="108" t="s">
        <v>352</v>
      </c>
      <c r="BK2" s="108" t="s">
        <v>346</v>
      </c>
      <c r="BL2" s="108" t="s">
        <v>355</v>
      </c>
      <c r="BM2" s="108" t="s">
        <v>348</v>
      </c>
      <c r="BN2" s="108" t="s">
        <v>353</v>
      </c>
      <c r="BO2" s="108" t="s">
        <v>349</v>
      </c>
      <c r="BP2" s="108" t="s">
        <v>366</v>
      </c>
      <c r="BQ2" s="108" t="s">
        <v>482</v>
      </c>
      <c r="BR2" s="108" t="s">
        <v>351</v>
      </c>
      <c r="BS2" s="108" t="s">
        <v>354</v>
      </c>
      <c r="BT2" s="108" t="s">
        <v>350</v>
      </c>
      <c r="BU2" s="108" t="s">
        <v>356</v>
      </c>
    </row>
    <row r="3" spans="1:73" x14ac:dyDescent="0.25">
      <c r="B3" s="56">
        <f>A4-1</f>
        <v>9</v>
      </c>
      <c r="C3" s="94" t="s">
        <v>385</v>
      </c>
      <c r="D3" s="100" t="s">
        <v>0</v>
      </c>
      <c r="E3" s="11" t="s">
        <v>326</v>
      </c>
      <c r="F3" s="11" t="s">
        <v>327</v>
      </c>
      <c r="G3" s="11" t="s">
        <v>52</v>
      </c>
      <c r="H3" s="11" t="s">
        <v>53</v>
      </c>
      <c r="I3" s="11" t="s">
        <v>328</v>
      </c>
      <c r="J3" s="11" t="s">
        <v>55</v>
      </c>
      <c r="K3" s="11" t="s">
        <v>329</v>
      </c>
      <c r="L3" s="11" t="s">
        <v>330</v>
      </c>
      <c r="M3" s="11" t="s">
        <v>331</v>
      </c>
      <c r="N3" s="11" t="s">
        <v>332</v>
      </c>
      <c r="O3" s="11" t="s">
        <v>335</v>
      </c>
      <c r="P3" s="11" t="s">
        <v>334</v>
      </c>
      <c r="Q3" s="11" t="s">
        <v>336</v>
      </c>
      <c r="R3" s="11" t="s">
        <v>338</v>
      </c>
      <c r="S3" s="11" t="s">
        <v>339</v>
      </c>
      <c r="T3" s="11" t="s">
        <v>349</v>
      </c>
      <c r="U3" s="11" t="s">
        <v>354</v>
      </c>
    </row>
    <row r="4" spans="1:73" x14ac:dyDescent="0.25">
      <c r="A4" s="56">
        <v>10</v>
      </c>
      <c r="B4" s="56">
        <f>A4</f>
        <v>10</v>
      </c>
      <c r="C4" s="94"/>
      <c r="D4" s="72" t="s">
        <v>325</v>
      </c>
      <c r="E4" s="11">
        <v>9</v>
      </c>
      <c r="F4" s="11">
        <v>44</v>
      </c>
      <c r="G4" s="11">
        <v>1960.3</v>
      </c>
      <c r="H4" s="11">
        <v>921.8</v>
      </c>
      <c r="I4" s="11">
        <v>101.1</v>
      </c>
      <c r="J4" s="11">
        <v>1808.6</v>
      </c>
      <c r="K4" s="11">
        <v>45.9</v>
      </c>
      <c r="L4" s="11">
        <v>47.5</v>
      </c>
      <c r="M4" s="11">
        <v>1.2</v>
      </c>
      <c r="N4" s="11">
        <v>0.5</v>
      </c>
      <c r="O4" s="11">
        <v>0.1</v>
      </c>
      <c r="P4" s="11">
        <v>2.1</v>
      </c>
      <c r="Q4" s="11">
        <v>22.5</v>
      </c>
      <c r="R4" s="11">
        <v>1.2</v>
      </c>
      <c r="S4" s="11">
        <v>1.7</v>
      </c>
      <c r="T4" s="11">
        <v>9.9</v>
      </c>
      <c r="U4" s="11">
        <v>0.2</v>
      </c>
      <c r="AI4" s="107">
        <v>10</v>
      </c>
      <c r="AJ4" s="56">
        <f>HLOOKUP(AJ$2,$E3:$AG4,2,FALSE)</f>
        <v>9</v>
      </c>
      <c r="AK4" s="56">
        <f t="shared" ref="AK4:BL4" si="0">HLOOKUP(AK$2,$E3:$AG4,2,FALSE)</f>
        <v>44</v>
      </c>
      <c r="AL4" s="56">
        <f t="shared" si="0"/>
        <v>1960.3</v>
      </c>
      <c r="AM4" s="56">
        <f t="shared" si="0"/>
        <v>921.8</v>
      </c>
      <c r="AN4" s="56">
        <f t="shared" si="0"/>
        <v>101.1</v>
      </c>
      <c r="AO4" s="56">
        <f t="shared" si="0"/>
        <v>1808.6</v>
      </c>
      <c r="AP4" s="56">
        <f t="shared" si="0"/>
        <v>45.9</v>
      </c>
      <c r="AQ4" s="56">
        <f t="shared" si="0"/>
        <v>47.5</v>
      </c>
      <c r="AR4" s="56">
        <f t="shared" si="0"/>
        <v>1.2</v>
      </c>
      <c r="AS4" s="56">
        <f t="shared" si="0"/>
        <v>0.5</v>
      </c>
      <c r="AT4" s="56">
        <f t="shared" si="0"/>
        <v>0.1</v>
      </c>
      <c r="AU4" s="56" t="e">
        <f t="shared" si="0"/>
        <v>#N/A</v>
      </c>
      <c r="AV4" s="56">
        <f t="shared" si="0"/>
        <v>2.1</v>
      </c>
      <c r="AW4" s="56" t="e">
        <f t="shared" si="0"/>
        <v>#N/A</v>
      </c>
      <c r="AX4" s="56">
        <f t="shared" si="0"/>
        <v>22.5</v>
      </c>
      <c r="AY4" s="56">
        <f t="shared" si="0"/>
        <v>1.2</v>
      </c>
      <c r="AZ4" s="56">
        <f t="shared" si="0"/>
        <v>1.7</v>
      </c>
      <c r="BA4" s="56" t="e">
        <f t="shared" si="0"/>
        <v>#N/A</v>
      </c>
      <c r="BB4" s="56" t="e">
        <f t="shared" si="0"/>
        <v>#N/A</v>
      </c>
      <c r="BC4" s="56" t="e">
        <f t="shared" si="0"/>
        <v>#N/A</v>
      </c>
      <c r="BD4" s="56" t="e">
        <f t="shared" si="0"/>
        <v>#N/A</v>
      </c>
      <c r="BE4" s="56" t="e">
        <f t="shared" si="0"/>
        <v>#N/A</v>
      </c>
      <c r="BF4" s="56" t="e">
        <f t="shared" si="0"/>
        <v>#N/A</v>
      </c>
      <c r="BG4" s="56" t="e">
        <f t="shared" si="0"/>
        <v>#N/A</v>
      </c>
      <c r="BH4" s="56" t="e">
        <f t="shared" si="0"/>
        <v>#N/A</v>
      </c>
      <c r="BI4" s="56" t="e">
        <f t="shared" si="0"/>
        <v>#N/A</v>
      </c>
      <c r="BJ4" s="56" t="e">
        <f t="shared" si="0"/>
        <v>#N/A</v>
      </c>
      <c r="BK4" s="56" t="e">
        <f t="shared" si="0"/>
        <v>#N/A</v>
      </c>
      <c r="BL4" s="56" t="e">
        <f t="shared" si="0"/>
        <v>#N/A</v>
      </c>
      <c r="BM4" s="56" t="e">
        <f>HLOOKUP(BM$2,$E3:$AG4,2,FALSE)</f>
        <v>#N/A</v>
      </c>
      <c r="BN4" s="56" t="e">
        <f t="shared" ref="BN4" si="1">HLOOKUP(BN$2,$E3:$AG4,2,FALSE)</f>
        <v>#N/A</v>
      </c>
      <c r="BO4" s="56">
        <f t="shared" ref="BO4" si="2">HLOOKUP(BO$2,$E3:$AG4,2,FALSE)</f>
        <v>9.9</v>
      </c>
      <c r="BP4" s="56" t="e">
        <f t="shared" ref="BP4" si="3">HLOOKUP(BP$2,$E3:$AG4,2,FALSE)</f>
        <v>#N/A</v>
      </c>
      <c r="BQ4" s="56" t="e">
        <f t="shared" ref="BQ4" si="4">HLOOKUP(BQ$2,$E3:$AG4,2,FALSE)</f>
        <v>#N/A</v>
      </c>
      <c r="BR4" s="56" t="e">
        <f t="shared" ref="BR4" si="5">HLOOKUP(BR$2,$E3:$AG4,2,FALSE)</f>
        <v>#N/A</v>
      </c>
      <c r="BS4" s="56">
        <f t="shared" ref="BS4" si="6">HLOOKUP(BS$2,$E3:$AG4,2,FALSE)</f>
        <v>0.2</v>
      </c>
      <c r="BT4" s="56" t="e">
        <f t="shared" ref="BT4" si="7">HLOOKUP(BT$2,$E3:$AG4,2,FALSE)</f>
        <v>#N/A</v>
      </c>
      <c r="BU4" s="56" t="e">
        <f t="shared" ref="BU4" si="8">HLOOKUP(BU$2,$E3:$AG4,2,FALSE)</f>
        <v>#N/A</v>
      </c>
    </row>
    <row r="5" spans="1:73" x14ac:dyDescent="0.25">
      <c r="B5" s="56">
        <f>A6-1</f>
        <v>14</v>
      </c>
      <c r="C5" s="94" t="s">
        <v>377</v>
      </c>
      <c r="D5" s="100" t="s">
        <v>0</v>
      </c>
      <c r="E5" s="11" t="s">
        <v>326</v>
      </c>
      <c r="F5" s="11" t="s">
        <v>327</v>
      </c>
      <c r="G5" s="11" t="s">
        <v>52</v>
      </c>
      <c r="H5" s="11" t="s">
        <v>53</v>
      </c>
      <c r="I5" s="11" t="s">
        <v>328</v>
      </c>
      <c r="J5" s="11" t="s">
        <v>55</v>
      </c>
      <c r="K5" s="11" t="s">
        <v>329</v>
      </c>
      <c r="L5" s="11" t="s">
        <v>330</v>
      </c>
      <c r="M5" s="11" t="s">
        <v>335</v>
      </c>
      <c r="N5" s="11" t="s">
        <v>333</v>
      </c>
      <c r="O5" s="11" t="s">
        <v>334</v>
      </c>
      <c r="P5" s="11" t="s">
        <v>337</v>
      </c>
      <c r="Q5" s="11" t="s">
        <v>336</v>
      </c>
      <c r="R5" s="11" t="s">
        <v>342</v>
      </c>
      <c r="S5" s="11" t="s">
        <v>365</v>
      </c>
      <c r="T5" s="11" t="s">
        <v>341</v>
      </c>
      <c r="U5" s="11" t="s">
        <v>344</v>
      </c>
      <c r="V5" s="11" t="s">
        <v>340</v>
      </c>
      <c r="W5" s="11" t="s">
        <v>343</v>
      </c>
      <c r="X5" s="11" t="s">
        <v>345</v>
      </c>
      <c r="Y5" s="11" t="s">
        <v>346</v>
      </c>
      <c r="Z5" s="11" t="s">
        <v>349</v>
      </c>
      <c r="AA5" s="11" t="s">
        <v>356</v>
      </c>
    </row>
    <row r="6" spans="1:73" x14ac:dyDescent="0.25">
      <c r="A6" s="56">
        <v>15</v>
      </c>
      <c r="B6" s="56">
        <f>A6</f>
        <v>15</v>
      </c>
      <c r="C6" s="94"/>
      <c r="D6" s="72" t="s">
        <v>325</v>
      </c>
      <c r="E6" s="11">
        <v>2.7</v>
      </c>
      <c r="F6" s="11">
        <v>6.1</v>
      </c>
      <c r="G6" s="11">
        <v>271.7</v>
      </c>
      <c r="H6" s="11">
        <v>107.9</v>
      </c>
      <c r="I6" s="11">
        <v>13.8</v>
      </c>
      <c r="J6" s="11">
        <v>218.9</v>
      </c>
      <c r="K6" s="11">
        <v>3.5</v>
      </c>
      <c r="L6" s="11">
        <v>4.5999999999999996</v>
      </c>
      <c r="M6" s="11">
        <v>108.8</v>
      </c>
      <c r="N6" s="11">
        <v>7.4</v>
      </c>
      <c r="O6" s="11">
        <v>4211</v>
      </c>
      <c r="P6" s="11">
        <v>9</v>
      </c>
      <c r="Q6" s="11">
        <v>2.5</v>
      </c>
      <c r="R6" s="11">
        <v>1.9</v>
      </c>
      <c r="S6" s="11">
        <v>3</v>
      </c>
      <c r="T6" s="11">
        <v>1.5</v>
      </c>
      <c r="U6" s="11">
        <v>2.4</v>
      </c>
      <c r="V6" s="11">
        <v>2.2000000000000002</v>
      </c>
      <c r="W6" s="11">
        <v>2.2999999999999998</v>
      </c>
      <c r="X6" s="11">
        <v>2.8</v>
      </c>
      <c r="Y6" s="11">
        <v>1.6</v>
      </c>
      <c r="Z6" s="11">
        <v>0.4</v>
      </c>
      <c r="AA6" s="11">
        <v>0.4</v>
      </c>
      <c r="AI6" s="107">
        <v>15</v>
      </c>
      <c r="AJ6" s="56">
        <f t="shared" ref="AJ6" si="9">HLOOKUP(AJ$2,$E5:$AG6,2,FALSE)</f>
        <v>2.7</v>
      </c>
      <c r="AK6" s="56">
        <f t="shared" ref="AK6" si="10">HLOOKUP(AK$2,$E5:$AG6,2,FALSE)</f>
        <v>6.1</v>
      </c>
      <c r="AL6" s="56">
        <f t="shared" ref="AL6" si="11">HLOOKUP(AL$2,$E5:$AG6,2,FALSE)</f>
        <v>271.7</v>
      </c>
      <c r="AM6" s="56">
        <f t="shared" ref="AM6" si="12">HLOOKUP(AM$2,$E5:$AG6,2,FALSE)</f>
        <v>107.9</v>
      </c>
      <c r="AN6" s="56">
        <f t="shared" ref="AN6" si="13">HLOOKUP(AN$2,$E5:$AG6,2,FALSE)</f>
        <v>13.8</v>
      </c>
      <c r="AO6" s="56">
        <f t="shared" ref="AO6" si="14">HLOOKUP(AO$2,$E5:$AG6,2,FALSE)</f>
        <v>218.9</v>
      </c>
      <c r="AP6" s="56">
        <f t="shared" ref="AP6" si="15">HLOOKUP(AP$2,$E5:$AG6,2,FALSE)</f>
        <v>3.5</v>
      </c>
      <c r="AQ6" s="56">
        <f t="shared" ref="AQ6" si="16">HLOOKUP(AQ$2,$E5:$AG6,2,FALSE)</f>
        <v>4.5999999999999996</v>
      </c>
      <c r="AR6" s="56" t="e">
        <f t="shared" ref="AR6" si="17">HLOOKUP(AR$2,$E5:$AG6,2,FALSE)</f>
        <v>#N/A</v>
      </c>
      <c r="AS6" s="56" t="e">
        <f t="shared" ref="AS6" si="18">HLOOKUP(AS$2,$E5:$AG6,2,FALSE)</f>
        <v>#N/A</v>
      </c>
      <c r="AT6" s="56">
        <f t="shared" ref="AT6" si="19">HLOOKUP(AT$2,$E5:$AG6,2,FALSE)</f>
        <v>108.8</v>
      </c>
      <c r="AU6" s="56">
        <f t="shared" ref="AU6" si="20">HLOOKUP(AU$2,$E5:$AG6,2,FALSE)</f>
        <v>7.4</v>
      </c>
      <c r="AV6" s="56">
        <f t="shared" ref="AV6" si="21">HLOOKUP(AV$2,$E5:$AG6,2,FALSE)</f>
        <v>4211</v>
      </c>
      <c r="AW6" s="56">
        <f t="shared" ref="AW6" si="22">HLOOKUP(AW$2,$E5:$AG6,2,FALSE)</f>
        <v>9</v>
      </c>
      <c r="AX6" s="56">
        <f t="shared" ref="AX6" si="23">HLOOKUP(AX$2,$E5:$AG6,2,FALSE)</f>
        <v>2.5</v>
      </c>
      <c r="AY6" s="56" t="e">
        <f t="shared" ref="AY6" si="24">HLOOKUP(AY$2,$E5:$AG6,2,FALSE)</f>
        <v>#N/A</v>
      </c>
      <c r="AZ6" s="56" t="e">
        <f t="shared" ref="AZ6" si="25">HLOOKUP(AZ$2,$E5:$AG6,2,FALSE)</f>
        <v>#N/A</v>
      </c>
      <c r="BA6" s="56" t="e">
        <f t="shared" ref="BA6" si="26">HLOOKUP(BA$2,$E5:$AG6,2,FALSE)</f>
        <v>#N/A</v>
      </c>
      <c r="BB6" s="56">
        <f t="shared" ref="BB6" si="27">HLOOKUP(BB$2,$E5:$AG6,2,FALSE)</f>
        <v>1.9</v>
      </c>
      <c r="BC6" s="56">
        <f t="shared" ref="BC6" si="28">HLOOKUP(BC$2,$E5:$AG6,2,FALSE)</f>
        <v>3</v>
      </c>
      <c r="BD6" s="56">
        <f t="shared" ref="BD6" si="29">HLOOKUP(BD$2,$E5:$AG6,2,FALSE)</f>
        <v>1.5</v>
      </c>
      <c r="BE6" s="56">
        <f t="shared" ref="BE6" si="30">HLOOKUP(BE$2,$E5:$AG6,2,FALSE)</f>
        <v>2.4</v>
      </c>
      <c r="BF6" s="56">
        <f t="shared" ref="BF6" si="31">HLOOKUP(BF$2,$E5:$AG6,2,FALSE)</f>
        <v>2.2000000000000002</v>
      </c>
      <c r="BG6" s="56" t="e">
        <f t="shared" ref="BG6" si="32">HLOOKUP(BG$2,$E5:$AG6,2,FALSE)</f>
        <v>#N/A</v>
      </c>
      <c r="BH6" s="56">
        <f t="shared" ref="BH6" si="33">HLOOKUP(BH$2,$E5:$AG6,2,FALSE)</f>
        <v>2.2999999999999998</v>
      </c>
      <c r="BI6" s="56">
        <f t="shared" ref="BI6" si="34">HLOOKUP(BI$2,$E5:$AG6,2,FALSE)</f>
        <v>2.8</v>
      </c>
      <c r="BJ6" s="56" t="e">
        <f t="shared" ref="BJ6" si="35">HLOOKUP(BJ$2,$E5:$AG6,2,FALSE)</f>
        <v>#N/A</v>
      </c>
      <c r="BK6" s="56">
        <f t="shared" ref="BK6" si="36">HLOOKUP(BK$2,$E5:$AG6,2,FALSE)</f>
        <v>1.6</v>
      </c>
      <c r="BL6" s="56" t="e">
        <f t="shared" ref="BL6" si="37">HLOOKUP(BL$2,$E5:$AG6,2,FALSE)</f>
        <v>#N/A</v>
      </c>
      <c r="BM6" s="56" t="e">
        <f t="shared" ref="BM6" si="38">HLOOKUP(BM$2,$E5:$AG6,2,FALSE)</f>
        <v>#N/A</v>
      </c>
      <c r="BN6" s="56" t="e">
        <f t="shared" ref="BN6" si="39">HLOOKUP(BN$2,$E5:$AG6,2,FALSE)</f>
        <v>#N/A</v>
      </c>
      <c r="BO6" s="56">
        <f t="shared" ref="BO6" si="40">HLOOKUP(BO$2,$E5:$AG6,2,FALSE)</f>
        <v>0.4</v>
      </c>
      <c r="BP6" s="56" t="e">
        <f t="shared" ref="BP6" si="41">HLOOKUP(BP$2,$E5:$AG6,2,FALSE)</f>
        <v>#N/A</v>
      </c>
      <c r="BQ6" s="56" t="e">
        <f t="shared" ref="BQ6" si="42">HLOOKUP(BQ$2,$E5:$AG6,2,FALSE)</f>
        <v>#N/A</v>
      </c>
      <c r="BR6" s="56" t="e">
        <f t="shared" ref="BR6" si="43">HLOOKUP(BR$2,$E5:$AG6,2,FALSE)</f>
        <v>#N/A</v>
      </c>
      <c r="BS6" s="56" t="e">
        <f t="shared" ref="BS6" si="44">HLOOKUP(BS$2,$E5:$AG6,2,FALSE)</f>
        <v>#N/A</v>
      </c>
      <c r="BT6" s="56" t="e">
        <f t="shared" ref="BT6" si="45">HLOOKUP(BT$2,$E5:$AG6,2,FALSE)</f>
        <v>#N/A</v>
      </c>
      <c r="BU6" s="56">
        <f t="shared" ref="BU6" si="46">HLOOKUP(BU$2,$E5:$AG6,2,FALSE)</f>
        <v>0.4</v>
      </c>
    </row>
    <row r="7" spans="1:73" x14ac:dyDescent="0.25">
      <c r="B7" s="56">
        <f>A8-1</f>
        <v>19</v>
      </c>
      <c r="C7" s="94" t="s">
        <v>391</v>
      </c>
      <c r="D7" s="71" t="s">
        <v>0</v>
      </c>
      <c r="E7" s="11" t="s">
        <v>326</v>
      </c>
      <c r="F7" s="11" t="s">
        <v>327</v>
      </c>
      <c r="G7" s="11" t="s">
        <v>52</v>
      </c>
      <c r="H7" s="11" t="s">
        <v>53</v>
      </c>
      <c r="I7" s="11" t="s">
        <v>328</v>
      </c>
      <c r="J7" s="11" t="s">
        <v>55</v>
      </c>
      <c r="K7" s="11" t="s">
        <v>329</v>
      </c>
      <c r="L7" s="11" t="s">
        <v>330</v>
      </c>
      <c r="M7" s="11" t="s">
        <v>331</v>
      </c>
      <c r="N7" s="11" t="s">
        <v>332</v>
      </c>
      <c r="O7" s="11" t="s">
        <v>335</v>
      </c>
      <c r="P7" s="11" t="s">
        <v>334</v>
      </c>
      <c r="Q7" s="11" t="s">
        <v>337</v>
      </c>
      <c r="R7" s="11" t="s">
        <v>336</v>
      </c>
      <c r="S7" s="11" t="s">
        <v>338</v>
      </c>
      <c r="T7" s="11" t="s">
        <v>339</v>
      </c>
      <c r="U7" s="11" t="s">
        <v>340</v>
      </c>
      <c r="V7" s="11" t="s">
        <v>343</v>
      </c>
      <c r="W7" s="11" t="s">
        <v>345</v>
      </c>
      <c r="X7" s="11" t="s">
        <v>352</v>
      </c>
      <c r="Y7" s="11" t="s">
        <v>346</v>
      </c>
      <c r="Z7" s="11" t="s">
        <v>353</v>
      </c>
      <c r="AA7" s="11" t="s">
        <v>349</v>
      </c>
      <c r="AB7" s="11" t="s">
        <v>350</v>
      </c>
      <c r="AC7" s="11" t="s">
        <v>356</v>
      </c>
    </row>
    <row r="8" spans="1:73" x14ac:dyDescent="0.25">
      <c r="A8" s="56">
        <v>20</v>
      </c>
      <c r="B8" s="56">
        <f>A8</f>
        <v>20</v>
      </c>
      <c r="C8" s="94"/>
      <c r="D8" s="72" t="s">
        <v>325</v>
      </c>
      <c r="E8" s="11">
        <v>5.3</v>
      </c>
      <c r="F8" s="11">
        <v>22.6</v>
      </c>
      <c r="G8" s="11">
        <v>1367.1</v>
      </c>
      <c r="H8" s="11">
        <v>779</v>
      </c>
      <c r="I8" s="11">
        <v>89.2</v>
      </c>
      <c r="J8" s="11">
        <v>1860.5</v>
      </c>
      <c r="K8" s="11">
        <v>17.600000000000001</v>
      </c>
      <c r="L8" s="11">
        <v>30.2</v>
      </c>
      <c r="M8" s="11">
        <v>1.5</v>
      </c>
      <c r="N8" s="11">
        <v>0.1</v>
      </c>
      <c r="O8" s="11">
        <v>2.5</v>
      </c>
      <c r="P8" s="11">
        <v>1.7</v>
      </c>
      <c r="Q8" s="11">
        <v>0.1</v>
      </c>
      <c r="R8" s="11">
        <v>188.3</v>
      </c>
      <c r="S8" s="11">
        <v>1</v>
      </c>
      <c r="T8" s="11">
        <v>7.2</v>
      </c>
      <c r="U8" s="11">
        <v>2.1</v>
      </c>
      <c r="V8" s="11">
        <v>9.8000000000000007</v>
      </c>
      <c r="W8" s="11">
        <v>0.8</v>
      </c>
      <c r="X8" s="11">
        <v>0.4</v>
      </c>
      <c r="Y8" s="11">
        <v>2</v>
      </c>
      <c r="Z8" s="11">
        <v>0.8</v>
      </c>
      <c r="AA8" s="11">
        <v>8</v>
      </c>
      <c r="AB8" s="11">
        <v>0.2</v>
      </c>
      <c r="AC8" s="11">
        <v>0.9</v>
      </c>
      <c r="AI8" s="107">
        <v>20</v>
      </c>
      <c r="AJ8" s="56">
        <f t="shared" ref="AJ8" si="47">HLOOKUP(AJ$2,$E7:$AG8,2,FALSE)</f>
        <v>5.3</v>
      </c>
      <c r="AK8" s="56">
        <f t="shared" ref="AK8" si="48">HLOOKUP(AK$2,$E7:$AG8,2,FALSE)</f>
        <v>22.6</v>
      </c>
      <c r="AL8" s="56">
        <f t="shared" ref="AL8" si="49">HLOOKUP(AL$2,$E7:$AG8,2,FALSE)</f>
        <v>1367.1</v>
      </c>
      <c r="AM8" s="56">
        <f t="shared" ref="AM8" si="50">HLOOKUP(AM$2,$E7:$AG8,2,FALSE)</f>
        <v>779</v>
      </c>
      <c r="AN8" s="56">
        <f t="shared" ref="AN8" si="51">HLOOKUP(AN$2,$E7:$AG8,2,FALSE)</f>
        <v>89.2</v>
      </c>
      <c r="AO8" s="56">
        <f t="shared" ref="AO8" si="52">HLOOKUP(AO$2,$E7:$AG8,2,FALSE)</f>
        <v>1860.5</v>
      </c>
      <c r="AP8" s="56">
        <f t="shared" ref="AP8" si="53">HLOOKUP(AP$2,$E7:$AG8,2,FALSE)</f>
        <v>17.600000000000001</v>
      </c>
      <c r="AQ8" s="56">
        <f t="shared" ref="AQ8" si="54">HLOOKUP(AQ$2,$E7:$AG8,2,FALSE)</f>
        <v>30.2</v>
      </c>
      <c r="AR8" s="56">
        <f t="shared" ref="AR8" si="55">HLOOKUP(AR$2,$E7:$AG8,2,FALSE)</f>
        <v>1.5</v>
      </c>
      <c r="AS8" s="56">
        <f t="shared" ref="AS8" si="56">HLOOKUP(AS$2,$E7:$AG8,2,FALSE)</f>
        <v>0.1</v>
      </c>
      <c r="AT8" s="56">
        <f t="shared" ref="AT8" si="57">HLOOKUP(AT$2,$E7:$AG8,2,FALSE)</f>
        <v>2.5</v>
      </c>
      <c r="AU8" s="56" t="e">
        <f t="shared" ref="AU8" si="58">HLOOKUP(AU$2,$E7:$AG8,2,FALSE)</f>
        <v>#N/A</v>
      </c>
      <c r="AV8" s="56">
        <f t="shared" ref="AV8" si="59">HLOOKUP(AV$2,$E7:$AG8,2,FALSE)</f>
        <v>1.7</v>
      </c>
      <c r="AW8" s="56">
        <f t="shared" ref="AW8" si="60">HLOOKUP(AW$2,$E7:$AG8,2,FALSE)</f>
        <v>0.1</v>
      </c>
      <c r="AX8" s="56">
        <f t="shared" ref="AX8" si="61">HLOOKUP(AX$2,$E7:$AG8,2,FALSE)</f>
        <v>188.3</v>
      </c>
      <c r="AY8" s="56">
        <f t="shared" ref="AY8" si="62">HLOOKUP(AY$2,$E7:$AG8,2,FALSE)</f>
        <v>1</v>
      </c>
      <c r="AZ8" s="56">
        <f t="shared" ref="AZ8" si="63">HLOOKUP(AZ$2,$E7:$AG8,2,FALSE)</f>
        <v>7.2</v>
      </c>
      <c r="BA8" s="56" t="e">
        <f t="shared" ref="BA8" si="64">HLOOKUP(BA$2,$E7:$AG8,2,FALSE)</f>
        <v>#N/A</v>
      </c>
      <c r="BB8" s="56" t="e">
        <f t="shared" ref="BB8" si="65">HLOOKUP(BB$2,$E7:$AG8,2,FALSE)</f>
        <v>#N/A</v>
      </c>
      <c r="BC8" s="56" t="e">
        <f t="shared" ref="BC8" si="66">HLOOKUP(BC$2,$E7:$AG8,2,FALSE)</f>
        <v>#N/A</v>
      </c>
      <c r="BD8" s="56" t="e">
        <f t="shared" ref="BD8" si="67">HLOOKUP(BD$2,$E7:$AG8,2,FALSE)</f>
        <v>#N/A</v>
      </c>
      <c r="BE8" s="56" t="e">
        <f t="shared" ref="BE8" si="68">HLOOKUP(BE$2,$E7:$AG8,2,FALSE)</f>
        <v>#N/A</v>
      </c>
      <c r="BF8" s="56">
        <f t="shared" ref="BF8" si="69">HLOOKUP(BF$2,$E7:$AG8,2,FALSE)</f>
        <v>2.1</v>
      </c>
      <c r="BG8" s="56" t="e">
        <f t="shared" ref="BG8" si="70">HLOOKUP(BG$2,$E7:$AG8,2,FALSE)</f>
        <v>#N/A</v>
      </c>
      <c r="BH8" s="56">
        <f t="shared" ref="BH8" si="71">HLOOKUP(BH$2,$E7:$AG8,2,FALSE)</f>
        <v>9.8000000000000007</v>
      </c>
      <c r="BI8" s="56">
        <f t="shared" ref="BI8" si="72">HLOOKUP(BI$2,$E7:$AG8,2,FALSE)</f>
        <v>0.8</v>
      </c>
      <c r="BJ8" s="56">
        <f t="shared" ref="BJ8" si="73">HLOOKUP(BJ$2,$E7:$AG8,2,FALSE)</f>
        <v>0.4</v>
      </c>
      <c r="BK8" s="56">
        <f t="shared" ref="BK8" si="74">HLOOKUP(BK$2,$E7:$AG8,2,FALSE)</f>
        <v>2</v>
      </c>
      <c r="BL8" s="56" t="e">
        <f t="shared" ref="BL8" si="75">HLOOKUP(BL$2,$E7:$AG8,2,FALSE)</f>
        <v>#N/A</v>
      </c>
      <c r="BM8" s="56" t="e">
        <f t="shared" ref="BM8" si="76">HLOOKUP(BM$2,$E7:$AG8,2,FALSE)</f>
        <v>#N/A</v>
      </c>
      <c r="BN8" s="56">
        <f t="shared" ref="BN8" si="77">HLOOKUP(BN$2,$E7:$AG8,2,FALSE)</f>
        <v>0.8</v>
      </c>
      <c r="BO8" s="56">
        <f t="shared" ref="BO8" si="78">HLOOKUP(BO$2,$E7:$AG8,2,FALSE)</f>
        <v>8</v>
      </c>
      <c r="BP8" s="56" t="e">
        <f t="shared" ref="BP8" si="79">HLOOKUP(BP$2,$E7:$AG8,2,FALSE)</f>
        <v>#N/A</v>
      </c>
      <c r="BQ8" s="56" t="e">
        <f t="shared" ref="BQ8" si="80">HLOOKUP(BQ$2,$E7:$AG8,2,FALSE)</f>
        <v>#N/A</v>
      </c>
      <c r="BR8" s="56" t="e">
        <f t="shared" ref="BR8" si="81">HLOOKUP(BR$2,$E7:$AG8,2,FALSE)</f>
        <v>#N/A</v>
      </c>
      <c r="BS8" s="56" t="e">
        <f t="shared" ref="BS8" si="82">HLOOKUP(BS$2,$E7:$AG8,2,FALSE)</f>
        <v>#N/A</v>
      </c>
      <c r="BT8" s="56">
        <f t="shared" ref="BT8" si="83">HLOOKUP(BT$2,$E7:$AG8,2,FALSE)</f>
        <v>0.2</v>
      </c>
      <c r="BU8" s="56">
        <f t="shared" ref="BU8" si="84">HLOOKUP(BU$2,$E7:$AG8,2,FALSE)</f>
        <v>0.9</v>
      </c>
    </row>
    <row r="9" spans="1:73" x14ac:dyDescent="0.25">
      <c r="B9" s="56">
        <f>A10-1</f>
        <v>24</v>
      </c>
      <c r="C9" s="94" t="s">
        <v>375</v>
      </c>
      <c r="D9" s="71" t="s">
        <v>0</v>
      </c>
      <c r="E9" s="11" t="s">
        <v>326</v>
      </c>
      <c r="F9" s="11" t="s">
        <v>327</v>
      </c>
      <c r="G9" s="11" t="s">
        <v>52</v>
      </c>
      <c r="H9" s="11" t="s">
        <v>53</v>
      </c>
      <c r="I9" s="11" t="s">
        <v>328</v>
      </c>
      <c r="J9" s="11" t="s">
        <v>55</v>
      </c>
      <c r="K9" s="11" t="s">
        <v>329</v>
      </c>
      <c r="L9" s="11" t="s">
        <v>330</v>
      </c>
      <c r="M9" s="11" t="s">
        <v>331</v>
      </c>
      <c r="N9" s="11" t="s">
        <v>332</v>
      </c>
      <c r="O9" s="11" t="s">
        <v>335</v>
      </c>
      <c r="P9" s="11" t="s">
        <v>334</v>
      </c>
      <c r="Q9" s="11" t="s">
        <v>336</v>
      </c>
      <c r="R9" s="11" t="s">
        <v>338</v>
      </c>
      <c r="S9" s="11" t="s">
        <v>339</v>
      </c>
      <c r="T9" s="11" t="s">
        <v>342</v>
      </c>
      <c r="U9" s="11" t="s">
        <v>341</v>
      </c>
      <c r="V9" s="11" t="s">
        <v>340</v>
      </c>
      <c r="W9" s="11" t="s">
        <v>343</v>
      </c>
      <c r="X9" s="11" t="s">
        <v>345</v>
      </c>
      <c r="Y9" s="11" t="s">
        <v>352</v>
      </c>
      <c r="Z9" s="11" t="s">
        <v>346</v>
      </c>
      <c r="AA9" s="11" t="s">
        <v>353</v>
      </c>
      <c r="AB9" s="11" t="s">
        <v>349</v>
      </c>
      <c r="AC9" s="11" t="s">
        <v>350</v>
      </c>
    </row>
    <row r="10" spans="1:73" x14ac:dyDescent="0.25">
      <c r="A10" s="56">
        <v>25</v>
      </c>
      <c r="B10" s="56">
        <f>A10</f>
        <v>25</v>
      </c>
      <c r="C10" s="94"/>
      <c r="D10" s="72" t="s">
        <v>325</v>
      </c>
      <c r="E10" s="11">
        <v>9</v>
      </c>
      <c r="F10" s="11">
        <v>23.9</v>
      </c>
      <c r="G10" s="11">
        <v>1241.9000000000001</v>
      </c>
      <c r="H10" s="11">
        <v>866.6</v>
      </c>
      <c r="I10" s="11">
        <v>111.5</v>
      </c>
      <c r="J10" s="11">
        <v>1982</v>
      </c>
      <c r="K10" s="11">
        <v>14.7</v>
      </c>
      <c r="L10" s="11">
        <v>26.3</v>
      </c>
      <c r="M10" s="11">
        <v>0.9</v>
      </c>
      <c r="N10" s="11">
        <v>0.2</v>
      </c>
      <c r="O10" s="11">
        <v>4.9000000000000004</v>
      </c>
      <c r="P10" s="11">
        <v>1.8</v>
      </c>
      <c r="Q10" s="11">
        <v>43.3</v>
      </c>
      <c r="R10" s="11">
        <v>1</v>
      </c>
      <c r="S10" s="11">
        <v>2</v>
      </c>
      <c r="T10" s="11">
        <v>0.1</v>
      </c>
      <c r="U10" s="11">
        <v>1.5</v>
      </c>
      <c r="V10" s="11">
        <v>1.3</v>
      </c>
      <c r="W10" s="11">
        <v>1.1000000000000001</v>
      </c>
      <c r="X10" s="11">
        <v>4.2</v>
      </c>
      <c r="Y10" s="11">
        <v>5.0999999999999996</v>
      </c>
      <c r="Z10" s="11">
        <v>1.1000000000000001</v>
      </c>
      <c r="AA10" s="11">
        <v>0.4</v>
      </c>
      <c r="AB10" s="11">
        <v>9.4</v>
      </c>
      <c r="AC10" s="11">
        <v>0.3</v>
      </c>
      <c r="AI10" s="107">
        <v>25</v>
      </c>
      <c r="AJ10" s="56">
        <f t="shared" ref="AJ10" si="85">HLOOKUP(AJ$2,$E9:$AG10,2,FALSE)</f>
        <v>9</v>
      </c>
      <c r="AK10" s="56">
        <f t="shared" ref="AK10" si="86">HLOOKUP(AK$2,$E9:$AG10,2,FALSE)</f>
        <v>23.9</v>
      </c>
      <c r="AL10" s="56">
        <f t="shared" ref="AL10" si="87">HLOOKUP(AL$2,$E9:$AG10,2,FALSE)</f>
        <v>1241.9000000000001</v>
      </c>
      <c r="AM10" s="56">
        <f t="shared" ref="AM10" si="88">HLOOKUP(AM$2,$E9:$AG10,2,FALSE)</f>
        <v>866.6</v>
      </c>
      <c r="AN10" s="56">
        <f t="shared" ref="AN10" si="89">HLOOKUP(AN$2,$E9:$AG10,2,FALSE)</f>
        <v>111.5</v>
      </c>
      <c r="AO10" s="56">
        <f t="shared" ref="AO10" si="90">HLOOKUP(AO$2,$E9:$AG10,2,FALSE)</f>
        <v>1982</v>
      </c>
      <c r="AP10" s="56">
        <f t="shared" ref="AP10" si="91">HLOOKUP(AP$2,$E9:$AG10,2,FALSE)</f>
        <v>14.7</v>
      </c>
      <c r="AQ10" s="56">
        <f t="shared" ref="AQ10" si="92">HLOOKUP(AQ$2,$E9:$AG10,2,FALSE)</f>
        <v>26.3</v>
      </c>
      <c r="AR10" s="56">
        <f t="shared" ref="AR10" si="93">HLOOKUP(AR$2,$E9:$AG10,2,FALSE)</f>
        <v>0.9</v>
      </c>
      <c r="AS10" s="56">
        <f t="shared" ref="AS10" si="94">HLOOKUP(AS$2,$E9:$AG10,2,FALSE)</f>
        <v>0.2</v>
      </c>
      <c r="AT10" s="56">
        <f t="shared" ref="AT10" si="95">HLOOKUP(AT$2,$E9:$AG10,2,FALSE)</f>
        <v>4.9000000000000004</v>
      </c>
      <c r="AU10" s="56" t="e">
        <f t="shared" ref="AU10" si="96">HLOOKUP(AU$2,$E9:$AG10,2,FALSE)</f>
        <v>#N/A</v>
      </c>
      <c r="AV10" s="56">
        <f t="shared" ref="AV10" si="97">HLOOKUP(AV$2,$E9:$AG10,2,FALSE)</f>
        <v>1.8</v>
      </c>
      <c r="AW10" s="56" t="e">
        <f t="shared" ref="AW10" si="98">HLOOKUP(AW$2,$E9:$AG10,2,FALSE)</f>
        <v>#N/A</v>
      </c>
      <c r="AX10" s="56">
        <f t="shared" ref="AX10" si="99">HLOOKUP(AX$2,$E9:$AG10,2,FALSE)</f>
        <v>43.3</v>
      </c>
      <c r="AY10" s="56">
        <f t="shared" ref="AY10" si="100">HLOOKUP(AY$2,$E9:$AG10,2,FALSE)</f>
        <v>1</v>
      </c>
      <c r="AZ10" s="56">
        <f t="shared" ref="AZ10" si="101">HLOOKUP(AZ$2,$E9:$AG10,2,FALSE)</f>
        <v>2</v>
      </c>
      <c r="BA10" s="56" t="e">
        <f t="shared" ref="BA10" si="102">HLOOKUP(BA$2,$E9:$AG10,2,FALSE)</f>
        <v>#N/A</v>
      </c>
      <c r="BB10" s="56">
        <f t="shared" ref="BB10" si="103">HLOOKUP(BB$2,$E9:$AG10,2,FALSE)</f>
        <v>0.1</v>
      </c>
      <c r="BC10" s="56" t="e">
        <f t="shared" ref="BC10" si="104">HLOOKUP(BC$2,$E9:$AG10,2,FALSE)</f>
        <v>#N/A</v>
      </c>
      <c r="BD10" s="56">
        <f t="shared" ref="BD10" si="105">HLOOKUP(BD$2,$E9:$AG10,2,FALSE)</f>
        <v>1.5</v>
      </c>
      <c r="BE10" s="56" t="e">
        <f t="shared" ref="BE10" si="106">HLOOKUP(BE$2,$E9:$AG10,2,FALSE)</f>
        <v>#N/A</v>
      </c>
      <c r="BF10" s="56">
        <f t="shared" ref="BF10" si="107">HLOOKUP(BF$2,$E9:$AG10,2,FALSE)</f>
        <v>1.3</v>
      </c>
      <c r="BG10" s="56" t="e">
        <f t="shared" ref="BG10" si="108">HLOOKUP(BG$2,$E9:$AG10,2,FALSE)</f>
        <v>#N/A</v>
      </c>
      <c r="BH10" s="56">
        <f t="shared" ref="BH10" si="109">HLOOKUP(BH$2,$E9:$AG10,2,FALSE)</f>
        <v>1.1000000000000001</v>
      </c>
      <c r="BI10" s="56">
        <f t="shared" ref="BI10" si="110">HLOOKUP(BI$2,$E9:$AG10,2,FALSE)</f>
        <v>4.2</v>
      </c>
      <c r="BJ10" s="56">
        <f t="shared" ref="BJ10" si="111">HLOOKUP(BJ$2,$E9:$AG10,2,FALSE)</f>
        <v>5.0999999999999996</v>
      </c>
      <c r="BK10" s="56">
        <f t="shared" ref="BK10" si="112">HLOOKUP(BK$2,$E9:$AG10,2,FALSE)</f>
        <v>1.1000000000000001</v>
      </c>
      <c r="BL10" s="56" t="e">
        <f t="shared" ref="BL10" si="113">HLOOKUP(BL$2,$E9:$AG10,2,FALSE)</f>
        <v>#N/A</v>
      </c>
      <c r="BM10" s="56" t="e">
        <f t="shared" ref="BM10" si="114">HLOOKUP(BM$2,$E9:$AG10,2,FALSE)</f>
        <v>#N/A</v>
      </c>
      <c r="BN10" s="56">
        <f t="shared" ref="BN10" si="115">HLOOKUP(BN$2,$E9:$AG10,2,FALSE)</f>
        <v>0.4</v>
      </c>
      <c r="BO10" s="56">
        <f t="shared" ref="BO10" si="116">HLOOKUP(BO$2,$E9:$AG10,2,FALSE)</f>
        <v>9.4</v>
      </c>
      <c r="BP10" s="56" t="e">
        <f t="shared" ref="BP10" si="117">HLOOKUP(BP$2,$E9:$AG10,2,FALSE)</f>
        <v>#N/A</v>
      </c>
      <c r="BQ10" s="56" t="e">
        <f t="shared" ref="BQ10" si="118">HLOOKUP(BQ$2,$E9:$AG10,2,FALSE)</f>
        <v>#N/A</v>
      </c>
      <c r="BR10" s="56" t="e">
        <f t="shared" ref="BR10" si="119">HLOOKUP(BR$2,$E9:$AG10,2,FALSE)</f>
        <v>#N/A</v>
      </c>
      <c r="BS10" s="56" t="e">
        <f t="shared" ref="BS10" si="120">HLOOKUP(BS$2,$E9:$AG10,2,FALSE)</f>
        <v>#N/A</v>
      </c>
      <c r="BT10" s="56">
        <f t="shared" ref="BT10" si="121">HLOOKUP(BT$2,$E9:$AG10,2,FALSE)</f>
        <v>0.3</v>
      </c>
      <c r="BU10" s="56" t="e">
        <f t="shared" ref="BU10" si="122">HLOOKUP(BU$2,$E9:$AG10,2,FALSE)</f>
        <v>#N/A</v>
      </c>
    </row>
    <row r="11" spans="1:73" x14ac:dyDescent="0.25">
      <c r="B11" s="56">
        <f>A12-1</f>
        <v>29</v>
      </c>
      <c r="C11" s="94" t="s">
        <v>389</v>
      </c>
      <c r="D11" s="71" t="s">
        <v>0</v>
      </c>
      <c r="E11" s="11" t="s">
        <v>326</v>
      </c>
      <c r="F11" s="11" t="s">
        <v>327</v>
      </c>
      <c r="G11" s="11" t="s">
        <v>52</v>
      </c>
      <c r="H11" s="11" t="s">
        <v>53</v>
      </c>
      <c r="I11" s="11" t="s">
        <v>328</v>
      </c>
      <c r="J11" s="11" t="s">
        <v>55</v>
      </c>
      <c r="K11" s="11" t="s">
        <v>329</v>
      </c>
      <c r="L11" s="11" t="s">
        <v>330</v>
      </c>
      <c r="M11" s="11" t="s">
        <v>331</v>
      </c>
      <c r="N11" s="11" t="s">
        <v>332</v>
      </c>
      <c r="O11" s="11" t="s">
        <v>335</v>
      </c>
      <c r="P11" s="11" t="s">
        <v>333</v>
      </c>
      <c r="Q11" s="11" t="s">
        <v>334</v>
      </c>
      <c r="R11" s="11" t="s">
        <v>338</v>
      </c>
      <c r="S11" s="11" t="s">
        <v>339</v>
      </c>
      <c r="T11" s="11" t="s">
        <v>340</v>
      </c>
      <c r="U11" s="11" t="s">
        <v>343</v>
      </c>
      <c r="V11" s="11" t="s">
        <v>345</v>
      </c>
      <c r="W11" s="11" t="s">
        <v>349</v>
      </c>
      <c r="X11" s="11" t="s">
        <v>351</v>
      </c>
      <c r="Y11" s="11" t="s">
        <v>354</v>
      </c>
      <c r="Z11" s="11" t="s">
        <v>350</v>
      </c>
    </row>
    <row r="12" spans="1:73" x14ac:dyDescent="0.25">
      <c r="A12" s="56">
        <v>30</v>
      </c>
      <c r="B12" s="56">
        <f>A12</f>
        <v>30</v>
      </c>
      <c r="C12" s="94"/>
      <c r="D12" s="72" t="s">
        <v>325</v>
      </c>
      <c r="E12" s="11">
        <v>7</v>
      </c>
      <c r="F12" s="11">
        <v>10.5</v>
      </c>
      <c r="G12" s="11">
        <v>1061.0999999999999</v>
      </c>
      <c r="H12" s="11">
        <v>917.6</v>
      </c>
      <c r="I12" s="11">
        <v>97.5</v>
      </c>
      <c r="J12" s="11">
        <v>1830.2</v>
      </c>
      <c r="K12" s="11">
        <v>14.4</v>
      </c>
      <c r="L12" s="11">
        <v>23.2</v>
      </c>
      <c r="M12" s="11">
        <v>0.4</v>
      </c>
      <c r="N12" s="11">
        <v>0.1</v>
      </c>
      <c r="O12" s="11">
        <v>71.8</v>
      </c>
      <c r="P12" s="11">
        <v>0.1</v>
      </c>
      <c r="Q12" s="11">
        <v>2.1</v>
      </c>
      <c r="R12" s="11">
        <v>0.7</v>
      </c>
      <c r="S12" s="11">
        <v>0.3</v>
      </c>
      <c r="T12" s="11">
        <v>1.9</v>
      </c>
      <c r="U12" s="11">
        <v>0.9</v>
      </c>
      <c r="V12" s="11">
        <v>4.2</v>
      </c>
      <c r="W12" s="11">
        <v>8.8000000000000007</v>
      </c>
      <c r="X12" s="11">
        <v>1.3</v>
      </c>
      <c r="Y12" s="11">
        <v>0.6</v>
      </c>
      <c r="Z12" s="11">
        <v>1</v>
      </c>
      <c r="AI12" s="107">
        <v>30</v>
      </c>
      <c r="AJ12" s="56">
        <f t="shared" ref="AJ12" si="123">HLOOKUP(AJ$2,$E11:$AG12,2,FALSE)</f>
        <v>7</v>
      </c>
      <c r="AK12" s="56">
        <f t="shared" ref="AK12" si="124">HLOOKUP(AK$2,$E11:$AG12,2,FALSE)</f>
        <v>10.5</v>
      </c>
      <c r="AL12" s="56">
        <f t="shared" ref="AL12" si="125">HLOOKUP(AL$2,$E11:$AG12,2,FALSE)</f>
        <v>1061.0999999999999</v>
      </c>
      <c r="AM12" s="56">
        <f t="shared" ref="AM12" si="126">HLOOKUP(AM$2,$E11:$AG12,2,FALSE)</f>
        <v>917.6</v>
      </c>
      <c r="AN12" s="56">
        <f t="shared" ref="AN12" si="127">HLOOKUP(AN$2,$E11:$AG12,2,FALSE)</f>
        <v>97.5</v>
      </c>
      <c r="AO12" s="56">
        <f t="shared" ref="AO12" si="128">HLOOKUP(AO$2,$E11:$AG12,2,FALSE)</f>
        <v>1830.2</v>
      </c>
      <c r="AP12" s="56">
        <f t="shared" ref="AP12" si="129">HLOOKUP(AP$2,$E11:$AG12,2,FALSE)</f>
        <v>14.4</v>
      </c>
      <c r="AQ12" s="56">
        <f t="shared" ref="AQ12" si="130">HLOOKUP(AQ$2,$E11:$AG12,2,FALSE)</f>
        <v>23.2</v>
      </c>
      <c r="AR12" s="56">
        <f t="shared" ref="AR12" si="131">HLOOKUP(AR$2,$E11:$AG12,2,FALSE)</f>
        <v>0.4</v>
      </c>
      <c r="AS12" s="56">
        <f t="shared" ref="AS12" si="132">HLOOKUP(AS$2,$E11:$AG12,2,FALSE)</f>
        <v>0.1</v>
      </c>
      <c r="AT12" s="56">
        <f t="shared" ref="AT12" si="133">HLOOKUP(AT$2,$E11:$AG12,2,FALSE)</f>
        <v>71.8</v>
      </c>
      <c r="AU12" s="56">
        <f t="shared" ref="AU12" si="134">HLOOKUP(AU$2,$E11:$AG12,2,FALSE)</f>
        <v>0.1</v>
      </c>
      <c r="AV12" s="56">
        <f t="shared" ref="AV12" si="135">HLOOKUP(AV$2,$E11:$AG12,2,FALSE)</f>
        <v>2.1</v>
      </c>
      <c r="AW12" s="56" t="e">
        <f t="shared" ref="AW12" si="136">HLOOKUP(AW$2,$E11:$AG12,2,FALSE)</f>
        <v>#N/A</v>
      </c>
      <c r="AX12" s="56" t="e">
        <f t="shared" ref="AX12" si="137">HLOOKUP(AX$2,$E11:$AG12,2,FALSE)</f>
        <v>#N/A</v>
      </c>
      <c r="AY12" s="56">
        <f t="shared" ref="AY12" si="138">HLOOKUP(AY$2,$E11:$AG12,2,FALSE)</f>
        <v>0.7</v>
      </c>
      <c r="AZ12" s="56">
        <f t="shared" ref="AZ12" si="139">HLOOKUP(AZ$2,$E11:$AG12,2,FALSE)</f>
        <v>0.3</v>
      </c>
      <c r="BA12" s="56" t="e">
        <f t="shared" ref="BA12" si="140">HLOOKUP(BA$2,$E11:$AG12,2,FALSE)</f>
        <v>#N/A</v>
      </c>
      <c r="BB12" s="56" t="e">
        <f t="shared" ref="BB12" si="141">HLOOKUP(BB$2,$E11:$AG12,2,FALSE)</f>
        <v>#N/A</v>
      </c>
      <c r="BC12" s="56" t="e">
        <f t="shared" ref="BC12" si="142">HLOOKUP(BC$2,$E11:$AG12,2,FALSE)</f>
        <v>#N/A</v>
      </c>
      <c r="BD12" s="56" t="e">
        <f t="shared" ref="BD12" si="143">HLOOKUP(BD$2,$E11:$AG12,2,FALSE)</f>
        <v>#N/A</v>
      </c>
      <c r="BE12" s="56" t="e">
        <f t="shared" ref="BE12" si="144">HLOOKUP(BE$2,$E11:$AG12,2,FALSE)</f>
        <v>#N/A</v>
      </c>
      <c r="BF12" s="56">
        <f t="shared" ref="BF12" si="145">HLOOKUP(BF$2,$E11:$AG12,2,FALSE)</f>
        <v>1.9</v>
      </c>
      <c r="BG12" s="56" t="e">
        <f t="shared" ref="BG12" si="146">HLOOKUP(BG$2,$E11:$AG12,2,FALSE)</f>
        <v>#N/A</v>
      </c>
      <c r="BH12" s="56">
        <f t="shared" ref="BH12" si="147">HLOOKUP(BH$2,$E11:$AG12,2,FALSE)</f>
        <v>0.9</v>
      </c>
      <c r="BI12" s="56">
        <f t="shared" ref="BI12" si="148">HLOOKUP(BI$2,$E11:$AG12,2,FALSE)</f>
        <v>4.2</v>
      </c>
      <c r="BJ12" s="56" t="e">
        <f t="shared" ref="BJ12" si="149">HLOOKUP(BJ$2,$E11:$AG12,2,FALSE)</f>
        <v>#N/A</v>
      </c>
      <c r="BK12" s="56" t="e">
        <f t="shared" ref="BK12" si="150">HLOOKUP(BK$2,$E11:$AG12,2,FALSE)</f>
        <v>#N/A</v>
      </c>
      <c r="BL12" s="56" t="e">
        <f t="shared" ref="BL12" si="151">HLOOKUP(BL$2,$E11:$AG12,2,FALSE)</f>
        <v>#N/A</v>
      </c>
      <c r="BM12" s="56" t="e">
        <f t="shared" ref="BM12" si="152">HLOOKUP(BM$2,$E11:$AG12,2,FALSE)</f>
        <v>#N/A</v>
      </c>
      <c r="BN12" s="56" t="e">
        <f t="shared" ref="BN12" si="153">HLOOKUP(BN$2,$E11:$AG12,2,FALSE)</f>
        <v>#N/A</v>
      </c>
      <c r="BO12" s="56">
        <f t="shared" ref="BO12" si="154">HLOOKUP(BO$2,$E11:$AG12,2,FALSE)</f>
        <v>8.8000000000000007</v>
      </c>
      <c r="BP12" s="56" t="e">
        <f t="shared" ref="BP12" si="155">HLOOKUP(BP$2,$E11:$AG12,2,FALSE)</f>
        <v>#N/A</v>
      </c>
      <c r="BQ12" s="56" t="e">
        <f t="shared" ref="BQ12" si="156">HLOOKUP(BQ$2,$E11:$AG12,2,FALSE)</f>
        <v>#N/A</v>
      </c>
      <c r="BR12" s="56">
        <f t="shared" ref="BR12" si="157">HLOOKUP(BR$2,$E11:$AG12,2,FALSE)</f>
        <v>1.3</v>
      </c>
      <c r="BS12" s="56">
        <f t="shared" ref="BS12" si="158">HLOOKUP(BS$2,$E11:$AG12,2,FALSE)</f>
        <v>0.6</v>
      </c>
      <c r="BT12" s="56">
        <f t="shared" ref="BT12" si="159">HLOOKUP(BT$2,$E11:$AG12,2,FALSE)</f>
        <v>1</v>
      </c>
      <c r="BU12" s="56" t="e">
        <f t="shared" ref="BU12" si="160">HLOOKUP(BU$2,$E11:$AG12,2,FALSE)</f>
        <v>#N/A</v>
      </c>
    </row>
    <row r="13" spans="1:73" x14ac:dyDescent="0.25">
      <c r="B13" s="56">
        <f>A14-1</f>
        <v>34</v>
      </c>
      <c r="C13" s="94" t="s">
        <v>380</v>
      </c>
      <c r="D13" s="71" t="s">
        <v>0</v>
      </c>
      <c r="E13" s="11" t="s">
        <v>326</v>
      </c>
      <c r="F13" s="11" t="s">
        <v>327</v>
      </c>
      <c r="G13" s="11" t="s">
        <v>52</v>
      </c>
      <c r="H13" s="11" t="s">
        <v>53</v>
      </c>
      <c r="I13" s="11" t="s">
        <v>328</v>
      </c>
      <c r="J13" s="11" t="s">
        <v>55</v>
      </c>
      <c r="K13" s="11" t="s">
        <v>329</v>
      </c>
      <c r="L13" s="11" t="s">
        <v>330</v>
      </c>
      <c r="M13" s="11" t="s">
        <v>331</v>
      </c>
      <c r="N13" s="11" t="s">
        <v>332</v>
      </c>
      <c r="O13" s="11" t="s">
        <v>335</v>
      </c>
      <c r="P13" s="11" t="s">
        <v>334</v>
      </c>
      <c r="Q13" s="11" t="s">
        <v>336</v>
      </c>
      <c r="R13" s="11" t="s">
        <v>338</v>
      </c>
      <c r="S13" s="11" t="s">
        <v>342</v>
      </c>
      <c r="T13" s="11" t="s">
        <v>341</v>
      </c>
      <c r="U13" s="11" t="s">
        <v>344</v>
      </c>
      <c r="V13" s="11" t="s">
        <v>340</v>
      </c>
      <c r="W13" s="11" t="s">
        <v>347</v>
      </c>
      <c r="X13" s="11" t="s">
        <v>345</v>
      </c>
      <c r="Y13" s="11" t="s">
        <v>346</v>
      </c>
      <c r="Z13" s="11" t="s">
        <v>353</v>
      </c>
      <c r="AA13" s="11" t="s">
        <v>349</v>
      </c>
      <c r="AB13" s="11" t="s">
        <v>351</v>
      </c>
      <c r="AC13" s="11" t="s">
        <v>354</v>
      </c>
      <c r="AD13" s="11" t="s">
        <v>350</v>
      </c>
    </row>
    <row r="14" spans="1:73" x14ac:dyDescent="0.25">
      <c r="A14" s="56">
        <v>35</v>
      </c>
      <c r="B14" s="56">
        <f>A14</f>
        <v>35</v>
      </c>
      <c r="C14" s="94"/>
      <c r="D14" s="72" t="s">
        <v>325</v>
      </c>
      <c r="E14" s="11">
        <v>7.3</v>
      </c>
      <c r="F14" s="11">
        <v>15.9</v>
      </c>
      <c r="G14" s="11">
        <v>1540.6</v>
      </c>
      <c r="H14" s="11">
        <v>980.3</v>
      </c>
      <c r="I14" s="11">
        <v>120.4</v>
      </c>
      <c r="J14" s="11">
        <v>2178.8000000000002</v>
      </c>
      <c r="K14" s="11">
        <v>28</v>
      </c>
      <c r="L14" s="11">
        <v>33.700000000000003</v>
      </c>
      <c r="M14" s="11">
        <v>0.9</v>
      </c>
      <c r="N14" s="11">
        <v>0.4</v>
      </c>
      <c r="O14" s="11">
        <v>18.399999999999999</v>
      </c>
      <c r="P14" s="11">
        <v>1.8</v>
      </c>
      <c r="Q14" s="11">
        <v>0.1</v>
      </c>
      <c r="R14" s="11">
        <v>0.4</v>
      </c>
      <c r="S14" s="11">
        <v>0.1</v>
      </c>
      <c r="T14" s="11">
        <v>0.7</v>
      </c>
      <c r="U14" s="11">
        <v>5</v>
      </c>
      <c r="V14" s="11">
        <v>4.3</v>
      </c>
      <c r="W14" s="11">
        <v>1.5</v>
      </c>
      <c r="X14" s="11">
        <v>0.9</v>
      </c>
      <c r="Y14" s="11">
        <v>1.6</v>
      </c>
      <c r="Z14" s="11">
        <v>0.4</v>
      </c>
      <c r="AA14" s="11">
        <v>10</v>
      </c>
      <c r="AB14" s="11">
        <v>1.2</v>
      </c>
      <c r="AC14" s="11">
        <v>0.2</v>
      </c>
      <c r="AD14" s="11">
        <v>0.5</v>
      </c>
      <c r="AI14" s="107">
        <v>35</v>
      </c>
      <c r="AJ14" s="56">
        <f t="shared" ref="AJ14" si="161">HLOOKUP(AJ$2,$E13:$AG14,2,FALSE)</f>
        <v>7.3</v>
      </c>
      <c r="AK14" s="56">
        <f t="shared" ref="AK14" si="162">HLOOKUP(AK$2,$E13:$AG14,2,FALSE)</f>
        <v>15.9</v>
      </c>
      <c r="AL14" s="56">
        <f t="shared" ref="AL14" si="163">HLOOKUP(AL$2,$E13:$AG14,2,FALSE)</f>
        <v>1540.6</v>
      </c>
      <c r="AM14" s="56">
        <f t="shared" ref="AM14" si="164">HLOOKUP(AM$2,$E13:$AG14,2,FALSE)</f>
        <v>980.3</v>
      </c>
      <c r="AN14" s="56">
        <f t="shared" ref="AN14" si="165">HLOOKUP(AN$2,$E13:$AG14,2,FALSE)</f>
        <v>120.4</v>
      </c>
      <c r="AO14" s="56">
        <f t="shared" ref="AO14" si="166">HLOOKUP(AO$2,$E13:$AG14,2,FALSE)</f>
        <v>2178.8000000000002</v>
      </c>
      <c r="AP14" s="56">
        <f t="shared" ref="AP14" si="167">HLOOKUP(AP$2,$E13:$AG14,2,FALSE)</f>
        <v>28</v>
      </c>
      <c r="AQ14" s="56">
        <f t="shared" ref="AQ14" si="168">HLOOKUP(AQ$2,$E13:$AG14,2,FALSE)</f>
        <v>33.700000000000003</v>
      </c>
      <c r="AR14" s="56">
        <f t="shared" ref="AR14" si="169">HLOOKUP(AR$2,$E13:$AG14,2,FALSE)</f>
        <v>0.9</v>
      </c>
      <c r="AS14" s="56">
        <f t="shared" ref="AS14" si="170">HLOOKUP(AS$2,$E13:$AG14,2,FALSE)</f>
        <v>0.4</v>
      </c>
      <c r="AT14" s="56">
        <f t="shared" ref="AT14" si="171">HLOOKUP(AT$2,$E13:$AG14,2,FALSE)</f>
        <v>18.399999999999999</v>
      </c>
      <c r="AU14" s="56" t="e">
        <f t="shared" ref="AU14" si="172">HLOOKUP(AU$2,$E13:$AG14,2,FALSE)</f>
        <v>#N/A</v>
      </c>
      <c r="AV14" s="56">
        <f t="shared" ref="AV14" si="173">HLOOKUP(AV$2,$E13:$AG14,2,FALSE)</f>
        <v>1.8</v>
      </c>
      <c r="AW14" s="56" t="e">
        <f t="shared" ref="AW14" si="174">HLOOKUP(AW$2,$E13:$AG14,2,FALSE)</f>
        <v>#N/A</v>
      </c>
      <c r="AX14" s="56">
        <f t="shared" ref="AX14" si="175">HLOOKUP(AX$2,$E13:$AG14,2,FALSE)</f>
        <v>0.1</v>
      </c>
      <c r="AY14" s="56">
        <f t="shared" ref="AY14" si="176">HLOOKUP(AY$2,$E13:$AG14,2,FALSE)</f>
        <v>0.4</v>
      </c>
      <c r="AZ14" s="56" t="e">
        <f t="shared" ref="AZ14" si="177">HLOOKUP(AZ$2,$E13:$AG14,2,FALSE)</f>
        <v>#N/A</v>
      </c>
      <c r="BA14" s="56" t="e">
        <f t="shared" ref="BA14" si="178">HLOOKUP(BA$2,$E13:$AG14,2,FALSE)</f>
        <v>#N/A</v>
      </c>
      <c r="BB14" s="56">
        <f t="shared" ref="BB14" si="179">HLOOKUP(BB$2,$E13:$AG14,2,FALSE)</f>
        <v>0.1</v>
      </c>
      <c r="BC14" s="56" t="e">
        <f t="shared" ref="BC14" si="180">HLOOKUP(BC$2,$E13:$AG14,2,FALSE)</f>
        <v>#N/A</v>
      </c>
      <c r="BD14" s="56">
        <f t="shared" ref="BD14" si="181">HLOOKUP(BD$2,$E13:$AG14,2,FALSE)</f>
        <v>0.7</v>
      </c>
      <c r="BE14" s="56">
        <f t="shared" ref="BE14" si="182">HLOOKUP(BE$2,$E13:$AG14,2,FALSE)</f>
        <v>5</v>
      </c>
      <c r="BF14" s="56">
        <f t="shared" ref="BF14" si="183">HLOOKUP(BF$2,$E13:$AG14,2,FALSE)</f>
        <v>4.3</v>
      </c>
      <c r="BG14" s="56">
        <f t="shared" ref="BG14" si="184">HLOOKUP(BG$2,$E13:$AG14,2,FALSE)</f>
        <v>1.5</v>
      </c>
      <c r="BH14" s="56" t="e">
        <f t="shared" ref="BH14" si="185">HLOOKUP(BH$2,$E13:$AG14,2,FALSE)</f>
        <v>#N/A</v>
      </c>
      <c r="BI14" s="56">
        <f t="shared" ref="BI14" si="186">HLOOKUP(BI$2,$E13:$AG14,2,FALSE)</f>
        <v>0.9</v>
      </c>
      <c r="BJ14" s="56" t="e">
        <f t="shared" ref="BJ14" si="187">HLOOKUP(BJ$2,$E13:$AG14,2,FALSE)</f>
        <v>#N/A</v>
      </c>
      <c r="BK14" s="56">
        <f t="shared" ref="BK14" si="188">HLOOKUP(BK$2,$E13:$AG14,2,FALSE)</f>
        <v>1.6</v>
      </c>
      <c r="BL14" s="56" t="e">
        <f t="shared" ref="BL14" si="189">HLOOKUP(BL$2,$E13:$AG14,2,FALSE)</f>
        <v>#N/A</v>
      </c>
      <c r="BM14" s="56" t="e">
        <f t="shared" ref="BM14" si="190">HLOOKUP(BM$2,$E13:$AG14,2,FALSE)</f>
        <v>#N/A</v>
      </c>
      <c r="BN14" s="56">
        <f t="shared" ref="BN14" si="191">HLOOKUP(BN$2,$E13:$AG14,2,FALSE)</f>
        <v>0.4</v>
      </c>
      <c r="BO14" s="56">
        <f t="shared" ref="BO14" si="192">HLOOKUP(BO$2,$E13:$AG14,2,FALSE)</f>
        <v>10</v>
      </c>
      <c r="BP14" s="56" t="e">
        <f t="shared" ref="BP14" si="193">HLOOKUP(BP$2,$E13:$AG14,2,FALSE)</f>
        <v>#N/A</v>
      </c>
      <c r="BQ14" s="56" t="e">
        <f t="shared" ref="BQ14" si="194">HLOOKUP(BQ$2,$E13:$AG14,2,FALSE)</f>
        <v>#N/A</v>
      </c>
      <c r="BR14" s="56">
        <f t="shared" ref="BR14" si="195">HLOOKUP(BR$2,$E13:$AG14,2,FALSE)</f>
        <v>1.2</v>
      </c>
      <c r="BS14" s="56">
        <f t="shared" ref="BS14" si="196">HLOOKUP(BS$2,$E13:$AG14,2,FALSE)</f>
        <v>0.2</v>
      </c>
      <c r="BT14" s="56">
        <f t="shared" ref="BT14" si="197">HLOOKUP(BT$2,$E13:$AG14,2,FALSE)</f>
        <v>0.5</v>
      </c>
      <c r="BU14" s="56" t="e">
        <f t="shared" ref="BU14" si="198">HLOOKUP(BU$2,$E13:$AG14,2,FALSE)</f>
        <v>#N/A</v>
      </c>
    </row>
    <row r="15" spans="1:73" x14ac:dyDescent="0.25">
      <c r="B15" s="56">
        <f>A16-1</f>
        <v>39</v>
      </c>
      <c r="C15" s="94" t="s">
        <v>404</v>
      </c>
      <c r="D15" s="71" t="s">
        <v>0</v>
      </c>
      <c r="E15" s="11" t="s">
        <v>326</v>
      </c>
      <c r="F15" s="11" t="s">
        <v>327</v>
      </c>
      <c r="G15" s="11" t="s">
        <v>52</v>
      </c>
      <c r="H15" s="11" t="s">
        <v>53</v>
      </c>
      <c r="I15" s="11" t="s">
        <v>328</v>
      </c>
      <c r="J15" s="11" t="s">
        <v>55</v>
      </c>
      <c r="K15" s="11" t="s">
        <v>329</v>
      </c>
      <c r="L15" s="11" t="s">
        <v>330</v>
      </c>
      <c r="M15" s="11" t="s">
        <v>331</v>
      </c>
      <c r="N15" s="11" t="s">
        <v>332</v>
      </c>
      <c r="O15" s="11" t="s">
        <v>335</v>
      </c>
      <c r="P15" s="11" t="s">
        <v>334</v>
      </c>
      <c r="Q15" s="11" t="s">
        <v>336</v>
      </c>
      <c r="R15" s="11" t="s">
        <v>338</v>
      </c>
      <c r="S15" s="11" t="s">
        <v>339</v>
      </c>
      <c r="T15" s="11" t="s">
        <v>340</v>
      </c>
      <c r="U15" s="11" t="s">
        <v>345</v>
      </c>
      <c r="V15" s="11" t="s">
        <v>352</v>
      </c>
      <c r="W15" s="11" t="s">
        <v>346</v>
      </c>
      <c r="X15" s="11" t="s">
        <v>355</v>
      </c>
      <c r="Y15" s="11" t="s">
        <v>349</v>
      </c>
      <c r="Z15" s="11" t="s">
        <v>351</v>
      </c>
      <c r="AA15" s="11" t="s">
        <v>354</v>
      </c>
      <c r="AB15" s="11" t="s">
        <v>350</v>
      </c>
    </row>
    <row r="16" spans="1:73" x14ac:dyDescent="0.25">
      <c r="A16" s="56">
        <v>40</v>
      </c>
      <c r="B16" s="56">
        <f>A16</f>
        <v>40</v>
      </c>
      <c r="C16" s="94"/>
      <c r="D16" s="72" t="s">
        <v>325</v>
      </c>
      <c r="E16" s="11">
        <v>14.7</v>
      </c>
      <c r="F16" s="11">
        <v>21.2</v>
      </c>
      <c r="G16" s="11">
        <v>1042.8</v>
      </c>
      <c r="H16" s="11">
        <v>999.4</v>
      </c>
      <c r="I16" s="11">
        <v>116.7</v>
      </c>
      <c r="J16" s="11">
        <v>1752.5</v>
      </c>
      <c r="K16" s="11">
        <v>66</v>
      </c>
      <c r="L16" s="11">
        <v>34.799999999999997</v>
      </c>
      <c r="M16" s="11">
        <v>0.7</v>
      </c>
      <c r="N16" s="11">
        <v>0.1</v>
      </c>
      <c r="O16" s="11">
        <v>1.8</v>
      </c>
      <c r="P16" s="11">
        <v>2.2999999999999998</v>
      </c>
      <c r="Q16" s="11">
        <v>2.2000000000000002</v>
      </c>
      <c r="R16" s="11">
        <v>1.3</v>
      </c>
      <c r="S16" s="11">
        <v>2.6</v>
      </c>
      <c r="T16" s="11">
        <v>0.1</v>
      </c>
      <c r="U16" s="11">
        <v>4.0999999999999996</v>
      </c>
      <c r="V16" s="11">
        <v>14.8</v>
      </c>
      <c r="W16" s="11">
        <v>5.9</v>
      </c>
      <c r="X16" s="11">
        <v>0.1</v>
      </c>
      <c r="Y16" s="11">
        <v>6.8</v>
      </c>
      <c r="Z16" s="11">
        <v>0.6</v>
      </c>
      <c r="AA16" s="11">
        <v>0.4</v>
      </c>
      <c r="AB16" s="11">
        <v>0.9</v>
      </c>
      <c r="AI16" s="107">
        <v>40</v>
      </c>
      <c r="AJ16" s="56">
        <f t="shared" ref="AJ16" si="199">HLOOKUP(AJ$2,$E15:$AG16,2,FALSE)</f>
        <v>14.7</v>
      </c>
      <c r="AK16" s="56">
        <f t="shared" ref="AK16" si="200">HLOOKUP(AK$2,$E15:$AG16,2,FALSE)</f>
        <v>21.2</v>
      </c>
      <c r="AL16" s="56">
        <f t="shared" ref="AL16" si="201">HLOOKUP(AL$2,$E15:$AG16,2,FALSE)</f>
        <v>1042.8</v>
      </c>
      <c r="AM16" s="56">
        <f t="shared" ref="AM16" si="202">HLOOKUP(AM$2,$E15:$AG16,2,FALSE)</f>
        <v>999.4</v>
      </c>
      <c r="AN16" s="56">
        <f t="shared" ref="AN16" si="203">HLOOKUP(AN$2,$E15:$AG16,2,FALSE)</f>
        <v>116.7</v>
      </c>
      <c r="AO16" s="56">
        <f t="shared" ref="AO16" si="204">HLOOKUP(AO$2,$E15:$AG16,2,FALSE)</f>
        <v>1752.5</v>
      </c>
      <c r="AP16" s="56">
        <f t="shared" ref="AP16" si="205">HLOOKUP(AP$2,$E15:$AG16,2,FALSE)</f>
        <v>66</v>
      </c>
      <c r="AQ16" s="56">
        <f t="shared" ref="AQ16" si="206">HLOOKUP(AQ$2,$E15:$AG16,2,FALSE)</f>
        <v>34.799999999999997</v>
      </c>
      <c r="AR16" s="56">
        <f t="shared" ref="AR16" si="207">HLOOKUP(AR$2,$E15:$AG16,2,FALSE)</f>
        <v>0.7</v>
      </c>
      <c r="AS16" s="56">
        <f t="shared" ref="AS16" si="208">HLOOKUP(AS$2,$E15:$AG16,2,FALSE)</f>
        <v>0.1</v>
      </c>
      <c r="AT16" s="56">
        <f t="shared" ref="AT16" si="209">HLOOKUP(AT$2,$E15:$AG16,2,FALSE)</f>
        <v>1.8</v>
      </c>
      <c r="AU16" s="56" t="e">
        <f t="shared" ref="AU16" si="210">HLOOKUP(AU$2,$E15:$AG16,2,FALSE)</f>
        <v>#N/A</v>
      </c>
      <c r="AV16" s="56">
        <f t="shared" ref="AV16" si="211">HLOOKUP(AV$2,$E15:$AG16,2,FALSE)</f>
        <v>2.2999999999999998</v>
      </c>
      <c r="AW16" s="56" t="e">
        <f t="shared" ref="AW16" si="212">HLOOKUP(AW$2,$E15:$AG16,2,FALSE)</f>
        <v>#N/A</v>
      </c>
      <c r="AX16" s="56">
        <f t="shared" ref="AX16" si="213">HLOOKUP(AX$2,$E15:$AG16,2,FALSE)</f>
        <v>2.2000000000000002</v>
      </c>
      <c r="AY16" s="56">
        <f t="shared" ref="AY16" si="214">HLOOKUP(AY$2,$E15:$AG16,2,FALSE)</f>
        <v>1.3</v>
      </c>
      <c r="AZ16" s="56">
        <f t="shared" ref="AZ16" si="215">HLOOKUP(AZ$2,$E15:$AG16,2,FALSE)</f>
        <v>2.6</v>
      </c>
      <c r="BA16" s="56" t="e">
        <f t="shared" ref="BA16" si="216">HLOOKUP(BA$2,$E15:$AG16,2,FALSE)</f>
        <v>#N/A</v>
      </c>
      <c r="BB16" s="56" t="e">
        <f t="shared" ref="BB16" si="217">HLOOKUP(BB$2,$E15:$AG16,2,FALSE)</f>
        <v>#N/A</v>
      </c>
      <c r="BC16" s="56" t="e">
        <f t="shared" ref="BC16" si="218">HLOOKUP(BC$2,$E15:$AG16,2,FALSE)</f>
        <v>#N/A</v>
      </c>
      <c r="BD16" s="56" t="e">
        <f t="shared" ref="BD16" si="219">HLOOKUP(BD$2,$E15:$AG16,2,FALSE)</f>
        <v>#N/A</v>
      </c>
      <c r="BE16" s="56" t="e">
        <f t="shared" ref="BE16" si="220">HLOOKUP(BE$2,$E15:$AG16,2,FALSE)</f>
        <v>#N/A</v>
      </c>
      <c r="BF16" s="56">
        <f t="shared" ref="BF16" si="221">HLOOKUP(BF$2,$E15:$AG16,2,FALSE)</f>
        <v>0.1</v>
      </c>
      <c r="BG16" s="56" t="e">
        <f t="shared" ref="BG16" si="222">HLOOKUP(BG$2,$E15:$AG16,2,FALSE)</f>
        <v>#N/A</v>
      </c>
      <c r="BH16" s="56" t="e">
        <f t="shared" ref="BH16" si="223">HLOOKUP(BH$2,$E15:$AG16,2,FALSE)</f>
        <v>#N/A</v>
      </c>
      <c r="BI16" s="56">
        <f t="shared" ref="BI16" si="224">HLOOKUP(BI$2,$E15:$AG16,2,FALSE)</f>
        <v>4.0999999999999996</v>
      </c>
      <c r="BJ16" s="56">
        <f t="shared" ref="BJ16" si="225">HLOOKUP(BJ$2,$E15:$AG16,2,FALSE)</f>
        <v>14.8</v>
      </c>
      <c r="BK16" s="56">
        <f t="shared" ref="BK16" si="226">HLOOKUP(BK$2,$E15:$AG16,2,FALSE)</f>
        <v>5.9</v>
      </c>
      <c r="BL16" s="56">
        <f t="shared" ref="BL16" si="227">HLOOKUP(BL$2,$E15:$AG16,2,FALSE)</f>
        <v>0.1</v>
      </c>
      <c r="BM16" s="56" t="e">
        <f t="shared" ref="BM16" si="228">HLOOKUP(BM$2,$E15:$AG16,2,FALSE)</f>
        <v>#N/A</v>
      </c>
      <c r="BN16" s="56" t="e">
        <f t="shared" ref="BN16" si="229">HLOOKUP(BN$2,$E15:$AG16,2,FALSE)</f>
        <v>#N/A</v>
      </c>
      <c r="BO16" s="56">
        <f t="shared" ref="BO16" si="230">HLOOKUP(BO$2,$E15:$AG16,2,FALSE)</f>
        <v>6.8</v>
      </c>
      <c r="BP16" s="56" t="e">
        <f t="shared" ref="BP16" si="231">HLOOKUP(BP$2,$E15:$AG16,2,FALSE)</f>
        <v>#N/A</v>
      </c>
      <c r="BQ16" s="56" t="e">
        <f t="shared" ref="BQ16" si="232">HLOOKUP(BQ$2,$E15:$AG16,2,FALSE)</f>
        <v>#N/A</v>
      </c>
      <c r="BR16" s="56">
        <f t="shared" ref="BR16" si="233">HLOOKUP(BR$2,$E15:$AG16,2,FALSE)</f>
        <v>0.6</v>
      </c>
      <c r="BS16" s="56">
        <f t="shared" ref="BS16" si="234">HLOOKUP(BS$2,$E15:$AG16,2,FALSE)</f>
        <v>0.4</v>
      </c>
      <c r="BT16" s="56">
        <f t="shared" ref="BT16" si="235">HLOOKUP(BT$2,$E15:$AG16,2,FALSE)</f>
        <v>0.9</v>
      </c>
      <c r="BU16" s="56" t="e">
        <f t="shared" ref="BU16" si="236">HLOOKUP(BU$2,$E15:$AG16,2,FALSE)</f>
        <v>#N/A</v>
      </c>
    </row>
    <row r="17" spans="1:73" x14ac:dyDescent="0.25">
      <c r="B17" s="56">
        <f>A18-1</f>
        <v>49</v>
      </c>
      <c r="C17" s="94" t="s">
        <v>417</v>
      </c>
      <c r="D17" s="71" t="s">
        <v>0</v>
      </c>
      <c r="E17" s="11" t="s">
        <v>326</v>
      </c>
      <c r="F17" s="11" t="s">
        <v>327</v>
      </c>
      <c r="G17" s="11" t="s">
        <v>52</v>
      </c>
      <c r="H17" s="11" t="s">
        <v>53</v>
      </c>
      <c r="I17" s="11" t="s">
        <v>328</v>
      </c>
      <c r="J17" s="11" t="s">
        <v>55</v>
      </c>
      <c r="K17" s="11" t="s">
        <v>329</v>
      </c>
      <c r="L17" s="11" t="s">
        <v>330</v>
      </c>
      <c r="M17" s="11" t="s">
        <v>331</v>
      </c>
      <c r="N17" s="11" t="s">
        <v>332</v>
      </c>
      <c r="O17" s="11" t="s">
        <v>334</v>
      </c>
      <c r="P17" s="11" t="s">
        <v>337</v>
      </c>
      <c r="Q17" s="11" t="s">
        <v>336</v>
      </c>
      <c r="R17" s="11" t="s">
        <v>338</v>
      </c>
      <c r="S17" s="11" t="s">
        <v>339</v>
      </c>
      <c r="T17" s="11" t="s">
        <v>341</v>
      </c>
      <c r="U17" s="11" t="s">
        <v>340</v>
      </c>
      <c r="V17" s="11" t="s">
        <v>347</v>
      </c>
      <c r="W17" s="11" t="s">
        <v>345</v>
      </c>
      <c r="X17" s="11" t="s">
        <v>352</v>
      </c>
      <c r="Y17" s="11" t="s">
        <v>355</v>
      </c>
      <c r="Z17" s="11" t="s">
        <v>348</v>
      </c>
      <c r="AA17" s="11" t="s">
        <v>353</v>
      </c>
      <c r="AB17" s="11" t="s">
        <v>349</v>
      </c>
      <c r="AC17" s="11" t="s">
        <v>351</v>
      </c>
      <c r="AD17" s="11" t="s">
        <v>354</v>
      </c>
    </row>
    <row r="18" spans="1:73" x14ac:dyDescent="0.25">
      <c r="A18" s="56">
        <v>50</v>
      </c>
      <c r="B18" s="56">
        <f>A18</f>
        <v>50</v>
      </c>
      <c r="C18" s="94"/>
      <c r="D18" s="72" t="s">
        <v>325</v>
      </c>
      <c r="E18" s="11">
        <v>10.5</v>
      </c>
      <c r="F18" s="11">
        <v>15.8</v>
      </c>
      <c r="G18" s="11">
        <v>1540.3</v>
      </c>
      <c r="H18" s="11">
        <v>1075</v>
      </c>
      <c r="I18" s="11">
        <v>117.3</v>
      </c>
      <c r="J18" s="11">
        <v>1475.9</v>
      </c>
      <c r="K18" s="11">
        <v>15</v>
      </c>
      <c r="L18" s="11">
        <v>33.700000000000003</v>
      </c>
      <c r="M18" s="11">
        <v>0.8</v>
      </c>
      <c r="N18" s="11">
        <v>0.2</v>
      </c>
      <c r="O18" s="11">
        <v>4.0999999999999996</v>
      </c>
      <c r="P18" s="11">
        <v>0.5</v>
      </c>
      <c r="Q18" s="11">
        <v>2</v>
      </c>
      <c r="R18" s="11">
        <v>1.6</v>
      </c>
      <c r="S18" s="11">
        <v>9.1</v>
      </c>
      <c r="T18" s="11">
        <v>0.6</v>
      </c>
      <c r="U18" s="11">
        <v>2</v>
      </c>
      <c r="V18" s="11">
        <v>0.9</v>
      </c>
      <c r="W18" s="11">
        <v>1</v>
      </c>
      <c r="X18" s="11">
        <v>2.5</v>
      </c>
      <c r="Y18" s="11">
        <v>1</v>
      </c>
      <c r="Z18" s="11">
        <v>0.5</v>
      </c>
      <c r="AA18" s="11">
        <v>6.1</v>
      </c>
      <c r="AB18" s="11">
        <v>10.199999999999999</v>
      </c>
      <c r="AC18" s="11">
        <v>0.8</v>
      </c>
      <c r="AD18" s="11">
        <v>0.8</v>
      </c>
      <c r="AI18" s="107">
        <v>50</v>
      </c>
      <c r="AJ18" s="56">
        <f t="shared" ref="AJ18" si="237">HLOOKUP(AJ$2,$E17:$AG18,2,FALSE)</f>
        <v>10.5</v>
      </c>
      <c r="AK18" s="56">
        <f t="shared" ref="AK18" si="238">HLOOKUP(AK$2,$E17:$AG18,2,FALSE)</f>
        <v>15.8</v>
      </c>
      <c r="AL18" s="56">
        <f t="shared" ref="AL18" si="239">HLOOKUP(AL$2,$E17:$AG18,2,FALSE)</f>
        <v>1540.3</v>
      </c>
      <c r="AM18" s="56">
        <f t="shared" ref="AM18" si="240">HLOOKUP(AM$2,$E17:$AG18,2,FALSE)</f>
        <v>1075</v>
      </c>
      <c r="AN18" s="56">
        <f t="shared" ref="AN18" si="241">HLOOKUP(AN$2,$E17:$AG18,2,FALSE)</f>
        <v>117.3</v>
      </c>
      <c r="AO18" s="56">
        <f t="shared" ref="AO18" si="242">HLOOKUP(AO$2,$E17:$AG18,2,FALSE)</f>
        <v>1475.9</v>
      </c>
      <c r="AP18" s="56">
        <f t="shared" ref="AP18" si="243">HLOOKUP(AP$2,$E17:$AG18,2,FALSE)</f>
        <v>15</v>
      </c>
      <c r="AQ18" s="56">
        <f t="shared" ref="AQ18" si="244">HLOOKUP(AQ$2,$E17:$AG18,2,FALSE)</f>
        <v>33.700000000000003</v>
      </c>
      <c r="AR18" s="56">
        <f t="shared" ref="AR18" si="245">HLOOKUP(AR$2,$E17:$AG18,2,FALSE)</f>
        <v>0.8</v>
      </c>
      <c r="AS18" s="56">
        <f t="shared" ref="AS18" si="246">HLOOKUP(AS$2,$E17:$AG18,2,FALSE)</f>
        <v>0.2</v>
      </c>
      <c r="AT18" s="56" t="e">
        <f t="shared" ref="AT18" si="247">HLOOKUP(AT$2,$E17:$AG18,2,FALSE)</f>
        <v>#N/A</v>
      </c>
      <c r="AU18" s="56" t="e">
        <f t="shared" ref="AU18" si="248">HLOOKUP(AU$2,$E17:$AG18,2,FALSE)</f>
        <v>#N/A</v>
      </c>
      <c r="AV18" s="56">
        <f t="shared" ref="AV18" si="249">HLOOKUP(AV$2,$E17:$AG18,2,FALSE)</f>
        <v>4.0999999999999996</v>
      </c>
      <c r="AW18" s="56">
        <f t="shared" ref="AW18" si="250">HLOOKUP(AW$2,$E17:$AG18,2,FALSE)</f>
        <v>0.5</v>
      </c>
      <c r="AX18" s="56">
        <f t="shared" ref="AX18" si="251">HLOOKUP(AX$2,$E17:$AG18,2,FALSE)</f>
        <v>2</v>
      </c>
      <c r="AY18" s="56">
        <f t="shared" ref="AY18" si="252">HLOOKUP(AY$2,$E17:$AG18,2,FALSE)</f>
        <v>1.6</v>
      </c>
      <c r="AZ18" s="56">
        <f t="shared" ref="AZ18" si="253">HLOOKUP(AZ$2,$E17:$AG18,2,FALSE)</f>
        <v>9.1</v>
      </c>
      <c r="BA18" s="56" t="e">
        <f t="shared" ref="BA18" si="254">HLOOKUP(BA$2,$E17:$AG18,2,FALSE)</f>
        <v>#N/A</v>
      </c>
      <c r="BB18" s="56" t="e">
        <f t="shared" ref="BB18" si="255">HLOOKUP(BB$2,$E17:$AG18,2,FALSE)</f>
        <v>#N/A</v>
      </c>
      <c r="BC18" s="56" t="e">
        <f t="shared" ref="BC18" si="256">HLOOKUP(BC$2,$E17:$AG18,2,FALSE)</f>
        <v>#N/A</v>
      </c>
      <c r="BD18" s="56">
        <f t="shared" ref="BD18" si="257">HLOOKUP(BD$2,$E17:$AG18,2,FALSE)</f>
        <v>0.6</v>
      </c>
      <c r="BE18" s="56" t="e">
        <f t="shared" ref="BE18" si="258">HLOOKUP(BE$2,$E17:$AG18,2,FALSE)</f>
        <v>#N/A</v>
      </c>
      <c r="BF18" s="56">
        <f t="shared" ref="BF18" si="259">HLOOKUP(BF$2,$E17:$AG18,2,FALSE)</f>
        <v>2</v>
      </c>
      <c r="BG18" s="56">
        <f t="shared" ref="BG18" si="260">HLOOKUP(BG$2,$E17:$AG18,2,FALSE)</f>
        <v>0.9</v>
      </c>
      <c r="BH18" s="56" t="e">
        <f t="shared" ref="BH18" si="261">HLOOKUP(BH$2,$E17:$AG18,2,FALSE)</f>
        <v>#N/A</v>
      </c>
      <c r="BI18" s="56">
        <f t="shared" ref="BI18" si="262">HLOOKUP(BI$2,$E17:$AG18,2,FALSE)</f>
        <v>1</v>
      </c>
      <c r="BJ18" s="56">
        <f t="shared" ref="BJ18" si="263">HLOOKUP(BJ$2,$E17:$AG18,2,FALSE)</f>
        <v>2.5</v>
      </c>
      <c r="BK18" s="56" t="e">
        <f t="shared" ref="BK18" si="264">HLOOKUP(BK$2,$E17:$AG18,2,FALSE)</f>
        <v>#N/A</v>
      </c>
      <c r="BL18" s="56">
        <f t="shared" ref="BL18" si="265">HLOOKUP(BL$2,$E17:$AG18,2,FALSE)</f>
        <v>1</v>
      </c>
      <c r="BM18" s="56">
        <f t="shared" ref="BM18" si="266">HLOOKUP(BM$2,$E17:$AG18,2,FALSE)</f>
        <v>0.5</v>
      </c>
      <c r="BN18" s="56">
        <f t="shared" ref="BN18" si="267">HLOOKUP(BN$2,$E17:$AG18,2,FALSE)</f>
        <v>6.1</v>
      </c>
      <c r="BO18" s="56">
        <f t="shared" ref="BO18" si="268">HLOOKUP(BO$2,$E17:$AG18,2,FALSE)</f>
        <v>10.199999999999999</v>
      </c>
      <c r="BP18" s="56" t="e">
        <f t="shared" ref="BP18" si="269">HLOOKUP(BP$2,$E17:$AG18,2,FALSE)</f>
        <v>#N/A</v>
      </c>
      <c r="BQ18" s="56" t="e">
        <f t="shared" ref="BQ18" si="270">HLOOKUP(BQ$2,$E17:$AG18,2,FALSE)</f>
        <v>#N/A</v>
      </c>
      <c r="BR18" s="56">
        <f t="shared" ref="BR18" si="271">HLOOKUP(BR$2,$E17:$AG18,2,FALSE)</f>
        <v>0.8</v>
      </c>
      <c r="BS18" s="56">
        <f t="shared" ref="BS18" si="272">HLOOKUP(BS$2,$E17:$AG18,2,FALSE)</f>
        <v>0.8</v>
      </c>
      <c r="BT18" s="56" t="e">
        <f t="shared" ref="BT18" si="273">HLOOKUP(BT$2,$E17:$AG18,2,FALSE)</f>
        <v>#N/A</v>
      </c>
      <c r="BU18" s="56" t="e">
        <f t="shared" ref="BU18" si="274">HLOOKUP(BU$2,$E17:$AG18,2,FALSE)</f>
        <v>#N/A</v>
      </c>
    </row>
    <row r="19" spans="1:73" x14ac:dyDescent="0.25">
      <c r="B19" s="56">
        <f>A20-1</f>
        <v>59</v>
      </c>
      <c r="C19" s="94" t="s">
        <v>379</v>
      </c>
      <c r="D19" s="71" t="s">
        <v>0</v>
      </c>
      <c r="E19" s="11" t="s">
        <v>326</v>
      </c>
      <c r="F19" s="11" t="s">
        <v>327</v>
      </c>
      <c r="G19" s="11" t="s">
        <v>52</v>
      </c>
      <c r="H19" s="11" t="s">
        <v>53</v>
      </c>
      <c r="I19" s="11" t="s">
        <v>328</v>
      </c>
      <c r="J19" s="11" t="s">
        <v>55</v>
      </c>
      <c r="K19" s="11" t="s">
        <v>329</v>
      </c>
      <c r="L19" s="11" t="s">
        <v>330</v>
      </c>
      <c r="M19" s="11" t="s">
        <v>335</v>
      </c>
      <c r="N19" s="11" t="s">
        <v>333</v>
      </c>
      <c r="O19" s="11" t="s">
        <v>334</v>
      </c>
      <c r="P19" s="11" t="s">
        <v>337</v>
      </c>
      <c r="Q19" s="11" t="s">
        <v>336</v>
      </c>
      <c r="R19" s="11" t="s">
        <v>342</v>
      </c>
      <c r="S19" s="11" t="s">
        <v>365</v>
      </c>
      <c r="T19" s="11" t="s">
        <v>341</v>
      </c>
      <c r="U19" s="11" t="s">
        <v>340</v>
      </c>
      <c r="V19" s="11" t="s">
        <v>347</v>
      </c>
      <c r="W19" s="11" t="s">
        <v>343</v>
      </c>
      <c r="X19" s="11" t="s">
        <v>345</v>
      </c>
      <c r="Y19" s="11" t="s">
        <v>346</v>
      </c>
      <c r="Z19" s="11" t="s">
        <v>349</v>
      </c>
      <c r="AA19" s="11" t="s">
        <v>356</v>
      </c>
    </row>
    <row r="20" spans="1:73" x14ac:dyDescent="0.25">
      <c r="A20" s="56">
        <v>60</v>
      </c>
      <c r="B20" s="56">
        <f>A20</f>
        <v>60</v>
      </c>
      <c r="C20" s="94"/>
      <c r="D20" s="72" t="s">
        <v>325</v>
      </c>
      <c r="E20" s="11">
        <v>2.7</v>
      </c>
      <c r="F20" s="11">
        <v>1.2</v>
      </c>
      <c r="G20" s="11">
        <v>232.6</v>
      </c>
      <c r="H20" s="11">
        <v>117.5</v>
      </c>
      <c r="I20" s="11">
        <v>15.8</v>
      </c>
      <c r="J20" s="11">
        <v>215.5</v>
      </c>
      <c r="K20" s="11">
        <v>8.5</v>
      </c>
      <c r="L20" s="11">
        <v>4.2</v>
      </c>
      <c r="M20" s="11">
        <v>99.8</v>
      </c>
      <c r="N20" s="11">
        <v>7.1</v>
      </c>
      <c r="O20" s="11">
        <v>3903.6</v>
      </c>
      <c r="P20" s="11">
        <v>7.6</v>
      </c>
      <c r="Q20" s="11">
        <v>0.7</v>
      </c>
      <c r="R20" s="11">
        <v>2</v>
      </c>
      <c r="S20" s="11">
        <v>3.4</v>
      </c>
      <c r="T20" s="11">
        <v>1.3</v>
      </c>
      <c r="U20" s="11">
        <v>2.1</v>
      </c>
      <c r="V20" s="11">
        <v>0.7</v>
      </c>
      <c r="W20" s="11">
        <v>0.1</v>
      </c>
      <c r="X20" s="11">
        <v>1.2</v>
      </c>
      <c r="Y20" s="11">
        <v>2.8</v>
      </c>
      <c r="Z20" s="11">
        <v>0.6</v>
      </c>
      <c r="AA20" s="11">
        <v>0.5</v>
      </c>
      <c r="AI20" s="107">
        <v>60</v>
      </c>
      <c r="AJ20" s="56">
        <f t="shared" ref="AJ20" si="275">HLOOKUP(AJ$2,$E19:$AG20,2,FALSE)</f>
        <v>2.7</v>
      </c>
      <c r="AK20" s="56">
        <f t="shared" ref="AK20" si="276">HLOOKUP(AK$2,$E19:$AG20,2,FALSE)</f>
        <v>1.2</v>
      </c>
      <c r="AL20" s="56">
        <f t="shared" ref="AL20" si="277">HLOOKUP(AL$2,$E19:$AG20,2,FALSE)</f>
        <v>232.6</v>
      </c>
      <c r="AM20" s="56">
        <f t="shared" ref="AM20" si="278">HLOOKUP(AM$2,$E19:$AG20,2,FALSE)</f>
        <v>117.5</v>
      </c>
      <c r="AN20" s="56">
        <f t="shared" ref="AN20" si="279">HLOOKUP(AN$2,$E19:$AG20,2,FALSE)</f>
        <v>15.8</v>
      </c>
      <c r="AO20" s="56">
        <f t="shared" ref="AO20" si="280">HLOOKUP(AO$2,$E19:$AG20,2,FALSE)</f>
        <v>215.5</v>
      </c>
      <c r="AP20" s="56">
        <f t="shared" ref="AP20" si="281">HLOOKUP(AP$2,$E19:$AG20,2,FALSE)</f>
        <v>8.5</v>
      </c>
      <c r="AQ20" s="56">
        <f t="shared" ref="AQ20" si="282">HLOOKUP(AQ$2,$E19:$AG20,2,FALSE)</f>
        <v>4.2</v>
      </c>
      <c r="AR20" s="56" t="e">
        <f t="shared" ref="AR20" si="283">HLOOKUP(AR$2,$E19:$AG20,2,FALSE)</f>
        <v>#N/A</v>
      </c>
      <c r="AS20" s="56" t="e">
        <f t="shared" ref="AS20" si="284">HLOOKUP(AS$2,$E19:$AG20,2,FALSE)</f>
        <v>#N/A</v>
      </c>
      <c r="AT20" s="56">
        <f t="shared" ref="AT20" si="285">HLOOKUP(AT$2,$E19:$AG20,2,FALSE)</f>
        <v>99.8</v>
      </c>
      <c r="AU20" s="56">
        <f t="shared" ref="AU20" si="286">HLOOKUP(AU$2,$E19:$AG20,2,FALSE)</f>
        <v>7.1</v>
      </c>
      <c r="AV20" s="56">
        <f t="shared" ref="AV20" si="287">HLOOKUP(AV$2,$E19:$AG20,2,FALSE)</f>
        <v>3903.6</v>
      </c>
      <c r="AW20" s="56">
        <f t="shared" ref="AW20" si="288">HLOOKUP(AW$2,$E19:$AG20,2,FALSE)</f>
        <v>7.6</v>
      </c>
      <c r="AX20" s="56">
        <f t="shared" ref="AX20" si="289">HLOOKUP(AX$2,$E19:$AG20,2,FALSE)</f>
        <v>0.7</v>
      </c>
      <c r="AY20" s="56" t="e">
        <f t="shared" ref="AY20" si="290">HLOOKUP(AY$2,$E19:$AG20,2,FALSE)</f>
        <v>#N/A</v>
      </c>
      <c r="AZ20" s="56" t="e">
        <f t="shared" ref="AZ20" si="291">HLOOKUP(AZ$2,$E19:$AG20,2,FALSE)</f>
        <v>#N/A</v>
      </c>
      <c r="BA20" s="56" t="e">
        <f t="shared" ref="BA20" si="292">HLOOKUP(BA$2,$E19:$AG20,2,FALSE)</f>
        <v>#N/A</v>
      </c>
      <c r="BB20" s="56">
        <f t="shared" ref="BB20" si="293">HLOOKUP(BB$2,$E19:$AG20,2,FALSE)</f>
        <v>2</v>
      </c>
      <c r="BC20" s="56">
        <f t="shared" ref="BC20" si="294">HLOOKUP(BC$2,$E19:$AG20,2,FALSE)</f>
        <v>3.4</v>
      </c>
      <c r="BD20" s="56">
        <f t="shared" ref="BD20" si="295">HLOOKUP(BD$2,$E19:$AG20,2,FALSE)</f>
        <v>1.3</v>
      </c>
      <c r="BE20" s="56" t="e">
        <f t="shared" ref="BE20" si="296">HLOOKUP(BE$2,$E19:$AG20,2,FALSE)</f>
        <v>#N/A</v>
      </c>
      <c r="BF20" s="56">
        <f t="shared" ref="BF20" si="297">HLOOKUP(BF$2,$E19:$AG20,2,FALSE)</f>
        <v>2.1</v>
      </c>
      <c r="BG20" s="56">
        <f t="shared" ref="BG20" si="298">HLOOKUP(BG$2,$E19:$AG20,2,FALSE)</f>
        <v>0.7</v>
      </c>
      <c r="BH20" s="56">
        <f t="shared" ref="BH20" si="299">HLOOKUP(BH$2,$E19:$AG20,2,FALSE)</f>
        <v>0.1</v>
      </c>
      <c r="BI20" s="56">
        <f t="shared" ref="BI20" si="300">HLOOKUP(BI$2,$E19:$AG20,2,FALSE)</f>
        <v>1.2</v>
      </c>
      <c r="BJ20" s="56" t="e">
        <f t="shared" ref="BJ20" si="301">HLOOKUP(BJ$2,$E19:$AG20,2,FALSE)</f>
        <v>#N/A</v>
      </c>
      <c r="BK20" s="56">
        <f t="shared" ref="BK20" si="302">HLOOKUP(BK$2,$E19:$AG20,2,FALSE)</f>
        <v>2.8</v>
      </c>
      <c r="BL20" s="56" t="e">
        <f t="shared" ref="BL20" si="303">HLOOKUP(BL$2,$E19:$AG20,2,FALSE)</f>
        <v>#N/A</v>
      </c>
      <c r="BM20" s="56" t="e">
        <f t="shared" ref="BM20" si="304">HLOOKUP(BM$2,$E19:$AG20,2,FALSE)</f>
        <v>#N/A</v>
      </c>
      <c r="BN20" s="56" t="e">
        <f t="shared" ref="BN20" si="305">HLOOKUP(BN$2,$E19:$AG20,2,FALSE)</f>
        <v>#N/A</v>
      </c>
      <c r="BO20" s="56">
        <f t="shared" ref="BO20" si="306">HLOOKUP(BO$2,$E19:$AG20,2,FALSE)</f>
        <v>0.6</v>
      </c>
      <c r="BP20" s="56" t="e">
        <f t="shared" ref="BP20" si="307">HLOOKUP(BP$2,$E19:$AG20,2,FALSE)</f>
        <v>#N/A</v>
      </c>
      <c r="BQ20" s="56" t="e">
        <f t="shared" ref="BQ20" si="308">HLOOKUP(BQ$2,$E19:$AG20,2,FALSE)</f>
        <v>#N/A</v>
      </c>
      <c r="BR20" s="56" t="e">
        <f t="shared" ref="BR20" si="309">HLOOKUP(BR$2,$E19:$AG20,2,FALSE)</f>
        <v>#N/A</v>
      </c>
      <c r="BS20" s="56" t="e">
        <f t="shared" ref="BS20" si="310">HLOOKUP(BS$2,$E19:$AG20,2,FALSE)</f>
        <v>#N/A</v>
      </c>
      <c r="BT20" s="56" t="e">
        <f t="shared" ref="BT20" si="311">HLOOKUP(BT$2,$E19:$AG20,2,FALSE)</f>
        <v>#N/A</v>
      </c>
      <c r="BU20" s="56">
        <f t="shared" ref="BU20" si="312">HLOOKUP(BU$2,$E19:$AG20,2,FALSE)</f>
        <v>0.5</v>
      </c>
    </row>
    <row r="21" spans="1:73" x14ac:dyDescent="0.25">
      <c r="B21" s="56">
        <f>A22-1</f>
        <v>69</v>
      </c>
      <c r="C21" s="94" t="s">
        <v>396</v>
      </c>
      <c r="D21" s="71" t="s">
        <v>0</v>
      </c>
      <c r="E21" s="11" t="s">
        <v>326</v>
      </c>
      <c r="F21" s="11" t="s">
        <v>327</v>
      </c>
      <c r="G21" s="11" t="s">
        <v>52</v>
      </c>
      <c r="H21" s="11" t="s">
        <v>53</v>
      </c>
      <c r="I21" s="11" t="s">
        <v>328</v>
      </c>
      <c r="J21" s="11" t="s">
        <v>55</v>
      </c>
      <c r="K21" s="11" t="s">
        <v>329</v>
      </c>
      <c r="L21" s="11" t="s">
        <v>330</v>
      </c>
      <c r="M21" s="11" t="s">
        <v>331</v>
      </c>
      <c r="N21" s="11" t="s">
        <v>332</v>
      </c>
      <c r="O21" s="11" t="s">
        <v>334</v>
      </c>
      <c r="P21" s="11" t="s">
        <v>337</v>
      </c>
      <c r="Q21" s="11" t="s">
        <v>336</v>
      </c>
      <c r="R21" s="11" t="s">
        <v>338</v>
      </c>
      <c r="S21" s="11" t="s">
        <v>339</v>
      </c>
      <c r="T21" s="11" t="s">
        <v>382</v>
      </c>
      <c r="U21" s="11" t="s">
        <v>342</v>
      </c>
      <c r="V21" s="11" t="s">
        <v>340</v>
      </c>
      <c r="W21" s="11" t="s">
        <v>347</v>
      </c>
      <c r="X21" s="11" t="s">
        <v>345</v>
      </c>
      <c r="Y21" s="11" t="s">
        <v>352</v>
      </c>
      <c r="Z21" s="11" t="s">
        <v>346</v>
      </c>
      <c r="AA21" s="11" t="s">
        <v>353</v>
      </c>
      <c r="AB21" s="11" t="s">
        <v>349</v>
      </c>
      <c r="AC21" s="11" t="s">
        <v>351</v>
      </c>
      <c r="AD21" s="11" t="s">
        <v>354</v>
      </c>
      <c r="AE21" s="11" t="s">
        <v>350</v>
      </c>
    </row>
    <row r="22" spans="1:73" x14ac:dyDescent="0.25">
      <c r="A22" s="56">
        <v>70</v>
      </c>
      <c r="B22" s="56">
        <f>A22</f>
        <v>70</v>
      </c>
      <c r="C22" s="94"/>
      <c r="D22" s="72" t="s">
        <v>325</v>
      </c>
      <c r="E22" s="11">
        <v>7.8</v>
      </c>
      <c r="F22" s="11">
        <v>13.7</v>
      </c>
      <c r="G22" s="11">
        <v>2108.6</v>
      </c>
      <c r="H22" s="11">
        <v>1063.4000000000001</v>
      </c>
      <c r="I22" s="11">
        <v>121.5</v>
      </c>
      <c r="J22" s="11">
        <v>1497.4</v>
      </c>
      <c r="K22" s="11">
        <v>9.6</v>
      </c>
      <c r="L22" s="11">
        <v>34.1</v>
      </c>
      <c r="M22" s="11">
        <v>1</v>
      </c>
      <c r="N22" s="11">
        <v>0.1</v>
      </c>
      <c r="O22" s="11">
        <v>3.7</v>
      </c>
      <c r="P22" s="11">
        <v>0.8</v>
      </c>
      <c r="Q22" s="11">
        <v>5.4</v>
      </c>
      <c r="R22" s="11">
        <v>0.9</v>
      </c>
      <c r="S22" s="11">
        <v>3.8</v>
      </c>
      <c r="T22" s="11">
        <v>0.5</v>
      </c>
      <c r="U22" s="11">
        <v>0.5</v>
      </c>
      <c r="V22" s="11">
        <v>0.8</v>
      </c>
      <c r="W22" s="11">
        <v>3.6</v>
      </c>
      <c r="X22" s="11">
        <v>3.7</v>
      </c>
      <c r="Y22" s="11">
        <v>0.7</v>
      </c>
      <c r="Z22" s="11">
        <v>3.7</v>
      </c>
      <c r="AA22" s="11">
        <v>0.6</v>
      </c>
      <c r="AB22" s="11">
        <v>6.6</v>
      </c>
      <c r="AC22" s="11">
        <v>0.5</v>
      </c>
      <c r="AD22" s="11">
        <v>1.5</v>
      </c>
      <c r="AE22" s="11">
        <v>0.5</v>
      </c>
      <c r="AI22" s="107">
        <v>70</v>
      </c>
      <c r="AJ22" s="56">
        <f t="shared" ref="AJ22" si="313">HLOOKUP(AJ$2,$E21:$AG22,2,FALSE)</f>
        <v>7.8</v>
      </c>
      <c r="AK22" s="56">
        <f t="shared" ref="AK22" si="314">HLOOKUP(AK$2,$E21:$AG22,2,FALSE)</f>
        <v>13.7</v>
      </c>
      <c r="AL22" s="56">
        <f t="shared" ref="AL22" si="315">HLOOKUP(AL$2,$E21:$AG22,2,FALSE)</f>
        <v>2108.6</v>
      </c>
      <c r="AM22" s="56">
        <f t="shared" ref="AM22" si="316">HLOOKUP(AM$2,$E21:$AG22,2,FALSE)</f>
        <v>1063.4000000000001</v>
      </c>
      <c r="AN22" s="56">
        <f t="shared" ref="AN22" si="317">HLOOKUP(AN$2,$E21:$AG22,2,FALSE)</f>
        <v>121.5</v>
      </c>
      <c r="AO22" s="56">
        <f t="shared" ref="AO22" si="318">HLOOKUP(AO$2,$E21:$AG22,2,FALSE)</f>
        <v>1497.4</v>
      </c>
      <c r="AP22" s="56">
        <f t="shared" ref="AP22" si="319">HLOOKUP(AP$2,$E21:$AG22,2,FALSE)</f>
        <v>9.6</v>
      </c>
      <c r="AQ22" s="56">
        <f t="shared" ref="AQ22" si="320">HLOOKUP(AQ$2,$E21:$AG22,2,FALSE)</f>
        <v>34.1</v>
      </c>
      <c r="AR22" s="56">
        <f t="shared" ref="AR22" si="321">HLOOKUP(AR$2,$E21:$AG22,2,FALSE)</f>
        <v>1</v>
      </c>
      <c r="AS22" s="56">
        <f t="shared" ref="AS22" si="322">HLOOKUP(AS$2,$E21:$AG22,2,FALSE)</f>
        <v>0.1</v>
      </c>
      <c r="AT22" s="56" t="e">
        <f t="shared" ref="AT22" si="323">HLOOKUP(AT$2,$E21:$AG22,2,FALSE)</f>
        <v>#N/A</v>
      </c>
      <c r="AU22" s="56" t="e">
        <f t="shared" ref="AU22" si="324">HLOOKUP(AU$2,$E21:$AG22,2,FALSE)</f>
        <v>#N/A</v>
      </c>
      <c r="AV22" s="56">
        <f t="shared" ref="AV22" si="325">HLOOKUP(AV$2,$E21:$AG22,2,FALSE)</f>
        <v>3.7</v>
      </c>
      <c r="AW22" s="56">
        <f t="shared" ref="AW22" si="326">HLOOKUP(AW$2,$E21:$AG22,2,FALSE)</f>
        <v>0.8</v>
      </c>
      <c r="AX22" s="56">
        <f t="shared" ref="AX22" si="327">HLOOKUP(AX$2,$E21:$AG22,2,FALSE)</f>
        <v>5.4</v>
      </c>
      <c r="AY22" s="56">
        <f t="shared" ref="AY22" si="328">HLOOKUP(AY$2,$E21:$AG22,2,FALSE)</f>
        <v>0.9</v>
      </c>
      <c r="AZ22" s="56">
        <f t="shared" ref="AZ22" si="329">HLOOKUP(AZ$2,$E21:$AG22,2,FALSE)</f>
        <v>3.8</v>
      </c>
      <c r="BA22" s="56">
        <f t="shared" ref="BA22" si="330">HLOOKUP(BA$2,$E21:$AG22,2,FALSE)</f>
        <v>0.5</v>
      </c>
      <c r="BB22" s="56">
        <f t="shared" ref="BB22" si="331">HLOOKUP(BB$2,$E21:$AG22,2,FALSE)</f>
        <v>0.5</v>
      </c>
      <c r="BC22" s="56" t="e">
        <f t="shared" ref="BC22" si="332">HLOOKUP(BC$2,$E21:$AG22,2,FALSE)</f>
        <v>#N/A</v>
      </c>
      <c r="BD22" s="56" t="e">
        <f t="shared" ref="BD22" si="333">HLOOKUP(BD$2,$E21:$AG22,2,FALSE)</f>
        <v>#N/A</v>
      </c>
      <c r="BE22" s="56" t="e">
        <f t="shared" ref="BE22" si="334">HLOOKUP(BE$2,$E21:$AG22,2,FALSE)</f>
        <v>#N/A</v>
      </c>
      <c r="BF22" s="56">
        <f t="shared" ref="BF22" si="335">HLOOKUP(BF$2,$E21:$AG22,2,FALSE)</f>
        <v>0.8</v>
      </c>
      <c r="BG22" s="56">
        <f t="shared" ref="BG22" si="336">HLOOKUP(BG$2,$E21:$AG22,2,FALSE)</f>
        <v>3.6</v>
      </c>
      <c r="BH22" s="56" t="e">
        <f t="shared" ref="BH22" si="337">HLOOKUP(BH$2,$E21:$AG22,2,FALSE)</f>
        <v>#N/A</v>
      </c>
      <c r="BI22" s="56">
        <f t="shared" ref="BI22" si="338">HLOOKUP(BI$2,$E21:$AG22,2,FALSE)</f>
        <v>3.7</v>
      </c>
      <c r="BJ22" s="56">
        <f t="shared" ref="BJ22" si="339">HLOOKUP(BJ$2,$E21:$AG22,2,FALSE)</f>
        <v>0.7</v>
      </c>
      <c r="BK22" s="56">
        <f t="shared" ref="BK22" si="340">HLOOKUP(BK$2,$E21:$AG22,2,FALSE)</f>
        <v>3.7</v>
      </c>
      <c r="BL22" s="56" t="e">
        <f t="shared" ref="BL22" si="341">HLOOKUP(BL$2,$E21:$AG22,2,FALSE)</f>
        <v>#N/A</v>
      </c>
      <c r="BM22" s="56" t="e">
        <f t="shared" ref="BM22" si="342">HLOOKUP(BM$2,$E21:$AG22,2,FALSE)</f>
        <v>#N/A</v>
      </c>
      <c r="BN22" s="56">
        <f t="shared" ref="BN22" si="343">HLOOKUP(BN$2,$E21:$AG22,2,FALSE)</f>
        <v>0.6</v>
      </c>
      <c r="BO22" s="56">
        <f t="shared" ref="BO22" si="344">HLOOKUP(BO$2,$E21:$AG22,2,FALSE)</f>
        <v>6.6</v>
      </c>
      <c r="BP22" s="56" t="e">
        <f t="shared" ref="BP22" si="345">HLOOKUP(BP$2,$E21:$AG22,2,FALSE)</f>
        <v>#N/A</v>
      </c>
      <c r="BQ22" s="56" t="e">
        <f t="shared" ref="BQ22" si="346">HLOOKUP(BQ$2,$E21:$AG22,2,FALSE)</f>
        <v>#N/A</v>
      </c>
      <c r="BR22" s="56">
        <f t="shared" ref="BR22" si="347">HLOOKUP(BR$2,$E21:$AG22,2,FALSE)</f>
        <v>0.5</v>
      </c>
      <c r="BS22" s="56">
        <f t="shared" ref="BS22" si="348">HLOOKUP(BS$2,$E21:$AG22,2,FALSE)</f>
        <v>1.5</v>
      </c>
      <c r="BT22" s="56">
        <f t="shared" ref="BT22" si="349">HLOOKUP(BT$2,$E21:$AG22,2,FALSE)</f>
        <v>0.5</v>
      </c>
      <c r="BU22" s="56" t="e">
        <f t="shared" ref="BU22" si="350">HLOOKUP(BU$2,$E21:$AG22,2,FALSE)</f>
        <v>#N/A</v>
      </c>
    </row>
    <row r="23" spans="1:73" x14ac:dyDescent="0.25">
      <c r="B23" s="56">
        <f>A24-1</f>
        <v>79</v>
      </c>
      <c r="C23" s="94" t="s">
        <v>394</v>
      </c>
      <c r="D23" s="71" t="s">
        <v>0</v>
      </c>
      <c r="E23" s="11" t="s">
        <v>326</v>
      </c>
      <c r="F23" s="11" t="s">
        <v>327</v>
      </c>
      <c r="G23" s="11" t="s">
        <v>52</v>
      </c>
      <c r="H23" s="11" t="s">
        <v>53</v>
      </c>
      <c r="I23" s="11" t="s">
        <v>328</v>
      </c>
      <c r="J23" s="11" t="s">
        <v>55</v>
      </c>
      <c r="K23" s="11" t="s">
        <v>329</v>
      </c>
      <c r="L23" s="11" t="s">
        <v>330</v>
      </c>
      <c r="M23" s="11" t="s">
        <v>331</v>
      </c>
      <c r="N23" s="11" t="s">
        <v>332</v>
      </c>
      <c r="O23" s="11" t="s">
        <v>334</v>
      </c>
      <c r="P23" s="11" t="s">
        <v>337</v>
      </c>
      <c r="Q23" s="11" t="s">
        <v>336</v>
      </c>
      <c r="R23" s="11" t="s">
        <v>338</v>
      </c>
      <c r="S23" s="11" t="s">
        <v>339</v>
      </c>
      <c r="T23" s="11" t="s">
        <v>341</v>
      </c>
      <c r="U23" s="11" t="s">
        <v>344</v>
      </c>
      <c r="V23" s="11" t="s">
        <v>340</v>
      </c>
      <c r="W23" s="11" t="s">
        <v>343</v>
      </c>
      <c r="X23" s="11" t="s">
        <v>345</v>
      </c>
      <c r="Y23" s="11" t="s">
        <v>352</v>
      </c>
      <c r="Z23" s="11" t="s">
        <v>346</v>
      </c>
      <c r="AA23" s="11" t="s">
        <v>349</v>
      </c>
      <c r="AB23" s="11" t="s">
        <v>351</v>
      </c>
      <c r="AC23" s="11" t="s">
        <v>354</v>
      </c>
      <c r="AD23" s="11" t="s">
        <v>350</v>
      </c>
    </row>
    <row r="24" spans="1:73" x14ac:dyDescent="0.25">
      <c r="A24" s="56">
        <v>80</v>
      </c>
      <c r="B24" s="56">
        <f>A24</f>
        <v>80</v>
      </c>
      <c r="C24" s="94"/>
      <c r="D24" s="72" t="s">
        <v>325</v>
      </c>
      <c r="E24" s="11">
        <v>5.9</v>
      </c>
      <c r="F24" s="11">
        <v>16.600000000000001</v>
      </c>
      <c r="G24" s="11">
        <v>2001.3</v>
      </c>
      <c r="H24" s="11">
        <v>1140.8</v>
      </c>
      <c r="I24" s="11">
        <v>124.3</v>
      </c>
      <c r="J24" s="11">
        <v>1321.4</v>
      </c>
      <c r="K24" s="11">
        <v>20.9</v>
      </c>
      <c r="L24" s="11">
        <v>39</v>
      </c>
      <c r="M24" s="11">
        <v>1.3</v>
      </c>
      <c r="N24" s="11">
        <v>0.2</v>
      </c>
      <c r="O24" s="11">
        <v>4</v>
      </c>
      <c r="P24" s="11">
        <v>3.1</v>
      </c>
      <c r="Q24" s="11">
        <v>2.6</v>
      </c>
      <c r="R24" s="11">
        <v>1.2</v>
      </c>
      <c r="S24" s="11">
        <v>1.7</v>
      </c>
      <c r="T24" s="11">
        <v>0.2</v>
      </c>
      <c r="U24" s="11">
        <v>2</v>
      </c>
      <c r="V24" s="11">
        <v>2.6</v>
      </c>
      <c r="W24" s="11">
        <v>6.7</v>
      </c>
      <c r="X24" s="11">
        <v>2.2000000000000002</v>
      </c>
      <c r="Y24" s="11">
        <v>5.2</v>
      </c>
      <c r="Z24" s="11">
        <v>9.3000000000000007</v>
      </c>
      <c r="AA24" s="11">
        <v>5.4</v>
      </c>
      <c r="AB24" s="11">
        <v>1</v>
      </c>
      <c r="AC24" s="11">
        <v>1.1000000000000001</v>
      </c>
      <c r="AD24" s="11">
        <v>0.1</v>
      </c>
      <c r="AI24" s="107">
        <v>80</v>
      </c>
      <c r="AJ24" s="56">
        <f t="shared" ref="AJ24" si="351">HLOOKUP(AJ$2,$E23:$AG24,2,FALSE)</f>
        <v>5.9</v>
      </c>
      <c r="AK24" s="56">
        <f t="shared" ref="AK24" si="352">HLOOKUP(AK$2,$E23:$AG24,2,FALSE)</f>
        <v>16.600000000000001</v>
      </c>
      <c r="AL24" s="56">
        <f t="shared" ref="AL24" si="353">HLOOKUP(AL$2,$E23:$AG24,2,FALSE)</f>
        <v>2001.3</v>
      </c>
      <c r="AM24" s="56">
        <f t="shared" ref="AM24" si="354">HLOOKUP(AM$2,$E23:$AG24,2,FALSE)</f>
        <v>1140.8</v>
      </c>
      <c r="AN24" s="56">
        <f t="shared" ref="AN24" si="355">HLOOKUP(AN$2,$E23:$AG24,2,FALSE)</f>
        <v>124.3</v>
      </c>
      <c r="AO24" s="56">
        <f t="shared" ref="AO24" si="356">HLOOKUP(AO$2,$E23:$AG24,2,FALSE)</f>
        <v>1321.4</v>
      </c>
      <c r="AP24" s="56">
        <f t="shared" ref="AP24" si="357">HLOOKUP(AP$2,$E23:$AG24,2,FALSE)</f>
        <v>20.9</v>
      </c>
      <c r="AQ24" s="56">
        <f t="shared" ref="AQ24" si="358">HLOOKUP(AQ$2,$E23:$AG24,2,FALSE)</f>
        <v>39</v>
      </c>
      <c r="AR24" s="56">
        <f t="shared" ref="AR24" si="359">HLOOKUP(AR$2,$E23:$AG24,2,FALSE)</f>
        <v>1.3</v>
      </c>
      <c r="AS24" s="56">
        <f t="shared" ref="AS24" si="360">HLOOKUP(AS$2,$E23:$AG24,2,FALSE)</f>
        <v>0.2</v>
      </c>
      <c r="AT24" s="56" t="e">
        <f t="shared" ref="AT24" si="361">HLOOKUP(AT$2,$E23:$AG24,2,FALSE)</f>
        <v>#N/A</v>
      </c>
      <c r="AU24" s="56" t="e">
        <f t="shared" ref="AU24" si="362">HLOOKUP(AU$2,$E23:$AG24,2,FALSE)</f>
        <v>#N/A</v>
      </c>
      <c r="AV24" s="56">
        <f t="shared" ref="AV24" si="363">HLOOKUP(AV$2,$E23:$AG24,2,FALSE)</f>
        <v>4</v>
      </c>
      <c r="AW24" s="56">
        <f t="shared" ref="AW24" si="364">HLOOKUP(AW$2,$E23:$AG24,2,FALSE)</f>
        <v>3.1</v>
      </c>
      <c r="AX24" s="56">
        <f t="shared" ref="AX24" si="365">HLOOKUP(AX$2,$E23:$AG24,2,FALSE)</f>
        <v>2.6</v>
      </c>
      <c r="AY24" s="56">
        <f t="shared" ref="AY24" si="366">HLOOKUP(AY$2,$E23:$AG24,2,FALSE)</f>
        <v>1.2</v>
      </c>
      <c r="AZ24" s="56">
        <f t="shared" ref="AZ24" si="367">HLOOKUP(AZ$2,$E23:$AG24,2,FALSE)</f>
        <v>1.7</v>
      </c>
      <c r="BA24" s="56" t="e">
        <f t="shared" ref="BA24" si="368">HLOOKUP(BA$2,$E23:$AG24,2,FALSE)</f>
        <v>#N/A</v>
      </c>
      <c r="BB24" s="56" t="e">
        <f t="shared" ref="BB24" si="369">HLOOKUP(BB$2,$E23:$AG24,2,FALSE)</f>
        <v>#N/A</v>
      </c>
      <c r="BC24" s="56" t="e">
        <f t="shared" ref="BC24" si="370">HLOOKUP(BC$2,$E23:$AG24,2,FALSE)</f>
        <v>#N/A</v>
      </c>
      <c r="BD24" s="56">
        <f t="shared" ref="BD24" si="371">HLOOKUP(BD$2,$E23:$AG24,2,FALSE)</f>
        <v>0.2</v>
      </c>
      <c r="BE24" s="56">
        <f t="shared" ref="BE24" si="372">HLOOKUP(BE$2,$E23:$AG24,2,FALSE)</f>
        <v>2</v>
      </c>
      <c r="BF24" s="56">
        <f t="shared" ref="BF24" si="373">HLOOKUP(BF$2,$E23:$AG24,2,FALSE)</f>
        <v>2.6</v>
      </c>
      <c r="BG24" s="56" t="e">
        <f t="shared" ref="BG24" si="374">HLOOKUP(BG$2,$E23:$AG24,2,FALSE)</f>
        <v>#N/A</v>
      </c>
      <c r="BH24" s="56">
        <f t="shared" ref="BH24" si="375">HLOOKUP(BH$2,$E23:$AG24,2,FALSE)</f>
        <v>6.7</v>
      </c>
      <c r="BI24" s="56">
        <f t="shared" ref="BI24" si="376">HLOOKUP(BI$2,$E23:$AG24,2,FALSE)</f>
        <v>2.2000000000000002</v>
      </c>
      <c r="BJ24" s="56">
        <f t="shared" ref="BJ24" si="377">HLOOKUP(BJ$2,$E23:$AG24,2,FALSE)</f>
        <v>5.2</v>
      </c>
      <c r="BK24" s="56">
        <f t="shared" ref="BK24" si="378">HLOOKUP(BK$2,$E23:$AG24,2,FALSE)</f>
        <v>9.3000000000000007</v>
      </c>
      <c r="BL24" s="56" t="e">
        <f t="shared" ref="BL24" si="379">HLOOKUP(BL$2,$E23:$AG24,2,FALSE)</f>
        <v>#N/A</v>
      </c>
      <c r="BM24" s="56" t="e">
        <f t="shared" ref="BM24" si="380">HLOOKUP(BM$2,$E23:$AG24,2,FALSE)</f>
        <v>#N/A</v>
      </c>
      <c r="BN24" s="56" t="e">
        <f t="shared" ref="BN24" si="381">HLOOKUP(BN$2,$E23:$AG24,2,FALSE)</f>
        <v>#N/A</v>
      </c>
      <c r="BO24" s="56">
        <f t="shared" ref="BO24" si="382">HLOOKUP(BO$2,$E23:$AG24,2,FALSE)</f>
        <v>5.4</v>
      </c>
      <c r="BP24" s="56" t="e">
        <f t="shared" ref="BP24" si="383">HLOOKUP(BP$2,$E23:$AG24,2,FALSE)</f>
        <v>#N/A</v>
      </c>
      <c r="BQ24" s="56" t="e">
        <f t="shared" ref="BQ24" si="384">HLOOKUP(BQ$2,$E23:$AG24,2,FALSE)</f>
        <v>#N/A</v>
      </c>
      <c r="BR24" s="56">
        <f t="shared" ref="BR24" si="385">HLOOKUP(BR$2,$E23:$AG24,2,FALSE)</f>
        <v>1</v>
      </c>
      <c r="BS24" s="56">
        <f t="shared" ref="BS24" si="386">HLOOKUP(BS$2,$E23:$AG24,2,FALSE)</f>
        <v>1.1000000000000001</v>
      </c>
      <c r="BT24" s="56">
        <f t="shared" ref="BT24" si="387">HLOOKUP(BT$2,$E23:$AG24,2,FALSE)</f>
        <v>0.1</v>
      </c>
      <c r="BU24" s="56" t="e">
        <f t="shared" ref="BU24" si="388">HLOOKUP(BU$2,$E23:$AG24,2,FALSE)</f>
        <v>#N/A</v>
      </c>
    </row>
    <row r="25" spans="1:73" x14ac:dyDescent="0.25">
      <c r="B25" s="56">
        <f>A26-1</f>
        <v>99</v>
      </c>
      <c r="C25" s="94" t="s">
        <v>376</v>
      </c>
      <c r="D25" s="71" t="s">
        <v>0</v>
      </c>
      <c r="E25" s="11" t="s">
        <v>326</v>
      </c>
      <c r="F25" s="11" t="s">
        <v>327</v>
      </c>
      <c r="G25" s="11" t="s">
        <v>52</v>
      </c>
      <c r="H25" s="11" t="s">
        <v>53</v>
      </c>
      <c r="I25" s="11" t="s">
        <v>328</v>
      </c>
      <c r="J25" s="11" t="s">
        <v>55</v>
      </c>
      <c r="K25" s="11" t="s">
        <v>329</v>
      </c>
      <c r="L25" s="11" t="s">
        <v>330</v>
      </c>
      <c r="M25" s="11" t="s">
        <v>335</v>
      </c>
      <c r="N25" s="11" t="s">
        <v>333</v>
      </c>
      <c r="O25" s="11" t="s">
        <v>334</v>
      </c>
      <c r="P25" s="11" t="s">
        <v>337</v>
      </c>
      <c r="Q25" s="11" t="s">
        <v>336</v>
      </c>
      <c r="R25" s="11" t="s">
        <v>342</v>
      </c>
      <c r="S25" s="11" t="s">
        <v>365</v>
      </c>
      <c r="T25" s="11" t="s">
        <v>341</v>
      </c>
      <c r="U25" s="11" t="s">
        <v>340</v>
      </c>
      <c r="V25" s="11" t="s">
        <v>343</v>
      </c>
      <c r="W25" s="11" t="s">
        <v>345</v>
      </c>
      <c r="X25" s="11" t="s">
        <v>356</v>
      </c>
    </row>
    <row r="26" spans="1:73" x14ac:dyDescent="0.25">
      <c r="A26" s="56">
        <v>100</v>
      </c>
      <c r="B26" s="56">
        <f>A26</f>
        <v>100</v>
      </c>
      <c r="C26" s="94"/>
      <c r="D26" s="72" t="s">
        <v>325</v>
      </c>
      <c r="E26" s="11">
        <v>2.4</v>
      </c>
      <c r="F26" s="11">
        <v>2.2000000000000002</v>
      </c>
      <c r="G26" s="11">
        <v>195.1</v>
      </c>
      <c r="H26" s="11">
        <v>99.5</v>
      </c>
      <c r="I26" s="11">
        <v>14.4</v>
      </c>
      <c r="J26" s="11">
        <v>220.3</v>
      </c>
      <c r="K26" s="11">
        <v>0.5</v>
      </c>
      <c r="L26" s="11">
        <v>3.3</v>
      </c>
      <c r="M26" s="11">
        <v>97.8</v>
      </c>
      <c r="N26" s="11">
        <v>6.7</v>
      </c>
      <c r="O26" s="11">
        <v>3812.5</v>
      </c>
      <c r="P26" s="11">
        <v>7.2</v>
      </c>
      <c r="Q26" s="11">
        <v>1.1000000000000001</v>
      </c>
      <c r="R26" s="11">
        <v>1.9</v>
      </c>
      <c r="S26" s="11">
        <v>3.1</v>
      </c>
      <c r="T26" s="11">
        <v>0.4</v>
      </c>
      <c r="U26" s="11">
        <v>1.5</v>
      </c>
      <c r="V26" s="11">
        <v>1</v>
      </c>
      <c r="W26" s="11">
        <v>2.2000000000000002</v>
      </c>
      <c r="X26" s="11">
        <v>0.2</v>
      </c>
      <c r="AI26" s="107">
        <v>100</v>
      </c>
      <c r="AJ26" s="56">
        <f t="shared" ref="AJ26" si="389">HLOOKUP(AJ$2,$E25:$AG26,2,FALSE)</f>
        <v>2.4</v>
      </c>
      <c r="AK26" s="56">
        <f t="shared" ref="AK26" si="390">HLOOKUP(AK$2,$E25:$AG26,2,FALSE)</f>
        <v>2.2000000000000002</v>
      </c>
      <c r="AL26" s="56">
        <f t="shared" ref="AL26" si="391">HLOOKUP(AL$2,$E25:$AG26,2,FALSE)</f>
        <v>195.1</v>
      </c>
      <c r="AM26" s="56">
        <f t="shared" ref="AM26" si="392">HLOOKUP(AM$2,$E25:$AG26,2,FALSE)</f>
        <v>99.5</v>
      </c>
      <c r="AN26" s="56">
        <f t="shared" ref="AN26" si="393">HLOOKUP(AN$2,$E25:$AG26,2,FALSE)</f>
        <v>14.4</v>
      </c>
      <c r="AO26" s="56">
        <f t="shared" ref="AO26" si="394">HLOOKUP(AO$2,$E25:$AG26,2,FALSE)</f>
        <v>220.3</v>
      </c>
      <c r="AP26" s="56">
        <f t="shared" ref="AP26" si="395">HLOOKUP(AP$2,$E25:$AG26,2,FALSE)</f>
        <v>0.5</v>
      </c>
      <c r="AQ26" s="56">
        <f t="shared" ref="AQ26" si="396">HLOOKUP(AQ$2,$E25:$AG26,2,FALSE)</f>
        <v>3.3</v>
      </c>
      <c r="AR26" s="56" t="e">
        <f t="shared" ref="AR26" si="397">HLOOKUP(AR$2,$E25:$AG26,2,FALSE)</f>
        <v>#N/A</v>
      </c>
      <c r="AS26" s="56" t="e">
        <f t="shared" ref="AS26" si="398">HLOOKUP(AS$2,$E25:$AG26,2,FALSE)</f>
        <v>#N/A</v>
      </c>
      <c r="AT26" s="56">
        <f t="shared" ref="AT26" si="399">HLOOKUP(AT$2,$E25:$AG26,2,FALSE)</f>
        <v>97.8</v>
      </c>
      <c r="AU26" s="56">
        <f t="shared" ref="AU26" si="400">HLOOKUP(AU$2,$E25:$AG26,2,FALSE)</f>
        <v>6.7</v>
      </c>
      <c r="AV26" s="56">
        <f t="shared" ref="AV26" si="401">HLOOKUP(AV$2,$E25:$AG26,2,FALSE)</f>
        <v>3812.5</v>
      </c>
      <c r="AW26" s="56">
        <f t="shared" ref="AW26" si="402">HLOOKUP(AW$2,$E25:$AG26,2,FALSE)</f>
        <v>7.2</v>
      </c>
      <c r="AX26" s="56">
        <f t="shared" ref="AX26" si="403">HLOOKUP(AX$2,$E25:$AG26,2,FALSE)</f>
        <v>1.1000000000000001</v>
      </c>
      <c r="AY26" s="56" t="e">
        <f t="shared" ref="AY26" si="404">HLOOKUP(AY$2,$E25:$AG26,2,FALSE)</f>
        <v>#N/A</v>
      </c>
      <c r="AZ26" s="56" t="e">
        <f t="shared" ref="AZ26" si="405">HLOOKUP(AZ$2,$E25:$AG26,2,FALSE)</f>
        <v>#N/A</v>
      </c>
      <c r="BA26" s="56" t="e">
        <f t="shared" ref="BA26" si="406">HLOOKUP(BA$2,$E25:$AG26,2,FALSE)</f>
        <v>#N/A</v>
      </c>
      <c r="BB26" s="56">
        <f t="shared" ref="BB26" si="407">HLOOKUP(BB$2,$E25:$AG26,2,FALSE)</f>
        <v>1.9</v>
      </c>
      <c r="BC26" s="56">
        <f t="shared" ref="BC26" si="408">HLOOKUP(BC$2,$E25:$AG26,2,FALSE)</f>
        <v>3.1</v>
      </c>
      <c r="BD26" s="56">
        <f t="shared" ref="BD26" si="409">HLOOKUP(BD$2,$E25:$AG26,2,FALSE)</f>
        <v>0.4</v>
      </c>
      <c r="BE26" s="56" t="e">
        <f t="shared" ref="BE26" si="410">HLOOKUP(BE$2,$E25:$AG26,2,FALSE)</f>
        <v>#N/A</v>
      </c>
      <c r="BF26" s="56">
        <f t="shared" ref="BF26" si="411">HLOOKUP(BF$2,$E25:$AG26,2,FALSE)</f>
        <v>1.5</v>
      </c>
      <c r="BG26" s="56" t="e">
        <f t="shared" ref="BG26" si="412">HLOOKUP(BG$2,$E25:$AG26,2,FALSE)</f>
        <v>#N/A</v>
      </c>
      <c r="BH26" s="56">
        <f t="shared" ref="BH26" si="413">HLOOKUP(BH$2,$E25:$AG26,2,FALSE)</f>
        <v>1</v>
      </c>
      <c r="BI26" s="56">
        <f t="shared" ref="BI26" si="414">HLOOKUP(BI$2,$E25:$AG26,2,FALSE)</f>
        <v>2.2000000000000002</v>
      </c>
      <c r="BJ26" s="56" t="e">
        <f t="shared" ref="BJ26" si="415">HLOOKUP(BJ$2,$E25:$AG26,2,FALSE)</f>
        <v>#N/A</v>
      </c>
      <c r="BK26" s="56" t="e">
        <f t="shared" ref="BK26" si="416">HLOOKUP(BK$2,$E25:$AG26,2,FALSE)</f>
        <v>#N/A</v>
      </c>
      <c r="BL26" s="56" t="e">
        <f t="shared" ref="BL26" si="417">HLOOKUP(BL$2,$E25:$AG26,2,FALSE)</f>
        <v>#N/A</v>
      </c>
      <c r="BM26" s="56" t="e">
        <f t="shared" ref="BM26" si="418">HLOOKUP(BM$2,$E25:$AG26,2,FALSE)</f>
        <v>#N/A</v>
      </c>
      <c r="BN26" s="56" t="e">
        <f t="shared" ref="BN26" si="419">HLOOKUP(BN$2,$E25:$AG26,2,FALSE)</f>
        <v>#N/A</v>
      </c>
      <c r="BO26" s="56" t="e">
        <f t="shared" ref="BO26" si="420">HLOOKUP(BO$2,$E25:$AG26,2,FALSE)</f>
        <v>#N/A</v>
      </c>
      <c r="BP26" s="56" t="e">
        <f t="shared" ref="BP26" si="421">HLOOKUP(BP$2,$E25:$AG26,2,FALSE)</f>
        <v>#N/A</v>
      </c>
      <c r="BQ26" s="56" t="e">
        <f t="shared" ref="BQ26" si="422">HLOOKUP(BQ$2,$E25:$AG26,2,FALSE)</f>
        <v>#N/A</v>
      </c>
      <c r="BR26" s="56" t="e">
        <f t="shared" ref="BR26" si="423">HLOOKUP(BR$2,$E25:$AG26,2,FALSE)</f>
        <v>#N/A</v>
      </c>
      <c r="BS26" s="56" t="e">
        <f t="shared" ref="BS26" si="424">HLOOKUP(BS$2,$E25:$AG26,2,FALSE)</f>
        <v>#N/A</v>
      </c>
      <c r="BT26" s="56" t="e">
        <f t="shared" ref="BT26" si="425">HLOOKUP(BT$2,$E25:$AG26,2,FALSE)</f>
        <v>#N/A</v>
      </c>
      <c r="BU26" s="56">
        <f t="shared" ref="BU26" si="426">HLOOKUP(BU$2,$E25:$AG26,2,FALSE)</f>
        <v>0.2</v>
      </c>
    </row>
    <row r="27" spans="1:73" x14ac:dyDescent="0.25">
      <c r="B27" s="56">
        <f>A28-1</f>
        <v>109</v>
      </c>
      <c r="C27" s="94" t="s">
        <v>398</v>
      </c>
      <c r="D27" s="71" t="s">
        <v>0</v>
      </c>
      <c r="E27" s="11" t="s">
        <v>326</v>
      </c>
      <c r="F27" s="11" t="s">
        <v>327</v>
      </c>
      <c r="G27" s="11" t="s">
        <v>52</v>
      </c>
      <c r="H27" s="11" t="s">
        <v>53</v>
      </c>
      <c r="I27" s="11" t="s">
        <v>328</v>
      </c>
      <c r="J27" s="11" t="s">
        <v>55</v>
      </c>
      <c r="K27" s="11" t="s">
        <v>329</v>
      </c>
      <c r="L27" s="11" t="s">
        <v>330</v>
      </c>
      <c r="M27" s="11" t="s">
        <v>331</v>
      </c>
      <c r="N27" s="11" t="s">
        <v>332</v>
      </c>
      <c r="O27" s="11" t="s">
        <v>335</v>
      </c>
      <c r="P27" s="11" t="s">
        <v>334</v>
      </c>
      <c r="Q27" s="11" t="s">
        <v>337</v>
      </c>
      <c r="R27" s="11" t="s">
        <v>336</v>
      </c>
      <c r="S27" s="11" t="s">
        <v>338</v>
      </c>
      <c r="T27" s="11" t="s">
        <v>339</v>
      </c>
      <c r="U27" s="11" t="s">
        <v>341</v>
      </c>
      <c r="V27" s="11" t="s">
        <v>340</v>
      </c>
      <c r="W27" s="11" t="s">
        <v>343</v>
      </c>
      <c r="X27" s="11" t="s">
        <v>345</v>
      </c>
      <c r="Y27" s="11" t="s">
        <v>352</v>
      </c>
      <c r="Z27" s="11" t="s">
        <v>348</v>
      </c>
      <c r="AA27" s="11" t="s">
        <v>349</v>
      </c>
      <c r="AB27" s="11" t="s">
        <v>351</v>
      </c>
      <c r="AC27" s="11" t="s">
        <v>354</v>
      </c>
      <c r="AD27" s="11" t="s">
        <v>350</v>
      </c>
    </row>
    <row r="28" spans="1:73" x14ac:dyDescent="0.25">
      <c r="A28" s="56">
        <v>110</v>
      </c>
      <c r="B28" s="56">
        <f>A28</f>
        <v>110</v>
      </c>
      <c r="C28" s="94"/>
      <c r="D28" s="72" t="s">
        <v>325</v>
      </c>
      <c r="E28" s="11">
        <v>6.2</v>
      </c>
      <c r="F28" s="11">
        <v>2</v>
      </c>
      <c r="G28" s="11">
        <v>427.5</v>
      </c>
      <c r="H28" s="11">
        <v>736.7</v>
      </c>
      <c r="I28" s="11">
        <v>94.8</v>
      </c>
      <c r="J28" s="11">
        <v>1630</v>
      </c>
      <c r="K28" s="11">
        <v>15.5</v>
      </c>
      <c r="L28" s="11">
        <v>30.1</v>
      </c>
      <c r="M28" s="11">
        <v>1.4</v>
      </c>
      <c r="N28" s="11">
        <v>0.1</v>
      </c>
      <c r="O28" s="11">
        <v>5.5</v>
      </c>
      <c r="P28" s="11">
        <v>2.2999999999999998</v>
      </c>
      <c r="Q28" s="11">
        <v>2</v>
      </c>
      <c r="R28" s="11">
        <v>16.7</v>
      </c>
      <c r="S28" s="11">
        <v>0.9</v>
      </c>
      <c r="T28" s="11">
        <v>4.9000000000000004</v>
      </c>
      <c r="U28" s="11">
        <v>1.8</v>
      </c>
      <c r="V28" s="11">
        <v>2.2999999999999998</v>
      </c>
      <c r="W28" s="11">
        <v>5.6</v>
      </c>
      <c r="X28" s="11">
        <v>59.6</v>
      </c>
      <c r="Y28" s="11">
        <v>24.4</v>
      </c>
      <c r="Z28" s="11">
        <v>0.3</v>
      </c>
      <c r="AA28" s="11">
        <v>8.1</v>
      </c>
      <c r="AB28" s="11">
        <v>1.9</v>
      </c>
      <c r="AC28" s="11">
        <v>0.8</v>
      </c>
      <c r="AD28" s="11">
        <v>0.6</v>
      </c>
      <c r="AI28" s="107">
        <v>110</v>
      </c>
      <c r="AJ28" s="56">
        <f t="shared" ref="AJ28" si="427">HLOOKUP(AJ$2,$E27:$AG28,2,FALSE)</f>
        <v>6.2</v>
      </c>
      <c r="AK28" s="56">
        <f t="shared" ref="AK28" si="428">HLOOKUP(AK$2,$E27:$AG28,2,FALSE)</f>
        <v>2</v>
      </c>
      <c r="AL28" s="56">
        <f t="shared" ref="AL28" si="429">HLOOKUP(AL$2,$E27:$AG28,2,FALSE)</f>
        <v>427.5</v>
      </c>
      <c r="AM28" s="56">
        <f t="shared" ref="AM28" si="430">HLOOKUP(AM$2,$E27:$AG28,2,FALSE)</f>
        <v>736.7</v>
      </c>
      <c r="AN28" s="56">
        <f t="shared" ref="AN28" si="431">HLOOKUP(AN$2,$E27:$AG28,2,FALSE)</f>
        <v>94.8</v>
      </c>
      <c r="AO28" s="56">
        <f t="shared" ref="AO28" si="432">HLOOKUP(AO$2,$E27:$AG28,2,FALSE)</f>
        <v>1630</v>
      </c>
      <c r="AP28" s="56">
        <f t="shared" ref="AP28" si="433">HLOOKUP(AP$2,$E27:$AG28,2,FALSE)</f>
        <v>15.5</v>
      </c>
      <c r="AQ28" s="56">
        <f t="shared" ref="AQ28" si="434">HLOOKUP(AQ$2,$E27:$AG28,2,FALSE)</f>
        <v>30.1</v>
      </c>
      <c r="AR28" s="56">
        <f t="shared" ref="AR28" si="435">HLOOKUP(AR$2,$E27:$AG28,2,FALSE)</f>
        <v>1.4</v>
      </c>
      <c r="AS28" s="56">
        <f t="shared" ref="AS28" si="436">HLOOKUP(AS$2,$E27:$AG28,2,FALSE)</f>
        <v>0.1</v>
      </c>
      <c r="AT28" s="56">
        <f t="shared" ref="AT28" si="437">HLOOKUP(AT$2,$E27:$AG28,2,FALSE)</f>
        <v>5.5</v>
      </c>
      <c r="AU28" s="56" t="e">
        <f t="shared" ref="AU28" si="438">HLOOKUP(AU$2,$E27:$AG28,2,FALSE)</f>
        <v>#N/A</v>
      </c>
      <c r="AV28" s="56">
        <f t="shared" ref="AV28" si="439">HLOOKUP(AV$2,$E27:$AG28,2,FALSE)</f>
        <v>2.2999999999999998</v>
      </c>
      <c r="AW28" s="56">
        <f t="shared" ref="AW28" si="440">HLOOKUP(AW$2,$E27:$AG28,2,FALSE)</f>
        <v>2</v>
      </c>
      <c r="AX28" s="56">
        <f t="shared" ref="AX28" si="441">HLOOKUP(AX$2,$E27:$AG28,2,FALSE)</f>
        <v>16.7</v>
      </c>
      <c r="AY28" s="56">
        <f t="shared" ref="AY28" si="442">HLOOKUP(AY$2,$E27:$AG28,2,FALSE)</f>
        <v>0.9</v>
      </c>
      <c r="AZ28" s="56">
        <f t="shared" ref="AZ28" si="443">HLOOKUP(AZ$2,$E27:$AG28,2,FALSE)</f>
        <v>4.9000000000000004</v>
      </c>
      <c r="BA28" s="56" t="e">
        <f t="shared" ref="BA28" si="444">HLOOKUP(BA$2,$E27:$AG28,2,FALSE)</f>
        <v>#N/A</v>
      </c>
      <c r="BB28" s="56" t="e">
        <f t="shared" ref="BB28" si="445">HLOOKUP(BB$2,$E27:$AG28,2,FALSE)</f>
        <v>#N/A</v>
      </c>
      <c r="BC28" s="56" t="e">
        <f t="shared" ref="BC28" si="446">HLOOKUP(BC$2,$E27:$AG28,2,FALSE)</f>
        <v>#N/A</v>
      </c>
      <c r="BD28" s="56">
        <f t="shared" ref="BD28" si="447">HLOOKUP(BD$2,$E27:$AG28,2,FALSE)</f>
        <v>1.8</v>
      </c>
      <c r="BE28" s="56" t="e">
        <f t="shared" ref="BE28" si="448">HLOOKUP(BE$2,$E27:$AG28,2,FALSE)</f>
        <v>#N/A</v>
      </c>
      <c r="BF28" s="56">
        <f t="shared" ref="BF28" si="449">HLOOKUP(BF$2,$E27:$AG28,2,FALSE)</f>
        <v>2.2999999999999998</v>
      </c>
      <c r="BG28" s="56" t="e">
        <f t="shared" ref="BG28" si="450">HLOOKUP(BG$2,$E27:$AG28,2,FALSE)</f>
        <v>#N/A</v>
      </c>
      <c r="BH28" s="56">
        <f t="shared" ref="BH28" si="451">HLOOKUP(BH$2,$E27:$AG28,2,FALSE)</f>
        <v>5.6</v>
      </c>
      <c r="BI28" s="56">
        <f t="shared" ref="BI28" si="452">HLOOKUP(BI$2,$E27:$AG28,2,FALSE)</f>
        <v>59.6</v>
      </c>
      <c r="BJ28" s="56">
        <f t="shared" ref="BJ28" si="453">HLOOKUP(BJ$2,$E27:$AG28,2,FALSE)</f>
        <v>24.4</v>
      </c>
      <c r="BK28" s="56" t="e">
        <f t="shared" ref="BK28" si="454">HLOOKUP(BK$2,$E27:$AG28,2,FALSE)</f>
        <v>#N/A</v>
      </c>
      <c r="BL28" s="56" t="e">
        <f t="shared" ref="BL28" si="455">HLOOKUP(BL$2,$E27:$AG28,2,FALSE)</f>
        <v>#N/A</v>
      </c>
      <c r="BM28" s="56">
        <f t="shared" ref="BM28" si="456">HLOOKUP(BM$2,$E27:$AG28,2,FALSE)</f>
        <v>0.3</v>
      </c>
      <c r="BN28" s="56" t="e">
        <f t="shared" ref="BN28" si="457">HLOOKUP(BN$2,$E27:$AG28,2,FALSE)</f>
        <v>#N/A</v>
      </c>
      <c r="BO28" s="56">
        <f t="shared" ref="BO28" si="458">HLOOKUP(BO$2,$E27:$AG28,2,FALSE)</f>
        <v>8.1</v>
      </c>
      <c r="BP28" s="56" t="e">
        <f t="shared" ref="BP28" si="459">HLOOKUP(BP$2,$E27:$AG28,2,FALSE)</f>
        <v>#N/A</v>
      </c>
      <c r="BQ28" s="56" t="e">
        <f t="shared" ref="BQ28" si="460">HLOOKUP(BQ$2,$E27:$AG28,2,FALSE)</f>
        <v>#N/A</v>
      </c>
      <c r="BR28" s="56">
        <f t="shared" ref="BR28" si="461">HLOOKUP(BR$2,$E27:$AG28,2,FALSE)</f>
        <v>1.9</v>
      </c>
      <c r="BS28" s="56">
        <f t="shared" ref="BS28" si="462">HLOOKUP(BS$2,$E27:$AG28,2,FALSE)</f>
        <v>0.8</v>
      </c>
      <c r="BT28" s="56">
        <f t="shared" ref="BT28" si="463">HLOOKUP(BT$2,$E27:$AG28,2,FALSE)</f>
        <v>0.6</v>
      </c>
      <c r="BU28" s="56" t="e">
        <f t="shared" ref="BU28" si="464">HLOOKUP(BU$2,$E27:$AG28,2,FALSE)</f>
        <v>#N/A</v>
      </c>
    </row>
    <row r="29" spans="1:73" x14ac:dyDescent="0.25">
      <c r="B29" s="56">
        <f>A30-1</f>
        <v>119</v>
      </c>
      <c r="C29" s="94" t="s">
        <v>402</v>
      </c>
      <c r="D29" s="71" t="s">
        <v>0</v>
      </c>
      <c r="E29" s="11" t="s">
        <v>326</v>
      </c>
      <c r="F29" s="11" t="s">
        <v>327</v>
      </c>
      <c r="G29" s="11" t="s">
        <v>52</v>
      </c>
      <c r="H29" s="11" t="s">
        <v>53</v>
      </c>
      <c r="I29" s="11" t="s">
        <v>328</v>
      </c>
      <c r="J29" s="11" t="s">
        <v>55</v>
      </c>
      <c r="K29" s="11" t="s">
        <v>329</v>
      </c>
      <c r="L29" s="11" t="s">
        <v>330</v>
      </c>
      <c r="M29" s="11" t="s">
        <v>331</v>
      </c>
      <c r="N29" s="11" t="s">
        <v>332</v>
      </c>
      <c r="O29" s="11" t="s">
        <v>334</v>
      </c>
      <c r="P29" s="11" t="s">
        <v>337</v>
      </c>
      <c r="Q29" s="11" t="s">
        <v>336</v>
      </c>
      <c r="R29" s="11" t="s">
        <v>338</v>
      </c>
      <c r="S29" s="11" t="s">
        <v>339</v>
      </c>
      <c r="T29" s="11" t="s">
        <v>341</v>
      </c>
      <c r="U29" s="11" t="s">
        <v>344</v>
      </c>
      <c r="V29" s="11" t="s">
        <v>340</v>
      </c>
      <c r="W29" s="11" t="s">
        <v>345</v>
      </c>
      <c r="X29" s="11" t="s">
        <v>352</v>
      </c>
      <c r="Y29" s="11" t="s">
        <v>346</v>
      </c>
      <c r="Z29" s="11" t="s">
        <v>355</v>
      </c>
      <c r="AA29" s="11" t="s">
        <v>349</v>
      </c>
      <c r="AB29" s="11" t="s">
        <v>351</v>
      </c>
      <c r="AC29" s="11" t="s">
        <v>354</v>
      </c>
      <c r="AD29" s="11" t="s">
        <v>350</v>
      </c>
    </row>
    <row r="30" spans="1:73" x14ac:dyDescent="0.25">
      <c r="A30" s="56">
        <v>120</v>
      </c>
      <c r="B30" s="56">
        <f>A30</f>
        <v>120</v>
      </c>
      <c r="C30" s="94"/>
      <c r="D30" s="72" t="s">
        <v>325</v>
      </c>
      <c r="E30" s="11">
        <v>8.8000000000000007</v>
      </c>
      <c r="F30" s="11">
        <v>49.9</v>
      </c>
      <c r="G30" s="11">
        <v>2068.5</v>
      </c>
      <c r="H30" s="11">
        <v>976.7</v>
      </c>
      <c r="I30" s="11">
        <v>112.6</v>
      </c>
      <c r="J30" s="11">
        <v>1768.2</v>
      </c>
      <c r="K30" s="11">
        <v>28.5</v>
      </c>
      <c r="L30" s="11">
        <v>34.9</v>
      </c>
      <c r="M30" s="11">
        <v>1.4</v>
      </c>
      <c r="N30" s="11">
        <v>0.3</v>
      </c>
      <c r="O30" s="11">
        <v>2.6</v>
      </c>
      <c r="P30" s="11">
        <v>1.1000000000000001</v>
      </c>
      <c r="Q30" s="11">
        <v>7.8</v>
      </c>
      <c r="R30" s="11">
        <v>1.5</v>
      </c>
      <c r="S30" s="11">
        <v>2.2000000000000002</v>
      </c>
      <c r="T30" s="11">
        <v>0.9</v>
      </c>
      <c r="U30" s="11">
        <v>15.1</v>
      </c>
      <c r="V30" s="11">
        <v>3</v>
      </c>
      <c r="W30" s="11">
        <v>11</v>
      </c>
      <c r="X30" s="11">
        <v>0.3</v>
      </c>
      <c r="Y30" s="11">
        <v>0.1</v>
      </c>
      <c r="Z30" s="11">
        <v>0.7</v>
      </c>
      <c r="AA30" s="11">
        <v>9.5</v>
      </c>
      <c r="AB30" s="11">
        <v>0.1</v>
      </c>
      <c r="AC30" s="11">
        <v>0.5</v>
      </c>
      <c r="AD30" s="11">
        <v>0.6</v>
      </c>
      <c r="AI30" s="107">
        <v>120</v>
      </c>
      <c r="AJ30" s="56">
        <f t="shared" ref="AJ30" si="465">HLOOKUP(AJ$2,$E29:$AG30,2,FALSE)</f>
        <v>8.8000000000000007</v>
      </c>
      <c r="AK30" s="56">
        <f t="shared" ref="AK30" si="466">HLOOKUP(AK$2,$E29:$AG30,2,FALSE)</f>
        <v>49.9</v>
      </c>
      <c r="AL30" s="56">
        <f t="shared" ref="AL30" si="467">HLOOKUP(AL$2,$E29:$AG30,2,FALSE)</f>
        <v>2068.5</v>
      </c>
      <c r="AM30" s="56">
        <f t="shared" ref="AM30" si="468">HLOOKUP(AM$2,$E29:$AG30,2,FALSE)</f>
        <v>976.7</v>
      </c>
      <c r="AN30" s="56">
        <f t="shared" ref="AN30" si="469">HLOOKUP(AN$2,$E29:$AG30,2,FALSE)</f>
        <v>112.6</v>
      </c>
      <c r="AO30" s="56">
        <f t="shared" ref="AO30" si="470">HLOOKUP(AO$2,$E29:$AG30,2,FALSE)</f>
        <v>1768.2</v>
      </c>
      <c r="AP30" s="56">
        <f t="shared" ref="AP30" si="471">HLOOKUP(AP$2,$E29:$AG30,2,FALSE)</f>
        <v>28.5</v>
      </c>
      <c r="AQ30" s="56">
        <f t="shared" ref="AQ30" si="472">HLOOKUP(AQ$2,$E29:$AG30,2,FALSE)</f>
        <v>34.9</v>
      </c>
      <c r="AR30" s="56">
        <f t="shared" ref="AR30" si="473">HLOOKUP(AR$2,$E29:$AG30,2,FALSE)</f>
        <v>1.4</v>
      </c>
      <c r="AS30" s="56">
        <f t="shared" ref="AS30" si="474">HLOOKUP(AS$2,$E29:$AG30,2,FALSE)</f>
        <v>0.3</v>
      </c>
      <c r="AT30" s="56" t="e">
        <f t="shared" ref="AT30" si="475">HLOOKUP(AT$2,$E29:$AG30,2,FALSE)</f>
        <v>#N/A</v>
      </c>
      <c r="AU30" s="56" t="e">
        <f t="shared" ref="AU30" si="476">HLOOKUP(AU$2,$E29:$AG30,2,FALSE)</f>
        <v>#N/A</v>
      </c>
      <c r="AV30" s="56">
        <f t="shared" ref="AV30" si="477">HLOOKUP(AV$2,$E29:$AG30,2,FALSE)</f>
        <v>2.6</v>
      </c>
      <c r="AW30" s="56">
        <f t="shared" ref="AW30" si="478">HLOOKUP(AW$2,$E29:$AG30,2,FALSE)</f>
        <v>1.1000000000000001</v>
      </c>
      <c r="AX30" s="56">
        <f t="shared" ref="AX30" si="479">HLOOKUP(AX$2,$E29:$AG30,2,FALSE)</f>
        <v>7.8</v>
      </c>
      <c r="AY30" s="56">
        <f t="shared" ref="AY30" si="480">HLOOKUP(AY$2,$E29:$AG30,2,FALSE)</f>
        <v>1.5</v>
      </c>
      <c r="AZ30" s="56">
        <f t="shared" ref="AZ30" si="481">HLOOKUP(AZ$2,$E29:$AG30,2,FALSE)</f>
        <v>2.2000000000000002</v>
      </c>
      <c r="BA30" s="56" t="e">
        <f t="shared" ref="BA30" si="482">HLOOKUP(BA$2,$E29:$AG30,2,FALSE)</f>
        <v>#N/A</v>
      </c>
      <c r="BB30" s="56" t="e">
        <f t="shared" ref="BB30" si="483">HLOOKUP(BB$2,$E29:$AG30,2,FALSE)</f>
        <v>#N/A</v>
      </c>
      <c r="BC30" s="56" t="e">
        <f t="shared" ref="BC30" si="484">HLOOKUP(BC$2,$E29:$AG30,2,FALSE)</f>
        <v>#N/A</v>
      </c>
      <c r="BD30" s="56">
        <f t="shared" ref="BD30" si="485">HLOOKUP(BD$2,$E29:$AG30,2,FALSE)</f>
        <v>0.9</v>
      </c>
      <c r="BE30" s="56">
        <f t="shared" ref="BE30" si="486">HLOOKUP(BE$2,$E29:$AG30,2,FALSE)</f>
        <v>15.1</v>
      </c>
      <c r="BF30" s="56">
        <f t="shared" ref="BF30" si="487">HLOOKUP(BF$2,$E29:$AG30,2,FALSE)</f>
        <v>3</v>
      </c>
      <c r="BG30" s="56" t="e">
        <f t="shared" ref="BG30" si="488">HLOOKUP(BG$2,$E29:$AG30,2,FALSE)</f>
        <v>#N/A</v>
      </c>
      <c r="BH30" s="56" t="e">
        <f t="shared" ref="BH30" si="489">HLOOKUP(BH$2,$E29:$AG30,2,FALSE)</f>
        <v>#N/A</v>
      </c>
      <c r="BI30" s="56">
        <f t="shared" ref="BI30" si="490">HLOOKUP(BI$2,$E29:$AG30,2,FALSE)</f>
        <v>11</v>
      </c>
      <c r="BJ30" s="56">
        <f t="shared" ref="BJ30" si="491">HLOOKUP(BJ$2,$E29:$AG30,2,FALSE)</f>
        <v>0.3</v>
      </c>
      <c r="BK30" s="56">
        <f t="shared" ref="BK30" si="492">HLOOKUP(BK$2,$E29:$AG30,2,FALSE)</f>
        <v>0.1</v>
      </c>
      <c r="BL30" s="56">
        <f t="shared" ref="BL30" si="493">HLOOKUP(BL$2,$E29:$AG30,2,FALSE)</f>
        <v>0.7</v>
      </c>
      <c r="BM30" s="56" t="e">
        <f t="shared" ref="BM30" si="494">HLOOKUP(BM$2,$E29:$AG30,2,FALSE)</f>
        <v>#N/A</v>
      </c>
      <c r="BN30" s="56" t="e">
        <f t="shared" ref="BN30" si="495">HLOOKUP(BN$2,$E29:$AG30,2,FALSE)</f>
        <v>#N/A</v>
      </c>
      <c r="BO30" s="56">
        <f t="shared" ref="BO30" si="496">HLOOKUP(BO$2,$E29:$AG30,2,FALSE)</f>
        <v>9.5</v>
      </c>
      <c r="BP30" s="56" t="e">
        <f t="shared" ref="BP30" si="497">HLOOKUP(BP$2,$E29:$AG30,2,FALSE)</f>
        <v>#N/A</v>
      </c>
      <c r="BQ30" s="56" t="e">
        <f t="shared" ref="BQ30" si="498">HLOOKUP(BQ$2,$E29:$AG30,2,FALSE)</f>
        <v>#N/A</v>
      </c>
      <c r="BR30" s="56">
        <f t="shared" ref="BR30" si="499">HLOOKUP(BR$2,$E29:$AG30,2,FALSE)</f>
        <v>0.1</v>
      </c>
      <c r="BS30" s="56">
        <f t="shared" ref="BS30" si="500">HLOOKUP(BS$2,$E29:$AG30,2,FALSE)</f>
        <v>0.5</v>
      </c>
      <c r="BT30" s="56">
        <f t="shared" ref="BT30" si="501">HLOOKUP(BT$2,$E29:$AG30,2,FALSE)</f>
        <v>0.6</v>
      </c>
      <c r="BU30" s="56" t="e">
        <f t="shared" ref="BU30" si="502">HLOOKUP(BU$2,$E29:$AG30,2,FALSE)</f>
        <v>#N/A</v>
      </c>
    </row>
    <row r="31" spans="1:73" x14ac:dyDescent="0.25">
      <c r="B31" s="56">
        <f>A32-1</f>
        <v>129</v>
      </c>
      <c r="C31" s="94" t="s">
        <v>399</v>
      </c>
      <c r="D31" s="100" t="s">
        <v>0</v>
      </c>
      <c r="E31" s="11" t="s">
        <v>326</v>
      </c>
      <c r="F31" s="11" t="s">
        <v>327</v>
      </c>
      <c r="G31" s="11" t="s">
        <v>52</v>
      </c>
      <c r="H31" s="11" t="s">
        <v>53</v>
      </c>
      <c r="I31" s="11" t="s">
        <v>328</v>
      </c>
      <c r="J31" s="11" t="s">
        <v>55</v>
      </c>
      <c r="K31" s="11" t="s">
        <v>329</v>
      </c>
      <c r="L31" s="11" t="s">
        <v>330</v>
      </c>
      <c r="M31" s="11" t="s">
        <v>331</v>
      </c>
      <c r="N31" s="11" t="s">
        <v>332</v>
      </c>
      <c r="O31" s="11" t="s">
        <v>335</v>
      </c>
      <c r="P31" s="11" t="s">
        <v>334</v>
      </c>
      <c r="Q31" s="11" t="s">
        <v>337</v>
      </c>
      <c r="R31" s="11" t="s">
        <v>336</v>
      </c>
      <c r="S31" s="11" t="s">
        <v>338</v>
      </c>
      <c r="T31" s="11" t="s">
        <v>339</v>
      </c>
      <c r="U31" s="11" t="s">
        <v>382</v>
      </c>
      <c r="V31" s="11" t="s">
        <v>342</v>
      </c>
      <c r="W31" s="11" t="s">
        <v>341</v>
      </c>
      <c r="X31" s="11" t="s">
        <v>344</v>
      </c>
      <c r="Y31" s="11" t="s">
        <v>340</v>
      </c>
      <c r="Z31" s="11" t="s">
        <v>347</v>
      </c>
      <c r="AA31" s="11" t="s">
        <v>343</v>
      </c>
      <c r="AB31" s="11" t="s">
        <v>345</v>
      </c>
      <c r="AC31" s="11" t="s">
        <v>346</v>
      </c>
      <c r="AD31" s="11" t="s">
        <v>349</v>
      </c>
      <c r="AE31" s="11" t="s">
        <v>351</v>
      </c>
      <c r="AF31" s="11" t="s">
        <v>354</v>
      </c>
    </row>
    <row r="32" spans="1:73" x14ac:dyDescent="0.25">
      <c r="A32" s="56">
        <v>130</v>
      </c>
      <c r="B32" s="56">
        <f>A32</f>
        <v>130</v>
      </c>
      <c r="C32" s="94"/>
      <c r="D32" s="72" t="s">
        <v>325</v>
      </c>
      <c r="E32" s="11">
        <v>5</v>
      </c>
      <c r="F32" s="11">
        <v>17.899999999999999</v>
      </c>
      <c r="G32" s="11">
        <v>1419.3</v>
      </c>
      <c r="H32" s="11">
        <v>816.6</v>
      </c>
      <c r="I32" s="11">
        <v>109.8</v>
      </c>
      <c r="J32" s="11">
        <v>1957.6</v>
      </c>
      <c r="K32" s="11">
        <v>20.7</v>
      </c>
      <c r="L32" s="11">
        <v>34</v>
      </c>
      <c r="M32" s="11">
        <v>1.2</v>
      </c>
      <c r="N32" s="11">
        <v>0.2</v>
      </c>
      <c r="O32" s="11">
        <v>1.1000000000000001</v>
      </c>
      <c r="P32" s="11">
        <v>3</v>
      </c>
      <c r="Q32" s="11">
        <v>0.5</v>
      </c>
      <c r="R32" s="11">
        <v>3.3</v>
      </c>
      <c r="S32" s="11">
        <v>0.8</v>
      </c>
      <c r="T32" s="11">
        <v>1.9</v>
      </c>
      <c r="U32" s="11">
        <v>0.1</v>
      </c>
      <c r="V32" s="11">
        <v>0.1</v>
      </c>
      <c r="W32" s="11">
        <v>0.9</v>
      </c>
      <c r="X32" s="11">
        <v>3.8</v>
      </c>
      <c r="Y32" s="11">
        <v>2.5</v>
      </c>
      <c r="Z32" s="11">
        <v>0.6</v>
      </c>
      <c r="AA32" s="11">
        <v>0.3</v>
      </c>
      <c r="AB32" s="11">
        <v>3.6</v>
      </c>
      <c r="AC32" s="11">
        <v>1.2</v>
      </c>
      <c r="AD32" s="11">
        <v>9.8000000000000007</v>
      </c>
      <c r="AE32" s="11">
        <v>0.4</v>
      </c>
      <c r="AF32" s="11">
        <v>1.1000000000000001</v>
      </c>
      <c r="AI32" s="107">
        <v>130</v>
      </c>
      <c r="AJ32" s="56">
        <f t="shared" ref="AJ32" si="503">HLOOKUP(AJ$2,$E31:$AG32,2,FALSE)</f>
        <v>5</v>
      </c>
      <c r="AK32" s="56">
        <f t="shared" ref="AK32" si="504">HLOOKUP(AK$2,$E31:$AG32,2,FALSE)</f>
        <v>17.899999999999999</v>
      </c>
      <c r="AL32" s="56">
        <f t="shared" ref="AL32" si="505">HLOOKUP(AL$2,$E31:$AG32,2,FALSE)</f>
        <v>1419.3</v>
      </c>
      <c r="AM32" s="56">
        <f t="shared" ref="AM32" si="506">HLOOKUP(AM$2,$E31:$AG32,2,FALSE)</f>
        <v>816.6</v>
      </c>
      <c r="AN32" s="56">
        <f t="shared" ref="AN32" si="507">HLOOKUP(AN$2,$E31:$AG32,2,FALSE)</f>
        <v>109.8</v>
      </c>
      <c r="AO32" s="56">
        <f t="shared" ref="AO32" si="508">HLOOKUP(AO$2,$E31:$AG32,2,FALSE)</f>
        <v>1957.6</v>
      </c>
      <c r="AP32" s="56">
        <f t="shared" ref="AP32" si="509">HLOOKUP(AP$2,$E31:$AG32,2,FALSE)</f>
        <v>20.7</v>
      </c>
      <c r="AQ32" s="56">
        <f t="shared" ref="AQ32" si="510">HLOOKUP(AQ$2,$E31:$AG32,2,FALSE)</f>
        <v>34</v>
      </c>
      <c r="AR32" s="56">
        <f t="shared" ref="AR32" si="511">HLOOKUP(AR$2,$E31:$AG32,2,FALSE)</f>
        <v>1.2</v>
      </c>
      <c r="AS32" s="56">
        <f t="shared" ref="AS32" si="512">HLOOKUP(AS$2,$E31:$AG32,2,FALSE)</f>
        <v>0.2</v>
      </c>
      <c r="AT32" s="56">
        <f t="shared" ref="AT32" si="513">HLOOKUP(AT$2,$E31:$AG32,2,FALSE)</f>
        <v>1.1000000000000001</v>
      </c>
      <c r="AU32" s="56" t="e">
        <f t="shared" ref="AU32" si="514">HLOOKUP(AU$2,$E31:$AG32,2,FALSE)</f>
        <v>#N/A</v>
      </c>
      <c r="AV32" s="56">
        <f t="shared" ref="AV32" si="515">HLOOKUP(AV$2,$E31:$AG32,2,FALSE)</f>
        <v>3</v>
      </c>
      <c r="AW32" s="56">
        <f t="shared" ref="AW32" si="516">HLOOKUP(AW$2,$E31:$AG32,2,FALSE)</f>
        <v>0.5</v>
      </c>
      <c r="AX32" s="56">
        <f t="shared" ref="AX32" si="517">HLOOKUP(AX$2,$E31:$AG32,2,FALSE)</f>
        <v>3.3</v>
      </c>
      <c r="AY32" s="56">
        <f t="shared" ref="AY32" si="518">HLOOKUP(AY$2,$E31:$AG32,2,FALSE)</f>
        <v>0.8</v>
      </c>
      <c r="AZ32" s="56">
        <f t="shared" ref="AZ32" si="519">HLOOKUP(AZ$2,$E31:$AG32,2,FALSE)</f>
        <v>1.9</v>
      </c>
      <c r="BA32" s="56">
        <f t="shared" ref="BA32" si="520">HLOOKUP(BA$2,$E31:$AG32,2,FALSE)</f>
        <v>0.1</v>
      </c>
      <c r="BB32" s="56">
        <f t="shared" ref="BB32" si="521">HLOOKUP(BB$2,$E31:$AG32,2,FALSE)</f>
        <v>0.1</v>
      </c>
      <c r="BC32" s="56" t="e">
        <f t="shared" ref="BC32" si="522">HLOOKUP(BC$2,$E31:$AG32,2,FALSE)</f>
        <v>#N/A</v>
      </c>
      <c r="BD32" s="56">
        <f t="shared" ref="BD32" si="523">HLOOKUP(BD$2,$E31:$AG32,2,FALSE)</f>
        <v>0.9</v>
      </c>
      <c r="BE32" s="56">
        <f t="shared" ref="BE32" si="524">HLOOKUP(BE$2,$E31:$AG32,2,FALSE)</f>
        <v>3.8</v>
      </c>
      <c r="BF32" s="56">
        <f t="shared" ref="BF32" si="525">HLOOKUP(BF$2,$E31:$AG32,2,FALSE)</f>
        <v>2.5</v>
      </c>
      <c r="BG32" s="56">
        <f t="shared" ref="BG32" si="526">HLOOKUP(BG$2,$E31:$AG32,2,FALSE)</f>
        <v>0.6</v>
      </c>
      <c r="BH32" s="56">
        <f t="shared" ref="BH32" si="527">HLOOKUP(BH$2,$E31:$AG32,2,FALSE)</f>
        <v>0.3</v>
      </c>
      <c r="BI32" s="56">
        <f t="shared" ref="BI32" si="528">HLOOKUP(BI$2,$E31:$AG32,2,FALSE)</f>
        <v>3.6</v>
      </c>
      <c r="BJ32" s="56" t="e">
        <f t="shared" ref="BJ32" si="529">HLOOKUP(BJ$2,$E31:$AG32,2,FALSE)</f>
        <v>#N/A</v>
      </c>
      <c r="BK32" s="56">
        <f t="shared" ref="BK32" si="530">HLOOKUP(BK$2,$E31:$AG32,2,FALSE)</f>
        <v>1.2</v>
      </c>
      <c r="BL32" s="56" t="e">
        <f t="shared" ref="BL32" si="531">HLOOKUP(BL$2,$E31:$AG32,2,FALSE)</f>
        <v>#N/A</v>
      </c>
      <c r="BM32" s="56" t="e">
        <f t="shared" ref="BM32" si="532">HLOOKUP(BM$2,$E31:$AG32,2,FALSE)</f>
        <v>#N/A</v>
      </c>
      <c r="BN32" s="56" t="e">
        <f t="shared" ref="BN32" si="533">HLOOKUP(BN$2,$E31:$AG32,2,FALSE)</f>
        <v>#N/A</v>
      </c>
      <c r="BO32" s="56">
        <f t="shared" ref="BO32" si="534">HLOOKUP(BO$2,$E31:$AG32,2,FALSE)</f>
        <v>9.8000000000000007</v>
      </c>
      <c r="BP32" s="56" t="e">
        <f t="shared" ref="BP32" si="535">HLOOKUP(BP$2,$E31:$AG32,2,FALSE)</f>
        <v>#N/A</v>
      </c>
      <c r="BQ32" s="56" t="e">
        <f t="shared" ref="BQ32" si="536">HLOOKUP(BQ$2,$E31:$AG32,2,FALSE)</f>
        <v>#N/A</v>
      </c>
      <c r="BR32" s="56">
        <f t="shared" ref="BR32" si="537">HLOOKUP(BR$2,$E31:$AG32,2,FALSE)</f>
        <v>0.4</v>
      </c>
      <c r="BS32" s="56">
        <f t="shared" ref="BS32" si="538">HLOOKUP(BS$2,$E31:$AG32,2,FALSE)</f>
        <v>1.1000000000000001</v>
      </c>
      <c r="BT32" s="56" t="e">
        <f t="shared" ref="BT32" si="539">HLOOKUP(BT$2,$E31:$AG32,2,FALSE)</f>
        <v>#N/A</v>
      </c>
      <c r="BU32" s="56" t="e">
        <f t="shared" ref="BU32" si="540">HLOOKUP(BU$2,$E31:$AG32,2,FALSE)</f>
        <v>#N/A</v>
      </c>
    </row>
    <row r="33" spans="1:73" x14ac:dyDescent="0.25">
      <c r="B33" s="56">
        <f>A34-1</f>
        <v>139</v>
      </c>
      <c r="C33" s="94" t="s">
        <v>418</v>
      </c>
      <c r="D33" s="71" t="s">
        <v>0</v>
      </c>
      <c r="E33" s="11" t="s">
        <v>326</v>
      </c>
      <c r="F33" s="11" t="s">
        <v>327</v>
      </c>
      <c r="G33" s="11" t="s">
        <v>52</v>
      </c>
      <c r="H33" s="11" t="s">
        <v>53</v>
      </c>
      <c r="I33" s="11" t="s">
        <v>328</v>
      </c>
      <c r="J33" s="11" t="s">
        <v>55</v>
      </c>
      <c r="K33" s="11" t="s">
        <v>329</v>
      </c>
      <c r="L33" s="11" t="s">
        <v>330</v>
      </c>
      <c r="M33" s="11" t="s">
        <v>331</v>
      </c>
      <c r="N33" s="11" t="s">
        <v>332</v>
      </c>
      <c r="O33" s="11" t="s">
        <v>335</v>
      </c>
      <c r="P33" s="11" t="s">
        <v>334</v>
      </c>
      <c r="Q33" s="11" t="s">
        <v>336</v>
      </c>
      <c r="R33" s="11" t="s">
        <v>338</v>
      </c>
      <c r="S33" s="11" t="s">
        <v>339</v>
      </c>
      <c r="T33" s="11" t="s">
        <v>340</v>
      </c>
      <c r="U33" s="11" t="s">
        <v>343</v>
      </c>
      <c r="V33" s="11" t="s">
        <v>346</v>
      </c>
      <c r="W33" s="11" t="s">
        <v>348</v>
      </c>
      <c r="X33" s="11" t="s">
        <v>349</v>
      </c>
      <c r="Y33" s="11" t="s">
        <v>351</v>
      </c>
      <c r="Z33" s="11" t="s">
        <v>354</v>
      </c>
      <c r="AA33" s="11" t="s">
        <v>350</v>
      </c>
    </row>
    <row r="34" spans="1:73" x14ac:dyDescent="0.25">
      <c r="A34" s="56">
        <v>140</v>
      </c>
      <c r="B34" s="56">
        <f>A34</f>
        <v>140</v>
      </c>
      <c r="C34" s="94"/>
      <c r="D34" s="72" t="s">
        <v>325</v>
      </c>
      <c r="E34" s="11">
        <v>7.6</v>
      </c>
      <c r="F34" s="11">
        <v>20.2</v>
      </c>
      <c r="G34" s="11">
        <v>1733.5</v>
      </c>
      <c r="H34" s="11">
        <v>877.7</v>
      </c>
      <c r="I34" s="11">
        <v>114.2</v>
      </c>
      <c r="J34" s="11">
        <v>1900.8</v>
      </c>
      <c r="K34" s="11">
        <v>19.5</v>
      </c>
      <c r="L34" s="11">
        <v>31.1</v>
      </c>
      <c r="M34" s="11">
        <v>0.9</v>
      </c>
      <c r="N34" s="11">
        <v>0.4</v>
      </c>
      <c r="O34" s="11">
        <v>12.7</v>
      </c>
      <c r="P34" s="11">
        <v>2.9</v>
      </c>
      <c r="Q34" s="11">
        <v>2.6</v>
      </c>
      <c r="R34" s="11">
        <v>0.7</v>
      </c>
      <c r="S34" s="11">
        <v>0.8</v>
      </c>
      <c r="T34" s="11">
        <v>2.1</v>
      </c>
      <c r="U34" s="11">
        <v>10.9</v>
      </c>
      <c r="V34" s="11">
        <v>1.6</v>
      </c>
      <c r="W34" s="11">
        <v>0.9</v>
      </c>
      <c r="X34" s="11">
        <v>8.4</v>
      </c>
      <c r="Y34" s="11">
        <v>1</v>
      </c>
      <c r="Z34" s="11">
        <v>0.7</v>
      </c>
      <c r="AA34" s="11">
        <v>0.6</v>
      </c>
      <c r="AI34" s="107">
        <v>140</v>
      </c>
      <c r="AJ34" s="56">
        <f t="shared" ref="AJ34" si="541">HLOOKUP(AJ$2,$E33:$AG34,2,FALSE)</f>
        <v>7.6</v>
      </c>
      <c r="AK34" s="56">
        <f t="shared" ref="AK34" si="542">HLOOKUP(AK$2,$E33:$AG34,2,FALSE)</f>
        <v>20.2</v>
      </c>
      <c r="AL34" s="56">
        <f t="shared" ref="AL34" si="543">HLOOKUP(AL$2,$E33:$AG34,2,FALSE)</f>
        <v>1733.5</v>
      </c>
      <c r="AM34" s="56">
        <f t="shared" ref="AM34" si="544">HLOOKUP(AM$2,$E33:$AG34,2,FALSE)</f>
        <v>877.7</v>
      </c>
      <c r="AN34" s="56">
        <f t="shared" ref="AN34" si="545">HLOOKUP(AN$2,$E33:$AG34,2,FALSE)</f>
        <v>114.2</v>
      </c>
      <c r="AO34" s="56">
        <f t="shared" ref="AO34" si="546">HLOOKUP(AO$2,$E33:$AG34,2,FALSE)</f>
        <v>1900.8</v>
      </c>
      <c r="AP34" s="56">
        <f t="shared" ref="AP34" si="547">HLOOKUP(AP$2,$E33:$AG34,2,FALSE)</f>
        <v>19.5</v>
      </c>
      <c r="AQ34" s="56">
        <f t="shared" ref="AQ34" si="548">HLOOKUP(AQ$2,$E33:$AG34,2,FALSE)</f>
        <v>31.1</v>
      </c>
      <c r="AR34" s="56">
        <f t="shared" ref="AR34" si="549">HLOOKUP(AR$2,$E33:$AG34,2,FALSE)</f>
        <v>0.9</v>
      </c>
      <c r="AS34" s="56">
        <f t="shared" ref="AS34" si="550">HLOOKUP(AS$2,$E33:$AG34,2,FALSE)</f>
        <v>0.4</v>
      </c>
      <c r="AT34" s="56">
        <f t="shared" ref="AT34" si="551">HLOOKUP(AT$2,$E33:$AG34,2,FALSE)</f>
        <v>12.7</v>
      </c>
      <c r="AU34" s="56" t="e">
        <f t="shared" ref="AU34" si="552">HLOOKUP(AU$2,$E33:$AG34,2,FALSE)</f>
        <v>#N/A</v>
      </c>
      <c r="AV34" s="56">
        <f t="shared" ref="AV34" si="553">HLOOKUP(AV$2,$E33:$AG34,2,FALSE)</f>
        <v>2.9</v>
      </c>
      <c r="AW34" s="56" t="e">
        <f t="shared" ref="AW34" si="554">HLOOKUP(AW$2,$E33:$AG34,2,FALSE)</f>
        <v>#N/A</v>
      </c>
      <c r="AX34" s="56">
        <f t="shared" ref="AX34" si="555">HLOOKUP(AX$2,$E33:$AG34,2,FALSE)</f>
        <v>2.6</v>
      </c>
      <c r="AY34" s="56">
        <f t="shared" ref="AY34" si="556">HLOOKUP(AY$2,$E33:$AG34,2,FALSE)</f>
        <v>0.7</v>
      </c>
      <c r="AZ34" s="56">
        <f t="shared" ref="AZ34" si="557">HLOOKUP(AZ$2,$E33:$AG34,2,FALSE)</f>
        <v>0.8</v>
      </c>
      <c r="BA34" s="56" t="e">
        <f t="shared" ref="BA34" si="558">HLOOKUP(BA$2,$E33:$AG34,2,FALSE)</f>
        <v>#N/A</v>
      </c>
      <c r="BB34" s="56" t="e">
        <f t="shared" ref="BB34" si="559">HLOOKUP(BB$2,$E33:$AG34,2,FALSE)</f>
        <v>#N/A</v>
      </c>
      <c r="BC34" s="56" t="e">
        <f t="shared" ref="BC34" si="560">HLOOKUP(BC$2,$E33:$AG34,2,FALSE)</f>
        <v>#N/A</v>
      </c>
      <c r="BD34" s="56" t="e">
        <f t="shared" ref="BD34" si="561">HLOOKUP(BD$2,$E33:$AG34,2,FALSE)</f>
        <v>#N/A</v>
      </c>
      <c r="BE34" s="56" t="e">
        <f t="shared" ref="BE34" si="562">HLOOKUP(BE$2,$E33:$AG34,2,FALSE)</f>
        <v>#N/A</v>
      </c>
      <c r="BF34" s="56">
        <f t="shared" ref="BF34" si="563">HLOOKUP(BF$2,$E33:$AG34,2,FALSE)</f>
        <v>2.1</v>
      </c>
      <c r="BG34" s="56" t="e">
        <f t="shared" ref="BG34" si="564">HLOOKUP(BG$2,$E33:$AG34,2,FALSE)</f>
        <v>#N/A</v>
      </c>
      <c r="BH34" s="56">
        <f t="shared" ref="BH34" si="565">HLOOKUP(BH$2,$E33:$AG34,2,FALSE)</f>
        <v>10.9</v>
      </c>
      <c r="BI34" s="56" t="e">
        <f t="shared" ref="BI34" si="566">HLOOKUP(BI$2,$E33:$AG34,2,FALSE)</f>
        <v>#N/A</v>
      </c>
      <c r="BJ34" s="56" t="e">
        <f t="shared" ref="BJ34" si="567">HLOOKUP(BJ$2,$E33:$AG34,2,FALSE)</f>
        <v>#N/A</v>
      </c>
      <c r="BK34" s="56">
        <f t="shared" ref="BK34" si="568">HLOOKUP(BK$2,$E33:$AG34,2,FALSE)</f>
        <v>1.6</v>
      </c>
      <c r="BL34" s="56" t="e">
        <f t="shared" ref="BL34" si="569">HLOOKUP(BL$2,$E33:$AG34,2,FALSE)</f>
        <v>#N/A</v>
      </c>
      <c r="BM34" s="56">
        <f t="shared" ref="BM34" si="570">HLOOKUP(BM$2,$E33:$AG34,2,FALSE)</f>
        <v>0.9</v>
      </c>
      <c r="BN34" s="56" t="e">
        <f t="shared" ref="BN34" si="571">HLOOKUP(BN$2,$E33:$AG34,2,FALSE)</f>
        <v>#N/A</v>
      </c>
      <c r="BO34" s="56">
        <f t="shared" ref="BO34" si="572">HLOOKUP(BO$2,$E33:$AG34,2,FALSE)</f>
        <v>8.4</v>
      </c>
      <c r="BP34" s="56" t="e">
        <f t="shared" ref="BP34" si="573">HLOOKUP(BP$2,$E33:$AG34,2,FALSE)</f>
        <v>#N/A</v>
      </c>
      <c r="BQ34" s="56" t="e">
        <f t="shared" ref="BQ34" si="574">HLOOKUP(BQ$2,$E33:$AG34,2,FALSE)</f>
        <v>#N/A</v>
      </c>
      <c r="BR34" s="56">
        <f t="shared" ref="BR34" si="575">HLOOKUP(BR$2,$E33:$AG34,2,FALSE)</f>
        <v>1</v>
      </c>
      <c r="BS34" s="56">
        <f t="shared" ref="BS34" si="576">HLOOKUP(BS$2,$E33:$AG34,2,FALSE)</f>
        <v>0.7</v>
      </c>
      <c r="BT34" s="56">
        <f t="shared" ref="BT34" si="577">HLOOKUP(BT$2,$E33:$AG34,2,FALSE)</f>
        <v>0.6</v>
      </c>
      <c r="BU34" s="56" t="e">
        <f t="shared" ref="BU34" si="578">HLOOKUP(BU$2,$E33:$AG34,2,FALSE)</f>
        <v>#N/A</v>
      </c>
    </row>
    <row r="35" spans="1:73" x14ac:dyDescent="0.25">
      <c r="B35" s="56">
        <f>A36-1</f>
        <v>149</v>
      </c>
      <c r="C35" s="94" t="s">
        <v>407</v>
      </c>
      <c r="D35" s="71" t="s">
        <v>0</v>
      </c>
      <c r="E35" s="11" t="s">
        <v>326</v>
      </c>
      <c r="F35" s="11" t="s">
        <v>327</v>
      </c>
      <c r="G35" s="11" t="s">
        <v>52</v>
      </c>
      <c r="H35" s="11" t="s">
        <v>53</v>
      </c>
      <c r="I35" s="11" t="s">
        <v>328</v>
      </c>
      <c r="J35" s="11" t="s">
        <v>55</v>
      </c>
      <c r="K35" s="11" t="s">
        <v>329</v>
      </c>
      <c r="L35" s="11" t="s">
        <v>330</v>
      </c>
      <c r="M35" s="11" t="s">
        <v>331</v>
      </c>
      <c r="N35" s="11" t="s">
        <v>332</v>
      </c>
      <c r="O35" s="11" t="s">
        <v>335</v>
      </c>
      <c r="P35" s="11" t="s">
        <v>334</v>
      </c>
      <c r="Q35" s="11" t="s">
        <v>336</v>
      </c>
      <c r="R35" s="11" t="s">
        <v>338</v>
      </c>
      <c r="S35" s="11" t="s">
        <v>339</v>
      </c>
      <c r="T35" s="11" t="s">
        <v>342</v>
      </c>
      <c r="U35" s="11" t="s">
        <v>344</v>
      </c>
      <c r="V35" s="11" t="s">
        <v>340</v>
      </c>
      <c r="W35" s="11" t="s">
        <v>347</v>
      </c>
      <c r="X35" s="11" t="s">
        <v>343</v>
      </c>
      <c r="Y35" s="11" t="s">
        <v>346</v>
      </c>
      <c r="Z35" s="11" t="s">
        <v>353</v>
      </c>
      <c r="AA35" s="11" t="s">
        <v>349</v>
      </c>
      <c r="AB35" s="11" t="s">
        <v>351</v>
      </c>
      <c r="AC35" s="11" t="s">
        <v>354</v>
      </c>
      <c r="AD35" s="11" t="s">
        <v>350</v>
      </c>
    </row>
    <row r="36" spans="1:73" x14ac:dyDescent="0.25">
      <c r="A36" s="56">
        <v>150</v>
      </c>
      <c r="B36" s="56">
        <f>A36</f>
        <v>150</v>
      </c>
      <c r="C36" s="94"/>
      <c r="D36" s="72" t="s">
        <v>325</v>
      </c>
      <c r="E36" s="11">
        <v>8.1</v>
      </c>
      <c r="F36" s="11">
        <v>33</v>
      </c>
      <c r="G36" s="11">
        <v>1790.5</v>
      </c>
      <c r="H36" s="11">
        <v>977.8</v>
      </c>
      <c r="I36" s="11">
        <v>110.7</v>
      </c>
      <c r="J36" s="11">
        <v>1569.2</v>
      </c>
      <c r="K36" s="11">
        <v>14.5</v>
      </c>
      <c r="L36" s="11">
        <v>30</v>
      </c>
      <c r="M36" s="11">
        <v>1.6</v>
      </c>
      <c r="N36" s="11">
        <v>0.5</v>
      </c>
      <c r="O36" s="11">
        <v>3</v>
      </c>
      <c r="P36" s="11">
        <v>2.1</v>
      </c>
      <c r="Q36" s="11">
        <v>6</v>
      </c>
      <c r="R36" s="11">
        <v>1.5</v>
      </c>
      <c r="S36" s="11">
        <v>1.5</v>
      </c>
      <c r="T36" s="11">
        <v>0.2</v>
      </c>
      <c r="U36" s="11">
        <v>0.7</v>
      </c>
      <c r="V36" s="11">
        <v>4.5</v>
      </c>
      <c r="W36" s="11">
        <v>0.4</v>
      </c>
      <c r="X36" s="11">
        <v>0.5</v>
      </c>
      <c r="Y36" s="11">
        <v>2.4</v>
      </c>
      <c r="Z36" s="11">
        <v>0.6</v>
      </c>
      <c r="AA36" s="11">
        <v>6.9</v>
      </c>
      <c r="AB36" s="11">
        <v>0.6</v>
      </c>
      <c r="AC36" s="11">
        <v>0.4</v>
      </c>
      <c r="AD36" s="11">
        <v>0.1</v>
      </c>
      <c r="AI36" s="107">
        <v>150</v>
      </c>
      <c r="AJ36" s="56">
        <f t="shared" ref="AJ36" si="579">HLOOKUP(AJ$2,$E35:$AG36,2,FALSE)</f>
        <v>8.1</v>
      </c>
      <c r="AK36" s="56">
        <f t="shared" ref="AK36" si="580">HLOOKUP(AK$2,$E35:$AG36,2,FALSE)</f>
        <v>33</v>
      </c>
      <c r="AL36" s="56">
        <f t="shared" ref="AL36" si="581">HLOOKUP(AL$2,$E35:$AG36,2,FALSE)</f>
        <v>1790.5</v>
      </c>
      <c r="AM36" s="56">
        <f t="shared" ref="AM36" si="582">HLOOKUP(AM$2,$E35:$AG36,2,FALSE)</f>
        <v>977.8</v>
      </c>
      <c r="AN36" s="56">
        <f t="shared" ref="AN36" si="583">HLOOKUP(AN$2,$E35:$AG36,2,FALSE)</f>
        <v>110.7</v>
      </c>
      <c r="AO36" s="56">
        <f t="shared" ref="AO36" si="584">HLOOKUP(AO$2,$E35:$AG36,2,FALSE)</f>
        <v>1569.2</v>
      </c>
      <c r="AP36" s="56">
        <f t="shared" ref="AP36" si="585">HLOOKUP(AP$2,$E35:$AG36,2,FALSE)</f>
        <v>14.5</v>
      </c>
      <c r="AQ36" s="56">
        <f t="shared" ref="AQ36" si="586">HLOOKUP(AQ$2,$E35:$AG36,2,FALSE)</f>
        <v>30</v>
      </c>
      <c r="AR36" s="56">
        <f t="shared" ref="AR36" si="587">HLOOKUP(AR$2,$E35:$AG36,2,FALSE)</f>
        <v>1.6</v>
      </c>
      <c r="AS36" s="56">
        <f t="shared" ref="AS36" si="588">HLOOKUP(AS$2,$E35:$AG36,2,FALSE)</f>
        <v>0.5</v>
      </c>
      <c r="AT36" s="56">
        <f t="shared" ref="AT36" si="589">HLOOKUP(AT$2,$E35:$AG36,2,FALSE)</f>
        <v>3</v>
      </c>
      <c r="AU36" s="56" t="e">
        <f t="shared" ref="AU36" si="590">HLOOKUP(AU$2,$E35:$AG36,2,FALSE)</f>
        <v>#N/A</v>
      </c>
      <c r="AV36" s="56">
        <f t="shared" ref="AV36" si="591">HLOOKUP(AV$2,$E35:$AG36,2,FALSE)</f>
        <v>2.1</v>
      </c>
      <c r="AW36" s="56" t="e">
        <f t="shared" ref="AW36" si="592">HLOOKUP(AW$2,$E35:$AG36,2,FALSE)</f>
        <v>#N/A</v>
      </c>
      <c r="AX36" s="56">
        <f t="shared" ref="AX36" si="593">HLOOKUP(AX$2,$E35:$AG36,2,FALSE)</f>
        <v>6</v>
      </c>
      <c r="AY36" s="56">
        <f t="shared" ref="AY36" si="594">HLOOKUP(AY$2,$E35:$AG36,2,FALSE)</f>
        <v>1.5</v>
      </c>
      <c r="AZ36" s="56">
        <f t="shared" ref="AZ36" si="595">HLOOKUP(AZ$2,$E35:$AG36,2,FALSE)</f>
        <v>1.5</v>
      </c>
      <c r="BA36" s="56" t="e">
        <f t="shared" ref="BA36" si="596">HLOOKUP(BA$2,$E35:$AG36,2,FALSE)</f>
        <v>#N/A</v>
      </c>
      <c r="BB36" s="56">
        <f t="shared" ref="BB36" si="597">HLOOKUP(BB$2,$E35:$AG36,2,FALSE)</f>
        <v>0.2</v>
      </c>
      <c r="BC36" s="56" t="e">
        <f t="shared" ref="BC36" si="598">HLOOKUP(BC$2,$E35:$AG36,2,FALSE)</f>
        <v>#N/A</v>
      </c>
      <c r="BD36" s="56" t="e">
        <f t="shared" ref="BD36" si="599">HLOOKUP(BD$2,$E35:$AG36,2,FALSE)</f>
        <v>#N/A</v>
      </c>
      <c r="BE36" s="56">
        <f t="shared" ref="BE36" si="600">HLOOKUP(BE$2,$E35:$AG36,2,FALSE)</f>
        <v>0.7</v>
      </c>
      <c r="BF36" s="56">
        <f t="shared" ref="BF36" si="601">HLOOKUP(BF$2,$E35:$AG36,2,FALSE)</f>
        <v>4.5</v>
      </c>
      <c r="BG36" s="56">
        <f t="shared" ref="BG36" si="602">HLOOKUP(BG$2,$E35:$AG36,2,FALSE)</f>
        <v>0.4</v>
      </c>
      <c r="BH36" s="56">
        <f t="shared" ref="BH36" si="603">HLOOKUP(BH$2,$E35:$AG36,2,FALSE)</f>
        <v>0.5</v>
      </c>
      <c r="BI36" s="56" t="e">
        <f t="shared" ref="BI36" si="604">HLOOKUP(BI$2,$E35:$AG36,2,FALSE)</f>
        <v>#N/A</v>
      </c>
      <c r="BJ36" s="56" t="e">
        <f t="shared" ref="BJ36" si="605">HLOOKUP(BJ$2,$E35:$AG36,2,FALSE)</f>
        <v>#N/A</v>
      </c>
      <c r="BK36" s="56">
        <f t="shared" ref="BK36" si="606">HLOOKUP(BK$2,$E35:$AG36,2,FALSE)</f>
        <v>2.4</v>
      </c>
      <c r="BL36" s="56" t="e">
        <f t="shared" ref="BL36" si="607">HLOOKUP(BL$2,$E35:$AG36,2,FALSE)</f>
        <v>#N/A</v>
      </c>
      <c r="BM36" s="56" t="e">
        <f t="shared" ref="BM36" si="608">HLOOKUP(BM$2,$E35:$AG36,2,FALSE)</f>
        <v>#N/A</v>
      </c>
      <c r="BN36" s="56">
        <f t="shared" ref="BN36" si="609">HLOOKUP(BN$2,$E35:$AG36,2,FALSE)</f>
        <v>0.6</v>
      </c>
      <c r="BO36" s="56">
        <f t="shared" ref="BO36" si="610">HLOOKUP(BO$2,$E35:$AG36,2,FALSE)</f>
        <v>6.9</v>
      </c>
      <c r="BP36" s="56" t="e">
        <f t="shared" ref="BP36" si="611">HLOOKUP(BP$2,$E35:$AG36,2,FALSE)</f>
        <v>#N/A</v>
      </c>
      <c r="BQ36" s="56" t="e">
        <f t="shared" ref="BQ36" si="612">HLOOKUP(BQ$2,$E35:$AG36,2,FALSE)</f>
        <v>#N/A</v>
      </c>
      <c r="BR36" s="56">
        <f t="shared" ref="BR36" si="613">HLOOKUP(BR$2,$E35:$AG36,2,FALSE)</f>
        <v>0.6</v>
      </c>
      <c r="BS36" s="56">
        <f t="shared" ref="BS36" si="614">HLOOKUP(BS$2,$E35:$AG36,2,FALSE)</f>
        <v>0.4</v>
      </c>
      <c r="BT36" s="56">
        <f t="shared" ref="BT36" si="615">HLOOKUP(BT$2,$E35:$AG36,2,FALSE)</f>
        <v>0.1</v>
      </c>
      <c r="BU36" s="56" t="e">
        <f t="shared" ref="BU36" si="616">HLOOKUP(BU$2,$E35:$AG36,2,FALSE)</f>
        <v>#N/A</v>
      </c>
    </row>
    <row r="37" spans="1:73" x14ac:dyDescent="0.25">
      <c r="B37" s="56">
        <f>A38-1</f>
        <v>159</v>
      </c>
      <c r="C37" s="94" t="s">
        <v>383</v>
      </c>
      <c r="D37" s="71" t="s">
        <v>0</v>
      </c>
      <c r="E37" s="11" t="s">
        <v>326</v>
      </c>
      <c r="F37" s="11" t="s">
        <v>327</v>
      </c>
      <c r="G37" s="11" t="s">
        <v>52</v>
      </c>
      <c r="H37" s="11" t="s">
        <v>53</v>
      </c>
      <c r="I37" s="11" t="s">
        <v>328</v>
      </c>
      <c r="J37" s="11" t="s">
        <v>55</v>
      </c>
      <c r="K37" s="11" t="s">
        <v>329</v>
      </c>
      <c r="L37" s="11" t="s">
        <v>330</v>
      </c>
      <c r="M37" s="11" t="s">
        <v>331</v>
      </c>
      <c r="N37" s="11" t="s">
        <v>332</v>
      </c>
      <c r="O37" s="11" t="s">
        <v>334</v>
      </c>
      <c r="P37" s="11" t="s">
        <v>336</v>
      </c>
      <c r="Q37" s="11" t="s">
        <v>338</v>
      </c>
      <c r="R37" s="11" t="s">
        <v>339</v>
      </c>
      <c r="S37" s="11" t="s">
        <v>341</v>
      </c>
      <c r="T37" s="11" t="s">
        <v>349</v>
      </c>
      <c r="U37" s="11" t="s">
        <v>351</v>
      </c>
      <c r="V37" s="11" t="s">
        <v>350</v>
      </c>
    </row>
    <row r="38" spans="1:73" x14ac:dyDescent="0.25">
      <c r="A38" s="56">
        <v>160</v>
      </c>
      <c r="B38" s="56">
        <f>A38</f>
        <v>160</v>
      </c>
      <c r="C38" s="94"/>
      <c r="D38" s="72" t="s">
        <v>325</v>
      </c>
      <c r="E38" s="11">
        <v>9.9</v>
      </c>
      <c r="F38" s="11">
        <v>34.799999999999997</v>
      </c>
      <c r="G38" s="11">
        <v>1648.2</v>
      </c>
      <c r="H38" s="11">
        <v>899.3</v>
      </c>
      <c r="I38" s="11">
        <v>105.6</v>
      </c>
      <c r="J38" s="11">
        <v>1786.8</v>
      </c>
      <c r="K38" s="11">
        <v>26.3</v>
      </c>
      <c r="L38" s="11">
        <v>36.4</v>
      </c>
      <c r="M38" s="11">
        <v>1.2</v>
      </c>
      <c r="N38" s="11">
        <v>0.3</v>
      </c>
      <c r="O38" s="11">
        <v>3.1</v>
      </c>
      <c r="P38" s="11">
        <v>10.6</v>
      </c>
      <c r="Q38" s="11">
        <v>1</v>
      </c>
      <c r="R38" s="11">
        <v>1.2</v>
      </c>
      <c r="S38" s="11">
        <v>0.5</v>
      </c>
      <c r="T38" s="11">
        <v>6.5</v>
      </c>
      <c r="U38" s="11">
        <v>0.9</v>
      </c>
      <c r="V38" s="11">
        <v>0.6</v>
      </c>
      <c r="AI38" s="107">
        <v>160</v>
      </c>
      <c r="AJ38" s="56">
        <f t="shared" ref="AJ38" si="617">HLOOKUP(AJ$2,$E37:$AG38,2,FALSE)</f>
        <v>9.9</v>
      </c>
      <c r="AK38" s="56">
        <f t="shared" ref="AK38" si="618">HLOOKUP(AK$2,$E37:$AG38,2,FALSE)</f>
        <v>34.799999999999997</v>
      </c>
      <c r="AL38" s="56">
        <f t="shared" ref="AL38" si="619">HLOOKUP(AL$2,$E37:$AG38,2,FALSE)</f>
        <v>1648.2</v>
      </c>
      <c r="AM38" s="56">
        <f t="shared" ref="AM38" si="620">HLOOKUP(AM$2,$E37:$AG38,2,FALSE)</f>
        <v>899.3</v>
      </c>
      <c r="AN38" s="56">
        <f t="shared" ref="AN38" si="621">HLOOKUP(AN$2,$E37:$AG38,2,FALSE)</f>
        <v>105.6</v>
      </c>
      <c r="AO38" s="56">
        <f t="shared" ref="AO38" si="622">HLOOKUP(AO$2,$E37:$AG38,2,FALSE)</f>
        <v>1786.8</v>
      </c>
      <c r="AP38" s="56">
        <f t="shared" ref="AP38" si="623">HLOOKUP(AP$2,$E37:$AG38,2,FALSE)</f>
        <v>26.3</v>
      </c>
      <c r="AQ38" s="56">
        <f t="shared" ref="AQ38" si="624">HLOOKUP(AQ$2,$E37:$AG38,2,FALSE)</f>
        <v>36.4</v>
      </c>
      <c r="AR38" s="56">
        <f t="shared" ref="AR38" si="625">HLOOKUP(AR$2,$E37:$AG38,2,FALSE)</f>
        <v>1.2</v>
      </c>
      <c r="AS38" s="56">
        <f t="shared" ref="AS38" si="626">HLOOKUP(AS$2,$E37:$AG38,2,FALSE)</f>
        <v>0.3</v>
      </c>
      <c r="AT38" s="56" t="e">
        <f t="shared" ref="AT38" si="627">HLOOKUP(AT$2,$E37:$AG38,2,FALSE)</f>
        <v>#N/A</v>
      </c>
      <c r="AU38" s="56" t="e">
        <f t="shared" ref="AU38" si="628">HLOOKUP(AU$2,$E37:$AG38,2,FALSE)</f>
        <v>#N/A</v>
      </c>
      <c r="AV38" s="56">
        <f t="shared" ref="AV38" si="629">HLOOKUP(AV$2,$E37:$AG38,2,FALSE)</f>
        <v>3.1</v>
      </c>
      <c r="AW38" s="56" t="e">
        <f t="shared" ref="AW38" si="630">HLOOKUP(AW$2,$E37:$AG38,2,FALSE)</f>
        <v>#N/A</v>
      </c>
      <c r="AX38" s="56">
        <f t="shared" ref="AX38" si="631">HLOOKUP(AX$2,$E37:$AG38,2,FALSE)</f>
        <v>10.6</v>
      </c>
      <c r="AY38" s="56">
        <f t="shared" ref="AY38" si="632">HLOOKUP(AY$2,$E37:$AG38,2,FALSE)</f>
        <v>1</v>
      </c>
      <c r="AZ38" s="56">
        <f t="shared" ref="AZ38" si="633">HLOOKUP(AZ$2,$E37:$AG38,2,FALSE)</f>
        <v>1.2</v>
      </c>
      <c r="BA38" s="56" t="e">
        <f t="shared" ref="BA38" si="634">HLOOKUP(BA$2,$E37:$AG38,2,FALSE)</f>
        <v>#N/A</v>
      </c>
      <c r="BB38" s="56" t="e">
        <f t="shared" ref="BB38" si="635">HLOOKUP(BB$2,$E37:$AG38,2,FALSE)</f>
        <v>#N/A</v>
      </c>
      <c r="BC38" s="56" t="e">
        <f t="shared" ref="BC38" si="636">HLOOKUP(BC$2,$E37:$AG38,2,FALSE)</f>
        <v>#N/A</v>
      </c>
      <c r="BD38" s="56">
        <f t="shared" ref="BD38" si="637">HLOOKUP(BD$2,$E37:$AG38,2,FALSE)</f>
        <v>0.5</v>
      </c>
      <c r="BE38" s="56" t="e">
        <f t="shared" ref="BE38" si="638">HLOOKUP(BE$2,$E37:$AG38,2,FALSE)</f>
        <v>#N/A</v>
      </c>
      <c r="BF38" s="56" t="e">
        <f t="shared" ref="BF38" si="639">HLOOKUP(BF$2,$E37:$AG38,2,FALSE)</f>
        <v>#N/A</v>
      </c>
      <c r="BG38" s="56" t="e">
        <f t="shared" ref="BG38" si="640">HLOOKUP(BG$2,$E37:$AG38,2,FALSE)</f>
        <v>#N/A</v>
      </c>
      <c r="BH38" s="56" t="e">
        <f t="shared" ref="BH38" si="641">HLOOKUP(BH$2,$E37:$AG38,2,FALSE)</f>
        <v>#N/A</v>
      </c>
      <c r="BI38" s="56" t="e">
        <f t="shared" ref="BI38" si="642">HLOOKUP(BI$2,$E37:$AG38,2,FALSE)</f>
        <v>#N/A</v>
      </c>
      <c r="BJ38" s="56" t="e">
        <f t="shared" ref="BJ38" si="643">HLOOKUP(BJ$2,$E37:$AG38,2,FALSE)</f>
        <v>#N/A</v>
      </c>
      <c r="BK38" s="56" t="e">
        <f t="shared" ref="BK38" si="644">HLOOKUP(BK$2,$E37:$AG38,2,FALSE)</f>
        <v>#N/A</v>
      </c>
      <c r="BL38" s="56" t="e">
        <f t="shared" ref="BL38" si="645">HLOOKUP(BL$2,$E37:$AG38,2,FALSE)</f>
        <v>#N/A</v>
      </c>
      <c r="BM38" s="56" t="e">
        <f t="shared" ref="BM38" si="646">HLOOKUP(BM$2,$E37:$AG38,2,FALSE)</f>
        <v>#N/A</v>
      </c>
      <c r="BN38" s="56" t="e">
        <f t="shared" ref="BN38" si="647">HLOOKUP(BN$2,$E37:$AG38,2,FALSE)</f>
        <v>#N/A</v>
      </c>
      <c r="BO38" s="56">
        <f t="shared" ref="BO38" si="648">HLOOKUP(BO$2,$E37:$AG38,2,FALSE)</f>
        <v>6.5</v>
      </c>
      <c r="BP38" s="56" t="e">
        <f t="shared" ref="BP38" si="649">HLOOKUP(BP$2,$E37:$AG38,2,FALSE)</f>
        <v>#N/A</v>
      </c>
      <c r="BQ38" s="56" t="e">
        <f t="shared" ref="BQ38" si="650">HLOOKUP(BQ$2,$E37:$AG38,2,FALSE)</f>
        <v>#N/A</v>
      </c>
      <c r="BR38" s="56">
        <f t="shared" ref="BR38" si="651">HLOOKUP(BR$2,$E37:$AG38,2,FALSE)</f>
        <v>0.9</v>
      </c>
      <c r="BS38" s="56" t="e">
        <f t="shared" ref="BS38" si="652">HLOOKUP(BS$2,$E37:$AG38,2,FALSE)</f>
        <v>#N/A</v>
      </c>
      <c r="BT38" s="56">
        <f t="shared" ref="BT38" si="653">HLOOKUP(BT$2,$E37:$AG38,2,FALSE)</f>
        <v>0.6</v>
      </c>
      <c r="BU38" s="56" t="e">
        <f t="shared" ref="BU38" si="654">HLOOKUP(BU$2,$E37:$AG38,2,FALSE)</f>
        <v>#N/A</v>
      </c>
    </row>
    <row r="39" spans="1:73" x14ac:dyDescent="0.25">
      <c r="B39" s="56">
        <f>A40-1</f>
        <v>169</v>
      </c>
      <c r="C39" s="94" t="s">
        <v>408</v>
      </c>
      <c r="D39" s="71" t="s">
        <v>0</v>
      </c>
      <c r="E39" s="11" t="s">
        <v>326</v>
      </c>
      <c r="F39" s="11" t="s">
        <v>327</v>
      </c>
      <c r="G39" s="11" t="s">
        <v>52</v>
      </c>
      <c r="H39" s="11" t="s">
        <v>53</v>
      </c>
      <c r="I39" s="11" t="s">
        <v>328</v>
      </c>
      <c r="J39" s="11" t="s">
        <v>55</v>
      </c>
      <c r="K39" s="11" t="s">
        <v>329</v>
      </c>
      <c r="L39" s="11" t="s">
        <v>330</v>
      </c>
      <c r="M39" s="11" t="s">
        <v>331</v>
      </c>
      <c r="N39" s="11" t="s">
        <v>332</v>
      </c>
      <c r="O39" s="11" t="s">
        <v>335</v>
      </c>
      <c r="P39" s="11" t="s">
        <v>334</v>
      </c>
      <c r="Q39" s="11" t="s">
        <v>336</v>
      </c>
      <c r="R39" s="11" t="s">
        <v>338</v>
      </c>
      <c r="S39" s="11" t="s">
        <v>339</v>
      </c>
      <c r="T39" s="11" t="s">
        <v>340</v>
      </c>
      <c r="U39" s="11" t="s">
        <v>345</v>
      </c>
      <c r="V39" s="11" t="s">
        <v>352</v>
      </c>
      <c r="W39" s="11" t="s">
        <v>346</v>
      </c>
      <c r="X39" s="11" t="s">
        <v>348</v>
      </c>
      <c r="Y39" s="11" t="s">
        <v>353</v>
      </c>
      <c r="Z39" s="11" t="s">
        <v>349</v>
      </c>
      <c r="AA39" s="11" t="s">
        <v>354</v>
      </c>
    </row>
    <row r="40" spans="1:73" x14ac:dyDescent="0.25">
      <c r="A40" s="56">
        <v>170</v>
      </c>
      <c r="B40" s="56">
        <f>A40</f>
        <v>170</v>
      </c>
      <c r="C40" s="94"/>
      <c r="D40" s="72" t="s">
        <v>325</v>
      </c>
      <c r="E40" s="11">
        <v>4.4000000000000004</v>
      </c>
      <c r="F40" s="11">
        <v>27.6</v>
      </c>
      <c r="G40" s="11">
        <v>1585.5</v>
      </c>
      <c r="H40" s="11">
        <v>899.8</v>
      </c>
      <c r="I40" s="11">
        <v>103.4</v>
      </c>
      <c r="J40" s="11">
        <v>1698.9</v>
      </c>
      <c r="K40" s="11">
        <v>17.600000000000001</v>
      </c>
      <c r="L40" s="11">
        <v>36</v>
      </c>
      <c r="M40" s="11">
        <v>1.3</v>
      </c>
      <c r="N40" s="11">
        <v>0.4</v>
      </c>
      <c r="O40" s="11">
        <v>1.9</v>
      </c>
      <c r="P40" s="11">
        <v>4.0999999999999996</v>
      </c>
      <c r="Q40" s="11">
        <v>6.4</v>
      </c>
      <c r="R40" s="11">
        <v>1</v>
      </c>
      <c r="S40" s="11">
        <v>3.4</v>
      </c>
      <c r="T40" s="11">
        <v>2.2000000000000002</v>
      </c>
      <c r="U40" s="11">
        <v>1.6</v>
      </c>
      <c r="V40" s="11">
        <v>0.6</v>
      </c>
      <c r="W40" s="11">
        <v>2.2000000000000002</v>
      </c>
      <c r="X40" s="11">
        <v>0.1</v>
      </c>
      <c r="Y40" s="11">
        <v>0.4</v>
      </c>
      <c r="Z40" s="11">
        <v>6.7</v>
      </c>
      <c r="AA40" s="11">
        <v>0.2</v>
      </c>
      <c r="AI40" s="107">
        <v>170</v>
      </c>
      <c r="AJ40" s="56">
        <f t="shared" ref="AJ40" si="655">HLOOKUP(AJ$2,$E39:$AG40,2,FALSE)</f>
        <v>4.4000000000000004</v>
      </c>
      <c r="AK40" s="56">
        <f t="shared" ref="AK40" si="656">HLOOKUP(AK$2,$E39:$AG40,2,FALSE)</f>
        <v>27.6</v>
      </c>
      <c r="AL40" s="56">
        <f t="shared" ref="AL40" si="657">HLOOKUP(AL$2,$E39:$AG40,2,FALSE)</f>
        <v>1585.5</v>
      </c>
      <c r="AM40" s="56">
        <f t="shared" ref="AM40" si="658">HLOOKUP(AM$2,$E39:$AG40,2,FALSE)</f>
        <v>899.8</v>
      </c>
      <c r="AN40" s="56">
        <f t="shared" ref="AN40" si="659">HLOOKUP(AN$2,$E39:$AG40,2,FALSE)</f>
        <v>103.4</v>
      </c>
      <c r="AO40" s="56">
        <f t="shared" ref="AO40" si="660">HLOOKUP(AO$2,$E39:$AG40,2,FALSE)</f>
        <v>1698.9</v>
      </c>
      <c r="AP40" s="56">
        <f t="shared" ref="AP40" si="661">HLOOKUP(AP$2,$E39:$AG40,2,FALSE)</f>
        <v>17.600000000000001</v>
      </c>
      <c r="AQ40" s="56">
        <f t="shared" ref="AQ40" si="662">HLOOKUP(AQ$2,$E39:$AG40,2,FALSE)</f>
        <v>36</v>
      </c>
      <c r="AR40" s="56">
        <f t="shared" ref="AR40" si="663">HLOOKUP(AR$2,$E39:$AG40,2,FALSE)</f>
        <v>1.3</v>
      </c>
      <c r="AS40" s="56">
        <f t="shared" ref="AS40" si="664">HLOOKUP(AS$2,$E39:$AG40,2,FALSE)</f>
        <v>0.4</v>
      </c>
      <c r="AT40" s="56">
        <f t="shared" ref="AT40" si="665">HLOOKUP(AT$2,$E39:$AG40,2,FALSE)</f>
        <v>1.9</v>
      </c>
      <c r="AU40" s="56" t="e">
        <f t="shared" ref="AU40" si="666">HLOOKUP(AU$2,$E39:$AG40,2,FALSE)</f>
        <v>#N/A</v>
      </c>
      <c r="AV40" s="56">
        <f t="shared" ref="AV40" si="667">HLOOKUP(AV$2,$E39:$AG40,2,FALSE)</f>
        <v>4.0999999999999996</v>
      </c>
      <c r="AW40" s="56" t="e">
        <f t="shared" ref="AW40" si="668">HLOOKUP(AW$2,$E39:$AG40,2,FALSE)</f>
        <v>#N/A</v>
      </c>
      <c r="AX40" s="56">
        <f t="shared" ref="AX40" si="669">HLOOKUP(AX$2,$E39:$AG40,2,FALSE)</f>
        <v>6.4</v>
      </c>
      <c r="AY40" s="56">
        <f t="shared" ref="AY40" si="670">HLOOKUP(AY$2,$E39:$AG40,2,FALSE)</f>
        <v>1</v>
      </c>
      <c r="AZ40" s="56">
        <f t="shared" ref="AZ40" si="671">HLOOKUP(AZ$2,$E39:$AG40,2,FALSE)</f>
        <v>3.4</v>
      </c>
      <c r="BA40" s="56" t="e">
        <f t="shared" ref="BA40" si="672">HLOOKUP(BA$2,$E39:$AG40,2,FALSE)</f>
        <v>#N/A</v>
      </c>
      <c r="BB40" s="56" t="e">
        <f t="shared" ref="BB40" si="673">HLOOKUP(BB$2,$E39:$AG40,2,FALSE)</f>
        <v>#N/A</v>
      </c>
      <c r="BC40" s="56" t="e">
        <f t="shared" ref="BC40" si="674">HLOOKUP(BC$2,$E39:$AG40,2,FALSE)</f>
        <v>#N/A</v>
      </c>
      <c r="BD40" s="56" t="e">
        <f t="shared" ref="BD40" si="675">HLOOKUP(BD$2,$E39:$AG40,2,FALSE)</f>
        <v>#N/A</v>
      </c>
      <c r="BE40" s="56" t="e">
        <f t="shared" ref="BE40" si="676">HLOOKUP(BE$2,$E39:$AG40,2,FALSE)</f>
        <v>#N/A</v>
      </c>
      <c r="BF40" s="56">
        <f t="shared" ref="BF40" si="677">HLOOKUP(BF$2,$E39:$AG40,2,FALSE)</f>
        <v>2.2000000000000002</v>
      </c>
      <c r="BG40" s="56" t="e">
        <f t="shared" ref="BG40" si="678">HLOOKUP(BG$2,$E39:$AG40,2,FALSE)</f>
        <v>#N/A</v>
      </c>
      <c r="BH40" s="56" t="e">
        <f t="shared" ref="BH40" si="679">HLOOKUP(BH$2,$E39:$AG40,2,FALSE)</f>
        <v>#N/A</v>
      </c>
      <c r="BI40" s="56">
        <f t="shared" ref="BI40" si="680">HLOOKUP(BI$2,$E39:$AG40,2,FALSE)</f>
        <v>1.6</v>
      </c>
      <c r="BJ40" s="56">
        <f t="shared" ref="BJ40" si="681">HLOOKUP(BJ$2,$E39:$AG40,2,FALSE)</f>
        <v>0.6</v>
      </c>
      <c r="BK40" s="56">
        <f t="shared" ref="BK40" si="682">HLOOKUP(BK$2,$E39:$AG40,2,FALSE)</f>
        <v>2.2000000000000002</v>
      </c>
      <c r="BL40" s="56" t="e">
        <f t="shared" ref="BL40" si="683">HLOOKUP(BL$2,$E39:$AG40,2,FALSE)</f>
        <v>#N/A</v>
      </c>
      <c r="BM40" s="56">
        <f t="shared" ref="BM40" si="684">HLOOKUP(BM$2,$E39:$AG40,2,FALSE)</f>
        <v>0.1</v>
      </c>
      <c r="BN40" s="56">
        <f t="shared" ref="BN40" si="685">HLOOKUP(BN$2,$E39:$AG40,2,FALSE)</f>
        <v>0.4</v>
      </c>
      <c r="BO40" s="56">
        <f t="shared" ref="BO40" si="686">HLOOKUP(BO$2,$E39:$AG40,2,FALSE)</f>
        <v>6.7</v>
      </c>
      <c r="BP40" s="56" t="e">
        <f t="shared" ref="BP40" si="687">HLOOKUP(BP$2,$E39:$AG40,2,FALSE)</f>
        <v>#N/A</v>
      </c>
      <c r="BQ40" s="56" t="e">
        <f t="shared" ref="BQ40" si="688">HLOOKUP(BQ$2,$E39:$AG40,2,FALSE)</f>
        <v>#N/A</v>
      </c>
      <c r="BR40" s="56" t="e">
        <f t="shared" ref="BR40" si="689">HLOOKUP(BR$2,$E39:$AG40,2,FALSE)</f>
        <v>#N/A</v>
      </c>
      <c r="BS40" s="56">
        <f t="shared" ref="BS40" si="690">HLOOKUP(BS$2,$E39:$AG40,2,FALSE)</f>
        <v>0.2</v>
      </c>
      <c r="BT40" s="56" t="e">
        <f t="shared" ref="BT40" si="691">HLOOKUP(BT$2,$E39:$AG40,2,FALSE)</f>
        <v>#N/A</v>
      </c>
      <c r="BU40" s="56" t="e">
        <f t="shared" ref="BU40" si="692">HLOOKUP(BU$2,$E39:$AG40,2,FALSE)</f>
        <v>#N/A</v>
      </c>
    </row>
    <row r="41" spans="1:73" x14ac:dyDescent="0.25">
      <c r="B41" s="56">
        <f>A42-1</f>
        <v>179</v>
      </c>
      <c r="C41" s="94" t="s">
        <v>378</v>
      </c>
      <c r="D41" s="71" t="s">
        <v>0</v>
      </c>
      <c r="E41" s="11" t="s">
        <v>326</v>
      </c>
      <c r="F41" s="11" t="s">
        <v>327</v>
      </c>
      <c r="G41" s="11" t="s">
        <v>52</v>
      </c>
      <c r="H41" s="11" t="s">
        <v>53</v>
      </c>
      <c r="I41" s="11" t="s">
        <v>328</v>
      </c>
      <c r="J41" s="11" t="s">
        <v>330</v>
      </c>
      <c r="K41" s="11" t="s">
        <v>335</v>
      </c>
      <c r="L41" s="11" t="s">
        <v>333</v>
      </c>
      <c r="M41" s="11" t="s">
        <v>334</v>
      </c>
      <c r="N41" s="11" t="s">
        <v>337</v>
      </c>
      <c r="O41" s="11" t="s">
        <v>336</v>
      </c>
      <c r="P41" s="11" t="s">
        <v>342</v>
      </c>
      <c r="Q41" s="11" t="s">
        <v>365</v>
      </c>
      <c r="R41" s="11" t="s">
        <v>341</v>
      </c>
      <c r="S41" s="11" t="s">
        <v>344</v>
      </c>
      <c r="T41" s="11" t="s">
        <v>340</v>
      </c>
      <c r="U41" s="11" t="s">
        <v>343</v>
      </c>
      <c r="V41" s="11" t="s">
        <v>345</v>
      </c>
      <c r="W41" s="11" t="s">
        <v>352</v>
      </c>
      <c r="X41" s="11" t="s">
        <v>346</v>
      </c>
      <c r="Y41" s="11" t="s">
        <v>356</v>
      </c>
    </row>
    <row r="42" spans="1:73" x14ac:dyDescent="0.25">
      <c r="A42" s="56">
        <v>180</v>
      </c>
      <c r="B42" s="56">
        <f>A42</f>
        <v>180</v>
      </c>
      <c r="C42" s="94"/>
      <c r="D42" s="72" t="s">
        <v>325</v>
      </c>
      <c r="E42" s="11">
        <v>3.7</v>
      </c>
      <c r="F42" s="11">
        <v>5.0999999999999996</v>
      </c>
      <c r="G42" s="11">
        <v>250.1</v>
      </c>
      <c r="H42" s="11">
        <v>8.3000000000000007</v>
      </c>
      <c r="I42" s="11">
        <v>4</v>
      </c>
      <c r="J42" s="11">
        <v>4.5</v>
      </c>
      <c r="K42" s="11">
        <v>108.6</v>
      </c>
      <c r="L42" s="11">
        <v>7.5</v>
      </c>
      <c r="M42" s="11">
        <v>4132.8999999999996</v>
      </c>
      <c r="N42" s="11">
        <v>8.9</v>
      </c>
      <c r="O42" s="11">
        <v>1.9</v>
      </c>
      <c r="P42" s="11">
        <v>2</v>
      </c>
      <c r="Q42" s="11">
        <v>4.0999999999999996</v>
      </c>
      <c r="R42" s="11">
        <v>1.4</v>
      </c>
      <c r="S42" s="11">
        <v>4.5</v>
      </c>
      <c r="T42" s="11">
        <v>1.1000000000000001</v>
      </c>
      <c r="U42" s="11">
        <v>0.9</v>
      </c>
      <c r="V42" s="11">
        <v>2</v>
      </c>
      <c r="W42" s="11">
        <v>0.7</v>
      </c>
      <c r="X42" s="11">
        <v>2.8</v>
      </c>
      <c r="Y42" s="11">
        <v>0.6</v>
      </c>
      <c r="AI42" s="107">
        <v>180</v>
      </c>
      <c r="AJ42" s="56">
        <f t="shared" ref="AJ42" si="693">HLOOKUP(AJ$2,$E41:$AG42,2,FALSE)</f>
        <v>3.7</v>
      </c>
      <c r="AK42" s="56">
        <f t="shared" ref="AK42" si="694">HLOOKUP(AK$2,$E41:$AG42,2,FALSE)</f>
        <v>5.0999999999999996</v>
      </c>
      <c r="AL42" s="56">
        <f t="shared" ref="AL42" si="695">HLOOKUP(AL$2,$E41:$AG42,2,FALSE)</f>
        <v>250.1</v>
      </c>
      <c r="AM42" s="56">
        <f t="shared" ref="AM42" si="696">HLOOKUP(AM$2,$E41:$AG42,2,FALSE)</f>
        <v>8.3000000000000007</v>
      </c>
      <c r="AN42" s="56">
        <f t="shared" ref="AN42" si="697">HLOOKUP(AN$2,$E41:$AG42,2,FALSE)</f>
        <v>4</v>
      </c>
      <c r="AO42" s="56" t="e">
        <f t="shared" ref="AO42" si="698">HLOOKUP(AO$2,$E41:$AG42,2,FALSE)</f>
        <v>#N/A</v>
      </c>
      <c r="AP42" s="56" t="e">
        <f t="shared" ref="AP42" si="699">HLOOKUP(AP$2,$E41:$AG42,2,FALSE)</f>
        <v>#N/A</v>
      </c>
      <c r="AQ42" s="56">
        <f t="shared" ref="AQ42" si="700">HLOOKUP(AQ$2,$E41:$AG42,2,FALSE)</f>
        <v>4.5</v>
      </c>
      <c r="AR42" s="56" t="e">
        <f t="shared" ref="AR42" si="701">HLOOKUP(AR$2,$E41:$AG42,2,FALSE)</f>
        <v>#N/A</v>
      </c>
      <c r="AS42" s="56" t="e">
        <f t="shared" ref="AS42" si="702">HLOOKUP(AS$2,$E41:$AG42,2,FALSE)</f>
        <v>#N/A</v>
      </c>
      <c r="AT42" s="56">
        <f t="shared" ref="AT42" si="703">HLOOKUP(AT$2,$E41:$AG42,2,FALSE)</f>
        <v>108.6</v>
      </c>
      <c r="AU42" s="56">
        <f t="shared" ref="AU42" si="704">HLOOKUP(AU$2,$E41:$AG42,2,FALSE)</f>
        <v>7.5</v>
      </c>
      <c r="AV42" s="56">
        <f t="shared" ref="AV42" si="705">HLOOKUP(AV$2,$E41:$AG42,2,FALSE)</f>
        <v>4132.8999999999996</v>
      </c>
      <c r="AW42" s="56">
        <f t="shared" ref="AW42" si="706">HLOOKUP(AW$2,$E41:$AG42,2,FALSE)</f>
        <v>8.9</v>
      </c>
      <c r="AX42" s="56">
        <f t="shared" ref="AX42" si="707">HLOOKUP(AX$2,$E41:$AG42,2,FALSE)</f>
        <v>1.9</v>
      </c>
      <c r="AY42" s="56" t="e">
        <f t="shared" ref="AY42" si="708">HLOOKUP(AY$2,$E41:$AG42,2,FALSE)</f>
        <v>#N/A</v>
      </c>
      <c r="AZ42" s="56" t="e">
        <f t="shared" ref="AZ42" si="709">HLOOKUP(AZ$2,$E41:$AG42,2,FALSE)</f>
        <v>#N/A</v>
      </c>
      <c r="BA42" s="56" t="e">
        <f t="shared" ref="BA42" si="710">HLOOKUP(BA$2,$E41:$AG42,2,FALSE)</f>
        <v>#N/A</v>
      </c>
      <c r="BB42" s="56">
        <f t="shared" ref="BB42" si="711">HLOOKUP(BB$2,$E41:$AG42,2,FALSE)</f>
        <v>2</v>
      </c>
      <c r="BC42" s="56">
        <f t="shared" ref="BC42" si="712">HLOOKUP(BC$2,$E41:$AG42,2,FALSE)</f>
        <v>4.0999999999999996</v>
      </c>
      <c r="BD42" s="56">
        <f t="shared" ref="BD42" si="713">HLOOKUP(BD$2,$E41:$AG42,2,FALSE)</f>
        <v>1.4</v>
      </c>
      <c r="BE42" s="56">
        <f t="shared" ref="BE42" si="714">HLOOKUP(BE$2,$E41:$AG42,2,FALSE)</f>
        <v>4.5</v>
      </c>
      <c r="BF42" s="56">
        <f t="shared" ref="BF42" si="715">HLOOKUP(BF$2,$E41:$AG42,2,FALSE)</f>
        <v>1.1000000000000001</v>
      </c>
      <c r="BG42" s="56" t="e">
        <f t="shared" ref="BG42" si="716">HLOOKUP(BG$2,$E41:$AG42,2,FALSE)</f>
        <v>#N/A</v>
      </c>
      <c r="BH42" s="56">
        <f t="shared" ref="BH42" si="717">HLOOKUP(BH$2,$E41:$AG42,2,FALSE)</f>
        <v>0.9</v>
      </c>
      <c r="BI42" s="56">
        <f t="shared" ref="BI42" si="718">HLOOKUP(BI$2,$E41:$AG42,2,FALSE)</f>
        <v>2</v>
      </c>
      <c r="BJ42" s="56">
        <f t="shared" ref="BJ42" si="719">HLOOKUP(BJ$2,$E41:$AG42,2,FALSE)</f>
        <v>0.7</v>
      </c>
      <c r="BK42" s="56">
        <f t="shared" ref="BK42" si="720">HLOOKUP(BK$2,$E41:$AG42,2,FALSE)</f>
        <v>2.8</v>
      </c>
      <c r="BL42" s="56" t="e">
        <f t="shared" ref="BL42" si="721">HLOOKUP(BL$2,$E41:$AG42,2,FALSE)</f>
        <v>#N/A</v>
      </c>
      <c r="BM42" s="56" t="e">
        <f t="shared" ref="BM42" si="722">HLOOKUP(BM$2,$E41:$AG42,2,FALSE)</f>
        <v>#N/A</v>
      </c>
      <c r="BN42" s="56" t="e">
        <f t="shared" ref="BN42" si="723">HLOOKUP(BN$2,$E41:$AG42,2,FALSE)</f>
        <v>#N/A</v>
      </c>
      <c r="BO42" s="56" t="e">
        <f t="shared" ref="BO42" si="724">HLOOKUP(BO$2,$E41:$AG42,2,FALSE)</f>
        <v>#N/A</v>
      </c>
      <c r="BP42" s="56" t="e">
        <f t="shared" ref="BP42" si="725">HLOOKUP(BP$2,$E41:$AG42,2,FALSE)</f>
        <v>#N/A</v>
      </c>
      <c r="BQ42" s="56" t="e">
        <f t="shared" ref="BQ42" si="726">HLOOKUP(BQ$2,$E41:$AG42,2,FALSE)</f>
        <v>#N/A</v>
      </c>
      <c r="BR42" s="56" t="e">
        <f t="shared" ref="BR42" si="727">HLOOKUP(BR$2,$E41:$AG42,2,FALSE)</f>
        <v>#N/A</v>
      </c>
      <c r="BS42" s="56" t="e">
        <f t="shared" ref="BS42" si="728">HLOOKUP(BS$2,$E41:$AG42,2,FALSE)</f>
        <v>#N/A</v>
      </c>
      <c r="BT42" s="56" t="e">
        <f t="shared" ref="BT42" si="729">HLOOKUP(BT$2,$E41:$AG42,2,FALSE)</f>
        <v>#N/A</v>
      </c>
      <c r="BU42" s="56">
        <f t="shared" ref="BU42" si="730">HLOOKUP(BU$2,$E41:$AG42,2,FALSE)</f>
        <v>0.6</v>
      </c>
    </row>
    <row r="43" spans="1:73" x14ac:dyDescent="0.25">
      <c r="B43" s="56">
        <f>A44-1</f>
        <v>189</v>
      </c>
      <c r="C43" s="94" t="s">
        <v>397</v>
      </c>
      <c r="D43" s="71" t="s">
        <v>0</v>
      </c>
      <c r="E43" s="11" t="s">
        <v>326</v>
      </c>
      <c r="F43" s="11" t="s">
        <v>327</v>
      </c>
      <c r="G43" s="11" t="s">
        <v>52</v>
      </c>
      <c r="H43" s="11" t="s">
        <v>53</v>
      </c>
      <c r="I43" s="11" t="s">
        <v>328</v>
      </c>
      <c r="J43" s="11" t="s">
        <v>55</v>
      </c>
      <c r="K43" s="11" t="s">
        <v>329</v>
      </c>
      <c r="L43" s="11" t="s">
        <v>330</v>
      </c>
      <c r="M43" s="11" t="s">
        <v>331</v>
      </c>
      <c r="N43" s="11" t="s">
        <v>332</v>
      </c>
      <c r="O43" s="11" t="s">
        <v>335</v>
      </c>
      <c r="P43" s="11" t="s">
        <v>334</v>
      </c>
      <c r="Q43" s="11" t="s">
        <v>336</v>
      </c>
      <c r="R43" s="11" t="s">
        <v>338</v>
      </c>
      <c r="S43" s="11" t="s">
        <v>339</v>
      </c>
      <c r="T43" s="11" t="s">
        <v>341</v>
      </c>
      <c r="U43" s="11" t="s">
        <v>344</v>
      </c>
      <c r="V43" s="11" t="s">
        <v>340</v>
      </c>
      <c r="W43" s="11" t="s">
        <v>343</v>
      </c>
      <c r="X43" s="11" t="s">
        <v>352</v>
      </c>
      <c r="Y43" s="11" t="s">
        <v>346</v>
      </c>
      <c r="Z43" s="11" t="s">
        <v>353</v>
      </c>
      <c r="AA43" s="11" t="s">
        <v>349</v>
      </c>
      <c r="AB43" s="11" t="s">
        <v>351</v>
      </c>
      <c r="AC43" s="11" t="s">
        <v>350</v>
      </c>
    </row>
    <row r="44" spans="1:73" x14ac:dyDescent="0.25">
      <c r="A44" s="56">
        <v>190</v>
      </c>
      <c r="B44" s="56">
        <f>A44</f>
        <v>190</v>
      </c>
      <c r="C44" s="94"/>
      <c r="D44" s="72" t="s">
        <v>325</v>
      </c>
      <c r="E44" s="11">
        <v>10.1</v>
      </c>
      <c r="F44" s="11">
        <v>43.8</v>
      </c>
      <c r="G44" s="11">
        <v>1923.4</v>
      </c>
      <c r="H44" s="11">
        <v>900.5</v>
      </c>
      <c r="I44" s="11">
        <v>99.6</v>
      </c>
      <c r="J44" s="11">
        <v>1695.1</v>
      </c>
      <c r="K44" s="11">
        <v>31.1</v>
      </c>
      <c r="L44" s="11">
        <v>45.2</v>
      </c>
      <c r="M44" s="11">
        <v>1.3</v>
      </c>
      <c r="N44" s="11">
        <v>0.5</v>
      </c>
      <c r="O44" s="11">
        <v>3.6</v>
      </c>
      <c r="P44" s="11">
        <v>3.8</v>
      </c>
      <c r="Q44" s="11">
        <v>17</v>
      </c>
      <c r="R44" s="11">
        <v>1.3</v>
      </c>
      <c r="S44" s="11">
        <v>1.4</v>
      </c>
      <c r="T44" s="11">
        <v>0.4</v>
      </c>
      <c r="U44" s="11">
        <v>5.5</v>
      </c>
      <c r="V44" s="11">
        <v>3.4</v>
      </c>
      <c r="W44" s="11">
        <v>4.4000000000000004</v>
      </c>
      <c r="X44" s="11">
        <v>7.5</v>
      </c>
      <c r="Y44" s="11">
        <v>6</v>
      </c>
      <c r="Z44" s="11">
        <v>0.3</v>
      </c>
      <c r="AA44" s="11">
        <v>8.5</v>
      </c>
      <c r="AB44" s="11">
        <v>0.5</v>
      </c>
      <c r="AC44" s="11">
        <v>0.1</v>
      </c>
      <c r="AI44" s="107">
        <v>190</v>
      </c>
      <c r="AJ44" s="56">
        <f t="shared" ref="AJ44" si="731">HLOOKUP(AJ$2,$E43:$AG44,2,FALSE)</f>
        <v>10.1</v>
      </c>
      <c r="AK44" s="56">
        <f t="shared" ref="AK44" si="732">HLOOKUP(AK$2,$E43:$AG44,2,FALSE)</f>
        <v>43.8</v>
      </c>
      <c r="AL44" s="56">
        <f t="shared" ref="AL44" si="733">HLOOKUP(AL$2,$E43:$AG44,2,FALSE)</f>
        <v>1923.4</v>
      </c>
      <c r="AM44" s="56">
        <f t="shared" ref="AM44" si="734">HLOOKUP(AM$2,$E43:$AG44,2,FALSE)</f>
        <v>900.5</v>
      </c>
      <c r="AN44" s="56">
        <f t="shared" ref="AN44" si="735">HLOOKUP(AN$2,$E43:$AG44,2,FALSE)</f>
        <v>99.6</v>
      </c>
      <c r="AO44" s="56">
        <f t="shared" ref="AO44" si="736">HLOOKUP(AO$2,$E43:$AG44,2,FALSE)</f>
        <v>1695.1</v>
      </c>
      <c r="AP44" s="56">
        <f t="shared" ref="AP44" si="737">HLOOKUP(AP$2,$E43:$AG44,2,FALSE)</f>
        <v>31.1</v>
      </c>
      <c r="AQ44" s="56">
        <f t="shared" ref="AQ44" si="738">HLOOKUP(AQ$2,$E43:$AG44,2,FALSE)</f>
        <v>45.2</v>
      </c>
      <c r="AR44" s="56">
        <f t="shared" ref="AR44" si="739">HLOOKUP(AR$2,$E43:$AG44,2,FALSE)</f>
        <v>1.3</v>
      </c>
      <c r="AS44" s="56">
        <f t="shared" ref="AS44" si="740">HLOOKUP(AS$2,$E43:$AG44,2,FALSE)</f>
        <v>0.5</v>
      </c>
      <c r="AT44" s="56">
        <f t="shared" ref="AT44" si="741">HLOOKUP(AT$2,$E43:$AG44,2,FALSE)</f>
        <v>3.6</v>
      </c>
      <c r="AU44" s="56" t="e">
        <f t="shared" ref="AU44" si="742">HLOOKUP(AU$2,$E43:$AG44,2,FALSE)</f>
        <v>#N/A</v>
      </c>
      <c r="AV44" s="56">
        <f t="shared" ref="AV44" si="743">HLOOKUP(AV$2,$E43:$AG44,2,FALSE)</f>
        <v>3.8</v>
      </c>
      <c r="AW44" s="56" t="e">
        <f t="shared" ref="AW44" si="744">HLOOKUP(AW$2,$E43:$AG44,2,FALSE)</f>
        <v>#N/A</v>
      </c>
      <c r="AX44" s="56">
        <f t="shared" ref="AX44" si="745">HLOOKUP(AX$2,$E43:$AG44,2,FALSE)</f>
        <v>17</v>
      </c>
      <c r="AY44" s="56">
        <f t="shared" ref="AY44" si="746">HLOOKUP(AY$2,$E43:$AG44,2,FALSE)</f>
        <v>1.3</v>
      </c>
      <c r="AZ44" s="56">
        <f t="shared" ref="AZ44" si="747">HLOOKUP(AZ$2,$E43:$AG44,2,FALSE)</f>
        <v>1.4</v>
      </c>
      <c r="BA44" s="56" t="e">
        <f t="shared" ref="BA44" si="748">HLOOKUP(BA$2,$E43:$AG44,2,FALSE)</f>
        <v>#N/A</v>
      </c>
      <c r="BB44" s="56" t="e">
        <f t="shared" ref="BB44" si="749">HLOOKUP(BB$2,$E43:$AG44,2,FALSE)</f>
        <v>#N/A</v>
      </c>
      <c r="BC44" s="56" t="e">
        <f t="shared" ref="BC44" si="750">HLOOKUP(BC$2,$E43:$AG44,2,FALSE)</f>
        <v>#N/A</v>
      </c>
      <c r="BD44" s="56">
        <f t="shared" ref="BD44" si="751">HLOOKUP(BD$2,$E43:$AG44,2,FALSE)</f>
        <v>0.4</v>
      </c>
      <c r="BE44" s="56">
        <f t="shared" ref="BE44" si="752">HLOOKUP(BE$2,$E43:$AG44,2,FALSE)</f>
        <v>5.5</v>
      </c>
      <c r="BF44" s="56">
        <f t="shared" ref="BF44" si="753">HLOOKUP(BF$2,$E43:$AG44,2,FALSE)</f>
        <v>3.4</v>
      </c>
      <c r="BG44" s="56" t="e">
        <f t="shared" ref="BG44" si="754">HLOOKUP(BG$2,$E43:$AG44,2,FALSE)</f>
        <v>#N/A</v>
      </c>
      <c r="BH44" s="56">
        <f t="shared" ref="BH44" si="755">HLOOKUP(BH$2,$E43:$AG44,2,FALSE)</f>
        <v>4.4000000000000004</v>
      </c>
      <c r="BI44" s="56" t="e">
        <f t="shared" ref="BI44" si="756">HLOOKUP(BI$2,$E43:$AG44,2,FALSE)</f>
        <v>#N/A</v>
      </c>
      <c r="BJ44" s="56">
        <f t="shared" ref="BJ44" si="757">HLOOKUP(BJ$2,$E43:$AG44,2,FALSE)</f>
        <v>7.5</v>
      </c>
      <c r="BK44" s="56">
        <f t="shared" ref="BK44" si="758">HLOOKUP(BK$2,$E43:$AG44,2,FALSE)</f>
        <v>6</v>
      </c>
      <c r="BL44" s="56" t="e">
        <f t="shared" ref="BL44" si="759">HLOOKUP(BL$2,$E43:$AG44,2,FALSE)</f>
        <v>#N/A</v>
      </c>
      <c r="BM44" s="56" t="e">
        <f t="shared" ref="BM44" si="760">HLOOKUP(BM$2,$E43:$AG44,2,FALSE)</f>
        <v>#N/A</v>
      </c>
      <c r="BN44" s="56">
        <f t="shared" ref="BN44" si="761">HLOOKUP(BN$2,$E43:$AG44,2,FALSE)</f>
        <v>0.3</v>
      </c>
      <c r="BO44" s="56">
        <f t="shared" ref="BO44" si="762">HLOOKUP(BO$2,$E43:$AG44,2,FALSE)</f>
        <v>8.5</v>
      </c>
      <c r="BP44" s="56" t="e">
        <f t="shared" ref="BP44" si="763">HLOOKUP(BP$2,$E43:$AG44,2,FALSE)</f>
        <v>#N/A</v>
      </c>
      <c r="BQ44" s="56" t="e">
        <f t="shared" ref="BQ44" si="764">HLOOKUP(BQ$2,$E43:$AG44,2,FALSE)</f>
        <v>#N/A</v>
      </c>
      <c r="BR44" s="56">
        <f t="shared" ref="BR44" si="765">HLOOKUP(BR$2,$E43:$AG44,2,FALSE)</f>
        <v>0.5</v>
      </c>
      <c r="BS44" s="56" t="e">
        <f t="shared" ref="BS44" si="766">HLOOKUP(BS$2,$E43:$AG44,2,FALSE)</f>
        <v>#N/A</v>
      </c>
      <c r="BT44" s="56">
        <f t="shared" ref="BT44" si="767">HLOOKUP(BT$2,$E43:$AG44,2,FALSE)</f>
        <v>0.1</v>
      </c>
      <c r="BU44" s="56" t="e">
        <f t="shared" ref="BU44" si="768">HLOOKUP(BU$2,$E43:$AG44,2,FALSE)</f>
        <v>#N/A</v>
      </c>
    </row>
    <row r="45" spans="1:73" x14ac:dyDescent="0.25">
      <c r="B45" s="56">
        <f>A46-1</f>
        <v>199</v>
      </c>
      <c r="C45" s="94" t="s">
        <v>411</v>
      </c>
      <c r="D45" s="71" t="s">
        <v>0</v>
      </c>
      <c r="E45" s="11" t="s">
        <v>326</v>
      </c>
      <c r="F45" s="11" t="s">
        <v>327</v>
      </c>
      <c r="G45" s="11" t="s">
        <v>52</v>
      </c>
      <c r="H45" s="11" t="s">
        <v>53</v>
      </c>
      <c r="I45" s="11" t="s">
        <v>328</v>
      </c>
      <c r="J45" s="11" t="s">
        <v>55</v>
      </c>
      <c r="K45" s="11" t="s">
        <v>329</v>
      </c>
      <c r="L45" s="11" t="s">
        <v>330</v>
      </c>
      <c r="M45" s="11" t="s">
        <v>331</v>
      </c>
      <c r="N45" s="11" t="s">
        <v>332</v>
      </c>
      <c r="O45" s="11" t="s">
        <v>335</v>
      </c>
      <c r="P45" s="11" t="s">
        <v>333</v>
      </c>
      <c r="Q45" s="11" t="s">
        <v>334</v>
      </c>
      <c r="R45" s="11" t="s">
        <v>337</v>
      </c>
      <c r="S45" s="11" t="s">
        <v>336</v>
      </c>
      <c r="T45" s="11" t="s">
        <v>338</v>
      </c>
      <c r="U45" s="11" t="s">
        <v>339</v>
      </c>
      <c r="V45" s="11" t="s">
        <v>382</v>
      </c>
      <c r="W45" s="11" t="s">
        <v>342</v>
      </c>
      <c r="X45" s="11" t="s">
        <v>341</v>
      </c>
      <c r="Y45" s="11" t="s">
        <v>344</v>
      </c>
      <c r="Z45" s="11" t="s">
        <v>340</v>
      </c>
      <c r="AA45" s="11" t="s">
        <v>343</v>
      </c>
      <c r="AB45" s="11" t="s">
        <v>345</v>
      </c>
      <c r="AC45" s="11" t="s">
        <v>346</v>
      </c>
      <c r="AD45" s="11" t="s">
        <v>349</v>
      </c>
      <c r="AE45" s="11" t="s">
        <v>351</v>
      </c>
      <c r="AF45" s="11" t="s">
        <v>354</v>
      </c>
      <c r="AG45" s="11" t="s">
        <v>350</v>
      </c>
    </row>
    <row r="46" spans="1:73" x14ac:dyDescent="0.25">
      <c r="A46" s="56">
        <v>200</v>
      </c>
      <c r="B46" s="56">
        <f>A46</f>
        <v>200</v>
      </c>
      <c r="C46" s="94"/>
      <c r="D46" s="72" t="s">
        <v>325</v>
      </c>
      <c r="E46" s="11">
        <v>6.5</v>
      </c>
      <c r="F46" s="11">
        <v>35.299999999999997</v>
      </c>
      <c r="G46" s="11">
        <v>1807.3</v>
      </c>
      <c r="H46" s="11">
        <v>967.7</v>
      </c>
      <c r="I46" s="11">
        <v>108.7</v>
      </c>
      <c r="J46" s="11">
        <v>1642.9</v>
      </c>
      <c r="K46" s="11">
        <v>27.4</v>
      </c>
      <c r="L46" s="11">
        <v>38.700000000000003</v>
      </c>
      <c r="M46" s="11">
        <v>1.9</v>
      </c>
      <c r="N46" s="11">
        <v>0.4</v>
      </c>
      <c r="O46" s="11">
        <v>7.4</v>
      </c>
      <c r="P46" s="11">
        <v>0.1</v>
      </c>
      <c r="Q46" s="11">
        <v>4.0999999999999996</v>
      </c>
      <c r="R46" s="11">
        <v>0.2</v>
      </c>
      <c r="S46" s="11">
        <v>12.7</v>
      </c>
      <c r="T46" s="11">
        <v>1.7</v>
      </c>
      <c r="U46" s="11">
        <v>1.5</v>
      </c>
      <c r="V46" s="11">
        <v>0.2</v>
      </c>
      <c r="W46" s="11">
        <v>0.1</v>
      </c>
      <c r="X46" s="11">
        <v>1.6</v>
      </c>
      <c r="Y46" s="11">
        <v>1.8</v>
      </c>
      <c r="Z46" s="11">
        <v>2.2999999999999998</v>
      </c>
      <c r="AA46" s="11">
        <v>0.3</v>
      </c>
      <c r="AB46" s="11">
        <v>3.2</v>
      </c>
      <c r="AC46" s="11">
        <v>2.2999999999999998</v>
      </c>
      <c r="AD46" s="11">
        <v>7.2</v>
      </c>
      <c r="AE46" s="11">
        <v>1.2</v>
      </c>
      <c r="AF46" s="11">
        <v>0.6</v>
      </c>
      <c r="AG46" s="11">
        <v>0.6</v>
      </c>
      <c r="AI46" s="107">
        <v>200</v>
      </c>
      <c r="AJ46" s="56">
        <f t="shared" ref="AJ46" si="769">HLOOKUP(AJ$2,$E45:$AG46,2,FALSE)</f>
        <v>6.5</v>
      </c>
      <c r="AK46" s="56">
        <f t="shared" ref="AK46" si="770">HLOOKUP(AK$2,$E45:$AG46,2,FALSE)</f>
        <v>35.299999999999997</v>
      </c>
      <c r="AL46" s="56">
        <f t="shared" ref="AL46" si="771">HLOOKUP(AL$2,$E45:$AG46,2,FALSE)</f>
        <v>1807.3</v>
      </c>
      <c r="AM46" s="56">
        <f t="shared" ref="AM46" si="772">HLOOKUP(AM$2,$E45:$AG46,2,FALSE)</f>
        <v>967.7</v>
      </c>
      <c r="AN46" s="56">
        <f t="shared" ref="AN46" si="773">HLOOKUP(AN$2,$E45:$AG46,2,FALSE)</f>
        <v>108.7</v>
      </c>
      <c r="AO46" s="56">
        <f t="shared" ref="AO46" si="774">HLOOKUP(AO$2,$E45:$AG46,2,FALSE)</f>
        <v>1642.9</v>
      </c>
      <c r="AP46" s="56">
        <f t="shared" ref="AP46" si="775">HLOOKUP(AP$2,$E45:$AG46,2,FALSE)</f>
        <v>27.4</v>
      </c>
      <c r="AQ46" s="56">
        <f t="shared" ref="AQ46" si="776">HLOOKUP(AQ$2,$E45:$AG46,2,FALSE)</f>
        <v>38.700000000000003</v>
      </c>
      <c r="AR46" s="56">
        <f t="shared" ref="AR46" si="777">HLOOKUP(AR$2,$E45:$AG46,2,FALSE)</f>
        <v>1.9</v>
      </c>
      <c r="AS46" s="56">
        <f t="shared" ref="AS46" si="778">HLOOKUP(AS$2,$E45:$AG46,2,FALSE)</f>
        <v>0.4</v>
      </c>
      <c r="AT46" s="56">
        <f t="shared" ref="AT46" si="779">HLOOKUP(AT$2,$E45:$AG46,2,FALSE)</f>
        <v>7.4</v>
      </c>
      <c r="AU46" s="56">
        <f t="shared" ref="AU46" si="780">HLOOKUP(AU$2,$E45:$AG46,2,FALSE)</f>
        <v>0.1</v>
      </c>
      <c r="AV46" s="56">
        <f t="shared" ref="AV46" si="781">HLOOKUP(AV$2,$E45:$AG46,2,FALSE)</f>
        <v>4.0999999999999996</v>
      </c>
      <c r="AW46" s="56">
        <f t="shared" ref="AW46" si="782">HLOOKUP(AW$2,$E45:$AG46,2,FALSE)</f>
        <v>0.2</v>
      </c>
      <c r="AX46" s="56">
        <f t="shared" ref="AX46" si="783">HLOOKUP(AX$2,$E45:$AG46,2,FALSE)</f>
        <v>12.7</v>
      </c>
      <c r="AY46" s="56">
        <f t="shared" ref="AY46" si="784">HLOOKUP(AY$2,$E45:$AG46,2,FALSE)</f>
        <v>1.7</v>
      </c>
      <c r="AZ46" s="56">
        <f t="shared" ref="AZ46" si="785">HLOOKUP(AZ$2,$E45:$AG46,2,FALSE)</f>
        <v>1.5</v>
      </c>
      <c r="BA46" s="56">
        <f t="shared" ref="BA46" si="786">HLOOKUP(BA$2,$E45:$AG46,2,FALSE)</f>
        <v>0.2</v>
      </c>
      <c r="BB46" s="56">
        <f t="shared" ref="BB46" si="787">HLOOKUP(BB$2,$E45:$AG46,2,FALSE)</f>
        <v>0.1</v>
      </c>
      <c r="BC46" s="56" t="e">
        <f t="shared" ref="BC46" si="788">HLOOKUP(BC$2,$E45:$AG46,2,FALSE)</f>
        <v>#N/A</v>
      </c>
      <c r="BD46" s="56">
        <f t="shared" ref="BD46" si="789">HLOOKUP(BD$2,$E45:$AG46,2,FALSE)</f>
        <v>1.6</v>
      </c>
      <c r="BE46" s="56">
        <f t="shared" ref="BE46" si="790">HLOOKUP(BE$2,$E45:$AG46,2,FALSE)</f>
        <v>1.8</v>
      </c>
      <c r="BF46" s="56">
        <f t="shared" ref="BF46" si="791">HLOOKUP(BF$2,$E45:$AG46,2,FALSE)</f>
        <v>2.2999999999999998</v>
      </c>
      <c r="BG46" s="56" t="e">
        <f t="shared" ref="BG46" si="792">HLOOKUP(BG$2,$E45:$AG46,2,FALSE)</f>
        <v>#N/A</v>
      </c>
      <c r="BH46" s="56">
        <f t="shared" ref="BH46" si="793">HLOOKUP(BH$2,$E45:$AG46,2,FALSE)</f>
        <v>0.3</v>
      </c>
      <c r="BI46" s="56">
        <f t="shared" ref="BI46" si="794">HLOOKUP(BI$2,$E45:$AG46,2,FALSE)</f>
        <v>3.2</v>
      </c>
      <c r="BJ46" s="56" t="e">
        <f t="shared" ref="BJ46" si="795">HLOOKUP(BJ$2,$E45:$AG46,2,FALSE)</f>
        <v>#N/A</v>
      </c>
      <c r="BK46" s="56">
        <f t="shared" ref="BK46" si="796">HLOOKUP(BK$2,$E45:$AG46,2,FALSE)</f>
        <v>2.2999999999999998</v>
      </c>
      <c r="BL46" s="56" t="e">
        <f t="shared" ref="BL46" si="797">HLOOKUP(BL$2,$E45:$AG46,2,FALSE)</f>
        <v>#N/A</v>
      </c>
      <c r="BM46" s="56" t="e">
        <f t="shared" ref="BM46" si="798">HLOOKUP(BM$2,$E45:$AG46,2,FALSE)</f>
        <v>#N/A</v>
      </c>
      <c r="BN46" s="56" t="e">
        <f t="shared" ref="BN46" si="799">HLOOKUP(BN$2,$E45:$AG46,2,FALSE)</f>
        <v>#N/A</v>
      </c>
      <c r="BO46" s="56">
        <f t="shared" ref="BO46" si="800">HLOOKUP(BO$2,$E45:$AG46,2,FALSE)</f>
        <v>7.2</v>
      </c>
      <c r="BP46" s="56" t="e">
        <f t="shared" ref="BP46" si="801">HLOOKUP(BP$2,$E45:$AG46,2,FALSE)</f>
        <v>#N/A</v>
      </c>
      <c r="BQ46" s="56" t="e">
        <f t="shared" ref="BQ46" si="802">HLOOKUP(BQ$2,$E45:$AG46,2,FALSE)</f>
        <v>#N/A</v>
      </c>
      <c r="BR46" s="56">
        <f t="shared" ref="BR46" si="803">HLOOKUP(BR$2,$E45:$AG46,2,FALSE)</f>
        <v>1.2</v>
      </c>
      <c r="BS46" s="56">
        <f t="shared" ref="BS46" si="804">HLOOKUP(BS$2,$E45:$AG46,2,FALSE)</f>
        <v>0.6</v>
      </c>
      <c r="BT46" s="56">
        <f t="shared" ref="BT46" si="805">HLOOKUP(BT$2,$E45:$AG46,2,FALSE)</f>
        <v>0.6</v>
      </c>
      <c r="BU46" s="56" t="e">
        <f t="shared" ref="BU46" si="806">HLOOKUP(BU$2,$E45:$AG46,2,FALSE)</f>
        <v>#N/A</v>
      </c>
    </row>
    <row r="47" spans="1:73" x14ac:dyDescent="0.25">
      <c r="B47" s="56">
        <f>A48-1</f>
        <v>209</v>
      </c>
      <c r="C47" s="94" t="s">
        <v>406</v>
      </c>
      <c r="D47" s="100" t="s">
        <v>0</v>
      </c>
      <c r="E47" s="11" t="s">
        <v>326</v>
      </c>
      <c r="F47" s="11" t="s">
        <v>327</v>
      </c>
      <c r="G47" s="11" t="s">
        <v>52</v>
      </c>
      <c r="H47" s="11" t="s">
        <v>53</v>
      </c>
      <c r="I47" s="11" t="s">
        <v>328</v>
      </c>
      <c r="J47" s="11" t="s">
        <v>55</v>
      </c>
      <c r="K47" s="11" t="s">
        <v>329</v>
      </c>
      <c r="L47" s="11" t="s">
        <v>330</v>
      </c>
      <c r="M47" s="11" t="s">
        <v>331</v>
      </c>
      <c r="N47" s="11" t="s">
        <v>334</v>
      </c>
      <c r="O47" s="11" t="s">
        <v>337</v>
      </c>
      <c r="P47" s="11" t="s">
        <v>336</v>
      </c>
      <c r="Q47" s="11" t="s">
        <v>338</v>
      </c>
      <c r="R47" s="11" t="s">
        <v>339</v>
      </c>
      <c r="S47" s="11" t="s">
        <v>382</v>
      </c>
      <c r="T47" s="11" t="s">
        <v>341</v>
      </c>
      <c r="U47" s="11" t="s">
        <v>344</v>
      </c>
      <c r="V47" s="11" t="s">
        <v>340</v>
      </c>
      <c r="W47" s="11" t="s">
        <v>343</v>
      </c>
      <c r="X47" s="11" t="s">
        <v>345</v>
      </c>
      <c r="Y47" s="11" t="s">
        <v>352</v>
      </c>
      <c r="Z47" s="11" t="s">
        <v>346</v>
      </c>
      <c r="AA47" s="11" t="s">
        <v>355</v>
      </c>
      <c r="AB47" s="11" t="s">
        <v>348</v>
      </c>
      <c r="AC47" s="11" t="s">
        <v>349</v>
      </c>
      <c r="AD47" s="11" t="s">
        <v>351</v>
      </c>
      <c r="AE47" s="11" t="s">
        <v>354</v>
      </c>
      <c r="AF47" s="11" t="s">
        <v>350</v>
      </c>
    </row>
    <row r="48" spans="1:73" x14ac:dyDescent="0.25">
      <c r="A48" s="56">
        <v>210</v>
      </c>
      <c r="B48" s="56">
        <f>A48</f>
        <v>210</v>
      </c>
      <c r="C48" s="94"/>
      <c r="D48" s="72" t="s">
        <v>325</v>
      </c>
      <c r="E48" s="11">
        <v>9.9</v>
      </c>
      <c r="F48" s="11">
        <v>43.7</v>
      </c>
      <c r="G48" s="11">
        <v>1786.1</v>
      </c>
      <c r="H48" s="11">
        <v>868.5</v>
      </c>
      <c r="I48" s="11">
        <v>97.3</v>
      </c>
      <c r="J48" s="11">
        <v>1527.3</v>
      </c>
      <c r="K48" s="11">
        <v>46.5</v>
      </c>
      <c r="L48" s="11">
        <v>36.6</v>
      </c>
      <c r="M48" s="11">
        <v>2.6</v>
      </c>
      <c r="N48" s="11">
        <v>3.7</v>
      </c>
      <c r="O48" s="11">
        <v>6</v>
      </c>
      <c r="P48" s="11">
        <v>20.5</v>
      </c>
      <c r="Q48" s="11">
        <v>4.9000000000000004</v>
      </c>
      <c r="R48" s="11">
        <v>10.5</v>
      </c>
      <c r="S48" s="11">
        <v>0.5</v>
      </c>
      <c r="T48" s="11">
        <v>0.9</v>
      </c>
      <c r="U48" s="11">
        <v>11</v>
      </c>
      <c r="V48" s="11">
        <v>2.2999999999999998</v>
      </c>
      <c r="W48" s="11">
        <v>6</v>
      </c>
      <c r="X48" s="11">
        <v>1.2</v>
      </c>
      <c r="Y48" s="11">
        <v>1.7</v>
      </c>
      <c r="Z48" s="11">
        <v>9.1999999999999993</v>
      </c>
      <c r="AA48" s="11">
        <v>4</v>
      </c>
      <c r="AB48" s="11">
        <v>0.8</v>
      </c>
      <c r="AC48" s="11">
        <v>8.3000000000000007</v>
      </c>
      <c r="AD48" s="11">
        <v>0.8</v>
      </c>
      <c r="AE48" s="11">
        <v>1.6</v>
      </c>
      <c r="AF48" s="11">
        <v>0.5</v>
      </c>
      <c r="AI48" s="107">
        <v>210</v>
      </c>
      <c r="AJ48" s="56">
        <f t="shared" ref="AJ48" si="807">HLOOKUP(AJ$2,$E47:$AG48,2,FALSE)</f>
        <v>9.9</v>
      </c>
      <c r="AK48" s="56">
        <f t="shared" ref="AK48" si="808">HLOOKUP(AK$2,$E47:$AG48,2,FALSE)</f>
        <v>43.7</v>
      </c>
      <c r="AL48" s="56">
        <f t="shared" ref="AL48" si="809">HLOOKUP(AL$2,$E47:$AG48,2,FALSE)</f>
        <v>1786.1</v>
      </c>
      <c r="AM48" s="56">
        <f t="shared" ref="AM48" si="810">HLOOKUP(AM$2,$E47:$AG48,2,FALSE)</f>
        <v>868.5</v>
      </c>
      <c r="AN48" s="56">
        <f t="shared" ref="AN48" si="811">HLOOKUP(AN$2,$E47:$AG48,2,FALSE)</f>
        <v>97.3</v>
      </c>
      <c r="AO48" s="56">
        <f t="shared" ref="AO48" si="812">HLOOKUP(AO$2,$E47:$AG48,2,FALSE)</f>
        <v>1527.3</v>
      </c>
      <c r="AP48" s="56">
        <f t="shared" ref="AP48" si="813">HLOOKUP(AP$2,$E47:$AG48,2,FALSE)</f>
        <v>46.5</v>
      </c>
      <c r="AQ48" s="56">
        <f t="shared" ref="AQ48" si="814">HLOOKUP(AQ$2,$E47:$AG48,2,FALSE)</f>
        <v>36.6</v>
      </c>
      <c r="AR48" s="56">
        <f t="shared" ref="AR48" si="815">HLOOKUP(AR$2,$E47:$AG48,2,FALSE)</f>
        <v>2.6</v>
      </c>
      <c r="AS48" s="56" t="e">
        <f t="shared" ref="AS48" si="816">HLOOKUP(AS$2,$E47:$AG48,2,FALSE)</f>
        <v>#N/A</v>
      </c>
      <c r="AT48" s="56" t="e">
        <f t="shared" ref="AT48" si="817">HLOOKUP(AT$2,$E47:$AG48,2,FALSE)</f>
        <v>#N/A</v>
      </c>
      <c r="AU48" s="56" t="e">
        <f t="shared" ref="AU48" si="818">HLOOKUP(AU$2,$E47:$AG48,2,FALSE)</f>
        <v>#N/A</v>
      </c>
      <c r="AV48" s="56">
        <f t="shared" ref="AV48" si="819">HLOOKUP(AV$2,$E47:$AG48,2,FALSE)</f>
        <v>3.7</v>
      </c>
      <c r="AW48" s="56">
        <f t="shared" ref="AW48" si="820">HLOOKUP(AW$2,$E47:$AG48,2,FALSE)</f>
        <v>6</v>
      </c>
      <c r="AX48" s="56">
        <f t="shared" ref="AX48" si="821">HLOOKUP(AX$2,$E47:$AG48,2,FALSE)</f>
        <v>20.5</v>
      </c>
      <c r="AY48" s="56">
        <f t="shared" ref="AY48" si="822">HLOOKUP(AY$2,$E47:$AG48,2,FALSE)</f>
        <v>4.9000000000000004</v>
      </c>
      <c r="AZ48" s="56">
        <f t="shared" ref="AZ48" si="823">HLOOKUP(AZ$2,$E47:$AG48,2,FALSE)</f>
        <v>10.5</v>
      </c>
      <c r="BA48" s="56">
        <f t="shared" ref="BA48" si="824">HLOOKUP(BA$2,$E47:$AG48,2,FALSE)</f>
        <v>0.5</v>
      </c>
      <c r="BB48" s="56" t="e">
        <f t="shared" ref="BB48" si="825">HLOOKUP(BB$2,$E47:$AG48,2,FALSE)</f>
        <v>#N/A</v>
      </c>
      <c r="BC48" s="56" t="e">
        <f t="shared" ref="BC48" si="826">HLOOKUP(BC$2,$E47:$AG48,2,FALSE)</f>
        <v>#N/A</v>
      </c>
      <c r="BD48" s="56">
        <f t="shared" ref="BD48" si="827">HLOOKUP(BD$2,$E47:$AG48,2,FALSE)</f>
        <v>0.9</v>
      </c>
      <c r="BE48" s="56">
        <f t="shared" ref="BE48" si="828">HLOOKUP(BE$2,$E47:$AG48,2,FALSE)</f>
        <v>11</v>
      </c>
      <c r="BF48" s="56">
        <f t="shared" ref="BF48" si="829">HLOOKUP(BF$2,$E47:$AG48,2,FALSE)</f>
        <v>2.2999999999999998</v>
      </c>
      <c r="BG48" s="56" t="e">
        <f t="shared" ref="BG48" si="830">HLOOKUP(BG$2,$E47:$AG48,2,FALSE)</f>
        <v>#N/A</v>
      </c>
      <c r="BH48" s="56">
        <f t="shared" ref="BH48" si="831">HLOOKUP(BH$2,$E47:$AG48,2,FALSE)</f>
        <v>6</v>
      </c>
      <c r="BI48" s="56">
        <f t="shared" ref="BI48" si="832">HLOOKUP(BI$2,$E47:$AG48,2,FALSE)</f>
        <v>1.2</v>
      </c>
      <c r="BJ48" s="56">
        <f t="shared" ref="BJ48" si="833">HLOOKUP(BJ$2,$E47:$AG48,2,FALSE)</f>
        <v>1.7</v>
      </c>
      <c r="BK48" s="56">
        <f t="shared" ref="BK48" si="834">HLOOKUP(BK$2,$E47:$AG48,2,FALSE)</f>
        <v>9.1999999999999993</v>
      </c>
      <c r="BL48" s="56">
        <f t="shared" ref="BL48" si="835">HLOOKUP(BL$2,$E47:$AG48,2,FALSE)</f>
        <v>4</v>
      </c>
      <c r="BM48" s="56">
        <f t="shared" ref="BM48" si="836">HLOOKUP(BM$2,$E47:$AG48,2,FALSE)</f>
        <v>0.8</v>
      </c>
      <c r="BN48" s="56" t="e">
        <f t="shared" ref="BN48" si="837">HLOOKUP(BN$2,$E47:$AG48,2,FALSE)</f>
        <v>#N/A</v>
      </c>
      <c r="BO48" s="56">
        <f t="shared" ref="BO48" si="838">HLOOKUP(BO$2,$E47:$AG48,2,FALSE)</f>
        <v>8.3000000000000007</v>
      </c>
      <c r="BP48" s="56" t="e">
        <f t="shared" ref="BP48" si="839">HLOOKUP(BP$2,$E47:$AG48,2,FALSE)</f>
        <v>#N/A</v>
      </c>
      <c r="BQ48" s="56" t="e">
        <f t="shared" ref="BQ48" si="840">HLOOKUP(BQ$2,$E47:$AG48,2,FALSE)</f>
        <v>#N/A</v>
      </c>
      <c r="BR48" s="56">
        <f t="shared" ref="BR48" si="841">HLOOKUP(BR$2,$E47:$AG48,2,FALSE)</f>
        <v>0.8</v>
      </c>
      <c r="BS48" s="56">
        <f t="shared" ref="BS48" si="842">HLOOKUP(BS$2,$E47:$AG48,2,FALSE)</f>
        <v>1.6</v>
      </c>
      <c r="BT48" s="56">
        <f t="shared" ref="BT48" si="843">HLOOKUP(BT$2,$E47:$AG48,2,FALSE)</f>
        <v>0.5</v>
      </c>
      <c r="BU48" s="56" t="e">
        <f t="shared" ref="BU48" si="844">HLOOKUP(BU$2,$E47:$AG48,2,FALSE)</f>
        <v>#N/A</v>
      </c>
    </row>
    <row r="49" spans="1:73" x14ac:dyDescent="0.25">
      <c r="B49" s="56">
        <f>A50-1</f>
        <v>219</v>
      </c>
      <c r="C49" s="94" t="s">
        <v>410</v>
      </c>
      <c r="D49" s="71" t="s">
        <v>0</v>
      </c>
      <c r="E49" s="11" t="s">
        <v>326</v>
      </c>
      <c r="F49" s="11" t="s">
        <v>327</v>
      </c>
      <c r="G49" s="11" t="s">
        <v>52</v>
      </c>
      <c r="H49" s="11" t="s">
        <v>53</v>
      </c>
      <c r="I49" s="11" t="s">
        <v>328</v>
      </c>
      <c r="J49" s="11" t="s">
        <v>55</v>
      </c>
      <c r="K49" s="11" t="s">
        <v>329</v>
      </c>
      <c r="L49" s="11" t="s">
        <v>330</v>
      </c>
      <c r="M49" s="11" t="s">
        <v>331</v>
      </c>
      <c r="N49" s="11" t="s">
        <v>332</v>
      </c>
      <c r="O49" s="11" t="s">
        <v>335</v>
      </c>
      <c r="P49" s="11" t="s">
        <v>334</v>
      </c>
      <c r="Q49" s="11" t="s">
        <v>336</v>
      </c>
      <c r="R49" s="11" t="s">
        <v>338</v>
      </c>
      <c r="S49" s="11" t="s">
        <v>339</v>
      </c>
      <c r="T49" s="11" t="s">
        <v>382</v>
      </c>
      <c r="U49" s="11" t="s">
        <v>344</v>
      </c>
      <c r="V49" s="11" t="s">
        <v>340</v>
      </c>
      <c r="W49" s="11" t="s">
        <v>347</v>
      </c>
      <c r="X49" s="11" t="s">
        <v>343</v>
      </c>
      <c r="Y49" s="11" t="s">
        <v>345</v>
      </c>
      <c r="Z49" s="11" t="s">
        <v>352</v>
      </c>
      <c r="AA49" s="11" t="s">
        <v>346</v>
      </c>
      <c r="AB49" s="11" t="s">
        <v>353</v>
      </c>
      <c r="AC49" s="11" t="s">
        <v>349</v>
      </c>
      <c r="AD49" s="11" t="s">
        <v>351</v>
      </c>
      <c r="AE49" s="11" t="s">
        <v>354</v>
      </c>
      <c r="AF49" s="11" t="s">
        <v>350</v>
      </c>
    </row>
    <row r="50" spans="1:73" x14ac:dyDescent="0.25">
      <c r="A50" s="56">
        <v>220</v>
      </c>
      <c r="B50" s="56">
        <f>A50</f>
        <v>220</v>
      </c>
      <c r="C50" s="94"/>
      <c r="D50" s="72" t="s">
        <v>325</v>
      </c>
      <c r="E50" s="11">
        <v>10.5</v>
      </c>
      <c r="F50" s="11">
        <v>30.9</v>
      </c>
      <c r="G50" s="11">
        <v>1486.4</v>
      </c>
      <c r="H50" s="11">
        <v>826.3</v>
      </c>
      <c r="I50" s="11">
        <v>97.8</v>
      </c>
      <c r="J50" s="11">
        <v>1714.5</v>
      </c>
      <c r="K50" s="11">
        <v>31.3</v>
      </c>
      <c r="L50" s="11">
        <v>40.5</v>
      </c>
      <c r="M50" s="11">
        <v>1.5</v>
      </c>
      <c r="N50" s="11">
        <v>0.1</v>
      </c>
      <c r="O50" s="11">
        <v>7.2</v>
      </c>
      <c r="P50" s="11">
        <v>4.0999999999999996</v>
      </c>
      <c r="Q50" s="11">
        <v>18.899999999999999</v>
      </c>
      <c r="R50" s="11">
        <v>1.5</v>
      </c>
      <c r="S50" s="11">
        <v>3.1</v>
      </c>
      <c r="T50" s="11">
        <v>0.2</v>
      </c>
      <c r="U50" s="11">
        <v>8.4</v>
      </c>
      <c r="V50" s="11">
        <v>3.7</v>
      </c>
      <c r="W50" s="11">
        <v>2.5</v>
      </c>
      <c r="X50" s="11">
        <v>3.7</v>
      </c>
      <c r="Y50" s="11">
        <v>9.1999999999999993</v>
      </c>
      <c r="Z50" s="11">
        <v>15.5</v>
      </c>
      <c r="AA50" s="11">
        <v>7.4</v>
      </c>
      <c r="AB50" s="11">
        <v>0.8</v>
      </c>
      <c r="AC50" s="11">
        <v>13.9</v>
      </c>
      <c r="AD50" s="11">
        <v>0.8</v>
      </c>
      <c r="AE50" s="11">
        <v>1.1000000000000001</v>
      </c>
      <c r="AF50" s="11">
        <v>0.7</v>
      </c>
      <c r="AI50" s="107">
        <v>220</v>
      </c>
      <c r="AJ50" s="56">
        <f t="shared" ref="AJ50" si="845">HLOOKUP(AJ$2,$E49:$AG50,2,FALSE)</f>
        <v>10.5</v>
      </c>
      <c r="AK50" s="56">
        <f t="shared" ref="AK50" si="846">HLOOKUP(AK$2,$E49:$AG50,2,FALSE)</f>
        <v>30.9</v>
      </c>
      <c r="AL50" s="56">
        <f t="shared" ref="AL50" si="847">HLOOKUP(AL$2,$E49:$AG50,2,FALSE)</f>
        <v>1486.4</v>
      </c>
      <c r="AM50" s="56">
        <f t="shared" ref="AM50" si="848">HLOOKUP(AM$2,$E49:$AG50,2,FALSE)</f>
        <v>826.3</v>
      </c>
      <c r="AN50" s="56">
        <f t="shared" ref="AN50" si="849">HLOOKUP(AN$2,$E49:$AG50,2,FALSE)</f>
        <v>97.8</v>
      </c>
      <c r="AO50" s="56">
        <f t="shared" ref="AO50" si="850">HLOOKUP(AO$2,$E49:$AG50,2,FALSE)</f>
        <v>1714.5</v>
      </c>
      <c r="AP50" s="56">
        <f t="shared" ref="AP50" si="851">HLOOKUP(AP$2,$E49:$AG50,2,FALSE)</f>
        <v>31.3</v>
      </c>
      <c r="AQ50" s="56">
        <f t="shared" ref="AQ50" si="852">HLOOKUP(AQ$2,$E49:$AG50,2,FALSE)</f>
        <v>40.5</v>
      </c>
      <c r="AR50" s="56">
        <f t="shared" ref="AR50" si="853">HLOOKUP(AR$2,$E49:$AG50,2,FALSE)</f>
        <v>1.5</v>
      </c>
      <c r="AS50" s="56">
        <f t="shared" ref="AS50" si="854">HLOOKUP(AS$2,$E49:$AG50,2,FALSE)</f>
        <v>0.1</v>
      </c>
      <c r="AT50" s="56">
        <f t="shared" ref="AT50" si="855">HLOOKUP(AT$2,$E49:$AG50,2,FALSE)</f>
        <v>7.2</v>
      </c>
      <c r="AU50" s="56" t="e">
        <f t="shared" ref="AU50" si="856">HLOOKUP(AU$2,$E49:$AG50,2,FALSE)</f>
        <v>#N/A</v>
      </c>
      <c r="AV50" s="56">
        <f t="shared" ref="AV50" si="857">HLOOKUP(AV$2,$E49:$AG50,2,FALSE)</f>
        <v>4.0999999999999996</v>
      </c>
      <c r="AW50" s="56" t="e">
        <f t="shared" ref="AW50" si="858">HLOOKUP(AW$2,$E49:$AG50,2,FALSE)</f>
        <v>#N/A</v>
      </c>
      <c r="AX50" s="56">
        <f t="shared" ref="AX50" si="859">HLOOKUP(AX$2,$E49:$AG50,2,FALSE)</f>
        <v>18.899999999999999</v>
      </c>
      <c r="AY50" s="56">
        <f t="shared" ref="AY50" si="860">HLOOKUP(AY$2,$E49:$AG50,2,FALSE)</f>
        <v>1.5</v>
      </c>
      <c r="AZ50" s="56">
        <f t="shared" ref="AZ50" si="861">HLOOKUP(AZ$2,$E49:$AG50,2,FALSE)</f>
        <v>3.1</v>
      </c>
      <c r="BA50" s="56">
        <f t="shared" ref="BA50" si="862">HLOOKUP(BA$2,$E49:$AG50,2,FALSE)</f>
        <v>0.2</v>
      </c>
      <c r="BB50" s="56" t="e">
        <f t="shared" ref="BB50" si="863">HLOOKUP(BB$2,$E49:$AG50,2,FALSE)</f>
        <v>#N/A</v>
      </c>
      <c r="BC50" s="56" t="e">
        <f t="shared" ref="BC50" si="864">HLOOKUP(BC$2,$E49:$AG50,2,FALSE)</f>
        <v>#N/A</v>
      </c>
      <c r="BD50" s="56" t="e">
        <f t="shared" ref="BD50" si="865">HLOOKUP(BD$2,$E49:$AG50,2,FALSE)</f>
        <v>#N/A</v>
      </c>
      <c r="BE50" s="56">
        <f t="shared" ref="BE50" si="866">HLOOKUP(BE$2,$E49:$AG50,2,FALSE)</f>
        <v>8.4</v>
      </c>
      <c r="BF50" s="56">
        <f t="shared" ref="BF50" si="867">HLOOKUP(BF$2,$E49:$AG50,2,FALSE)</f>
        <v>3.7</v>
      </c>
      <c r="BG50" s="56">
        <f t="shared" ref="BG50" si="868">HLOOKUP(BG$2,$E49:$AG50,2,FALSE)</f>
        <v>2.5</v>
      </c>
      <c r="BH50" s="56">
        <f t="shared" ref="BH50" si="869">HLOOKUP(BH$2,$E49:$AG50,2,FALSE)</f>
        <v>3.7</v>
      </c>
      <c r="BI50" s="56">
        <f t="shared" ref="BI50" si="870">HLOOKUP(BI$2,$E49:$AG50,2,FALSE)</f>
        <v>9.1999999999999993</v>
      </c>
      <c r="BJ50" s="56">
        <f t="shared" ref="BJ50" si="871">HLOOKUP(BJ$2,$E49:$AG50,2,FALSE)</f>
        <v>15.5</v>
      </c>
      <c r="BK50" s="56">
        <f t="shared" ref="BK50" si="872">HLOOKUP(BK$2,$E49:$AG50,2,FALSE)</f>
        <v>7.4</v>
      </c>
      <c r="BL50" s="56" t="e">
        <f t="shared" ref="BL50:BM50" si="873">HLOOKUP(BL$2,$E49:$AG50,2,FALSE)</f>
        <v>#N/A</v>
      </c>
      <c r="BM50" s="56" t="e">
        <f t="shared" si="873"/>
        <v>#N/A</v>
      </c>
      <c r="BN50" s="56">
        <f t="shared" ref="BN50" si="874">HLOOKUP(BN$2,$E49:$AG50,2,FALSE)</f>
        <v>0.8</v>
      </c>
      <c r="BO50" s="56">
        <f t="shared" ref="BO50" si="875">HLOOKUP(BO$2,$E49:$AG50,2,FALSE)</f>
        <v>13.9</v>
      </c>
      <c r="BP50" s="56" t="e">
        <f t="shared" ref="BP50" si="876">HLOOKUP(BP$2,$E49:$AG50,2,FALSE)</f>
        <v>#N/A</v>
      </c>
      <c r="BQ50" s="56" t="e">
        <f t="shared" ref="BQ50" si="877">HLOOKUP(BQ$2,$E49:$AG50,2,FALSE)</f>
        <v>#N/A</v>
      </c>
      <c r="BR50" s="56">
        <f t="shared" ref="BR50" si="878">HLOOKUP(BR$2,$E49:$AG50,2,FALSE)</f>
        <v>0.8</v>
      </c>
      <c r="BS50" s="56">
        <f t="shared" ref="BS50" si="879">HLOOKUP(BS$2,$E49:$AG50,2,FALSE)</f>
        <v>1.1000000000000001</v>
      </c>
      <c r="BT50" s="56">
        <f t="shared" ref="BT50" si="880">HLOOKUP(BT$2,$E49:$AG50,2,FALSE)</f>
        <v>0.7</v>
      </c>
      <c r="BU50" s="56" t="e">
        <f t="shared" ref="BU50" si="881">HLOOKUP(BU$2,$E49:$AG50,2,FALSE)</f>
        <v>#N/A</v>
      </c>
    </row>
    <row r="51" spans="1:73" x14ac:dyDescent="0.25">
      <c r="B51" s="56">
        <f>A52-1</f>
        <v>229</v>
      </c>
      <c r="C51" s="94" t="s">
        <v>405</v>
      </c>
      <c r="D51" s="71" t="s">
        <v>0</v>
      </c>
      <c r="E51" s="11" t="s">
        <v>326</v>
      </c>
      <c r="F51" s="11" t="s">
        <v>327</v>
      </c>
      <c r="G51" s="11" t="s">
        <v>52</v>
      </c>
      <c r="H51" s="11" t="s">
        <v>53</v>
      </c>
      <c r="I51" s="11" t="s">
        <v>328</v>
      </c>
      <c r="J51" s="11" t="s">
        <v>55</v>
      </c>
      <c r="K51" s="11" t="s">
        <v>329</v>
      </c>
      <c r="L51" s="11" t="s">
        <v>330</v>
      </c>
      <c r="M51" s="11" t="s">
        <v>331</v>
      </c>
      <c r="N51" s="11" t="s">
        <v>332</v>
      </c>
      <c r="O51" s="11" t="s">
        <v>335</v>
      </c>
      <c r="P51" s="11" t="s">
        <v>333</v>
      </c>
      <c r="Q51" s="11" t="s">
        <v>334</v>
      </c>
      <c r="R51" s="11" t="s">
        <v>337</v>
      </c>
      <c r="S51" s="11" t="s">
        <v>336</v>
      </c>
      <c r="T51" s="11" t="s">
        <v>338</v>
      </c>
      <c r="U51" s="11" t="s">
        <v>339</v>
      </c>
      <c r="V51" s="11" t="s">
        <v>341</v>
      </c>
      <c r="W51" s="11" t="s">
        <v>344</v>
      </c>
      <c r="X51" s="11" t="s">
        <v>340</v>
      </c>
      <c r="Y51" s="11" t="s">
        <v>343</v>
      </c>
      <c r="Z51" s="11" t="s">
        <v>345</v>
      </c>
      <c r="AA51" s="11" t="s">
        <v>346</v>
      </c>
      <c r="AB51" s="11" t="s">
        <v>355</v>
      </c>
      <c r="AC51" s="11" t="s">
        <v>353</v>
      </c>
      <c r="AD51" s="11" t="s">
        <v>349</v>
      </c>
      <c r="AE51" s="11" t="s">
        <v>351</v>
      </c>
      <c r="AF51" s="11" t="s">
        <v>354</v>
      </c>
      <c r="AG51" s="11" t="s">
        <v>350</v>
      </c>
    </row>
    <row r="52" spans="1:73" x14ac:dyDescent="0.25">
      <c r="A52" s="56">
        <v>230</v>
      </c>
      <c r="B52" s="56">
        <f>A52</f>
        <v>230</v>
      </c>
      <c r="C52" s="94"/>
      <c r="D52" s="72" t="s">
        <v>325</v>
      </c>
      <c r="E52" s="11">
        <v>6.8</v>
      </c>
      <c r="F52" s="11">
        <v>33.700000000000003</v>
      </c>
      <c r="G52" s="11">
        <v>1606.4</v>
      </c>
      <c r="H52" s="11">
        <v>896.1</v>
      </c>
      <c r="I52" s="11">
        <v>107</v>
      </c>
      <c r="J52" s="11">
        <v>1694.2</v>
      </c>
      <c r="K52" s="11">
        <v>24</v>
      </c>
      <c r="L52" s="11">
        <v>34.9</v>
      </c>
      <c r="M52" s="11">
        <v>1.3</v>
      </c>
      <c r="N52" s="11">
        <v>0.4</v>
      </c>
      <c r="O52" s="11">
        <v>3.9</v>
      </c>
      <c r="P52" s="11">
        <v>0.1</v>
      </c>
      <c r="Q52" s="11">
        <v>4</v>
      </c>
      <c r="R52" s="11">
        <v>0.5</v>
      </c>
      <c r="S52" s="11">
        <v>20.5</v>
      </c>
      <c r="T52" s="11">
        <v>1.3</v>
      </c>
      <c r="U52" s="11">
        <v>2</v>
      </c>
      <c r="V52" s="11">
        <v>1.9</v>
      </c>
      <c r="W52" s="11">
        <v>4</v>
      </c>
      <c r="X52" s="11">
        <v>2.5</v>
      </c>
      <c r="Y52" s="11">
        <v>2.6</v>
      </c>
      <c r="Z52" s="11">
        <v>1.5</v>
      </c>
      <c r="AA52" s="11">
        <v>0.7</v>
      </c>
      <c r="AB52" s="11">
        <v>3.2</v>
      </c>
      <c r="AC52" s="11">
        <v>0.4</v>
      </c>
      <c r="AD52" s="11">
        <v>8.6</v>
      </c>
      <c r="AE52" s="11">
        <v>2.1</v>
      </c>
      <c r="AF52" s="11">
        <v>1.3</v>
      </c>
      <c r="AG52" s="11">
        <v>0.8</v>
      </c>
      <c r="AI52" s="107">
        <v>230</v>
      </c>
      <c r="AJ52" s="56">
        <f t="shared" ref="AJ52" si="882">HLOOKUP(AJ$2,$E51:$AG52,2,FALSE)</f>
        <v>6.8</v>
      </c>
      <c r="AK52" s="56">
        <f t="shared" ref="AK52" si="883">HLOOKUP(AK$2,$E51:$AG52,2,FALSE)</f>
        <v>33.700000000000003</v>
      </c>
      <c r="AL52" s="56">
        <f t="shared" ref="AL52" si="884">HLOOKUP(AL$2,$E51:$AG52,2,FALSE)</f>
        <v>1606.4</v>
      </c>
      <c r="AM52" s="56">
        <f t="shared" ref="AM52" si="885">HLOOKUP(AM$2,$E51:$AG52,2,FALSE)</f>
        <v>896.1</v>
      </c>
      <c r="AN52" s="56">
        <f t="shared" ref="AN52" si="886">HLOOKUP(AN$2,$E51:$AG52,2,FALSE)</f>
        <v>107</v>
      </c>
      <c r="AO52" s="56">
        <f t="shared" ref="AO52" si="887">HLOOKUP(AO$2,$E51:$AG52,2,FALSE)</f>
        <v>1694.2</v>
      </c>
      <c r="AP52" s="56">
        <f t="shared" ref="AP52" si="888">HLOOKUP(AP$2,$E51:$AG52,2,FALSE)</f>
        <v>24</v>
      </c>
      <c r="AQ52" s="56">
        <f t="shared" ref="AQ52" si="889">HLOOKUP(AQ$2,$E51:$AG52,2,FALSE)</f>
        <v>34.9</v>
      </c>
      <c r="AR52" s="56">
        <f t="shared" ref="AR52" si="890">HLOOKUP(AR$2,$E51:$AG52,2,FALSE)</f>
        <v>1.3</v>
      </c>
      <c r="AS52" s="56">
        <f t="shared" ref="AS52" si="891">HLOOKUP(AS$2,$E51:$AG52,2,FALSE)</f>
        <v>0.4</v>
      </c>
      <c r="AT52" s="56">
        <f t="shared" ref="AT52" si="892">HLOOKUP(AT$2,$E51:$AG52,2,FALSE)</f>
        <v>3.9</v>
      </c>
      <c r="AU52" s="56">
        <f t="shared" ref="AU52" si="893">HLOOKUP(AU$2,$E51:$AG52,2,FALSE)</f>
        <v>0.1</v>
      </c>
      <c r="AV52" s="56">
        <f t="shared" ref="AV52" si="894">HLOOKUP(AV$2,$E51:$AG52,2,FALSE)</f>
        <v>4</v>
      </c>
      <c r="AW52" s="56">
        <f t="shared" ref="AW52" si="895">HLOOKUP(AW$2,$E51:$AG52,2,FALSE)</f>
        <v>0.5</v>
      </c>
      <c r="AX52" s="56">
        <f t="shared" ref="AX52" si="896">HLOOKUP(AX$2,$E51:$AG52,2,FALSE)</f>
        <v>20.5</v>
      </c>
      <c r="AY52" s="56">
        <f t="shared" ref="AY52" si="897">HLOOKUP(AY$2,$E51:$AG52,2,FALSE)</f>
        <v>1.3</v>
      </c>
      <c r="AZ52" s="56">
        <f t="shared" ref="AZ52" si="898">HLOOKUP(AZ$2,$E51:$AG52,2,FALSE)</f>
        <v>2</v>
      </c>
      <c r="BA52" s="56" t="e">
        <f t="shared" ref="BA52" si="899">HLOOKUP(BA$2,$E51:$AG52,2,FALSE)</f>
        <v>#N/A</v>
      </c>
      <c r="BB52" s="56" t="e">
        <f t="shared" ref="BB52" si="900">HLOOKUP(BB$2,$E51:$AG52,2,FALSE)</f>
        <v>#N/A</v>
      </c>
      <c r="BC52" s="56" t="e">
        <f t="shared" ref="BC52" si="901">HLOOKUP(BC$2,$E51:$AG52,2,FALSE)</f>
        <v>#N/A</v>
      </c>
      <c r="BD52" s="56">
        <f t="shared" ref="BD52" si="902">HLOOKUP(BD$2,$E51:$AG52,2,FALSE)</f>
        <v>1.9</v>
      </c>
      <c r="BE52" s="56">
        <f t="shared" ref="BE52" si="903">HLOOKUP(BE$2,$E51:$AG52,2,FALSE)</f>
        <v>4</v>
      </c>
      <c r="BF52" s="56">
        <f t="shared" ref="BF52" si="904">HLOOKUP(BF$2,$E51:$AG52,2,FALSE)</f>
        <v>2.5</v>
      </c>
      <c r="BG52" s="56" t="e">
        <f t="shared" ref="BG52" si="905">HLOOKUP(BG$2,$E51:$AG52,2,FALSE)</f>
        <v>#N/A</v>
      </c>
      <c r="BH52" s="56">
        <f t="shared" ref="BH52" si="906">HLOOKUP(BH$2,$E51:$AG52,2,FALSE)</f>
        <v>2.6</v>
      </c>
      <c r="BI52" s="56">
        <f t="shared" ref="BI52" si="907">HLOOKUP(BI$2,$E51:$AG52,2,FALSE)</f>
        <v>1.5</v>
      </c>
      <c r="BJ52" s="56" t="e">
        <f t="shared" ref="BJ52" si="908">HLOOKUP(BJ$2,$E51:$AG52,2,FALSE)</f>
        <v>#N/A</v>
      </c>
      <c r="BK52" s="56">
        <f t="shared" ref="BK52" si="909">HLOOKUP(BK$2,$E51:$AG52,2,FALSE)</f>
        <v>0.7</v>
      </c>
      <c r="BL52" s="56">
        <f t="shared" ref="BL52" si="910">HLOOKUP(BL$2,$E51:$AG52,2,FALSE)</f>
        <v>3.2</v>
      </c>
      <c r="BM52" s="56" t="e">
        <f t="shared" ref="BM52" si="911">HLOOKUP(BM$2,$E51:$AG52,2,FALSE)</f>
        <v>#N/A</v>
      </c>
      <c r="BN52" s="56">
        <f t="shared" ref="BN52" si="912">HLOOKUP(BN$2,$E51:$AG52,2,FALSE)</f>
        <v>0.4</v>
      </c>
      <c r="BO52" s="56">
        <f t="shared" ref="BO52" si="913">HLOOKUP(BO$2,$E51:$AG52,2,FALSE)</f>
        <v>8.6</v>
      </c>
      <c r="BP52" s="56" t="e">
        <f t="shared" ref="BP52" si="914">HLOOKUP(BP$2,$E51:$AG52,2,FALSE)</f>
        <v>#N/A</v>
      </c>
      <c r="BQ52" s="56" t="e">
        <f t="shared" ref="BQ52" si="915">HLOOKUP(BQ$2,$E51:$AG52,2,FALSE)</f>
        <v>#N/A</v>
      </c>
      <c r="BR52" s="56">
        <f t="shared" ref="BR52" si="916">HLOOKUP(BR$2,$E51:$AG52,2,FALSE)</f>
        <v>2.1</v>
      </c>
      <c r="BS52" s="56">
        <f t="shared" ref="BS52" si="917">HLOOKUP(BS$2,$E51:$AG52,2,FALSE)</f>
        <v>1.3</v>
      </c>
      <c r="BT52" s="56">
        <f t="shared" ref="BT52" si="918">HLOOKUP(BT$2,$E51:$AG52,2,FALSE)</f>
        <v>0.8</v>
      </c>
      <c r="BU52" s="56" t="e">
        <f t="shared" ref="BU52" si="919">HLOOKUP(BU$2,$E51:$AG52,2,FALSE)</f>
        <v>#N/A</v>
      </c>
    </row>
    <row r="53" spans="1:73" x14ac:dyDescent="0.25">
      <c r="B53" s="56">
        <f>A54-1</f>
        <v>239</v>
      </c>
      <c r="C53" s="94" t="s">
        <v>386</v>
      </c>
      <c r="D53" s="71" t="s">
        <v>0</v>
      </c>
      <c r="E53" s="11" t="s">
        <v>326</v>
      </c>
      <c r="F53" s="11" t="s">
        <v>327</v>
      </c>
      <c r="G53" s="11" t="s">
        <v>52</v>
      </c>
      <c r="H53" s="11" t="s">
        <v>53</v>
      </c>
      <c r="I53" s="11" t="s">
        <v>328</v>
      </c>
      <c r="J53" s="11" t="s">
        <v>55</v>
      </c>
      <c r="K53" s="11" t="s">
        <v>329</v>
      </c>
      <c r="L53" s="11" t="s">
        <v>330</v>
      </c>
      <c r="M53" s="11" t="s">
        <v>331</v>
      </c>
      <c r="N53" s="11" t="s">
        <v>332</v>
      </c>
      <c r="O53" s="11" t="s">
        <v>334</v>
      </c>
      <c r="P53" s="11" t="s">
        <v>337</v>
      </c>
      <c r="Q53" s="11" t="s">
        <v>336</v>
      </c>
      <c r="R53" s="11" t="s">
        <v>338</v>
      </c>
      <c r="S53" s="11" t="s">
        <v>339</v>
      </c>
      <c r="T53" s="11" t="s">
        <v>341</v>
      </c>
      <c r="U53" s="11" t="s">
        <v>344</v>
      </c>
      <c r="V53" s="11" t="s">
        <v>340</v>
      </c>
      <c r="W53" s="11" t="s">
        <v>343</v>
      </c>
      <c r="X53" s="11" t="s">
        <v>352</v>
      </c>
      <c r="Y53" s="11" t="s">
        <v>346</v>
      </c>
      <c r="Z53" s="11" t="s">
        <v>348</v>
      </c>
      <c r="AA53" s="11" t="s">
        <v>349</v>
      </c>
      <c r="AB53" s="11" t="s">
        <v>351</v>
      </c>
      <c r="AC53" s="11" t="s">
        <v>354</v>
      </c>
      <c r="AD53" s="11" t="s">
        <v>350</v>
      </c>
    </row>
    <row r="54" spans="1:73" x14ac:dyDescent="0.25">
      <c r="A54" s="56">
        <v>240</v>
      </c>
      <c r="B54" s="56">
        <f>A54</f>
        <v>240</v>
      </c>
      <c r="C54" s="94"/>
      <c r="D54" s="72" t="s">
        <v>325</v>
      </c>
      <c r="E54" s="11">
        <v>8</v>
      </c>
      <c r="F54" s="11">
        <v>36.6</v>
      </c>
      <c r="G54" s="11">
        <v>1720.9</v>
      </c>
      <c r="H54" s="11">
        <v>916.8</v>
      </c>
      <c r="I54" s="11">
        <v>106.8</v>
      </c>
      <c r="J54" s="11">
        <v>1714.5</v>
      </c>
      <c r="K54" s="11">
        <v>32.700000000000003</v>
      </c>
      <c r="L54" s="11">
        <v>36.4</v>
      </c>
      <c r="M54" s="11">
        <v>1.4</v>
      </c>
      <c r="N54" s="11">
        <v>0.3</v>
      </c>
      <c r="O54" s="11">
        <v>3.6</v>
      </c>
      <c r="P54" s="11">
        <v>1.3</v>
      </c>
      <c r="Q54" s="11">
        <v>17</v>
      </c>
      <c r="R54" s="11">
        <v>1.5</v>
      </c>
      <c r="S54" s="11">
        <v>2.1</v>
      </c>
      <c r="T54" s="11">
        <v>0.5</v>
      </c>
      <c r="U54" s="11">
        <v>0.6</v>
      </c>
      <c r="V54" s="11">
        <v>1.7</v>
      </c>
      <c r="W54" s="11">
        <v>5</v>
      </c>
      <c r="X54" s="11">
        <v>8</v>
      </c>
      <c r="Y54" s="11">
        <v>6.2</v>
      </c>
      <c r="Z54" s="11">
        <v>0.4</v>
      </c>
      <c r="AA54" s="11">
        <v>9.3000000000000007</v>
      </c>
      <c r="AB54" s="11">
        <v>0.9</v>
      </c>
      <c r="AC54" s="11">
        <v>0.8</v>
      </c>
      <c r="AD54" s="11">
        <v>0.4</v>
      </c>
      <c r="AI54" s="107">
        <v>240</v>
      </c>
      <c r="AJ54" s="56">
        <f t="shared" ref="AJ54" si="920">HLOOKUP(AJ$2,$E53:$AG54,2,FALSE)</f>
        <v>8</v>
      </c>
      <c r="AK54" s="56">
        <f t="shared" ref="AK54" si="921">HLOOKUP(AK$2,$E53:$AG54,2,FALSE)</f>
        <v>36.6</v>
      </c>
      <c r="AL54" s="56">
        <f t="shared" ref="AL54" si="922">HLOOKUP(AL$2,$E53:$AG54,2,FALSE)</f>
        <v>1720.9</v>
      </c>
      <c r="AM54" s="56">
        <f t="shared" ref="AM54" si="923">HLOOKUP(AM$2,$E53:$AG54,2,FALSE)</f>
        <v>916.8</v>
      </c>
      <c r="AN54" s="56">
        <f t="shared" ref="AN54" si="924">HLOOKUP(AN$2,$E53:$AG54,2,FALSE)</f>
        <v>106.8</v>
      </c>
      <c r="AO54" s="56">
        <f t="shared" ref="AO54" si="925">HLOOKUP(AO$2,$E53:$AG54,2,FALSE)</f>
        <v>1714.5</v>
      </c>
      <c r="AP54" s="56">
        <f t="shared" ref="AP54" si="926">HLOOKUP(AP$2,$E53:$AG54,2,FALSE)</f>
        <v>32.700000000000003</v>
      </c>
      <c r="AQ54" s="56">
        <f t="shared" ref="AQ54" si="927">HLOOKUP(AQ$2,$E53:$AG54,2,FALSE)</f>
        <v>36.4</v>
      </c>
      <c r="AR54" s="56">
        <f t="shared" ref="AR54" si="928">HLOOKUP(AR$2,$E53:$AG54,2,FALSE)</f>
        <v>1.4</v>
      </c>
      <c r="AS54" s="56">
        <f t="shared" ref="AS54" si="929">HLOOKUP(AS$2,$E53:$AG54,2,FALSE)</f>
        <v>0.3</v>
      </c>
      <c r="AT54" s="56" t="e">
        <f t="shared" ref="AT54" si="930">HLOOKUP(AT$2,$E53:$AG54,2,FALSE)</f>
        <v>#N/A</v>
      </c>
      <c r="AU54" s="56" t="e">
        <f t="shared" ref="AU54" si="931">HLOOKUP(AU$2,$E53:$AG54,2,FALSE)</f>
        <v>#N/A</v>
      </c>
      <c r="AV54" s="56">
        <f t="shared" ref="AV54" si="932">HLOOKUP(AV$2,$E53:$AG54,2,FALSE)</f>
        <v>3.6</v>
      </c>
      <c r="AW54" s="56">
        <f t="shared" ref="AW54" si="933">HLOOKUP(AW$2,$E53:$AG54,2,FALSE)</f>
        <v>1.3</v>
      </c>
      <c r="AX54" s="56">
        <f t="shared" ref="AX54" si="934">HLOOKUP(AX$2,$E53:$AG54,2,FALSE)</f>
        <v>17</v>
      </c>
      <c r="AY54" s="56">
        <f t="shared" ref="AY54" si="935">HLOOKUP(AY$2,$E53:$AG54,2,FALSE)</f>
        <v>1.5</v>
      </c>
      <c r="AZ54" s="56">
        <f t="shared" ref="AZ54" si="936">HLOOKUP(AZ$2,$E53:$AG54,2,FALSE)</f>
        <v>2.1</v>
      </c>
      <c r="BA54" s="56" t="e">
        <f t="shared" ref="BA54" si="937">HLOOKUP(BA$2,$E53:$AG54,2,FALSE)</f>
        <v>#N/A</v>
      </c>
      <c r="BB54" s="56" t="e">
        <f t="shared" ref="BB54" si="938">HLOOKUP(BB$2,$E53:$AG54,2,FALSE)</f>
        <v>#N/A</v>
      </c>
      <c r="BC54" s="56" t="e">
        <f t="shared" ref="BC54" si="939">HLOOKUP(BC$2,$E53:$AG54,2,FALSE)</f>
        <v>#N/A</v>
      </c>
      <c r="BD54" s="56">
        <f t="shared" ref="BD54" si="940">HLOOKUP(BD$2,$E53:$AG54,2,FALSE)</f>
        <v>0.5</v>
      </c>
      <c r="BE54" s="56">
        <f t="shared" ref="BE54" si="941">HLOOKUP(BE$2,$E53:$AG54,2,FALSE)</f>
        <v>0.6</v>
      </c>
      <c r="BF54" s="56">
        <f t="shared" ref="BF54" si="942">HLOOKUP(BF$2,$E53:$AG54,2,FALSE)</f>
        <v>1.7</v>
      </c>
      <c r="BG54" s="56" t="e">
        <f t="shared" ref="BG54" si="943">HLOOKUP(BG$2,$E53:$AG54,2,FALSE)</f>
        <v>#N/A</v>
      </c>
      <c r="BH54" s="56">
        <f t="shared" ref="BH54" si="944">HLOOKUP(BH$2,$E53:$AG54,2,FALSE)</f>
        <v>5</v>
      </c>
      <c r="BI54" s="56" t="e">
        <f t="shared" ref="BI54" si="945">HLOOKUP(BI$2,$E53:$AG54,2,FALSE)</f>
        <v>#N/A</v>
      </c>
      <c r="BJ54" s="56">
        <f t="shared" ref="BJ54" si="946">HLOOKUP(BJ$2,$E53:$AG54,2,FALSE)</f>
        <v>8</v>
      </c>
      <c r="BK54" s="56">
        <f t="shared" ref="BK54" si="947">HLOOKUP(BK$2,$E53:$AG54,2,FALSE)</f>
        <v>6.2</v>
      </c>
      <c r="BL54" s="56" t="e">
        <f t="shared" ref="BL54" si="948">HLOOKUP(BL$2,$E53:$AG54,2,FALSE)</f>
        <v>#N/A</v>
      </c>
      <c r="BM54" s="56">
        <f t="shared" ref="BM54" si="949">HLOOKUP(BM$2,$E53:$AG54,2,FALSE)</f>
        <v>0.4</v>
      </c>
      <c r="BN54" s="56" t="e">
        <f t="shared" ref="BN54" si="950">HLOOKUP(BN$2,$E53:$AG54,2,FALSE)</f>
        <v>#N/A</v>
      </c>
      <c r="BO54" s="56">
        <f t="shared" ref="BO54" si="951">HLOOKUP(BO$2,$E53:$AG54,2,FALSE)</f>
        <v>9.3000000000000007</v>
      </c>
      <c r="BP54" s="56" t="e">
        <f t="shared" ref="BP54" si="952">HLOOKUP(BP$2,$E53:$AG54,2,FALSE)</f>
        <v>#N/A</v>
      </c>
      <c r="BQ54" s="56" t="e">
        <f t="shared" ref="BQ54" si="953">HLOOKUP(BQ$2,$E53:$AG54,2,FALSE)</f>
        <v>#N/A</v>
      </c>
      <c r="BR54" s="56">
        <f t="shared" ref="BR54" si="954">HLOOKUP(BR$2,$E53:$AG54,2,FALSE)</f>
        <v>0.9</v>
      </c>
      <c r="BS54" s="56">
        <f t="shared" ref="BS54" si="955">HLOOKUP(BS$2,$E53:$AG54,2,FALSE)</f>
        <v>0.8</v>
      </c>
      <c r="BT54" s="56">
        <f t="shared" ref="BT54" si="956">HLOOKUP(BT$2,$E53:$AG54,2,FALSE)</f>
        <v>0.4</v>
      </c>
      <c r="BU54" s="56" t="e">
        <f t="shared" ref="BU54" si="957">HLOOKUP(BU$2,$E53:$AG54,2,FALSE)</f>
        <v>#N/A</v>
      </c>
    </row>
    <row r="55" spans="1:73" x14ac:dyDescent="0.25">
      <c r="B55" s="56">
        <f>A56-1</f>
        <v>249</v>
      </c>
      <c r="C55" s="94" t="s">
        <v>390</v>
      </c>
      <c r="D55" s="71" t="s">
        <v>0</v>
      </c>
      <c r="E55" s="11" t="s">
        <v>326</v>
      </c>
      <c r="F55" s="11" t="s">
        <v>327</v>
      </c>
      <c r="G55" s="11" t="s">
        <v>52</v>
      </c>
      <c r="H55" s="11" t="s">
        <v>53</v>
      </c>
      <c r="I55" s="11" t="s">
        <v>328</v>
      </c>
      <c r="J55" s="11" t="s">
        <v>55</v>
      </c>
      <c r="K55" s="11" t="s">
        <v>329</v>
      </c>
      <c r="L55" s="11" t="s">
        <v>330</v>
      </c>
      <c r="M55" s="11" t="s">
        <v>331</v>
      </c>
      <c r="N55" s="11" t="s">
        <v>332</v>
      </c>
      <c r="O55" s="11" t="s">
        <v>335</v>
      </c>
      <c r="P55" s="11" t="s">
        <v>334</v>
      </c>
      <c r="Q55" s="11" t="s">
        <v>336</v>
      </c>
      <c r="R55" s="11" t="s">
        <v>338</v>
      </c>
      <c r="S55" s="11" t="s">
        <v>339</v>
      </c>
      <c r="T55" s="11" t="s">
        <v>344</v>
      </c>
      <c r="U55" s="11" t="s">
        <v>340</v>
      </c>
      <c r="V55" s="11" t="s">
        <v>343</v>
      </c>
      <c r="W55" s="11" t="s">
        <v>345</v>
      </c>
      <c r="X55" s="11" t="s">
        <v>346</v>
      </c>
      <c r="Y55" s="11" t="s">
        <v>355</v>
      </c>
      <c r="Z55" s="11" t="s">
        <v>349</v>
      </c>
      <c r="AA55" s="11" t="s">
        <v>351</v>
      </c>
      <c r="AB55" s="11" t="s">
        <v>350</v>
      </c>
    </row>
    <row r="56" spans="1:73" x14ac:dyDescent="0.25">
      <c r="A56" s="56">
        <v>250</v>
      </c>
      <c r="B56" s="56">
        <f>A56</f>
        <v>250</v>
      </c>
      <c r="C56" s="94"/>
      <c r="D56" s="72" t="s">
        <v>325</v>
      </c>
      <c r="E56" s="11">
        <v>10.3</v>
      </c>
      <c r="F56" s="11">
        <v>36.200000000000003</v>
      </c>
      <c r="G56" s="11">
        <v>1889.8</v>
      </c>
      <c r="H56" s="11">
        <v>968.8</v>
      </c>
      <c r="I56" s="11">
        <v>105.3</v>
      </c>
      <c r="J56" s="11">
        <v>1636.2</v>
      </c>
      <c r="K56" s="11">
        <v>32.5</v>
      </c>
      <c r="L56" s="11">
        <v>38.4</v>
      </c>
      <c r="M56" s="11">
        <v>1.5</v>
      </c>
      <c r="N56" s="11">
        <v>0.3</v>
      </c>
      <c r="O56" s="11">
        <v>0.5</v>
      </c>
      <c r="P56" s="11">
        <v>5.4</v>
      </c>
      <c r="Q56" s="11">
        <v>8.9</v>
      </c>
      <c r="R56" s="11">
        <v>1.1000000000000001</v>
      </c>
      <c r="S56" s="11">
        <v>1.2</v>
      </c>
      <c r="T56" s="11">
        <v>7.6</v>
      </c>
      <c r="U56" s="11">
        <v>0.4</v>
      </c>
      <c r="V56" s="11">
        <v>1.2</v>
      </c>
      <c r="W56" s="11">
        <v>0.1</v>
      </c>
      <c r="X56" s="11">
        <v>2.1</v>
      </c>
      <c r="Y56" s="11">
        <v>1</v>
      </c>
      <c r="Z56" s="11">
        <v>8.6999999999999993</v>
      </c>
      <c r="AA56" s="11">
        <v>0.8</v>
      </c>
      <c r="AB56" s="11">
        <v>0.5</v>
      </c>
      <c r="AI56" s="107">
        <v>250</v>
      </c>
      <c r="AJ56" s="56">
        <f t="shared" ref="AJ56" si="958">HLOOKUP(AJ$2,$E55:$AG56,2,FALSE)</f>
        <v>10.3</v>
      </c>
      <c r="AK56" s="56">
        <f t="shared" ref="AK56" si="959">HLOOKUP(AK$2,$E55:$AG56,2,FALSE)</f>
        <v>36.200000000000003</v>
      </c>
      <c r="AL56" s="56">
        <f t="shared" ref="AL56" si="960">HLOOKUP(AL$2,$E55:$AG56,2,FALSE)</f>
        <v>1889.8</v>
      </c>
      <c r="AM56" s="56">
        <f t="shared" ref="AM56" si="961">HLOOKUP(AM$2,$E55:$AG56,2,FALSE)</f>
        <v>968.8</v>
      </c>
      <c r="AN56" s="56">
        <f t="shared" ref="AN56" si="962">HLOOKUP(AN$2,$E55:$AG56,2,FALSE)</f>
        <v>105.3</v>
      </c>
      <c r="AO56" s="56">
        <f t="shared" ref="AO56" si="963">HLOOKUP(AO$2,$E55:$AG56,2,FALSE)</f>
        <v>1636.2</v>
      </c>
      <c r="AP56" s="56">
        <f t="shared" ref="AP56" si="964">HLOOKUP(AP$2,$E55:$AG56,2,FALSE)</f>
        <v>32.5</v>
      </c>
      <c r="AQ56" s="56">
        <f t="shared" ref="AQ56" si="965">HLOOKUP(AQ$2,$E55:$AG56,2,FALSE)</f>
        <v>38.4</v>
      </c>
      <c r="AR56" s="56">
        <f t="shared" ref="AR56" si="966">HLOOKUP(AR$2,$E55:$AG56,2,FALSE)</f>
        <v>1.5</v>
      </c>
      <c r="AS56" s="56">
        <f t="shared" ref="AS56" si="967">HLOOKUP(AS$2,$E55:$AG56,2,FALSE)</f>
        <v>0.3</v>
      </c>
      <c r="AT56" s="56">
        <f t="shared" ref="AT56" si="968">HLOOKUP(AT$2,$E55:$AG56,2,FALSE)</f>
        <v>0.5</v>
      </c>
      <c r="AU56" s="56" t="e">
        <f t="shared" ref="AU56" si="969">HLOOKUP(AU$2,$E55:$AG56,2,FALSE)</f>
        <v>#N/A</v>
      </c>
      <c r="AV56" s="56">
        <f t="shared" ref="AV56" si="970">HLOOKUP(AV$2,$E55:$AG56,2,FALSE)</f>
        <v>5.4</v>
      </c>
      <c r="AW56" s="56" t="e">
        <f t="shared" ref="AW56" si="971">HLOOKUP(AW$2,$E55:$AG56,2,FALSE)</f>
        <v>#N/A</v>
      </c>
      <c r="AX56" s="56">
        <f t="shared" ref="AX56" si="972">HLOOKUP(AX$2,$E55:$AG56,2,FALSE)</f>
        <v>8.9</v>
      </c>
      <c r="AY56" s="56">
        <f t="shared" ref="AY56" si="973">HLOOKUP(AY$2,$E55:$AG56,2,FALSE)</f>
        <v>1.1000000000000001</v>
      </c>
      <c r="AZ56" s="56">
        <f t="shared" ref="AZ56" si="974">HLOOKUP(AZ$2,$E55:$AG56,2,FALSE)</f>
        <v>1.2</v>
      </c>
      <c r="BA56" s="56" t="e">
        <f t="shared" ref="BA56" si="975">HLOOKUP(BA$2,$E55:$AG56,2,FALSE)</f>
        <v>#N/A</v>
      </c>
      <c r="BB56" s="56" t="e">
        <f t="shared" ref="BB56" si="976">HLOOKUP(BB$2,$E55:$AG56,2,FALSE)</f>
        <v>#N/A</v>
      </c>
      <c r="BC56" s="56" t="e">
        <f t="shared" ref="BC56" si="977">HLOOKUP(BC$2,$E55:$AG56,2,FALSE)</f>
        <v>#N/A</v>
      </c>
      <c r="BD56" s="56" t="e">
        <f t="shared" ref="BD56" si="978">HLOOKUP(BD$2,$E55:$AG56,2,FALSE)</f>
        <v>#N/A</v>
      </c>
      <c r="BE56" s="56">
        <f t="shared" ref="BE56" si="979">HLOOKUP(BE$2,$E55:$AG56,2,FALSE)</f>
        <v>7.6</v>
      </c>
      <c r="BF56" s="56">
        <f t="shared" ref="BF56" si="980">HLOOKUP(BF$2,$E55:$AG56,2,FALSE)</f>
        <v>0.4</v>
      </c>
      <c r="BG56" s="56" t="e">
        <f t="shared" ref="BG56" si="981">HLOOKUP(BG$2,$E55:$AG56,2,FALSE)</f>
        <v>#N/A</v>
      </c>
      <c r="BH56" s="56">
        <f t="shared" ref="BH56" si="982">HLOOKUP(BH$2,$E55:$AG56,2,FALSE)</f>
        <v>1.2</v>
      </c>
      <c r="BI56" s="56">
        <f t="shared" ref="BI56" si="983">HLOOKUP(BI$2,$E55:$AG56,2,FALSE)</f>
        <v>0.1</v>
      </c>
      <c r="BJ56" s="56" t="e">
        <f t="shared" ref="BJ56" si="984">HLOOKUP(BJ$2,$E55:$AG56,2,FALSE)</f>
        <v>#N/A</v>
      </c>
      <c r="BK56" s="56">
        <f t="shared" ref="BK56" si="985">HLOOKUP(BK$2,$E55:$AG56,2,FALSE)</f>
        <v>2.1</v>
      </c>
      <c r="BL56" s="56">
        <f t="shared" ref="BL56" si="986">HLOOKUP(BL$2,$E55:$AG56,2,FALSE)</f>
        <v>1</v>
      </c>
      <c r="BM56" s="56" t="e">
        <f t="shared" ref="BM56" si="987">HLOOKUP(BM$2,$E55:$AG56,2,FALSE)</f>
        <v>#N/A</v>
      </c>
      <c r="BN56" s="56" t="e">
        <f t="shared" ref="BN56" si="988">HLOOKUP(BN$2,$E55:$AG56,2,FALSE)</f>
        <v>#N/A</v>
      </c>
      <c r="BO56" s="56">
        <f t="shared" ref="BO56" si="989">HLOOKUP(BO$2,$E55:$AG56,2,FALSE)</f>
        <v>8.6999999999999993</v>
      </c>
      <c r="BP56" s="56" t="e">
        <f t="shared" ref="BP56" si="990">HLOOKUP(BP$2,$E55:$AG56,2,FALSE)</f>
        <v>#N/A</v>
      </c>
      <c r="BQ56" s="56" t="e">
        <f t="shared" ref="BQ56" si="991">HLOOKUP(BQ$2,$E55:$AG56,2,FALSE)</f>
        <v>#N/A</v>
      </c>
      <c r="BR56" s="56">
        <f t="shared" ref="BR56" si="992">HLOOKUP(BR$2,$E55:$AG56,2,FALSE)</f>
        <v>0.8</v>
      </c>
      <c r="BS56" s="56" t="e">
        <f t="shared" ref="BS56" si="993">HLOOKUP(BS$2,$E55:$AG56,2,FALSE)</f>
        <v>#N/A</v>
      </c>
      <c r="BT56" s="56">
        <f t="shared" ref="BT56" si="994">HLOOKUP(BT$2,$E55:$AG56,2,FALSE)</f>
        <v>0.5</v>
      </c>
      <c r="BU56" s="56" t="e">
        <f t="shared" ref="BU56" si="995">HLOOKUP(BU$2,$E55:$AG56,2,FALSE)</f>
        <v>#N/A</v>
      </c>
    </row>
    <row r="57" spans="1:73" x14ac:dyDescent="0.25">
      <c r="B57" s="56">
        <f>A58-1</f>
        <v>259</v>
      </c>
      <c r="C57" s="94" t="s">
        <v>395</v>
      </c>
      <c r="D57" s="71" t="s">
        <v>0</v>
      </c>
      <c r="E57" s="11" t="s">
        <v>326</v>
      </c>
      <c r="F57" s="11" t="s">
        <v>327</v>
      </c>
      <c r="G57" s="11" t="s">
        <v>52</v>
      </c>
      <c r="H57" s="11" t="s">
        <v>53</v>
      </c>
      <c r="I57" s="11" t="s">
        <v>328</v>
      </c>
      <c r="J57" s="11" t="s">
        <v>55</v>
      </c>
      <c r="K57" s="11" t="s">
        <v>329</v>
      </c>
      <c r="L57" s="11" t="s">
        <v>330</v>
      </c>
      <c r="M57" s="11" t="s">
        <v>331</v>
      </c>
      <c r="N57" s="11" t="s">
        <v>332</v>
      </c>
      <c r="O57" s="11" t="s">
        <v>335</v>
      </c>
      <c r="P57" s="11" t="s">
        <v>334</v>
      </c>
      <c r="Q57" s="11" t="s">
        <v>337</v>
      </c>
      <c r="R57" s="11" t="s">
        <v>336</v>
      </c>
      <c r="S57" s="11" t="s">
        <v>338</v>
      </c>
      <c r="T57" s="11" t="s">
        <v>339</v>
      </c>
      <c r="U57" s="11" t="s">
        <v>382</v>
      </c>
      <c r="V57" s="11" t="s">
        <v>365</v>
      </c>
      <c r="W57" s="11" t="s">
        <v>341</v>
      </c>
      <c r="X57" s="11" t="s">
        <v>340</v>
      </c>
      <c r="Y57" s="11" t="s">
        <v>343</v>
      </c>
      <c r="Z57" s="11" t="s">
        <v>345</v>
      </c>
      <c r="AA57" s="11" t="s">
        <v>352</v>
      </c>
      <c r="AB57" s="11" t="s">
        <v>349</v>
      </c>
      <c r="AC57" s="11" t="s">
        <v>351</v>
      </c>
      <c r="AD57" s="11" t="s">
        <v>354</v>
      </c>
      <c r="AE57" s="11" t="s">
        <v>350</v>
      </c>
    </row>
    <row r="58" spans="1:73" x14ac:dyDescent="0.25">
      <c r="A58" s="56">
        <v>260</v>
      </c>
      <c r="B58" s="56">
        <f>A58</f>
        <v>260</v>
      </c>
      <c r="C58" s="94"/>
      <c r="D58" s="72" t="s">
        <v>325</v>
      </c>
      <c r="E58" s="11">
        <v>5.5</v>
      </c>
      <c r="F58" s="11">
        <v>31</v>
      </c>
      <c r="G58" s="11">
        <v>1891.7</v>
      </c>
      <c r="H58" s="11">
        <v>909.7</v>
      </c>
      <c r="I58" s="11">
        <v>98.4</v>
      </c>
      <c r="J58" s="11">
        <v>1683.7</v>
      </c>
      <c r="K58" s="11">
        <v>20.8</v>
      </c>
      <c r="L58" s="11">
        <v>37.700000000000003</v>
      </c>
      <c r="M58" s="11">
        <v>1.4</v>
      </c>
      <c r="N58" s="11">
        <v>0.2</v>
      </c>
      <c r="O58" s="11">
        <v>2.4</v>
      </c>
      <c r="P58" s="11">
        <v>3.9</v>
      </c>
      <c r="Q58" s="11">
        <v>2.5</v>
      </c>
      <c r="R58" s="11">
        <v>15.7</v>
      </c>
      <c r="S58" s="11">
        <v>1.6</v>
      </c>
      <c r="T58" s="11">
        <v>4.8</v>
      </c>
      <c r="U58" s="11">
        <v>0.1</v>
      </c>
      <c r="V58" s="11">
        <v>0.1</v>
      </c>
      <c r="W58" s="11">
        <v>0.2</v>
      </c>
      <c r="X58" s="11">
        <v>2.5</v>
      </c>
      <c r="Y58" s="11">
        <v>6</v>
      </c>
      <c r="Z58" s="11">
        <v>3.5</v>
      </c>
      <c r="AA58" s="11">
        <v>1.3</v>
      </c>
      <c r="AB58" s="11">
        <v>6.1</v>
      </c>
      <c r="AC58" s="11">
        <v>0.6</v>
      </c>
      <c r="AD58" s="11">
        <v>0.8</v>
      </c>
      <c r="AE58" s="11">
        <v>0.9</v>
      </c>
      <c r="AI58" s="107">
        <v>260</v>
      </c>
      <c r="AJ58" s="56">
        <f t="shared" ref="AJ58" si="996">HLOOKUP(AJ$2,$E57:$AG58,2,FALSE)</f>
        <v>5.5</v>
      </c>
      <c r="AK58" s="56">
        <f t="shared" ref="AK58" si="997">HLOOKUP(AK$2,$E57:$AG58,2,FALSE)</f>
        <v>31</v>
      </c>
      <c r="AL58" s="56">
        <f t="shared" ref="AL58" si="998">HLOOKUP(AL$2,$E57:$AG58,2,FALSE)</f>
        <v>1891.7</v>
      </c>
      <c r="AM58" s="56">
        <f t="shared" ref="AM58" si="999">HLOOKUP(AM$2,$E57:$AG58,2,FALSE)</f>
        <v>909.7</v>
      </c>
      <c r="AN58" s="56">
        <f t="shared" ref="AN58" si="1000">HLOOKUP(AN$2,$E57:$AG58,2,FALSE)</f>
        <v>98.4</v>
      </c>
      <c r="AO58" s="56">
        <f t="shared" ref="AO58" si="1001">HLOOKUP(AO$2,$E57:$AG58,2,FALSE)</f>
        <v>1683.7</v>
      </c>
      <c r="AP58" s="56">
        <f t="shared" ref="AP58" si="1002">HLOOKUP(AP$2,$E57:$AG58,2,FALSE)</f>
        <v>20.8</v>
      </c>
      <c r="AQ58" s="56">
        <f t="shared" ref="AQ58" si="1003">HLOOKUP(AQ$2,$E57:$AG58,2,FALSE)</f>
        <v>37.700000000000003</v>
      </c>
      <c r="AR58" s="56">
        <f t="shared" ref="AR58" si="1004">HLOOKUP(AR$2,$E57:$AG58,2,FALSE)</f>
        <v>1.4</v>
      </c>
      <c r="AS58" s="56">
        <f t="shared" ref="AS58" si="1005">HLOOKUP(AS$2,$E57:$AG58,2,FALSE)</f>
        <v>0.2</v>
      </c>
      <c r="AT58" s="56">
        <f t="shared" ref="AT58" si="1006">HLOOKUP(AT$2,$E57:$AG58,2,FALSE)</f>
        <v>2.4</v>
      </c>
      <c r="AU58" s="56" t="e">
        <f t="shared" ref="AU58" si="1007">HLOOKUP(AU$2,$E57:$AG58,2,FALSE)</f>
        <v>#N/A</v>
      </c>
      <c r="AV58" s="56">
        <f t="shared" ref="AV58" si="1008">HLOOKUP(AV$2,$E57:$AG58,2,FALSE)</f>
        <v>3.9</v>
      </c>
      <c r="AW58" s="56">
        <f t="shared" ref="AW58" si="1009">HLOOKUP(AW$2,$E57:$AG58,2,FALSE)</f>
        <v>2.5</v>
      </c>
      <c r="AX58" s="56">
        <f t="shared" ref="AX58" si="1010">HLOOKUP(AX$2,$E57:$AG58,2,FALSE)</f>
        <v>15.7</v>
      </c>
      <c r="AY58" s="56">
        <f t="shared" ref="AY58" si="1011">HLOOKUP(AY$2,$E57:$AG58,2,FALSE)</f>
        <v>1.6</v>
      </c>
      <c r="AZ58" s="56">
        <f t="shared" ref="AZ58" si="1012">HLOOKUP(AZ$2,$E57:$AG58,2,FALSE)</f>
        <v>4.8</v>
      </c>
      <c r="BA58" s="56">
        <f t="shared" ref="BA58" si="1013">HLOOKUP(BA$2,$E57:$AG58,2,FALSE)</f>
        <v>0.1</v>
      </c>
      <c r="BB58" s="56" t="e">
        <f t="shared" ref="BB58" si="1014">HLOOKUP(BB$2,$E57:$AG58,2,FALSE)</f>
        <v>#N/A</v>
      </c>
      <c r="BC58" s="56">
        <f t="shared" ref="BC58" si="1015">HLOOKUP(BC$2,$E57:$AG58,2,FALSE)</f>
        <v>0.1</v>
      </c>
      <c r="BD58" s="56">
        <f t="shared" ref="BD58" si="1016">HLOOKUP(BD$2,$E57:$AG58,2,FALSE)</f>
        <v>0.2</v>
      </c>
      <c r="BE58" s="56" t="e">
        <f t="shared" ref="BE58" si="1017">HLOOKUP(BE$2,$E57:$AG58,2,FALSE)</f>
        <v>#N/A</v>
      </c>
      <c r="BF58" s="56">
        <f t="shared" ref="BF58" si="1018">HLOOKUP(BF$2,$E57:$AG58,2,FALSE)</f>
        <v>2.5</v>
      </c>
      <c r="BG58" s="56" t="e">
        <f t="shared" ref="BG58" si="1019">HLOOKUP(BG$2,$E57:$AG58,2,FALSE)</f>
        <v>#N/A</v>
      </c>
      <c r="BH58" s="56">
        <f t="shared" ref="BH58" si="1020">HLOOKUP(BH$2,$E57:$AG58,2,FALSE)</f>
        <v>6</v>
      </c>
      <c r="BI58" s="56">
        <f t="shared" ref="BI58" si="1021">HLOOKUP(BI$2,$E57:$AG58,2,FALSE)</f>
        <v>3.5</v>
      </c>
      <c r="BJ58" s="56">
        <f t="shared" ref="BJ58" si="1022">HLOOKUP(BJ$2,$E57:$AG58,2,FALSE)</f>
        <v>1.3</v>
      </c>
      <c r="BK58" s="56" t="e">
        <f t="shared" ref="BK58" si="1023">HLOOKUP(BK$2,$E57:$AG58,2,FALSE)</f>
        <v>#N/A</v>
      </c>
      <c r="BL58" s="56" t="e">
        <f t="shared" ref="BL58" si="1024">HLOOKUP(BL$2,$E57:$AG58,2,FALSE)</f>
        <v>#N/A</v>
      </c>
      <c r="BM58" s="56" t="e">
        <f t="shared" ref="BM58" si="1025">HLOOKUP(BM$2,$E57:$AG58,2,FALSE)</f>
        <v>#N/A</v>
      </c>
      <c r="BN58" s="56" t="e">
        <f t="shared" ref="BN58" si="1026">HLOOKUP(BN$2,$E57:$AG58,2,FALSE)</f>
        <v>#N/A</v>
      </c>
      <c r="BO58" s="56">
        <f t="shared" ref="BO58" si="1027">HLOOKUP(BO$2,$E57:$AG58,2,FALSE)</f>
        <v>6.1</v>
      </c>
      <c r="BP58" s="56" t="e">
        <f t="shared" ref="BP58" si="1028">HLOOKUP(BP$2,$E57:$AG58,2,FALSE)</f>
        <v>#N/A</v>
      </c>
      <c r="BQ58" s="56" t="e">
        <f t="shared" ref="BQ58" si="1029">HLOOKUP(BQ$2,$E57:$AG58,2,FALSE)</f>
        <v>#N/A</v>
      </c>
      <c r="BR58" s="56">
        <f t="shared" ref="BR58" si="1030">HLOOKUP(BR$2,$E57:$AG58,2,FALSE)</f>
        <v>0.6</v>
      </c>
      <c r="BS58" s="56">
        <f t="shared" ref="BS58" si="1031">HLOOKUP(BS$2,$E57:$AG58,2,FALSE)</f>
        <v>0.8</v>
      </c>
      <c r="BT58" s="56">
        <f t="shared" ref="BT58" si="1032">HLOOKUP(BT$2,$E57:$AG58,2,FALSE)</f>
        <v>0.9</v>
      </c>
      <c r="BU58" s="56" t="e">
        <f t="shared" ref="BU58" si="1033">HLOOKUP(BU$2,$E57:$AG58,2,FALSE)</f>
        <v>#N/A</v>
      </c>
    </row>
    <row r="59" spans="1:73" x14ac:dyDescent="0.25">
      <c r="B59" s="56">
        <f>A60-1</f>
        <v>269</v>
      </c>
      <c r="C59" s="94" t="s">
        <v>388</v>
      </c>
      <c r="D59" s="71" t="s">
        <v>0</v>
      </c>
      <c r="E59" s="11" t="s">
        <v>326</v>
      </c>
      <c r="F59" s="11" t="s">
        <v>327</v>
      </c>
      <c r="G59" s="11" t="s">
        <v>52</v>
      </c>
      <c r="H59" s="11" t="s">
        <v>53</v>
      </c>
      <c r="I59" s="11" t="s">
        <v>328</v>
      </c>
      <c r="J59" s="11" t="s">
        <v>55</v>
      </c>
      <c r="K59" s="11" t="s">
        <v>329</v>
      </c>
      <c r="L59" s="11" t="s">
        <v>330</v>
      </c>
      <c r="M59" s="11" t="s">
        <v>331</v>
      </c>
      <c r="N59" s="11" t="s">
        <v>332</v>
      </c>
      <c r="O59" s="11" t="s">
        <v>335</v>
      </c>
      <c r="P59" s="11" t="s">
        <v>334</v>
      </c>
      <c r="Q59" s="11" t="s">
        <v>337</v>
      </c>
      <c r="R59" s="11" t="s">
        <v>336</v>
      </c>
      <c r="S59" s="11" t="s">
        <v>338</v>
      </c>
      <c r="T59" s="11" t="s">
        <v>339</v>
      </c>
      <c r="U59" s="11" t="s">
        <v>341</v>
      </c>
      <c r="V59" s="11" t="s">
        <v>344</v>
      </c>
      <c r="W59" s="11" t="s">
        <v>340</v>
      </c>
      <c r="X59" s="11" t="s">
        <v>343</v>
      </c>
      <c r="Y59" s="11" t="s">
        <v>346</v>
      </c>
      <c r="Z59" s="11" t="s">
        <v>349</v>
      </c>
      <c r="AA59" s="11" t="s">
        <v>354</v>
      </c>
      <c r="AB59" s="11" t="s">
        <v>350</v>
      </c>
    </row>
    <row r="60" spans="1:73" x14ac:dyDescent="0.25">
      <c r="A60" s="56">
        <v>270</v>
      </c>
      <c r="B60" s="56">
        <f>A60</f>
        <v>270</v>
      </c>
      <c r="C60" s="94"/>
      <c r="D60" s="72" t="s">
        <v>325</v>
      </c>
      <c r="E60" s="11">
        <v>7.1</v>
      </c>
      <c r="F60" s="11">
        <v>34.299999999999997</v>
      </c>
      <c r="G60" s="11">
        <v>1725.4</v>
      </c>
      <c r="H60" s="11">
        <v>948.7</v>
      </c>
      <c r="I60" s="11">
        <v>107.6</v>
      </c>
      <c r="J60" s="11">
        <v>1625.6</v>
      </c>
      <c r="K60" s="11">
        <v>21.7</v>
      </c>
      <c r="L60" s="11">
        <v>35.700000000000003</v>
      </c>
      <c r="M60" s="11">
        <v>1.4</v>
      </c>
      <c r="N60" s="11">
        <v>0.1</v>
      </c>
      <c r="O60" s="11">
        <v>1.7</v>
      </c>
      <c r="P60" s="11">
        <v>3.1</v>
      </c>
      <c r="Q60" s="11">
        <v>4.3</v>
      </c>
      <c r="R60" s="11">
        <v>19.600000000000001</v>
      </c>
      <c r="S60" s="11">
        <v>1.9</v>
      </c>
      <c r="T60" s="11">
        <v>4.4000000000000004</v>
      </c>
      <c r="U60" s="11">
        <v>0.1</v>
      </c>
      <c r="V60" s="11">
        <v>10.1</v>
      </c>
      <c r="W60" s="11">
        <v>2.4</v>
      </c>
      <c r="X60" s="11">
        <v>8.6</v>
      </c>
      <c r="Y60" s="11">
        <v>3.2</v>
      </c>
      <c r="Z60" s="11">
        <v>6.6</v>
      </c>
      <c r="AA60" s="11">
        <v>0.6</v>
      </c>
      <c r="AB60" s="11">
        <v>0.5</v>
      </c>
      <c r="AI60" s="107">
        <v>270</v>
      </c>
      <c r="AJ60" s="56">
        <f t="shared" ref="AJ60" si="1034">HLOOKUP(AJ$2,$E59:$AG60,2,FALSE)</f>
        <v>7.1</v>
      </c>
      <c r="AK60" s="56">
        <f t="shared" ref="AK60" si="1035">HLOOKUP(AK$2,$E59:$AG60,2,FALSE)</f>
        <v>34.299999999999997</v>
      </c>
      <c r="AL60" s="56">
        <f t="shared" ref="AL60" si="1036">HLOOKUP(AL$2,$E59:$AG60,2,FALSE)</f>
        <v>1725.4</v>
      </c>
      <c r="AM60" s="56">
        <f t="shared" ref="AM60" si="1037">HLOOKUP(AM$2,$E59:$AG60,2,FALSE)</f>
        <v>948.7</v>
      </c>
      <c r="AN60" s="56">
        <f t="shared" ref="AN60" si="1038">HLOOKUP(AN$2,$E59:$AG60,2,FALSE)</f>
        <v>107.6</v>
      </c>
      <c r="AO60" s="56">
        <f t="shared" ref="AO60" si="1039">HLOOKUP(AO$2,$E59:$AG60,2,FALSE)</f>
        <v>1625.6</v>
      </c>
      <c r="AP60" s="56">
        <f t="shared" ref="AP60" si="1040">HLOOKUP(AP$2,$E59:$AG60,2,FALSE)</f>
        <v>21.7</v>
      </c>
      <c r="AQ60" s="56">
        <f t="shared" ref="AQ60" si="1041">HLOOKUP(AQ$2,$E59:$AG60,2,FALSE)</f>
        <v>35.700000000000003</v>
      </c>
      <c r="AR60" s="56">
        <f t="shared" ref="AR60" si="1042">HLOOKUP(AR$2,$E59:$AG60,2,FALSE)</f>
        <v>1.4</v>
      </c>
      <c r="AS60" s="56">
        <f t="shared" ref="AS60" si="1043">HLOOKUP(AS$2,$E59:$AG60,2,FALSE)</f>
        <v>0.1</v>
      </c>
      <c r="AT60" s="56">
        <f t="shared" ref="AT60" si="1044">HLOOKUP(AT$2,$E59:$AG60,2,FALSE)</f>
        <v>1.7</v>
      </c>
      <c r="AU60" s="56" t="e">
        <f t="shared" ref="AU60" si="1045">HLOOKUP(AU$2,$E59:$AG60,2,FALSE)</f>
        <v>#N/A</v>
      </c>
      <c r="AV60" s="56">
        <f t="shared" ref="AV60" si="1046">HLOOKUP(AV$2,$E59:$AG60,2,FALSE)</f>
        <v>3.1</v>
      </c>
      <c r="AW60" s="56">
        <f t="shared" ref="AW60" si="1047">HLOOKUP(AW$2,$E59:$AG60,2,FALSE)</f>
        <v>4.3</v>
      </c>
      <c r="AX60" s="56">
        <f t="shared" ref="AX60" si="1048">HLOOKUP(AX$2,$E59:$AG60,2,FALSE)</f>
        <v>19.600000000000001</v>
      </c>
      <c r="AY60" s="56">
        <f t="shared" ref="AY60" si="1049">HLOOKUP(AY$2,$E59:$AG60,2,FALSE)</f>
        <v>1.9</v>
      </c>
      <c r="AZ60" s="56">
        <f t="shared" ref="AZ60" si="1050">HLOOKUP(AZ$2,$E59:$AG60,2,FALSE)</f>
        <v>4.4000000000000004</v>
      </c>
      <c r="BA60" s="56" t="e">
        <f t="shared" ref="BA60" si="1051">HLOOKUP(BA$2,$E59:$AG60,2,FALSE)</f>
        <v>#N/A</v>
      </c>
      <c r="BB60" s="56" t="e">
        <f t="shared" ref="BB60" si="1052">HLOOKUP(BB$2,$E59:$AG60,2,FALSE)</f>
        <v>#N/A</v>
      </c>
      <c r="BC60" s="56" t="e">
        <f t="shared" ref="BC60" si="1053">HLOOKUP(BC$2,$E59:$AG60,2,FALSE)</f>
        <v>#N/A</v>
      </c>
      <c r="BD60" s="56">
        <f t="shared" ref="BD60" si="1054">HLOOKUP(BD$2,$E59:$AG60,2,FALSE)</f>
        <v>0.1</v>
      </c>
      <c r="BE60" s="56">
        <f t="shared" ref="BE60" si="1055">HLOOKUP(BE$2,$E59:$AG60,2,FALSE)</f>
        <v>10.1</v>
      </c>
      <c r="BF60" s="56">
        <f t="shared" ref="BF60" si="1056">HLOOKUP(BF$2,$E59:$AG60,2,FALSE)</f>
        <v>2.4</v>
      </c>
      <c r="BG60" s="56" t="e">
        <f t="shared" ref="BG60" si="1057">HLOOKUP(BG$2,$E59:$AG60,2,FALSE)</f>
        <v>#N/A</v>
      </c>
      <c r="BH60" s="56">
        <f t="shared" ref="BH60" si="1058">HLOOKUP(BH$2,$E59:$AG60,2,FALSE)</f>
        <v>8.6</v>
      </c>
      <c r="BI60" s="56" t="e">
        <f t="shared" ref="BI60" si="1059">HLOOKUP(BI$2,$E59:$AG60,2,FALSE)</f>
        <v>#N/A</v>
      </c>
      <c r="BJ60" s="56" t="e">
        <f t="shared" ref="BJ60" si="1060">HLOOKUP(BJ$2,$E59:$AG60,2,FALSE)</f>
        <v>#N/A</v>
      </c>
      <c r="BK60" s="56">
        <f t="shared" ref="BK60" si="1061">HLOOKUP(BK$2,$E59:$AG60,2,FALSE)</f>
        <v>3.2</v>
      </c>
      <c r="BL60" s="56" t="e">
        <f t="shared" ref="BL60" si="1062">HLOOKUP(BL$2,$E59:$AG60,2,FALSE)</f>
        <v>#N/A</v>
      </c>
      <c r="BM60" s="56" t="e">
        <f t="shared" ref="BM60" si="1063">HLOOKUP(BM$2,$E59:$AG60,2,FALSE)</f>
        <v>#N/A</v>
      </c>
      <c r="BN60" s="56" t="e">
        <f t="shared" ref="BN60" si="1064">HLOOKUP(BN$2,$E59:$AG60,2,FALSE)</f>
        <v>#N/A</v>
      </c>
      <c r="BO60" s="56">
        <f t="shared" ref="BO60" si="1065">HLOOKUP(BO$2,$E59:$AG60,2,FALSE)</f>
        <v>6.6</v>
      </c>
      <c r="BP60" s="56" t="e">
        <f t="shared" ref="BP60" si="1066">HLOOKUP(BP$2,$E59:$AG60,2,FALSE)</f>
        <v>#N/A</v>
      </c>
      <c r="BQ60" s="56" t="e">
        <f t="shared" ref="BQ60" si="1067">HLOOKUP(BQ$2,$E59:$AG60,2,FALSE)</f>
        <v>#N/A</v>
      </c>
      <c r="BR60" s="56" t="e">
        <f t="shared" ref="BR60" si="1068">HLOOKUP(BR$2,$E59:$AG60,2,FALSE)</f>
        <v>#N/A</v>
      </c>
      <c r="BS60" s="56">
        <f t="shared" ref="BS60" si="1069">HLOOKUP(BS$2,$E59:$AG60,2,FALSE)</f>
        <v>0.6</v>
      </c>
      <c r="BT60" s="56">
        <f t="shared" ref="BT60" si="1070">HLOOKUP(BT$2,$E59:$AG60,2,FALSE)</f>
        <v>0.5</v>
      </c>
      <c r="BU60" s="56" t="e">
        <f t="shared" ref="BU60" si="1071">HLOOKUP(BU$2,$E59:$AG60,2,FALSE)</f>
        <v>#N/A</v>
      </c>
    </row>
    <row r="61" spans="1:73" x14ac:dyDescent="0.25">
      <c r="B61" s="56">
        <f>A62-1</f>
        <v>279</v>
      </c>
      <c r="C61" s="94" t="s">
        <v>384</v>
      </c>
      <c r="D61" s="71" t="s">
        <v>0</v>
      </c>
      <c r="E61" s="11" t="s">
        <v>326</v>
      </c>
      <c r="F61" s="11" t="s">
        <v>327</v>
      </c>
      <c r="G61" s="11" t="s">
        <v>52</v>
      </c>
      <c r="H61" s="11" t="s">
        <v>53</v>
      </c>
      <c r="I61" s="11" t="s">
        <v>328</v>
      </c>
      <c r="J61" s="11" t="s">
        <v>55</v>
      </c>
      <c r="K61" s="11" t="s">
        <v>329</v>
      </c>
      <c r="L61" s="11" t="s">
        <v>330</v>
      </c>
      <c r="M61" s="11" t="s">
        <v>331</v>
      </c>
      <c r="N61" s="11" t="s">
        <v>332</v>
      </c>
      <c r="O61" s="11" t="s">
        <v>334</v>
      </c>
      <c r="P61" s="11" t="s">
        <v>337</v>
      </c>
      <c r="Q61" s="11" t="s">
        <v>336</v>
      </c>
      <c r="R61" s="11" t="s">
        <v>338</v>
      </c>
      <c r="S61" s="11" t="s">
        <v>339</v>
      </c>
      <c r="T61" s="11" t="s">
        <v>343</v>
      </c>
      <c r="U61" s="11" t="s">
        <v>345</v>
      </c>
      <c r="V61" s="11" t="s">
        <v>348</v>
      </c>
      <c r="W61" s="11" t="s">
        <v>353</v>
      </c>
      <c r="X61" s="11" t="s">
        <v>349</v>
      </c>
      <c r="Y61" s="11" t="s">
        <v>354</v>
      </c>
      <c r="Z61" s="11" t="s">
        <v>350</v>
      </c>
    </row>
    <row r="62" spans="1:73" x14ac:dyDescent="0.25">
      <c r="A62" s="56">
        <v>280</v>
      </c>
      <c r="B62" s="56">
        <f>A62</f>
        <v>280</v>
      </c>
      <c r="C62" s="94"/>
      <c r="D62" s="72" t="s">
        <v>325</v>
      </c>
      <c r="E62" s="11">
        <v>9.6999999999999993</v>
      </c>
      <c r="F62" s="11">
        <v>38.799999999999997</v>
      </c>
      <c r="G62" s="11">
        <v>1778.5</v>
      </c>
      <c r="H62" s="11">
        <v>931.8</v>
      </c>
      <c r="I62" s="11">
        <v>105.2</v>
      </c>
      <c r="J62" s="11">
        <v>1698.4</v>
      </c>
      <c r="K62" s="11">
        <v>22.5</v>
      </c>
      <c r="L62" s="11">
        <v>38.1</v>
      </c>
      <c r="M62" s="11">
        <v>1.8</v>
      </c>
      <c r="N62" s="11">
        <v>0.1</v>
      </c>
      <c r="O62" s="11">
        <v>3.3</v>
      </c>
      <c r="P62" s="11">
        <v>1.8</v>
      </c>
      <c r="Q62" s="11">
        <v>19</v>
      </c>
      <c r="R62" s="11">
        <v>2</v>
      </c>
      <c r="S62" s="11">
        <v>3.2</v>
      </c>
      <c r="T62" s="11">
        <v>0.1</v>
      </c>
      <c r="U62" s="11">
        <v>3.6</v>
      </c>
      <c r="V62" s="11">
        <v>0.4</v>
      </c>
      <c r="W62" s="11">
        <v>0.2</v>
      </c>
      <c r="X62" s="11">
        <v>9.1</v>
      </c>
      <c r="Y62" s="11">
        <v>0.8</v>
      </c>
      <c r="Z62" s="11">
        <v>0.6</v>
      </c>
      <c r="AI62" s="107">
        <v>280</v>
      </c>
      <c r="AJ62" s="56">
        <f t="shared" ref="AJ62" si="1072">HLOOKUP(AJ$2,$E61:$AG62,2,FALSE)</f>
        <v>9.6999999999999993</v>
      </c>
      <c r="AK62" s="56">
        <f t="shared" ref="AK62" si="1073">HLOOKUP(AK$2,$E61:$AG62,2,FALSE)</f>
        <v>38.799999999999997</v>
      </c>
      <c r="AL62" s="56">
        <f t="shared" ref="AL62" si="1074">HLOOKUP(AL$2,$E61:$AG62,2,FALSE)</f>
        <v>1778.5</v>
      </c>
      <c r="AM62" s="56">
        <f t="shared" ref="AM62" si="1075">HLOOKUP(AM$2,$E61:$AG62,2,FALSE)</f>
        <v>931.8</v>
      </c>
      <c r="AN62" s="56">
        <f t="shared" ref="AN62" si="1076">HLOOKUP(AN$2,$E61:$AG62,2,FALSE)</f>
        <v>105.2</v>
      </c>
      <c r="AO62" s="56">
        <f t="shared" ref="AO62" si="1077">HLOOKUP(AO$2,$E61:$AG62,2,FALSE)</f>
        <v>1698.4</v>
      </c>
      <c r="AP62" s="56">
        <f t="shared" ref="AP62" si="1078">HLOOKUP(AP$2,$E61:$AG62,2,FALSE)</f>
        <v>22.5</v>
      </c>
      <c r="AQ62" s="56">
        <f t="shared" ref="AQ62" si="1079">HLOOKUP(AQ$2,$E61:$AG62,2,FALSE)</f>
        <v>38.1</v>
      </c>
      <c r="AR62" s="56">
        <f t="shared" ref="AR62" si="1080">HLOOKUP(AR$2,$E61:$AG62,2,FALSE)</f>
        <v>1.8</v>
      </c>
      <c r="AS62" s="56">
        <f t="shared" ref="AS62" si="1081">HLOOKUP(AS$2,$E61:$AG62,2,FALSE)</f>
        <v>0.1</v>
      </c>
      <c r="AT62" s="56" t="e">
        <f t="shared" ref="AT62" si="1082">HLOOKUP(AT$2,$E61:$AG62,2,FALSE)</f>
        <v>#N/A</v>
      </c>
      <c r="AU62" s="56" t="e">
        <f t="shared" ref="AU62" si="1083">HLOOKUP(AU$2,$E61:$AG62,2,FALSE)</f>
        <v>#N/A</v>
      </c>
      <c r="AV62" s="56">
        <f t="shared" ref="AV62" si="1084">HLOOKUP(AV$2,$E61:$AG62,2,FALSE)</f>
        <v>3.3</v>
      </c>
      <c r="AW62" s="56">
        <f t="shared" ref="AW62" si="1085">HLOOKUP(AW$2,$E61:$AG62,2,FALSE)</f>
        <v>1.8</v>
      </c>
      <c r="AX62" s="56">
        <f t="shared" ref="AX62" si="1086">HLOOKUP(AX$2,$E61:$AG62,2,FALSE)</f>
        <v>19</v>
      </c>
      <c r="AY62" s="56">
        <f t="shared" ref="AY62" si="1087">HLOOKUP(AY$2,$E61:$AG62,2,FALSE)</f>
        <v>2</v>
      </c>
      <c r="AZ62" s="56">
        <f t="shared" ref="AZ62" si="1088">HLOOKUP(AZ$2,$E61:$AG62,2,FALSE)</f>
        <v>3.2</v>
      </c>
      <c r="BA62" s="56" t="e">
        <f t="shared" ref="BA62" si="1089">HLOOKUP(BA$2,$E61:$AG62,2,FALSE)</f>
        <v>#N/A</v>
      </c>
      <c r="BB62" s="56" t="e">
        <f t="shared" ref="BB62" si="1090">HLOOKUP(BB$2,$E61:$AG62,2,FALSE)</f>
        <v>#N/A</v>
      </c>
      <c r="BC62" s="56" t="e">
        <f t="shared" ref="BC62" si="1091">HLOOKUP(BC$2,$E61:$AG62,2,FALSE)</f>
        <v>#N/A</v>
      </c>
      <c r="BD62" s="56" t="e">
        <f t="shared" ref="BD62" si="1092">HLOOKUP(BD$2,$E61:$AG62,2,FALSE)</f>
        <v>#N/A</v>
      </c>
      <c r="BE62" s="56" t="e">
        <f t="shared" ref="BE62" si="1093">HLOOKUP(BE$2,$E61:$AG62,2,FALSE)</f>
        <v>#N/A</v>
      </c>
      <c r="BF62" s="56" t="e">
        <f t="shared" ref="BF62" si="1094">HLOOKUP(BF$2,$E61:$AG62,2,FALSE)</f>
        <v>#N/A</v>
      </c>
      <c r="BG62" s="56" t="e">
        <f t="shared" ref="BG62" si="1095">HLOOKUP(BG$2,$E61:$AG62,2,FALSE)</f>
        <v>#N/A</v>
      </c>
      <c r="BH62" s="56">
        <f t="shared" ref="BH62" si="1096">HLOOKUP(BH$2,$E61:$AG62,2,FALSE)</f>
        <v>0.1</v>
      </c>
      <c r="BI62" s="56">
        <f t="shared" ref="BI62" si="1097">HLOOKUP(BI$2,$E61:$AG62,2,FALSE)</f>
        <v>3.6</v>
      </c>
      <c r="BJ62" s="56" t="e">
        <f t="shared" ref="BJ62" si="1098">HLOOKUP(BJ$2,$E61:$AG62,2,FALSE)</f>
        <v>#N/A</v>
      </c>
      <c r="BK62" s="56" t="e">
        <f t="shared" ref="BK62" si="1099">HLOOKUP(BK$2,$E61:$AG62,2,FALSE)</f>
        <v>#N/A</v>
      </c>
      <c r="BL62" s="56" t="e">
        <f t="shared" ref="BL62" si="1100">HLOOKUP(BL$2,$E61:$AG62,2,FALSE)</f>
        <v>#N/A</v>
      </c>
      <c r="BM62" s="56">
        <f t="shared" ref="BM62" si="1101">HLOOKUP(BM$2,$E61:$AG62,2,FALSE)</f>
        <v>0.4</v>
      </c>
      <c r="BN62" s="56">
        <f t="shared" ref="BN62" si="1102">HLOOKUP(BN$2,$E61:$AG62,2,FALSE)</f>
        <v>0.2</v>
      </c>
      <c r="BO62" s="56">
        <f t="shared" ref="BO62" si="1103">HLOOKUP(BO$2,$E61:$AG62,2,FALSE)</f>
        <v>9.1</v>
      </c>
      <c r="BP62" s="56" t="e">
        <f t="shared" ref="BP62" si="1104">HLOOKUP(BP$2,$E61:$AG62,2,FALSE)</f>
        <v>#N/A</v>
      </c>
      <c r="BQ62" s="56" t="e">
        <f t="shared" ref="BQ62" si="1105">HLOOKUP(BQ$2,$E61:$AG62,2,FALSE)</f>
        <v>#N/A</v>
      </c>
      <c r="BR62" s="56" t="e">
        <f t="shared" ref="BR62" si="1106">HLOOKUP(BR$2,$E61:$AG62,2,FALSE)</f>
        <v>#N/A</v>
      </c>
      <c r="BS62" s="56">
        <f t="shared" ref="BS62" si="1107">HLOOKUP(BS$2,$E61:$AG62,2,FALSE)</f>
        <v>0.8</v>
      </c>
      <c r="BT62" s="56">
        <f t="shared" ref="BT62" si="1108">HLOOKUP(BT$2,$E61:$AG62,2,FALSE)</f>
        <v>0.6</v>
      </c>
      <c r="BU62" s="56" t="e">
        <f t="shared" ref="BU62" si="1109">HLOOKUP(BU$2,$E61:$AG62,2,FALSE)</f>
        <v>#N/A</v>
      </c>
    </row>
    <row r="63" spans="1:73" x14ac:dyDescent="0.25">
      <c r="B63" s="56">
        <f>A64-1</f>
        <v>289</v>
      </c>
      <c r="C63" s="94" t="s">
        <v>387</v>
      </c>
      <c r="D63" s="71" t="s">
        <v>0</v>
      </c>
      <c r="E63" s="11" t="s">
        <v>326</v>
      </c>
      <c r="F63" s="11" t="s">
        <v>327</v>
      </c>
      <c r="G63" s="11" t="s">
        <v>52</v>
      </c>
      <c r="H63" s="11" t="s">
        <v>53</v>
      </c>
      <c r="I63" s="11" t="s">
        <v>328</v>
      </c>
      <c r="J63" s="11" t="s">
        <v>55</v>
      </c>
      <c r="K63" s="11" t="s">
        <v>329</v>
      </c>
      <c r="L63" s="11" t="s">
        <v>330</v>
      </c>
      <c r="M63" s="11" t="s">
        <v>331</v>
      </c>
      <c r="N63" s="11" t="s">
        <v>332</v>
      </c>
      <c r="O63" s="11" t="s">
        <v>335</v>
      </c>
      <c r="P63" s="11" t="s">
        <v>334</v>
      </c>
      <c r="Q63" s="11" t="s">
        <v>337</v>
      </c>
      <c r="R63" s="11" t="s">
        <v>336</v>
      </c>
      <c r="S63" s="11" t="s">
        <v>338</v>
      </c>
      <c r="T63" s="11" t="s">
        <v>339</v>
      </c>
      <c r="U63" s="11" t="s">
        <v>341</v>
      </c>
      <c r="V63" s="11" t="s">
        <v>344</v>
      </c>
      <c r="W63" s="11" t="s">
        <v>340</v>
      </c>
      <c r="X63" s="11" t="s">
        <v>343</v>
      </c>
      <c r="Y63" s="11" t="s">
        <v>345</v>
      </c>
      <c r="Z63" s="11" t="s">
        <v>355</v>
      </c>
      <c r="AA63" s="11" t="s">
        <v>349</v>
      </c>
      <c r="AB63" s="11" t="s">
        <v>351</v>
      </c>
      <c r="AC63" s="11" t="s">
        <v>354</v>
      </c>
      <c r="AD63" s="11" t="s">
        <v>350</v>
      </c>
    </row>
    <row r="64" spans="1:73" x14ac:dyDescent="0.25">
      <c r="A64" s="56">
        <v>290</v>
      </c>
      <c r="B64" s="56">
        <f>A64</f>
        <v>290</v>
      </c>
      <c r="C64" s="94"/>
      <c r="D64" s="72" t="s">
        <v>325</v>
      </c>
      <c r="E64" s="11">
        <v>8</v>
      </c>
      <c r="F64" s="11">
        <v>32.6</v>
      </c>
      <c r="G64" s="11">
        <v>1878.7</v>
      </c>
      <c r="H64" s="11">
        <v>952.7</v>
      </c>
      <c r="I64" s="11">
        <v>110.7</v>
      </c>
      <c r="J64" s="11">
        <v>1749.7</v>
      </c>
      <c r="K64" s="11">
        <v>23.6</v>
      </c>
      <c r="L64" s="11">
        <v>36.700000000000003</v>
      </c>
      <c r="M64" s="11">
        <v>1.3</v>
      </c>
      <c r="N64" s="11">
        <v>0.3</v>
      </c>
      <c r="O64" s="11">
        <v>1.7</v>
      </c>
      <c r="P64" s="11">
        <v>4.5</v>
      </c>
      <c r="Q64" s="11">
        <v>2.5</v>
      </c>
      <c r="R64" s="11">
        <v>12.9</v>
      </c>
      <c r="S64" s="11">
        <v>1.4</v>
      </c>
      <c r="T64" s="11">
        <v>5.9</v>
      </c>
      <c r="U64" s="11">
        <v>1.4</v>
      </c>
      <c r="V64" s="11">
        <v>6.3</v>
      </c>
      <c r="W64" s="11">
        <v>4.0999999999999996</v>
      </c>
      <c r="X64" s="11">
        <v>2.2999999999999998</v>
      </c>
      <c r="Y64" s="11">
        <v>2.4</v>
      </c>
      <c r="Z64" s="11">
        <v>3</v>
      </c>
      <c r="AA64" s="11">
        <v>9.5</v>
      </c>
      <c r="AB64" s="11">
        <v>0.6</v>
      </c>
      <c r="AC64" s="11">
        <v>1.3</v>
      </c>
      <c r="AD64" s="11">
        <v>0.6</v>
      </c>
      <c r="AI64" s="107">
        <v>290</v>
      </c>
      <c r="AJ64" s="56">
        <f t="shared" ref="AJ64" si="1110">HLOOKUP(AJ$2,$E63:$AG64,2,FALSE)</f>
        <v>8</v>
      </c>
      <c r="AK64" s="56">
        <f t="shared" ref="AK64" si="1111">HLOOKUP(AK$2,$E63:$AG64,2,FALSE)</f>
        <v>32.6</v>
      </c>
      <c r="AL64" s="56">
        <f t="shared" ref="AL64" si="1112">HLOOKUP(AL$2,$E63:$AG64,2,FALSE)</f>
        <v>1878.7</v>
      </c>
      <c r="AM64" s="56">
        <f t="shared" ref="AM64" si="1113">HLOOKUP(AM$2,$E63:$AG64,2,FALSE)</f>
        <v>952.7</v>
      </c>
      <c r="AN64" s="56">
        <f t="shared" ref="AN64" si="1114">HLOOKUP(AN$2,$E63:$AG64,2,FALSE)</f>
        <v>110.7</v>
      </c>
      <c r="AO64" s="56">
        <f t="shared" ref="AO64" si="1115">HLOOKUP(AO$2,$E63:$AG64,2,FALSE)</f>
        <v>1749.7</v>
      </c>
      <c r="AP64" s="56">
        <f t="shared" ref="AP64" si="1116">HLOOKUP(AP$2,$E63:$AG64,2,FALSE)</f>
        <v>23.6</v>
      </c>
      <c r="AQ64" s="56">
        <f t="shared" ref="AQ64" si="1117">HLOOKUP(AQ$2,$E63:$AG64,2,FALSE)</f>
        <v>36.700000000000003</v>
      </c>
      <c r="AR64" s="56">
        <f t="shared" ref="AR64" si="1118">HLOOKUP(AR$2,$E63:$AG64,2,FALSE)</f>
        <v>1.3</v>
      </c>
      <c r="AS64" s="56">
        <f t="shared" ref="AS64" si="1119">HLOOKUP(AS$2,$E63:$AG64,2,FALSE)</f>
        <v>0.3</v>
      </c>
      <c r="AT64" s="56">
        <f t="shared" ref="AT64" si="1120">HLOOKUP(AT$2,$E63:$AG64,2,FALSE)</f>
        <v>1.7</v>
      </c>
      <c r="AU64" s="56" t="e">
        <f t="shared" ref="AU64" si="1121">HLOOKUP(AU$2,$E63:$AG64,2,FALSE)</f>
        <v>#N/A</v>
      </c>
      <c r="AV64" s="56">
        <f t="shared" ref="AV64" si="1122">HLOOKUP(AV$2,$E63:$AG64,2,FALSE)</f>
        <v>4.5</v>
      </c>
      <c r="AW64" s="56">
        <f t="shared" ref="AW64" si="1123">HLOOKUP(AW$2,$E63:$AG64,2,FALSE)</f>
        <v>2.5</v>
      </c>
      <c r="AX64" s="56">
        <f t="shared" ref="AX64" si="1124">HLOOKUP(AX$2,$E63:$AG64,2,FALSE)</f>
        <v>12.9</v>
      </c>
      <c r="AY64" s="56">
        <f t="shared" ref="AY64" si="1125">HLOOKUP(AY$2,$E63:$AG64,2,FALSE)</f>
        <v>1.4</v>
      </c>
      <c r="AZ64" s="56">
        <f t="shared" ref="AZ64" si="1126">HLOOKUP(AZ$2,$E63:$AG64,2,FALSE)</f>
        <v>5.9</v>
      </c>
      <c r="BA64" s="56" t="e">
        <f t="shared" ref="BA64" si="1127">HLOOKUP(BA$2,$E63:$AG64,2,FALSE)</f>
        <v>#N/A</v>
      </c>
      <c r="BB64" s="56" t="e">
        <f t="shared" ref="BB64" si="1128">HLOOKUP(BB$2,$E63:$AG64,2,FALSE)</f>
        <v>#N/A</v>
      </c>
      <c r="BC64" s="56" t="e">
        <f t="shared" ref="BC64" si="1129">HLOOKUP(BC$2,$E63:$AG64,2,FALSE)</f>
        <v>#N/A</v>
      </c>
      <c r="BD64" s="56">
        <f t="shared" ref="BD64" si="1130">HLOOKUP(BD$2,$E63:$AG64,2,FALSE)</f>
        <v>1.4</v>
      </c>
      <c r="BE64" s="56">
        <f t="shared" ref="BE64" si="1131">HLOOKUP(BE$2,$E63:$AG64,2,FALSE)</f>
        <v>6.3</v>
      </c>
      <c r="BF64" s="56">
        <f t="shared" ref="BF64" si="1132">HLOOKUP(BF$2,$E63:$AG64,2,FALSE)</f>
        <v>4.0999999999999996</v>
      </c>
      <c r="BG64" s="56" t="e">
        <f t="shared" ref="BG64" si="1133">HLOOKUP(BG$2,$E63:$AG64,2,FALSE)</f>
        <v>#N/A</v>
      </c>
      <c r="BH64" s="56">
        <f t="shared" ref="BH64" si="1134">HLOOKUP(BH$2,$E63:$AG64,2,FALSE)</f>
        <v>2.2999999999999998</v>
      </c>
      <c r="BI64" s="56">
        <f t="shared" ref="BI64" si="1135">HLOOKUP(BI$2,$E63:$AG64,2,FALSE)</f>
        <v>2.4</v>
      </c>
      <c r="BJ64" s="56" t="e">
        <f t="shared" ref="BJ64" si="1136">HLOOKUP(BJ$2,$E63:$AG64,2,FALSE)</f>
        <v>#N/A</v>
      </c>
      <c r="BK64" s="56" t="e">
        <f t="shared" ref="BK64" si="1137">HLOOKUP(BK$2,$E63:$AG64,2,FALSE)</f>
        <v>#N/A</v>
      </c>
      <c r="BL64" s="56">
        <f t="shared" ref="BL64" si="1138">HLOOKUP(BL$2,$E63:$AG64,2,FALSE)</f>
        <v>3</v>
      </c>
      <c r="BM64" s="56" t="e">
        <f t="shared" ref="BM64" si="1139">HLOOKUP(BM$2,$E63:$AG64,2,FALSE)</f>
        <v>#N/A</v>
      </c>
      <c r="BN64" s="56" t="e">
        <f t="shared" ref="BN64" si="1140">HLOOKUP(BN$2,$E63:$AG64,2,FALSE)</f>
        <v>#N/A</v>
      </c>
      <c r="BO64" s="56">
        <f t="shared" ref="BO64" si="1141">HLOOKUP(BO$2,$E63:$AG64,2,FALSE)</f>
        <v>9.5</v>
      </c>
      <c r="BP64" s="56" t="e">
        <f t="shared" ref="BP64" si="1142">HLOOKUP(BP$2,$E63:$AG64,2,FALSE)</f>
        <v>#N/A</v>
      </c>
      <c r="BQ64" s="56" t="e">
        <f t="shared" ref="BQ64" si="1143">HLOOKUP(BQ$2,$E63:$AG64,2,FALSE)</f>
        <v>#N/A</v>
      </c>
      <c r="BR64" s="56">
        <f t="shared" ref="BR64" si="1144">HLOOKUP(BR$2,$E63:$AG64,2,FALSE)</f>
        <v>0.6</v>
      </c>
      <c r="BS64" s="56">
        <f t="shared" ref="BS64" si="1145">HLOOKUP(BS$2,$E63:$AG64,2,FALSE)</f>
        <v>1.3</v>
      </c>
      <c r="BT64" s="56">
        <f t="shared" ref="BT64" si="1146">HLOOKUP(BT$2,$E63:$AG64,2,FALSE)</f>
        <v>0.6</v>
      </c>
      <c r="BU64" s="56" t="e">
        <f t="shared" ref="BU64" si="1147">HLOOKUP(BU$2,$E63:$AG64,2,FALSE)</f>
        <v>#N/A</v>
      </c>
    </row>
    <row r="65" spans="1:73" x14ac:dyDescent="0.25">
      <c r="B65" s="56">
        <f>A66-1</f>
        <v>299</v>
      </c>
      <c r="C65" s="94" t="s">
        <v>393</v>
      </c>
      <c r="D65" s="71" t="s">
        <v>0</v>
      </c>
      <c r="E65" s="11" t="s">
        <v>326</v>
      </c>
      <c r="F65" s="11" t="s">
        <v>327</v>
      </c>
      <c r="G65" s="11" t="s">
        <v>52</v>
      </c>
      <c r="H65" s="11" t="s">
        <v>53</v>
      </c>
      <c r="I65" s="11" t="s">
        <v>328</v>
      </c>
      <c r="J65" s="11" t="s">
        <v>55</v>
      </c>
      <c r="K65" s="11" t="s">
        <v>329</v>
      </c>
      <c r="L65" s="11" t="s">
        <v>330</v>
      </c>
      <c r="M65" s="11" t="s">
        <v>331</v>
      </c>
      <c r="N65" s="11" t="s">
        <v>332</v>
      </c>
      <c r="O65" s="11" t="s">
        <v>335</v>
      </c>
      <c r="P65" s="11" t="s">
        <v>334</v>
      </c>
      <c r="Q65" s="11" t="s">
        <v>337</v>
      </c>
      <c r="R65" s="11" t="s">
        <v>336</v>
      </c>
      <c r="S65" s="11" t="s">
        <v>338</v>
      </c>
      <c r="T65" s="11" t="s">
        <v>339</v>
      </c>
      <c r="U65" s="11" t="s">
        <v>341</v>
      </c>
      <c r="V65" s="11" t="s">
        <v>344</v>
      </c>
      <c r="W65" s="11" t="s">
        <v>340</v>
      </c>
      <c r="X65" s="11" t="s">
        <v>343</v>
      </c>
      <c r="Y65" s="11" t="s">
        <v>345</v>
      </c>
      <c r="Z65" s="11" t="s">
        <v>352</v>
      </c>
      <c r="AA65" s="11" t="s">
        <v>346</v>
      </c>
      <c r="AB65" s="11" t="s">
        <v>353</v>
      </c>
      <c r="AC65" s="11" t="s">
        <v>349</v>
      </c>
      <c r="AD65" s="11" t="s">
        <v>351</v>
      </c>
      <c r="AE65" s="11" t="s">
        <v>354</v>
      </c>
      <c r="AF65" s="11" t="s">
        <v>350</v>
      </c>
    </row>
    <row r="66" spans="1:73" x14ac:dyDescent="0.25">
      <c r="A66" s="56">
        <v>300</v>
      </c>
      <c r="B66" s="56">
        <f>A66</f>
        <v>300</v>
      </c>
      <c r="C66" s="94"/>
      <c r="D66" s="72" t="s">
        <v>325</v>
      </c>
      <c r="E66" s="11">
        <v>8.6999999999999993</v>
      </c>
      <c r="F66" s="11">
        <v>36.4</v>
      </c>
      <c r="G66" s="11">
        <v>1761.4</v>
      </c>
      <c r="H66" s="11">
        <v>912.2</v>
      </c>
      <c r="I66" s="11">
        <v>102.4</v>
      </c>
      <c r="J66" s="11">
        <v>1717.2</v>
      </c>
      <c r="K66" s="11">
        <v>21.1</v>
      </c>
      <c r="L66" s="11">
        <v>38.6</v>
      </c>
      <c r="M66" s="11">
        <v>1.3</v>
      </c>
      <c r="N66" s="11">
        <v>0.3</v>
      </c>
      <c r="O66" s="11">
        <v>0.1</v>
      </c>
      <c r="P66" s="11">
        <v>4.0999999999999996</v>
      </c>
      <c r="Q66" s="11">
        <v>3.7</v>
      </c>
      <c r="R66" s="11">
        <v>38.5</v>
      </c>
      <c r="S66" s="11">
        <v>1.9</v>
      </c>
      <c r="T66" s="11">
        <v>4.0999999999999996</v>
      </c>
      <c r="U66" s="11">
        <v>0.3</v>
      </c>
      <c r="V66" s="11">
        <v>2.7</v>
      </c>
      <c r="W66" s="11">
        <v>1.3</v>
      </c>
      <c r="X66" s="11">
        <v>11.2</v>
      </c>
      <c r="Y66" s="11">
        <v>3</v>
      </c>
      <c r="Z66" s="11">
        <v>4.0999999999999996</v>
      </c>
      <c r="AA66" s="11">
        <v>3.9</v>
      </c>
      <c r="AB66" s="11">
        <v>0.1</v>
      </c>
      <c r="AC66" s="11">
        <v>8.6</v>
      </c>
      <c r="AD66" s="11">
        <v>0.4</v>
      </c>
      <c r="AE66" s="11">
        <v>0.7</v>
      </c>
      <c r="AF66" s="11">
        <v>0.7</v>
      </c>
      <c r="AI66" s="107">
        <v>300</v>
      </c>
      <c r="AJ66" s="56">
        <f t="shared" ref="AJ66" si="1148">HLOOKUP(AJ$2,$E65:$AG66,2,FALSE)</f>
        <v>8.6999999999999993</v>
      </c>
      <c r="AK66" s="56">
        <f t="shared" ref="AK66" si="1149">HLOOKUP(AK$2,$E65:$AG66,2,FALSE)</f>
        <v>36.4</v>
      </c>
      <c r="AL66" s="56">
        <f t="shared" ref="AL66" si="1150">HLOOKUP(AL$2,$E65:$AG66,2,FALSE)</f>
        <v>1761.4</v>
      </c>
      <c r="AM66" s="56">
        <f t="shared" ref="AM66" si="1151">HLOOKUP(AM$2,$E65:$AG66,2,FALSE)</f>
        <v>912.2</v>
      </c>
      <c r="AN66" s="56">
        <f t="shared" ref="AN66" si="1152">HLOOKUP(AN$2,$E65:$AG66,2,FALSE)</f>
        <v>102.4</v>
      </c>
      <c r="AO66" s="56">
        <f t="shared" ref="AO66" si="1153">HLOOKUP(AO$2,$E65:$AG66,2,FALSE)</f>
        <v>1717.2</v>
      </c>
      <c r="AP66" s="56">
        <f t="shared" ref="AP66" si="1154">HLOOKUP(AP$2,$E65:$AG66,2,FALSE)</f>
        <v>21.1</v>
      </c>
      <c r="AQ66" s="56">
        <f t="shared" ref="AQ66" si="1155">HLOOKUP(AQ$2,$E65:$AG66,2,FALSE)</f>
        <v>38.6</v>
      </c>
      <c r="AR66" s="56">
        <f t="shared" ref="AR66" si="1156">HLOOKUP(AR$2,$E65:$AG66,2,FALSE)</f>
        <v>1.3</v>
      </c>
      <c r="AS66" s="56">
        <f t="shared" ref="AS66" si="1157">HLOOKUP(AS$2,$E65:$AG66,2,FALSE)</f>
        <v>0.3</v>
      </c>
      <c r="AT66" s="56">
        <f t="shared" ref="AT66" si="1158">HLOOKUP(AT$2,$E65:$AG66,2,FALSE)</f>
        <v>0.1</v>
      </c>
      <c r="AU66" s="56" t="e">
        <f t="shared" ref="AU66" si="1159">HLOOKUP(AU$2,$E65:$AG66,2,FALSE)</f>
        <v>#N/A</v>
      </c>
      <c r="AV66" s="56">
        <f t="shared" ref="AV66" si="1160">HLOOKUP(AV$2,$E65:$AG66,2,FALSE)</f>
        <v>4.0999999999999996</v>
      </c>
      <c r="AW66" s="56">
        <f t="shared" ref="AW66" si="1161">HLOOKUP(AW$2,$E65:$AG66,2,FALSE)</f>
        <v>3.7</v>
      </c>
      <c r="AX66" s="56">
        <f t="shared" ref="AX66" si="1162">HLOOKUP(AX$2,$E65:$AG66,2,FALSE)</f>
        <v>38.5</v>
      </c>
      <c r="AY66" s="56">
        <f t="shared" ref="AY66" si="1163">HLOOKUP(AY$2,$E65:$AG66,2,FALSE)</f>
        <v>1.9</v>
      </c>
      <c r="AZ66" s="56">
        <f t="shared" ref="AZ66" si="1164">HLOOKUP(AZ$2,$E65:$AG66,2,FALSE)</f>
        <v>4.0999999999999996</v>
      </c>
      <c r="BA66" s="56" t="e">
        <f t="shared" ref="BA66" si="1165">HLOOKUP(BA$2,$E65:$AG66,2,FALSE)</f>
        <v>#N/A</v>
      </c>
      <c r="BB66" s="56" t="e">
        <f t="shared" ref="BB66" si="1166">HLOOKUP(BB$2,$E65:$AG66,2,FALSE)</f>
        <v>#N/A</v>
      </c>
      <c r="BC66" s="56" t="e">
        <f t="shared" ref="BC66" si="1167">HLOOKUP(BC$2,$E65:$AG66,2,FALSE)</f>
        <v>#N/A</v>
      </c>
      <c r="BD66" s="56">
        <f t="shared" ref="BD66" si="1168">HLOOKUP(BD$2,$E65:$AG66,2,FALSE)</f>
        <v>0.3</v>
      </c>
      <c r="BE66" s="56">
        <f t="shared" ref="BE66" si="1169">HLOOKUP(BE$2,$E65:$AG66,2,FALSE)</f>
        <v>2.7</v>
      </c>
      <c r="BF66" s="56">
        <f t="shared" ref="BF66" si="1170">HLOOKUP(BF$2,$E65:$AG66,2,FALSE)</f>
        <v>1.3</v>
      </c>
      <c r="BG66" s="56" t="e">
        <f t="shared" ref="BG66" si="1171">HLOOKUP(BG$2,$E65:$AG66,2,FALSE)</f>
        <v>#N/A</v>
      </c>
      <c r="BH66" s="56">
        <f t="shared" ref="BH66" si="1172">HLOOKUP(BH$2,$E65:$AG66,2,FALSE)</f>
        <v>11.2</v>
      </c>
      <c r="BI66" s="56">
        <f t="shared" ref="BI66" si="1173">HLOOKUP(BI$2,$E65:$AG66,2,FALSE)</f>
        <v>3</v>
      </c>
      <c r="BJ66" s="56">
        <f t="shared" ref="BJ66" si="1174">HLOOKUP(BJ$2,$E65:$AG66,2,FALSE)</f>
        <v>4.0999999999999996</v>
      </c>
      <c r="BK66" s="56">
        <f t="shared" ref="BK66" si="1175">HLOOKUP(BK$2,$E65:$AG66,2,FALSE)</f>
        <v>3.9</v>
      </c>
      <c r="BL66" s="56" t="e">
        <f t="shared" ref="BL66" si="1176">HLOOKUP(BL$2,$E65:$AG66,2,FALSE)</f>
        <v>#N/A</v>
      </c>
      <c r="BM66" s="56" t="e">
        <f t="shared" ref="BM66" si="1177">HLOOKUP(BM$2,$E65:$AG66,2,FALSE)</f>
        <v>#N/A</v>
      </c>
      <c r="BN66" s="56">
        <f t="shared" ref="BN66" si="1178">HLOOKUP(BN$2,$E65:$AG66,2,FALSE)</f>
        <v>0.1</v>
      </c>
      <c r="BO66" s="56">
        <f t="shared" ref="BO66" si="1179">HLOOKUP(BO$2,$E65:$AG66,2,FALSE)</f>
        <v>8.6</v>
      </c>
      <c r="BP66" s="56" t="e">
        <f t="shared" ref="BP66" si="1180">HLOOKUP(BP$2,$E65:$AG66,2,FALSE)</f>
        <v>#N/A</v>
      </c>
      <c r="BQ66" s="56" t="e">
        <f t="shared" ref="BQ66" si="1181">HLOOKUP(BQ$2,$E65:$AG66,2,FALSE)</f>
        <v>#N/A</v>
      </c>
      <c r="BR66" s="56">
        <f t="shared" ref="BR66" si="1182">HLOOKUP(BR$2,$E65:$AG66,2,FALSE)</f>
        <v>0.4</v>
      </c>
      <c r="BS66" s="56">
        <f t="shared" ref="BS66" si="1183">HLOOKUP(BS$2,$E65:$AG66,2,FALSE)</f>
        <v>0.7</v>
      </c>
      <c r="BT66" s="56">
        <f t="shared" ref="BT66" si="1184">HLOOKUP(BT$2,$E65:$AG66,2,FALSE)</f>
        <v>0.7</v>
      </c>
      <c r="BU66" s="56" t="e">
        <f t="shared" ref="BU66" si="1185">HLOOKUP(BU$2,$E65:$AG66,2,FALSE)</f>
        <v>#N/A</v>
      </c>
    </row>
    <row r="67" spans="1:73" x14ac:dyDescent="0.25">
      <c r="B67" s="56">
        <f>A68-1</f>
        <v>309</v>
      </c>
      <c r="C67" s="94" t="s">
        <v>403</v>
      </c>
      <c r="D67" s="71" t="s">
        <v>0</v>
      </c>
      <c r="E67" s="11" t="s">
        <v>326</v>
      </c>
      <c r="F67" s="11" t="s">
        <v>327</v>
      </c>
      <c r="G67" s="11" t="s">
        <v>52</v>
      </c>
      <c r="H67" s="11" t="s">
        <v>53</v>
      </c>
      <c r="I67" s="11" t="s">
        <v>328</v>
      </c>
      <c r="J67" s="11" t="s">
        <v>55</v>
      </c>
      <c r="K67" s="11" t="s">
        <v>329</v>
      </c>
      <c r="L67" s="11" t="s">
        <v>330</v>
      </c>
      <c r="M67" s="11" t="s">
        <v>331</v>
      </c>
      <c r="N67" s="11" t="s">
        <v>332</v>
      </c>
      <c r="O67" s="11" t="s">
        <v>335</v>
      </c>
      <c r="P67" s="11" t="s">
        <v>334</v>
      </c>
      <c r="Q67" s="11" t="s">
        <v>337</v>
      </c>
      <c r="R67" s="11" t="s">
        <v>336</v>
      </c>
      <c r="S67" s="11" t="s">
        <v>338</v>
      </c>
      <c r="T67" s="11" t="s">
        <v>339</v>
      </c>
      <c r="U67" s="11" t="s">
        <v>382</v>
      </c>
      <c r="V67" s="11" t="s">
        <v>341</v>
      </c>
      <c r="W67" s="11" t="s">
        <v>344</v>
      </c>
      <c r="X67" s="11" t="s">
        <v>340</v>
      </c>
      <c r="Y67" s="11" t="s">
        <v>343</v>
      </c>
      <c r="Z67" s="11" t="s">
        <v>345</v>
      </c>
      <c r="AA67" s="11" t="s">
        <v>346</v>
      </c>
      <c r="AB67" s="11" t="s">
        <v>349</v>
      </c>
      <c r="AC67" s="11" t="s">
        <v>351</v>
      </c>
      <c r="AD67" s="11" t="s">
        <v>354</v>
      </c>
      <c r="AE67" s="11" t="s">
        <v>350</v>
      </c>
    </row>
    <row r="68" spans="1:73" x14ac:dyDescent="0.25">
      <c r="A68" s="56">
        <v>310</v>
      </c>
      <c r="B68" s="56">
        <f>A68</f>
        <v>310</v>
      </c>
      <c r="C68" s="94"/>
      <c r="D68" s="72" t="s">
        <v>325</v>
      </c>
      <c r="E68" s="11">
        <v>8.1999999999999993</v>
      </c>
      <c r="F68" s="11">
        <v>36.700000000000003</v>
      </c>
      <c r="G68" s="11">
        <v>1726.5</v>
      </c>
      <c r="H68" s="11">
        <v>910</v>
      </c>
      <c r="I68" s="11">
        <v>104.9</v>
      </c>
      <c r="J68" s="11">
        <v>1781.6</v>
      </c>
      <c r="K68" s="11">
        <v>25.7</v>
      </c>
      <c r="L68" s="11">
        <v>37.200000000000003</v>
      </c>
      <c r="M68" s="11">
        <v>0.9</v>
      </c>
      <c r="N68" s="11">
        <v>0.4</v>
      </c>
      <c r="O68" s="11">
        <v>0.8</v>
      </c>
      <c r="P68" s="11">
        <v>4.0999999999999996</v>
      </c>
      <c r="Q68" s="11">
        <v>2.5</v>
      </c>
      <c r="R68" s="11">
        <v>26.4</v>
      </c>
      <c r="S68" s="11">
        <v>1.2</v>
      </c>
      <c r="T68" s="11">
        <v>2.8</v>
      </c>
      <c r="U68" s="11">
        <v>0</v>
      </c>
      <c r="V68" s="11">
        <v>1.2</v>
      </c>
      <c r="W68" s="11">
        <v>10.1</v>
      </c>
      <c r="X68" s="11">
        <v>1.5</v>
      </c>
      <c r="Y68" s="11">
        <v>4.5999999999999996</v>
      </c>
      <c r="Z68" s="11">
        <v>0.8</v>
      </c>
      <c r="AA68" s="11">
        <v>1.1000000000000001</v>
      </c>
      <c r="AB68" s="11">
        <v>8.3000000000000007</v>
      </c>
      <c r="AC68" s="11">
        <v>1</v>
      </c>
      <c r="AD68" s="11">
        <v>0.8</v>
      </c>
      <c r="AE68" s="11">
        <v>0.4</v>
      </c>
      <c r="AI68" s="107">
        <v>310</v>
      </c>
      <c r="AJ68" s="56">
        <f t="shared" ref="AJ68" si="1186">HLOOKUP(AJ$2,$E67:$AG68,2,FALSE)</f>
        <v>8.1999999999999993</v>
      </c>
      <c r="AK68" s="56">
        <f t="shared" ref="AK68" si="1187">HLOOKUP(AK$2,$E67:$AG68,2,FALSE)</f>
        <v>36.700000000000003</v>
      </c>
      <c r="AL68" s="56">
        <f t="shared" ref="AL68" si="1188">HLOOKUP(AL$2,$E67:$AG68,2,FALSE)</f>
        <v>1726.5</v>
      </c>
      <c r="AM68" s="56">
        <f t="shared" ref="AM68" si="1189">HLOOKUP(AM$2,$E67:$AG68,2,FALSE)</f>
        <v>910</v>
      </c>
      <c r="AN68" s="56">
        <f t="shared" ref="AN68" si="1190">HLOOKUP(AN$2,$E67:$AG68,2,FALSE)</f>
        <v>104.9</v>
      </c>
      <c r="AO68" s="56">
        <f t="shared" ref="AO68" si="1191">HLOOKUP(AO$2,$E67:$AG68,2,FALSE)</f>
        <v>1781.6</v>
      </c>
      <c r="AP68" s="56">
        <f t="shared" ref="AP68" si="1192">HLOOKUP(AP$2,$E67:$AG68,2,FALSE)</f>
        <v>25.7</v>
      </c>
      <c r="AQ68" s="56">
        <f t="shared" ref="AQ68" si="1193">HLOOKUP(AQ$2,$E67:$AG68,2,FALSE)</f>
        <v>37.200000000000003</v>
      </c>
      <c r="AR68" s="56">
        <f t="shared" ref="AR68" si="1194">HLOOKUP(AR$2,$E67:$AG68,2,FALSE)</f>
        <v>0.9</v>
      </c>
      <c r="AS68" s="56">
        <f t="shared" ref="AS68" si="1195">HLOOKUP(AS$2,$E67:$AG68,2,FALSE)</f>
        <v>0.4</v>
      </c>
      <c r="AT68" s="56">
        <f t="shared" ref="AT68" si="1196">HLOOKUP(AT$2,$E67:$AG68,2,FALSE)</f>
        <v>0.8</v>
      </c>
      <c r="AU68" s="56" t="e">
        <f t="shared" ref="AU68" si="1197">HLOOKUP(AU$2,$E67:$AG68,2,FALSE)</f>
        <v>#N/A</v>
      </c>
      <c r="AV68" s="56">
        <f t="shared" ref="AV68" si="1198">HLOOKUP(AV$2,$E67:$AG68,2,FALSE)</f>
        <v>4.0999999999999996</v>
      </c>
      <c r="AW68" s="56">
        <f t="shared" ref="AW68" si="1199">HLOOKUP(AW$2,$E67:$AG68,2,FALSE)</f>
        <v>2.5</v>
      </c>
      <c r="AX68" s="56">
        <f t="shared" ref="AX68" si="1200">HLOOKUP(AX$2,$E67:$AG68,2,FALSE)</f>
        <v>26.4</v>
      </c>
      <c r="AY68" s="56">
        <f t="shared" ref="AY68" si="1201">HLOOKUP(AY$2,$E67:$AG68,2,FALSE)</f>
        <v>1.2</v>
      </c>
      <c r="AZ68" s="56">
        <f t="shared" ref="AZ68" si="1202">HLOOKUP(AZ$2,$E67:$AG68,2,FALSE)</f>
        <v>2.8</v>
      </c>
      <c r="BA68" s="56">
        <f t="shared" ref="BA68" si="1203">HLOOKUP(BA$2,$E67:$AG68,2,FALSE)</f>
        <v>0</v>
      </c>
      <c r="BB68" s="56" t="e">
        <f t="shared" ref="BB68" si="1204">HLOOKUP(BB$2,$E67:$AG68,2,FALSE)</f>
        <v>#N/A</v>
      </c>
      <c r="BC68" s="56" t="e">
        <f t="shared" ref="BC68" si="1205">HLOOKUP(BC$2,$E67:$AG68,2,FALSE)</f>
        <v>#N/A</v>
      </c>
      <c r="BD68" s="56">
        <f t="shared" ref="BD68" si="1206">HLOOKUP(BD$2,$E67:$AG68,2,FALSE)</f>
        <v>1.2</v>
      </c>
      <c r="BE68" s="56">
        <f t="shared" ref="BE68" si="1207">HLOOKUP(BE$2,$E67:$AG68,2,FALSE)</f>
        <v>10.1</v>
      </c>
      <c r="BF68" s="56">
        <f t="shared" ref="BF68" si="1208">HLOOKUP(BF$2,$E67:$AG68,2,FALSE)</f>
        <v>1.5</v>
      </c>
      <c r="BG68" s="56" t="e">
        <f t="shared" ref="BG68" si="1209">HLOOKUP(BG$2,$E67:$AG68,2,FALSE)</f>
        <v>#N/A</v>
      </c>
      <c r="BH68" s="56">
        <f t="shared" ref="BH68" si="1210">HLOOKUP(BH$2,$E67:$AG68,2,FALSE)</f>
        <v>4.5999999999999996</v>
      </c>
      <c r="BI68" s="56">
        <f t="shared" ref="BI68" si="1211">HLOOKUP(BI$2,$E67:$AG68,2,FALSE)</f>
        <v>0.8</v>
      </c>
      <c r="BJ68" s="56" t="e">
        <f t="shared" ref="BJ68" si="1212">HLOOKUP(BJ$2,$E67:$AG68,2,FALSE)</f>
        <v>#N/A</v>
      </c>
      <c r="BK68" s="56">
        <f t="shared" ref="BK68" si="1213">HLOOKUP(BK$2,$E67:$AG68,2,FALSE)</f>
        <v>1.1000000000000001</v>
      </c>
      <c r="BL68" s="56" t="e">
        <f t="shared" ref="BL68" si="1214">HLOOKUP(BL$2,$E67:$AG68,2,FALSE)</f>
        <v>#N/A</v>
      </c>
      <c r="BM68" s="56" t="e">
        <f t="shared" ref="BM68" si="1215">HLOOKUP(BM$2,$E67:$AG68,2,FALSE)</f>
        <v>#N/A</v>
      </c>
      <c r="BN68" s="56" t="e">
        <f t="shared" ref="BN68" si="1216">HLOOKUP(BN$2,$E67:$AG68,2,FALSE)</f>
        <v>#N/A</v>
      </c>
      <c r="BO68" s="56">
        <f t="shared" ref="BO68" si="1217">HLOOKUP(BO$2,$E67:$AG68,2,FALSE)</f>
        <v>8.3000000000000007</v>
      </c>
      <c r="BP68" s="56" t="e">
        <f t="shared" ref="BP68" si="1218">HLOOKUP(BP$2,$E67:$AG68,2,FALSE)</f>
        <v>#N/A</v>
      </c>
      <c r="BQ68" s="56" t="e">
        <f t="shared" ref="BQ68" si="1219">HLOOKUP(BQ$2,$E67:$AG68,2,FALSE)</f>
        <v>#N/A</v>
      </c>
      <c r="BR68" s="56">
        <f t="shared" ref="BR68" si="1220">HLOOKUP(BR$2,$E67:$AG68,2,FALSE)</f>
        <v>1</v>
      </c>
      <c r="BS68" s="56">
        <f t="shared" ref="BS68" si="1221">HLOOKUP(BS$2,$E67:$AG68,2,FALSE)</f>
        <v>0.8</v>
      </c>
      <c r="BT68" s="56">
        <f t="shared" ref="BT68" si="1222">HLOOKUP(BT$2,$E67:$AG68,2,FALSE)</f>
        <v>0.4</v>
      </c>
      <c r="BU68" s="56" t="e">
        <f t="shared" ref="BU68" si="1223">HLOOKUP(BU$2,$E67:$AG68,2,FALSE)</f>
        <v>#N/A</v>
      </c>
    </row>
    <row r="69" spans="1:73" x14ac:dyDescent="0.25">
      <c r="B69" s="56">
        <f>A70-1</f>
        <v>314</v>
      </c>
      <c r="C69" s="94" t="s">
        <v>392</v>
      </c>
      <c r="D69" s="100" t="s">
        <v>0</v>
      </c>
      <c r="E69" s="11" t="s">
        <v>326</v>
      </c>
      <c r="F69" s="11" t="s">
        <v>327</v>
      </c>
      <c r="G69" s="11" t="s">
        <v>52</v>
      </c>
      <c r="H69" s="11" t="s">
        <v>53</v>
      </c>
      <c r="I69" s="11" t="s">
        <v>328</v>
      </c>
      <c r="J69" s="11" t="s">
        <v>55</v>
      </c>
      <c r="K69" s="11" t="s">
        <v>329</v>
      </c>
      <c r="L69" s="11" t="s">
        <v>330</v>
      </c>
      <c r="M69" s="11" t="s">
        <v>331</v>
      </c>
      <c r="N69" s="11" t="s">
        <v>332</v>
      </c>
      <c r="O69" s="11" t="s">
        <v>334</v>
      </c>
      <c r="P69" s="11" t="s">
        <v>337</v>
      </c>
      <c r="Q69" s="11" t="s">
        <v>336</v>
      </c>
      <c r="R69" s="11" t="s">
        <v>338</v>
      </c>
      <c r="S69" s="11" t="s">
        <v>339</v>
      </c>
      <c r="T69" s="11" t="s">
        <v>382</v>
      </c>
      <c r="U69" s="11" t="s">
        <v>341</v>
      </c>
      <c r="V69" s="11" t="s">
        <v>344</v>
      </c>
      <c r="W69" s="11" t="s">
        <v>340</v>
      </c>
      <c r="X69" s="11" t="s">
        <v>343</v>
      </c>
      <c r="Y69" s="11" t="s">
        <v>345</v>
      </c>
      <c r="Z69" s="11" t="s">
        <v>352</v>
      </c>
      <c r="AA69" s="11" t="s">
        <v>346</v>
      </c>
      <c r="AB69" s="11" t="s">
        <v>349</v>
      </c>
      <c r="AC69" s="11" t="s">
        <v>350</v>
      </c>
    </row>
    <row r="70" spans="1:73" x14ac:dyDescent="0.25">
      <c r="A70" s="56">
        <v>315</v>
      </c>
      <c r="B70" s="56">
        <f>A70</f>
        <v>315</v>
      </c>
      <c r="C70" s="94"/>
      <c r="D70" s="72" t="s">
        <v>325</v>
      </c>
      <c r="E70" s="11">
        <v>7.5</v>
      </c>
      <c r="F70" s="11">
        <v>28.2</v>
      </c>
      <c r="G70" s="11">
        <v>1663.7</v>
      </c>
      <c r="H70" s="11">
        <v>940</v>
      </c>
      <c r="I70" s="11">
        <v>108.6</v>
      </c>
      <c r="J70" s="11">
        <v>1703.3</v>
      </c>
      <c r="K70" s="11">
        <v>25.8</v>
      </c>
      <c r="L70" s="11">
        <v>40.9</v>
      </c>
      <c r="M70" s="11">
        <v>1.5</v>
      </c>
      <c r="N70" s="11">
        <v>0.2</v>
      </c>
      <c r="O70" s="11">
        <v>3.5</v>
      </c>
      <c r="P70" s="11">
        <v>2.2999999999999998</v>
      </c>
      <c r="Q70" s="11">
        <v>42</v>
      </c>
      <c r="R70" s="11">
        <v>1.5</v>
      </c>
      <c r="S70" s="11">
        <v>3.6</v>
      </c>
      <c r="T70" s="11">
        <v>0.1</v>
      </c>
      <c r="U70" s="11">
        <v>0.5</v>
      </c>
      <c r="V70" s="11">
        <v>0.2</v>
      </c>
      <c r="W70" s="11">
        <v>0.8</v>
      </c>
      <c r="X70" s="11">
        <v>5.3</v>
      </c>
      <c r="Y70" s="11">
        <v>0.9</v>
      </c>
      <c r="Z70" s="11">
        <v>12.7</v>
      </c>
      <c r="AA70" s="11">
        <v>5.9</v>
      </c>
      <c r="AB70" s="11">
        <v>8.5</v>
      </c>
      <c r="AC70" s="11">
        <v>0.1</v>
      </c>
      <c r="AI70" s="107">
        <v>315</v>
      </c>
      <c r="AJ70" s="56">
        <f t="shared" ref="AJ70" si="1224">HLOOKUP(AJ$2,$E69:$AG70,2,FALSE)</f>
        <v>7.5</v>
      </c>
      <c r="AK70" s="56">
        <f t="shared" ref="AK70" si="1225">HLOOKUP(AK$2,$E69:$AG70,2,FALSE)</f>
        <v>28.2</v>
      </c>
      <c r="AL70" s="56">
        <f t="shared" ref="AL70" si="1226">HLOOKUP(AL$2,$E69:$AG70,2,FALSE)</f>
        <v>1663.7</v>
      </c>
      <c r="AM70" s="56">
        <f t="shared" ref="AM70" si="1227">HLOOKUP(AM$2,$E69:$AG70,2,FALSE)</f>
        <v>940</v>
      </c>
      <c r="AN70" s="56">
        <f t="shared" ref="AN70" si="1228">HLOOKUP(AN$2,$E69:$AG70,2,FALSE)</f>
        <v>108.6</v>
      </c>
      <c r="AO70" s="56">
        <f t="shared" ref="AO70" si="1229">HLOOKUP(AO$2,$E69:$AG70,2,FALSE)</f>
        <v>1703.3</v>
      </c>
      <c r="AP70" s="56">
        <f t="shared" ref="AP70" si="1230">HLOOKUP(AP$2,$E69:$AG70,2,FALSE)</f>
        <v>25.8</v>
      </c>
      <c r="AQ70" s="56">
        <f t="shared" ref="AQ70" si="1231">HLOOKUP(AQ$2,$E69:$AG70,2,FALSE)</f>
        <v>40.9</v>
      </c>
      <c r="AR70" s="56">
        <f t="shared" ref="AR70" si="1232">HLOOKUP(AR$2,$E69:$AG70,2,FALSE)</f>
        <v>1.5</v>
      </c>
      <c r="AS70" s="56">
        <f t="shared" ref="AS70" si="1233">HLOOKUP(AS$2,$E69:$AG70,2,FALSE)</f>
        <v>0.2</v>
      </c>
      <c r="AT70" s="56" t="e">
        <f t="shared" ref="AT70" si="1234">HLOOKUP(AT$2,$E69:$AG70,2,FALSE)</f>
        <v>#N/A</v>
      </c>
      <c r="AU70" s="56" t="e">
        <f t="shared" ref="AU70" si="1235">HLOOKUP(AU$2,$E69:$AG70,2,FALSE)</f>
        <v>#N/A</v>
      </c>
      <c r="AV70" s="56">
        <f t="shared" ref="AV70" si="1236">HLOOKUP(AV$2,$E69:$AG70,2,FALSE)</f>
        <v>3.5</v>
      </c>
      <c r="AW70" s="56">
        <f t="shared" ref="AW70" si="1237">HLOOKUP(AW$2,$E69:$AG70,2,FALSE)</f>
        <v>2.2999999999999998</v>
      </c>
      <c r="AX70" s="56">
        <f t="shared" ref="AX70" si="1238">HLOOKUP(AX$2,$E69:$AG70,2,FALSE)</f>
        <v>42</v>
      </c>
      <c r="AY70" s="56">
        <f t="shared" ref="AY70" si="1239">HLOOKUP(AY$2,$E69:$AG70,2,FALSE)</f>
        <v>1.5</v>
      </c>
      <c r="AZ70" s="56">
        <f t="shared" ref="AZ70" si="1240">HLOOKUP(AZ$2,$E69:$AG70,2,FALSE)</f>
        <v>3.6</v>
      </c>
      <c r="BA70" s="56">
        <f t="shared" ref="BA70" si="1241">HLOOKUP(BA$2,$E69:$AG70,2,FALSE)</f>
        <v>0.1</v>
      </c>
      <c r="BB70" s="56" t="e">
        <f t="shared" ref="BB70" si="1242">HLOOKUP(BB$2,$E69:$AG70,2,FALSE)</f>
        <v>#N/A</v>
      </c>
      <c r="BC70" s="56" t="e">
        <f t="shared" ref="BC70" si="1243">HLOOKUP(BC$2,$E69:$AG70,2,FALSE)</f>
        <v>#N/A</v>
      </c>
      <c r="BD70" s="56">
        <f t="shared" ref="BD70" si="1244">HLOOKUP(BD$2,$E69:$AG70,2,FALSE)</f>
        <v>0.5</v>
      </c>
      <c r="BE70" s="56">
        <f t="shared" ref="BE70" si="1245">HLOOKUP(BE$2,$E69:$AG70,2,FALSE)</f>
        <v>0.2</v>
      </c>
      <c r="BF70" s="56">
        <f t="shared" ref="BF70" si="1246">HLOOKUP(BF$2,$E69:$AG70,2,FALSE)</f>
        <v>0.8</v>
      </c>
      <c r="BG70" s="56" t="e">
        <f t="shared" ref="BG70" si="1247">HLOOKUP(BG$2,$E69:$AG70,2,FALSE)</f>
        <v>#N/A</v>
      </c>
      <c r="BH70" s="56">
        <f t="shared" ref="BH70" si="1248">HLOOKUP(BH$2,$E69:$AG70,2,FALSE)</f>
        <v>5.3</v>
      </c>
      <c r="BI70" s="56">
        <f t="shared" ref="BI70" si="1249">HLOOKUP(BI$2,$E69:$AG70,2,FALSE)</f>
        <v>0.9</v>
      </c>
      <c r="BJ70" s="56">
        <f t="shared" ref="BJ70" si="1250">HLOOKUP(BJ$2,$E69:$AG70,2,FALSE)</f>
        <v>12.7</v>
      </c>
      <c r="BK70" s="56">
        <f t="shared" ref="BK70" si="1251">HLOOKUP(BK$2,$E69:$AG70,2,FALSE)</f>
        <v>5.9</v>
      </c>
      <c r="BL70" s="56" t="e">
        <f t="shared" ref="BL70" si="1252">HLOOKUP(BL$2,$E69:$AG70,2,FALSE)</f>
        <v>#N/A</v>
      </c>
      <c r="BM70" s="56" t="e">
        <f t="shared" ref="BM70" si="1253">HLOOKUP(BM$2,$E69:$AG70,2,FALSE)</f>
        <v>#N/A</v>
      </c>
      <c r="BN70" s="56" t="e">
        <f t="shared" ref="BN70" si="1254">HLOOKUP(BN$2,$E69:$AG70,2,FALSE)</f>
        <v>#N/A</v>
      </c>
      <c r="BO70" s="56">
        <f t="shared" ref="BO70" si="1255">HLOOKUP(BO$2,$E69:$AG70,2,FALSE)</f>
        <v>8.5</v>
      </c>
      <c r="BP70" s="56" t="e">
        <f t="shared" ref="BP70" si="1256">HLOOKUP(BP$2,$E69:$AG70,2,FALSE)</f>
        <v>#N/A</v>
      </c>
      <c r="BQ70" s="56" t="e">
        <f t="shared" ref="BQ70" si="1257">HLOOKUP(BQ$2,$E69:$AG70,2,FALSE)</f>
        <v>#N/A</v>
      </c>
      <c r="BR70" s="56" t="e">
        <f t="shared" ref="BR70" si="1258">HLOOKUP(BR$2,$E69:$AG70,2,FALSE)</f>
        <v>#N/A</v>
      </c>
      <c r="BS70" s="56" t="e">
        <f t="shared" ref="BS70" si="1259">HLOOKUP(BS$2,$E69:$AG70,2,FALSE)</f>
        <v>#N/A</v>
      </c>
      <c r="BT70" s="56">
        <f t="shared" ref="BT70" si="1260">HLOOKUP(BT$2,$E69:$AG70,2,FALSE)</f>
        <v>0.1</v>
      </c>
      <c r="BU70" s="56" t="e">
        <f t="shared" ref="BU70" si="1261">HLOOKUP(BU$2,$E69:$AG70,2,FALSE)</f>
        <v>#N/A</v>
      </c>
    </row>
    <row r="71" spans="1:73" x14ac:dyDescent="0.25">
      <c r="B71" s="56">
        <f>A72-1</f>
        <v>319</v>
      </c>
      <c r="C71" s="94" t="s">
        <v>400</v>
      </c>
      <c r="D71" s="71" t="s">
        <v>0</v>
      </c>
      <c r="E71" s="11" t="s">
        <v>326</v>
      </c>
      <c r="F71" s="11" t="s">
        <v>327</v>
      </c>
      <c r="G71" s="11" t="s">
        <v>52</v>
      </c>
      <c r="H71" s="11" t="s">
        <v>53</v>
      </c>
      <c r="I71" s="11" t="s">
        <v>328</v>
      </c>
      <c r="J71" s="11" t="s">
        <v>55</v>
      </c>
      <c r="K71" s="11" t="s">
        <v>329</v>
      </c>
      <c r="L71" s="11" t="s">
        <v>330</v>
      </c>
      <c r="M71" s="11" t="s">
        <v>331</v>
      </c>
      <c r="N71" s="11" t="s">
        <v>332</v>
      </c>
      <c r="O71" s="11" t="s">
        <v>335</v>
      </c>
      <c r="P71" s="11" t="s">
        <v>334</v>
      </c>
      <c r="Q71" s="11" t="s">
        <v>337</v>
      </c>
      <c r="R71" s="11" t="s">
        <v>336</v>
      </c>
      <c r="S71" s="11" t="s">
        <v>338</v>
      </c>
      <c r="T71" s="11" t="s">
        <v>339</v>
      </c>
      <c r="U71" s="11" t="s">
        <v>382</v>
      </c>
      <c r="V71" s="11" t="s">
        <v>341</v>
      </c>
      <c r="W71" s="11" t="s">
        <v>344</v>
      </c>
      <c r="X71" s="11" t="s">
        <v>340</v>
      </c>
      <c r="Y71" s="11" t="s">
        <v>343</v>
      </c>
      <c r="Z71" s="11" t="s">
        <v>346</v>
      </c>
      <c r="AA71" s="11" t="s">
        <v>349</v>
      </c>
      <c r="AB71" s="11" t="s">
        <v>351</v>
      </c>
      <c r="AC71" s="11" t="s">
        <v>354</v>
      </c>
      <c r="AD71" s="11" t="s">
        <v>350</v>
      </c>
    </row>
    <row r="72" spans="1:73" x14ac:dyDescent="0.25">
      <c r="A72" s="56">
        <v>320</v>
      </c>
      <c r="B72" s="56">
        <f>A72</f>
        <v>320</v>
      </c>
      <c r="C72" s="94"/>
      <c r="D72" s="72" t="s">
        <v>325</v>
      </c>
      <c r="E72" s="11">
        <v>7.5</v>
      </c>
      <c r="F72" s="11">
        <v>34.299999999999997</v>
      </c>
      <c r="G72" s="11">
        <v>1851.8</v>
      </c>
      <c r="H72" s="11">
        <v>915</v>
      </c>
      <c r="I72" s="11">
        <v>109.2</v>
      </c>
      <c r="J72" s="11">
        <v>1843.6</v>
      </c>
      <c r="K72" s="11">
        <v>24.2</v>
      </c>
      <c r="L72" s="11">
        <v>38.4</v>
      </c>
      <c r="M72" s="11">
        <v>0.8</v>
      </c>
      <c r="N72" s="11">
        <v>0.4</v>
      </c>
      <c r="O72" s="11">
        <v>0.2</v>
      </c>
      <c r="P72" s="11">
        <v>4.3</v>
      </c>
      <c r="Q72" s="11">
        <v>0.7</v>
      </c>
      <c r="R72" s="11">
        <v>23.7</v>
      </c>
      <c r="S72" s="11">
        <v>1.2</v>
      </c>
      <c r="T72" s="11">
        <v>0.9</v>
      </c>
      <c r="U72" s="11">
        <v>0.1</v>
      </c>
      <c r="V72" s="11">
        <v>0.3</v>
      </c>
      <c r="W72" s="11">
        <v>3.7</v>
      </c>
      <c r="X72" s="11">
        <v>2.4</v>
      </c>
      <c r="Y72" s="11">
        <v>5.5</v>
      </c>
      <c r="Z72" s="11">
        <v>0.4</v>
      </c>
      <c r="AA72" s="11">
        <v>7.9</v>
      </c>
      <c r="AB72" s="11">
        <v>1</v>
      </c>
      <c r="AC72" s="11">
        <v>0.4</v>
      </c>
      <c r="AD72" s="11">
        <v>0.6</v>
      </c>
      <c r="AI72" s="107">
        <v>320</v>
      </c>
      <c r="AJ72" s="56">
        <f t="shared" ref="AJ72" si="1262">HLOOKUP(AJ$2,$E71:$AG72,2,FALSE)</f>
        <v>7.5</v>
      </c>
      <c r="AK72" s="56">
        <f t="shared" ref="AK72" si="1263">HLOOKUP(AK$2,$E71:$AG72,2,FALSE)</f>
        <v>34.299999999999997</v>
      </c>
      <c r="AL72" s="56">
        <f t="shared" ref="AL72" si="1264">HLOOKUP(AL$2,$E71:$AG72,2,FALSE)</f>
        <v>1851.8</v>
      </c>
      <c r="AM72" s="56">
        <f t="shared" ref="AM72" si="1265">HLOOKUP(AM$2,$E71:$AG72,2,FALSE)</f>
        <v>915</v>
      </c>
      <c r="AN72" s="56">
        <f t="shared" ref="AN72" si="1266">HLOOKUP(AN$2,$E71:$AG72,2,FALSE)</f>
        <v>109.2</v>
      </c>
      <c r="AO72" s="56">
        <f t="shared" ref="AO72" si="1267">HLOOKUP(AO$2,$E71:$AG72,2,FALSE)</f>
        <v>1843.6</v>
      </c>
      <c r="AP72" s="56">
        <f t="shared" ref="AP72" si="1268">HLOOKUP(AP$2,$E71:$AG72,2,FALSE)</f>
        <v>24.2</v>
      </c>
      <c r="AQ72" s="56">
        <f t="shared" ref="AQ72" si="1269">HLOOKUP(AQ$2,$E71:$AG72,2,FALSE)</f>
        <v>38.4</v>
      </c>
      <c r="AR72" s="56">
        <f t="shared" ref="AR72" si="1270">HLOOKUP(AR$2,$E71:$AG72,2,FALSE)</f>
        <v>0.8</v>
      </c>
      <c r="AS72" s="56">
        <f t="shared" ref="AS72" si="1271">HLOOKUP(AS$2,$E71:$AG72,2,FALSE)</f>
        <v>0.4</v>
      </c>
      <c r="AT72" s="56">
        <f t="shared" ref="AT72" si="1272">HLOOKUP(AT$2,$E71:$AG72,2,FALSE)</f>
        <v>0.2</v>
      </c>
      <c r="AU72" s="56" t="e">
        <f t="shared" ref="AU72" si="1273">HLOOKUP(AU$2,$E71:$AG72,2,FALSE)</f>
        <v>#N/A</v>
      </c>
      <c r="AV72" s="56">
        <f t="shared" ref="AV72" si="1274">HLOOKUP(AV$2,$E71:$AG72,2,FALSE)</f>
        <v>4.3</v>
      </c>
      <c r="AW72" s="56">
        <f t="shared" ref="AW72" si="1275">HLOOKUP(AW$2,$E71:$AG72,2,FALSE)</f>
        <v>0.7</v>
      </c>
      <c r="AX72" s="56">
        <f t="shared" ref="AX72" si="1276">HLOOKUP(AX$2,$E71:$AG72,2,FALSE)</f>
        <v>23.7</v>
      </c>
      <c r="AY72" s="56">
        <f t="shared" ref="AY72" si="1277">HLOOKUP(AY$2,$E71:$AG72,2,FALSE)</f>
        <v>1.2</v>
      </c>
      <c r="AZ72" s="56">
        <f t="shared" ref="AZ72" si="1278">HLOOKUP(AZ$2,$E71:$AG72,2,FALSE)</f>
        <v>0.9</v>
      </c>
      <c r="BA72" s="56">
        <f t="shared" ref="BA72" si="1279">HLOOKUP(BA$2,$E71:$AG72,2,FALSE)</f>
        <v>0.1</v>
      </c>
      <c r="BB72" s="56" t="e">
        <f t="shared" ref="BB72" si="1280">HLOOKUP(BB$2,$E71:$AG72,2,FALSE)</f>
        <v>#N/A</v>
      </c>
      <c r="BC72" s="56" t="e">
        <f t="shared" ref="BC72" si="1281">HLOOKUP(BC$2,$E71:$AG72,2,FALSE)</f>
        <v>#N/A</v>
      </c>
      <c r="BD72" s="56">
        <f t="shared" ref="BD72" si="1282">HLOOKUP(BD$2,$E71:$AG72,2,FALSE)</f>
        <v>0.3</v>
      </c>
      <c r="BE72" s="56">
        <f t="shared" ref="BE72" si="1283">HLOOKUP(BE$2,$E71:$AG72,2,FALSE)</f>
        <v>3.7</v>
      </c>
      <c r="BF72" s="56">
        <f t="shared" ref="BF72" si="1284">HLOOKUP(BF$2,$E71:$AG72,2,FALSE)</f>
        <v>2.4</v>
      </c>
      <c r="BG72" s="56" t="e">
        <f t="shared" ref="BG72" si="1285">HLOOKUP(BG$2,$E71:$AG72,2,FALSE)</f>
        <v>#N/A</v>
      </c>
      <c r="BH72" s="56">
        <f t="shared" ref="BH72" si="1286">HLOOKUP(BH$2,$E71:$AG72,2,FALSE)</f>
        <v>5.5</v>
      </c>
      <c r="BI72" s="56" t="e">
        <f t="shared" ref="BI72" si="1287">HLOOKUP(BI$2,$E71:$AG72,2,FALSE)</f>
        <v>#N/A</v>
      </c>
      <c r="BJ72" s="56" t="e">
        <f t="shared" ref="BJ72" si="1288">HLOOKUP(BJ$2,$E71:$AG72,2,FALSE)</f>
        <v>#N/A</v>
      </c>
      <c r="BK72" s="56">
        <f t="shared" ref="BK72" si="1289">HLOOKUP(BK$2,$E71:$AG72,2,FALSE)</f>
        <v>0.4</v>
      </c>
      <c r="BL72" s="56" t="e">
        <f t="shared" ref="BL72" si="1290">HLOOKUP(BL$2,$E71:$AG72,2,FALSE)</f>
        <v>#N/A</v>
      </c>
      <c r="BM72" s="56" t="e">
        <f t="shared" ref="BM72" si="1291">HLOOKUP(BM$2,$E71:$AG72,2,FALSE)</f>
        <v>#N/A</v>
      </c>
      <c r="BN72" s="56" t="e">
        <f t="shared" ref="BN72" si="1292">HLOOKUP(BN$2,$E71:$AG72,2,FALSE)</f>
        <v>#N/A</v>
      </c>
      <c r="BO72" s="56">
        <f t="shared" ref="BO72" si="1293">HLOOKUP(BO$2,$E71:$AG72,2,FALSE)</f>
        <v>7.9</v>
      </c>
      <c r="BP72" s="56" t="e">
        <f t="shared" ref="BP72" si="1294">HLOOKUP(BP$2,$E71:$AG72,2,FALSE)</f>
        <v>#N/A</v>
      </c>
      <c r="BQ72" s="56" t="e">
        <f t="shared" ref="BQ72" si="1295">HLOOKUP(BQ$2,$E71:$AG72,2,FALSE)</f>
        <v>#N/A</v>
      </c>
      <c r="BR72" s="56">
        <f t="shared" ref="BR72" si="1296">HLOOKUP(BR$2,$E71:$AG72,2,FALSE)</f>
        <v>1</v>
      </c>
      <c r="BS72" s="56">
        <f t="shared" ref="BS72" si="1297">HLOOKUP(BS$2,$E71:$AG72,2,FALSE)</f>
        <v>0.4</v>
      </c>
      <c r="BT72" s="56">
        <f t="shared" ref="BT72" si="1298">HLOOKUP(BT$2,$E71:$AG72,2,FALSE)</f>
        <v>0.6</v>
      </c>
      <c r="BU72" s="56" t="e">
        <f t="shared" ref="BU72" si="1299">HLOOKUP(BU$2,$E71:$AG72,2,FALSE)</f>
        <v>#N/A</v>
      </c>
    </row>
    <row r="73" spans="1:73" x14ac:dyDescent="0.25">
      <c r="B73" s="56">
        <f>A74-1</f>
        <v>329</v>
      </c>
      <c r="C73" s="94" t="s">
        <v>401</v>
      </c>
      <c r="D73" s="71" t="s">
        <v>0</v>
      </c>
      <c r="E73" s="11" t="s">
        <v>326</v>
      </c>
      <c r="F73" s="11" t="s">
        <v>327</v>
      </c>
      <c r="G73" s="11" t="s">
        <v>52</v>
      </c>
      <c r="H73" s="11" t="s">
        <v>53</v>
      </c>
      <c r="I73" s="11" t="s">
        <v>328</v>
      </c>
      <c r="J73" s="11" t="s">
        <v>55</v>
      </c>
      <c r="K73" s="11" t="s">
        <v>329</v>
      </c>
      <c r="L73" s="11" t="s">
        <v>330</v>
      </c>
      <c r="M73" s="11" t="s">
        <v>331</v>
      </c>
      <c r="N73" s="11" t="s">
        <v>332</v>
      </c>
      <c r="O73" s="11" t="s">
        <v>335</v>
      </c>
      <c r="P73" s="11" t="s">
        <v>334</v>
      </c>
      <c r="Q73" s="11" t="s">
        <v>337</v>
      </c>
      <c r="R73" s="11" t="s">
        <v>336</v>
      </c>
      <c r="S73" s="11" t="s">
        <v>338</v>
      </c>
      <c r="T73" s="11" t="s">
        <v>339</v>
      </c>
      <c r="U73" s="11" t="s">
        <v>341</v>
      </c>
      <c r="V73" s="11" t="s">
        <v>344</v>
      </c>
      <c r="W73" s="11" t="s">
        <v>340</v>
      </c>
      <c r="X73" s="11" t="s">
        <v>343</v>
      </c>
      <c r="Y73" s="11" t="s">
        <v>345</v>
      </c>
      <c r="Z73" s="11" t="s">
        <v>346</v>
      </c>
      <c r="AA73" s="11" t="s">
        <v>349</v>
      </c>
      <c r="AB73" s="11" t="s">
        <v>351</v>
      </c>
      <c r="AC73" s="11" t="s">
        <v>354</v>
      </c>
      <c r="AD73" s="11" t="s">
        <v>350</v>
      </c>
    </row>
    <row r="74" spans="1:73" x14ac:dyDescent="0.25">
      <c r="A74" s="56">
        <v>330</v>
      </c>
      <c r="B74" s="56">
        <f>A74</f>
        <v>330</v>
      </c>
      <c r="C74" s="94"/>
      <c r="D74" s="72" t="s">
        <v>325</v>
      </c>
      <c r="E74" s="11">
        <v>7.7</v>
      </c>
      <c r="F74" s="11">
        <v>33.700000000000003</v>
      </c>
      <c r="G74" s="11">
        <v>1894.2</v>
      </c>
      <c r="H74" s="11">
        <v>889.3</v>
      </c>
      <c r="I74" s="11">
        <v>106</v>
      </c>
      <c r="J74" s="11">
        <v>1780.1</v>
      </c>
      <c r="K74" s="11">
        <v>21.5</v>
      </c>
      <c r="L74" s="11">
        <v>35.299999999999997</v>
      </c>
      <c r="M74" s="11">
        <v>1.3</v>
      </c>
      <c r="N74" s="11">
        <v>0.3</v>
      </c>
      <c r="O74" s="11">
        <v>0.9</v>
      </c>
      <c r="P74" s="11">
        <v>3.5</v>
      </c>
      <c r="Q74" s="11">
        <v>2.9</v>
      </c>
      <c r="R74" s="11">
        <v>32.1</v>
      </c>
      <c r="S74" s="11">
        <v>1.7</v>
      </c>
      <c r="T74" s="11">
        <v>3.6</v>
      </c>
      <c r="U74" s="11">
        <v>1.2</v>
      </c>
      <c r="V74" s="11">
        <v>0.3</v>
      </c>
      <c r="W74" s="11">
        <v>2.8</v>
      </c>
      <c r="X74" s="11">
        <v>10</v>
      </c>
      <c r="Y74" s="11">
        <v>3.5</v>
      </c>
      <c r="Z74" s="11">
        <v>2.2999999999999998</v>
      </c>
      <c r="AA74" s="11">
        <v>7.9</v>
      </c>
      <c r="AB74" s="11">
        <v>1</v>
      </c>
      <c r="AC74" s="11">
        <v>1.1000000000000001</v>
      </c>
      <c r="AD74" s="11">
        <v>0.1</v>
      </c>
      <c r="AI74" s="107">
        <v>330</v>
      </c>
      <c r="AJ74" s="56">
        <f t="shared" ref="AJ74" si="1300">HLOOKUP(AJ$2,$E73:$AG74,2,FALSE)</f>
        <v>7.7</v>
      </c>
      <c r="AK74" s="56">
        <f t="shared" ref="AK74" si="1301">HLOOKUP(AK$2,$E73:$AG74,2,FALSE)</f>
        <v>33.700000000000003</v>
      </c>
      <c r="AL74" s="56">
        <f t="shared" ref="AL74" si="1302">HLOOKUP(AL$2,$E73:$AG74,2,FALSE)</f>
        <v>1894.2</v>
      </c>
      <c r="AM74" s="56">
        <f t="shared" ref="AM74" si="1303">HLOOKUP(AM$2,$E73:$AG74,2,FALSE)</f>
        <v>889.3</v>
      </c>
      <c r="AN74" s="56">
        <f t="shared" ref="AN74" si="1304">HLOOKUP(AN$2,$E73:$AG74,2,FALSE)</f>
        <v>106</v>
      </c>
      <c r="AO74" s="56">
        <f t="shared" ref="AO74" si="1305">HLOOKUP(AO$2,$E73:$AG74,2,FALSE)</f>
        <v>1780.1</v>
      </c>
      <c r="AP74" s="56">
        <f t="shared" ref="AP74" si="1306">HLOOKUP(AP$2,$E73:$AG74,2,FALSE)</f>
        <v>21.5</v>
      </c>
      <c r="AQ74" s="56">
        <f t="shared" ref="AQ74" si="1307">HLOOKUP(AQ$2,$E73:$AG74,2,FALSE)</f>
        <v>35.299999999999997</v>
      </c>
      <c r="AR74" s="56">
        <f t="shared" ref="AR74" si="1308">HLOOKUP(AR$2,$E73:$AG74,2,FALSE)</f>
        <v>1.3</v>
      </c>
      <c r="AS74" s="56">
        <f t="shared" ref="AS74" si="1309">HLOOKUP(AS$2,$E73:$AG74,2,FALSE)</f>
        <v>0.3</v>
      </c>
      <c r="AT74" s="56">
        <f t="shared" ref="AT74" si="1310">HLOOKUP(AT$2,$E73:$AG74,2,FALSE)</f>
        <v>0.9</v>
      </c>
      <c r="AU74" s="56" t="e">
        <f t="shared" ref="AU74" si="1311">HLOOKUP(AU$2,$E73:$AG74,2,FALSE)</f>
        <v>#N/A</v>
      </c>
      <c r="AV74" s="56">
        <f t="shared" ref="AV74" si="1312">HLOOKUP(AV$2,$E73:$AG74,2,FALSE)</f>
        <v>3.5</v>
      </c>
      <c r="AW74" s="56">
        <f t="shared" ref="AW74" si="1313">HLOOKUP(AW$2,$E73:$AG74,2,FALSE)</f>
        <v>2.9</v>
      </c>
      <c r="AX74" s="56">
        <f t="shared" ref="AX74" si="1314">HLOOKUP(AX$2,$E73:$AG74,2,FALSE)</f>
        <v>32.1</v>
      </c>
      <c r="AY74" s="56">
        <f t="shared" ref="AY74" si="1315">HLOOKUP(AY$2,$E73:$AG74,2,FALSE)</f>
        <v>1.7</v>
      </c>
      <c r="AZ74" s="56">
        <f t="shared" ref="AZ74" si="1316">HLOOKUP(AZ$2,$E73:$AG74,2,FALSE)</f>
        <v>3.6</v>
      </c>
      <c r="BA74" s="56" t="e">
        <f t="shared" ref="BA74" si="1317">HLOOKUP(BA$2,$E73:$AG74,2,FALSE)</f>
        <v>#N/A</v>
      </c>
      <c r="BB74" s="56" t="e">
        <f t="shared" ref="BB74" si="1318">HLOOKUP(BB$2,$E73:$AG74,2,FALSE)</f>
        <v>#N/A</v>
      </c>
      <c r="BC74" s="56" t="e">
        <f t="shared" ref="BC74" si="1319">HLOOKUP(BC$2,$E73:$AG74,2,FALSE)</f>
        <v>#N/A</v>
      </c>
      <c r="BD74" s="56">
        <f t="shared" ref="BD74" si="1320">HLOOKUP(BD$2,$E73:$AG74,2,FALSE)</f>
        <v>1.2</v>
      </c>
      <c r="BE74" s="56">
        <f t="shared" ref="BE74" si="1321">HLOOKUP(BE$2,$E73:$AG74,2,FALSE)</f>
        <v>0.3</v>
      </c>
      <c r="BF74" s="56">
        <f t="shared" ref="BF74" si="1322">HLOOKUP(BF$2,$E73:$AG74,2,FALSE)</f>
        <v>2.8</v>
      </c>
      <c r="BG74" s="56" t="e">
        <f t="shared" ref="BG74" si="1323">HLOOKUP(BG$2,$E73:$AG74,2,FALSE)</f>
        <v>#N/A</v>
      </c>
      <c r="BH74" s="56">
        <f t="shared" ref="BH74" si="1324">HLOOKUP(BH$2,$E73:$AG74,2,FALSE)</f>
        <v>10</v>
      </c>
      <c r="BI74" s="56">
        <f t="shared" ref="BI74" si="1325">HLOOKUP(BI$2,$E73:$AG74,2,FALSE)</f>
        <v>3.5</v>
      </c>
      <c r="BJ74" s="56" t="e">
        <f t="shared" ref="BJ74" si="1326">HLOOKUP(BJ$2,$E73:$AG74,2,FALSE)</f>
        <v>#N/A</v>
      </c>
      <c r="BK74" s="56">
        <f t="shared" ref="BK74" si="1327">HLOOKUP(BK$2,$E73:$AG74,2,FALSE)</f>
        <v>2.2999999999999998</v>
      </c>
      <c r="BL74" s="56" t="e">
        <f t="shared" ref="BL74" si="1328">HLOOKUP(BL$2,$E73:$AG74,2,FALSE)</f>
        <v>#N/A</v>
      </c>
      <c r="BM74" s="56" t="e">
        <f t="shared" ref="BM74" si="1329">HLOOKUP(BM$2,$E73:$AG74,2,FALSE)</f>
        <v>#N/A</v>
      </c>
      <c r="BN74" s="56" t="e">
        <f t="shared" ref="BN74" si="1330">HLOOKUP(BN$2,$E73:$AG74,2,FALSE)</f>
        <v>#N/A</v>
      </c>
      <c r="BO74" s="56">
        <f t="shared" ref="BO74" si="1331">HLOOKUP(BO$2,$E73:$AG74,2,FALSE)</f>
        <v>7.9</v>
      </c>
      <c r="BP74" s="56" t="e">
        <f t="shared" ref="BP74" si="1332">HLOOKUP(BP$2,$E73:$AG74,2,FALSE)</f>
        <v>#N/A</v>
      </c>
      <c r="BQ74" s="56" t="e">
        <f t="shared" ref="BQ74" si="1333">HLOOKUP(BQ$2,$E73:$AG74,2,FALSE)</f>
        <v>#N/A</v>
      </c>
      <c r="BR74" s="56">
        <f t="shared" ref="BR74" si="1334">HLOOKUP(BR$2,$E73:$AG74,2,FALSE)</f>
        <v>1</v>
      </c>
      <c r="BS74" s="56">
        <f t="shared" ref="BS74" si="1335">HLOOKUP(BS$2,$E73:$AG74,2,FALSE)</f>
        <v>1.1000000000000001</v>
      </c>
      <c r="BT74" s="56">
        <f t="shared" ref="BT74" si="1336">HLOOKUP(BT$2,$E73:$AG74,2,FALSE)</f>
        <v>0.1</v>
      </c>
      <c r="BU74" s="56" t="e">
        <f t="shared" ref="BU74" si="1337">HLOOKUP(BU$2,$E73:$AG74,2,FALSE)</f>
        <v>#N/A</v>
      </c>
    </row>
    <row r="75" spans="1:73" x14ac:dyDescent="0.25">
      <c r="B75" s="56">
        <f>A76-1</f>
        <v>339</v>
      </c>
      <c r="C75" s="94" t="s">
        <v>413</v>
      </c>
      <c r="D75" s="100" t="s">
        <v>0</v>
      </c>
      <c r="E75" s="11" t="s">
        <v>326</v>
      </c>
      <c r="F75" s="11" t="s">
        <v>327</v>
      </c>
      <c r="G75" s="11" t="s">
        <v>52</v>
      </c>
      <c r="H75" s="11" t="s">
        <v>53</v>
      </c>
      <c r="I75" s="11" t="s">
        <v>328</v>
      </c>
      <c r="J75" s="11" t="s">
        <v>55</v>
      </c>
      <c r="K75" s="11" t="s">
        <v>329</v>
      </c>
      <c r="L75" s="11" t="s">
        <v>330</v>
      </c>
      <c r="M75" s="11" t="s">
        <v>331</v>
      </c>
      <c r="N75" s="11" t="s">
        <v>332</v>
      </c>
      <c r="O75" s="11" t="s">
        <v>335</v>
      </c>
      <c r="P75" s="11" t="s">
        <v>334</v>
      </c>
      <c r="Q75" s="11" t="s">
        <v>337</v>
      </c>
      <c r="R75" s="11" t="s">
        <v>336</v>
      </c>
      <c r="S75" s="11" t="s">
        <v>338</v>
      </c>
      <c r="T75" s="11" t="s">
        <v>339</v>
      </c>
      <c r="U75" s="11" t="s">
        <v>344</v>
      </c>
      <c r="V75" s="11" t="s">
        <v>340</v>
      </c>
      <c r="W75" s="11" t="s">
        <v>343</v>
      </c>
      <c r="X75" s="11" t="s">
        <v>345</v>
      </c>
      <c r="Y75" s="11" t="s">
        <v>352</v>
      </c>
      <c r="Z75" s="11" t="s">
        <v>353</v>
      </c>
      <c r="AA75" s="11" t="s">
        <v>349</v>
      </c>
      <c r="AB75" s="11" t="s">
        <v>351</v>
      </c>
      <c r="AC75" s="11" t="s">
        <v>354</v>
      </c>
      <c r="AD75" s="11" t="s">
        <v>350</v>
      </c>
    </row>
    <row r="76" spans="1:73" x14ac:dyDescent="0.25">
      <c r="A76" s="56">
        <v>340</v>
      </c>
      <c r="B76" s="56">
        <f>A76</f>
        <v>340</v>
      </c>
      <c r="C76" s="94"/>
      <c r="D76" s="72" t="s">
        <v>325</v>
      </c>
      <c r="E76" s="11">
        <v>6.8</v>
      </c>
      <c r="F76" s="11">
        <v>32.5</v>
      </c>
      <c r="G76" s="11">
        <v>1755.7</v>
      </c>
      <c r="H76" s="11">
        <v>894.3</v>
      </c>
      <c r="I76" s="11">
        <v>104.3</v>
      </c>
      <c r="J76" s="11">
        <v>1778.9</v>
      </c>
      <c r="K76" s="11">
        <v>17.8</v>
      </c>
      <c r="L76" s="11">
        <v>37.5</v>
      </c>
      <c r="M76" s="11">
        <v>1.4</v>
      </c>
      <c r="N76" s="11">
        <v>0.3</v>
      </c>
      <c r="O76" s="11">
        <v>2.4</v>
      </c>
      <c r="P76" s="11">
        <v>3.6</v>
      </c>
      <c r="Q76" s="11">
        <v>2.2999999999999998</v>
      </c>
      <c r="R76" s="11">
        <v>34</v>
      </c>
      <c r="S76" s="11">
        <v>1.8</v>
      </c>
      <c r="T76" s="11">
        <v>4.2</v>
      </c>
      <c r="U76" s="11">
        <v>0.7</v>
      </c>
      <c r="V76" s="11">
        <v>0.7</v>
      </c>
      <c r="W76" s="11">
        <v>6.9</v>
      </c>
      <c r="X76" s="11">
        <v>1</v>
      </c>
      <c r="Y76" s="11">
        <v>1</v>
      </c>
      <c r="Z76" s="11">
        <v>0.1</v>
      </c>
      <c r="AA76" s="11">
        <v>10.3</v>
      </c>
      <c r="AB76" s="11">
        <v>1.1000000000000001</v>
      </c>
      <c r="AC76" s="11">
        <v>0.8</v>
      </c>
      <c r="AD76" s="11">
        <v>0.3</v>
      </c>
      <c r="AI76" s="107">
        <v>340</v>
      </c>
      <c r="AJ76" s="56">
        <f t="shared" ref="AJ76" si="1338">HLOOKUP(AJ$2,$E75:$AG76,2,FALSE)</f>
        <v>6.8</v>
      </c>
      <c r="AK76" s="56">
        <f t="shared" ref="AK76" si="1339">HLOOKUP(AK$2,$E75:$AG76,2,FALSE)</f>
        <v>32.5</v>
      </c>
      <c r="AL76" s="56">
        <f t="shared" ref="AL76" si="1340">HLOOKUP(AL$2,$E75:$AG76,2,FALSE)</f>
        <v>1755.7</v>
      </c>
      <c r="AM76" s="56">
        <f t="shared" ref="AM76" si="1341">HLOOKUP(AM$2,$E75:$AG76,2,FALSE)</f>
        <v>894.3</v>
      </c>
      <c r="AN76" s="56">
        <f t="shared" ref="AN76" si="1342">HLOOKUP(AN$2,$E75:$AG76,2,FALSE)</f>
        <v>104.3</v>
      </c>
      <c r="AO76" s="56">
        <f t="shared" ref="AO76" si="1343">HLOOKUP(AO$2,$E75:$AG76,2,FALSE)</f>
        <v>1778.9</v>
      </c>
      <c r="AP76" s="56">
        <f t="shared" ref="AP76" si="1344">HLOOKUP(AP$2,$E75:$AG76,2,FALSE)</f>
        <v>17.8</v>
      </c>
      <c r="AQ76" s="56">
        <f t="shared" ref="AQ76" si="1345">HLOOKUP(AQ$2,$E75:$AG76,2,FALSE)</f>
        <v>37.5</v>
      </c>
      <c r="AR76" s="56">
        <f t="shared" ref="AR76" si="1346">HLOOKUP(AR$2,$E75:$AG76,2,FALSE)</f>
        <v>1.4</v>
      </c>
      <c r="AS76" s="56">
        <f t="shared" ref="AS76" si="1347">HLOOKUP(AS$2,$E75:$AG76,2,FALSE)</f>
        <v>0.3</v>
      </c>
      <c r="AT76" s="56">
        <f t="shared" ref="AT76" si="1348">HLOOKUP(AT$2,$E75:$AG76,2,FALSE)</f>
        <v>2.4</v>
      </c>
      <c r="AU76" s="56" t="e">
        <f t="shared" ref="AU76" si="1349">HLOOKUP(AU$2,$E75:$AG76,2,FALSE)</f>
        <v>#N/A</v>
      </c>
      <c r="AV76" s="56">
        <f t="shared" ref="AV76" si="1350">HLOOKUP(AV$2,$E75:$AG76,2,FALSE)</f>
        <v>3.6</v>
      </c>
      <c r="AW76" s="56">
        <f t="shared" ref="AW76" si="1351">HLOOKUP(AW$2,$E75:$AG76,2,FALSE)</f>
        <v>2.2999999999999998</v>
      </c>
      <c r="AX76" s="56">
        <f t="shared" ref="AX76" si="1352">HLOOKUP(AX$2,$E75:$AG76,2,FALSE)</f>
        <v>34</v>
      </c>
      <c r="AY76" s="56">
        <f t="shared" ref="AY76" si="1353">HLOOKUP(AY$2,$E75:$AG76,2,FALSE)</f>
        <v>1.8</v>
      </c>
      <c r="AZ76" s="56">
        <f t="shared" ref="AZ76" si="1354">HLOOKUP(AZ$2,$E75:$AG76,2,FALSE)</f>
        <v>4.2</v>
      </c>
      <c r="BA76" s="56" t="e">
        <f t="shared" ref="BA76" si="1355">HLOOKUP(BA$2,$E75:$AG76,2,FALSE)</f>
        <v>#N/A</v>
      </c>
      <c r="BB76" s="56" t="e">
        <f t="shared" ref="BB76" si="1356">HLOOKUP(BB$2,$E75:$AG76,2,FALSE)</f>
        <v>#N/A</v>
      </c>
      <c r="BC76" s="56" t="e">
        <f t="shared" ref="BC76" si="1357">HLOOKUP(BC$2,$E75:$AG76,2,FALSE)</f>
        <v>#N/A</v>
      </c>
      <c r="BD76" s="56" t="e">
        <f t="shared" ref="BD76" si="1358">HLOOKUP(BD$2,$E75:$AG76,2,FALSE)</f>
        <v>#N/A</v>
      </c>
      <c r="BE76" s="56">
        <f t="shared" ref="BE76" si="1359">HLOOKUP(BE$2,$E75:$AG76,2,FALSE)</f>
        <v>0.7</v>
      </c>
      <c r="BF76" s="56">
        <f t="shared" ref="BF76" si="1360">HLOOKUP(BF$2,$E75:$AG76,2,FALSE)</f>
        <v>0.7</v>
      </c>
      <c r="BG76" s="56" t="e">
        <f t="shared" ref="BG76" si="1361">HLOOKUP(BG$2,$E75:$AG76,2,FALSE)</f>
        <v>#N/A</v>
      </c>
      <c r="BH76" s="56">
        <f t="shared" ref="BH76" si="1362">HLOOKUP(BH$2,$E75:$AG76,2,FALSE)</f>
        <v>6.9</v>
      </c>
      <c r="BI76" s="56">
        <f t="shared" ref="BI76" si="1363">HLOOKUP(BI$2,$E75:$AG76,2,FALSE)</f>
        <v>1</v>
      </c>
      <c r="BJ76" s="56">
        <f t="shared" ref="BJ76" si="1364">HLOOKUP(BJ$2,$E75:$AG76,2,FALSE)</f>
        <v>1</v>
      </c>
      <c r="BK76" s="56" t="e">
        <f t="shared" ref="BK76" si="1365">HLOOKUP(BK$2,$E75:$AG76,2,FALSE)</f>
        <v>#N/A</v>
      </c>
      <c r="BL76" s="56" t="e">
        <f t="shared" ref="BL76" si="1366">HLOOKUP(BL$2,$E75:$AG76,2,FALSE)</f>
        <v>#N/A</v>
      </c>
      <c r="BM76" s="56" t="e">
        <f t="shared" ref="BM76" si="1367">HLOOKUP(BM$2,$E75:$AG76,2,FALSE)</f>
        <v>#N/A</v>
      </c>
      <c r="BN76" s="56">
        <f t="shared" ref="BN76" si="1368">HLOOKUP(BN$2,$E75:$AG76,2,FALSE)</f>
        <v>0.1</v>
      </c>
      <c r="BO76" s="56">
        <f t="shared" ref="BO76" si="1369">HLOOKUP(BO$2,$E75:$AG76,2,FALSE)</f>
        <v>10.3</v>
      </c>
      <c r="BP76" s="56" t="e">
        <f t="shared" ref="BP76" si="1370">HLOOKUP(BP$2,$E75:$AG76,2,FALSE)</f>
        <v>#N/A</v>
      </c>
      <c r="BQ76" s="56" t="e">
        <f t="shared" ref="BQ76" si="1371">HLOOKUP(BQ$2,$E75:$AG76,2,FALSE)</f>
        <v>#N/A</v>
      </c>
      <c r="BR76" s="56">
        <f t="shared" ref="BR76" si="1372">HLOOKUP(BR$2,$E75:$AG76,2,FALSE)</f>
        <v>1.1000000000000001</v>
      </c>
      <c r="BS76" s="56">
        <f t="shared" ref="BS76" si="1373">HLOOKUP(BS$2,$E75:$AG76,2,FALSE)</f>
        <v>0.8</v>
      </c>
      <c r="BT76" s="56">
        <f t="shared" ref="BT76" si="1374">HLOOKUP(BT$2,$E75:$AG76,2,FALSE)</f>
        <v>0.3</v>
      </c>
      <c r="BU76" s="56" t="e">
        <f t="shared" ref="BU76" si="1375">HLOOKUP(BU$2,$E75:$AG76,2,FALSE)</f>
        <v>#N/A</v>
      </c>
    </row>
    <row r="77" spans="1:73" x14ac:dyDescent="0.25">
      <c r="B77" s="56">
        <f>A78-1</f>
        <v>349</v>
      </c>
      <c r="C77" s="94" t="s">
        <v>409</v>
      </c>
      <c r="D77" s="71" t="s">
        <v>0</v>
      </c>
      <c r="E77" s="11" t="s">
        <v>326</v>
      </c>
      <c r="F77" s="11" t="s">
        <v>327</v>
      </c>
      <c r="G77" s="11" t="s">
        <v>52</v>
      </c>
      <c r="H77" s="11" t="s">
        <v>53</v>
      </c>
      <c r="I77" s="11" t="s">
        <v>328</v>
      </c>
      <c r="J77" s="11" t="s">
        <v>55</v>
      </c>
      <c r="K77" s="11" t="s">
        <v>329</v>
      </c>
      <c r="L77" s="11" t="s">
        <v>330</v>
      </c>
      <c r="M77" s="11" t="s">
        <v>331</v>
      </c>
      <c r="N77" s="11" t="s">
        <v>332</v>
      </c>
      <c r="O77" s="11" t="s">
        <v>335</v>
      </c>
      <c r="P77" s="11" t="s">
        <v>334</v>
      </c>
      <c r="Q77" s="11" t="s">
        <v>337</v>
      </c>
      <c r="R77" s="11" t="s">
        <v>336</v>
      </c>
      <c r="S77" s="11" t="s">
        <v>338</v>
      </c>
      <c r="T77" s="11" t="s">
        <v>339</v>
      </c>
      <c r="U77" s="11" t="s">
        <v>341</v>
      </c>
      <c r="V77" s="11" t="s">
        <v>344</v>
      </c>
      <c r="W77" s="11" t="s">
        <v>340</v>
      </c>
      <c r="X77" s="11" t="s">
        <v>343</v>
      </c>
      <c r="Y77" s="11" t="s">
        <v>345</v>
      </c>
      <c r="Z77" s="11" t="s">
        <v>352</v>
      </c>
      <c r="AA77" s="11" t="s">
        <v>346</v>
      </c>
      <c r="AB77" s="11" t="s">
        <v>348</v>
      </c>
      <c r="AC77" s="11" t="s">
        <v>349</v>
      </c>
      <c r="AD77" s="11" t="s">
        <v>351</v>
      </c>
      <c r="AE77" s="11" t="s">
        <v>354</v>
      </c>
      <c r="AF77" s="11" t="s">
        <v>350</v>
      </c>
    </row>
    <row r="78" spans="1:73" x14ac:dyDescent="0.25">
      <c r="A78" s="56">
        <v>350</v>
      </c>
      <c r="B78" s="56">
        <f>A78</f>
        <v>350</v>
      </c>
      <c r="C78" s="94"/>
      <c r="D78" s="72" t="s">
        <v>325</v>
      </c>
      <c r="E78" s="11">
        <v>5.4</v>
      </c>
      <c r="F78" s="11">
        <v>20.100000000000001</v>
      </c>
      <c r="G78" s="11">
        <v>2058.6</v>
      </c>
      <c r="H78" s="11">
        <v>900.2</v>
      </c>
      <c r="I78" s="11">
        <v>99.8</v>
      </c>
      <c r="J78" s="11">
        <v>1649.5</v>
      </c>
      <c r="K78" s="11">
        <v>16.2</v>
      </c>
      <c r="L78" s="11">
        <v>40.9</v>
      </c>
      <c r="M78" s="11">
        <v>1.3</v>
      </c>
      <c r="N78" s="11">
        <v>0.2</v>
      </c>
      <c r="O78" s="11">
        <v>4.8</v>
      </c>
      <c r="P78" s="11">
        <v>3</v>
      </c>
      <c r="Q78" s="11">
        <v>0.7</v>
      </c>
      <c r="R78" s="11">
        <v>7.5</v>
      </c>
      <c r="S78" s="11">
        <v>1</v>
      </c>
      <c r="T78" s="11">
        <v>3.8</v>
      </c>
      <c r="U78" s="11">
        <v>0.2</v>
      </c>
      <c r="V78" s="11">
        <v>1.5</v>
      </c>
      <c r="W78" s="11">
        <v>3.1</v>
      </c>
      <c r="X78" s="11">
        <v>13.4</v>
      </c>
      <c r="Y78" s="11">
        <v>3.2</v>
      </c>
      <c r="Z78" s="11">
        <v>2.5</v>
      </c>
      <c r="AA78" s="11">
        <v>0.5</v>
      </c>
      <c r="AB78" s="11">
        <v>0.1</v>
      </c>
      <c r="AC78" s="11">
        <v>5.5</v>
      </c>
      <c r="AD78" s="11">
        <v>0.7</v>
      </c>
      <c r="AE78" s="11">
        <v>0.3</v>
      </c>
      <c r="AF78" s="11">
        <v>0.5</v>
      </c>
      <c r="AI78" s="107">
        <v>350</v>
      </c>
      <c r="AJ78" s="56">
        <f t="shared" ref="AJ78" si="1376">HLOOKUP(AJ$2,$E77:$AG78,2,FALSE)</f>
        <v>5.4</v>
      </c>
      <c r="AK78" s="56">
        <f t="shared" ref="AK78" si="1377">HLOOKUP(AK$2,$E77:$AG78,2,FALSE)</f>
        <v>20.100000000000001</v>
      </c>
      <c r="AL78" s="56">
        <f t="shared" ref="AL78" si="1378">HLOOKUP(AL$2,$E77:$AG78,2,FALSE)</f>
        <v>2058.6</v>
      </c>
      <c r="AM78" s="56">
        <f t="shared" ref="AM78" si="1379">HLOOKUP(AM$2,$E77:$AG78,2,FALSE)</f>
        <v>900.2</v>
      </c>
      <c r="AN78" s="56">
        <f t="shared" ref="AN78" si="1380">HLOOKUP(AN$2,$E77:$AG78,2,FALSE)</f>
        <v>99.8</v>
      </c>
      <c r="AO78" s="56">
        <f t="shared" ref="AO78" si="1381">HLOOKUP(AO$2,$E77:$AG78,2,FALSE)</f>
        <v>1649.5</v>
      </c>
      <c r="AP78" s="56">
        <f t="shared" ref="AP78" si="1382">HLOOKUP(AP$2,$E77:$AG78,2,FALSE)</f>
        <v>16.2</v>
      </c>
      <c r="AQ78" s="56">
        <f t="shared" ref="AQ78" si="1383">HLOOKUP(AQ$2,$E77:$AG78,2,FALSE)</f>
        <v>40.9</v>
      </c>
      <c r="AR78" s="56">
        <f t="shared" ref="AR78" si="1384">HLOOKUP(AR$2,$E77:$AG78,2,FALSE)</f>
        <v>1.3</v>
      </c>
      <c r="AS78" s="56">
        <f t="shared" ref="AS78" si="1385">HLOOKUP(AS$2,$E77:$AG78,2,FALSE)</f>
        <v>0.2</v>
      </c>
      <c r="AT78" s="56">
        <f t="shared" ref="AT78" si="1386">HLOOKUP(AT$2,$E77:$AG78,2,FALSE)</f>
        <v>4.8</v>
      </c>
      <c r="AU78" s="56" t="e">
        <f t="shared" ref="AU78" si="1387">HLOOKUP(AU$2,$E77:$AG78,2,FALSE)</f>
        <v>#N/A</v>
      </c>
      <c r="AV78" s="56">
        <f t="shared" ref="AV78" si="1388">HLOOKUP(AV$2,$E77:$AG78,2,FALSE)</f>
        <v>3</v>
      </c>
      <c r="AW78" s="56">
        <f t="shared" ref="AW78" si="1389">HLOOKUP(AW$2,$E77:$AG78,2,FALSE)</f>
        <v>0.7</v>
      </c>
      <c r="AX78" s="56">
        <f t="shared" ref="AX78" si="1390">HLOOKUP(AX$2,$E77:$AG78,2,FALSE)</f>
        <v>7.5</v>
      </c>
      <c r="AY78" s="56">
        <f t="shared" ref="AY78" si="1391">HLOOKUP(AY$2,$E77:$AG78,2,FALSE)</f>
        <v>1</v>
      </c>
      <c r="AZ78" s="56">
        <f t="shared" ref="AZ78" si="1392">HLOOKUP(AZ$2,$E77:$AG78,2,FALSE)</f>
        <v>3.8</v>
      </c>
      <c r="BA78" s="56" t="e">
        <f t="shared" ref="BA78" si="1393">HLOOKUP(BA$2,$E77:$AG78,2,FALSE)</f>
        <v>#N/A</v>
      </c>
      <c r="BB78" s="56" t="e">
        <f t="shared" ref="BB78" si="1394">HLOOKUP(BB$2,$E77:$AG78,2,FALSE)</f>
        <v>#N/A</v>
      </c>
      <c r="BC78" s="56" t="e">
        <f t="shared" ref="BC78" si="1395">HLOOKUP(BC$2,$E77:$AG78,2,FALSE)</f>
        <v>#N/A</v>
      </c>
      <c r="BD78" s="56">
        <f t="shared" ref="BD78" si="1396">HLOOKUP(BD$2,$E77:$AG78,2,FALSE)</f>
        <v>0.2</v>
      </c>
      <c r="BE78" s="56">
        <f t="shared" ref="BE78" si="1397">HLOOKUP(BE$2,$E77:$AG78,2,FALSE)</f>
        <v>1.5</v>
      </c>
      <c r="BF78" s="56">
        <f t="shared" ref="BF78" si="1398">HLOOKUP(BF$2,$E77:$AG78,2,FALSE)</f>
        <v>3.1</v>
      </c>
      <c r="BG78" s="56" t="e">
        <f t="shared" ref="BG78" si="1399">HLOOKUP(BG$2,$E77:$AG78,2,FALSE)</f>
        <v>#N/A</v>
      </c>
      <c r="BH78" s="56">
        <f t="shared" ref="BH78" si="1400">HLOOKUP(BH$2,$E77:$AG78,2,FALSE)</f>
        <v>13.4</v>
      </c>
      <c r="BI78" s="56">
        <f t="shared" ref="BI78" si="1401">HLOOKUP(BI$2,$E77:$AG78,2,FALSE)</f>
        <v>3.2</v>
      </c>
      <c r="BJ78" s="56">
        <f t="shared" ref="BJ78" si="1402">HLOOKUP(BJ$2,$E77:$AG78,2,FALSE)</f>
        <v>2.5</v>
      </c>
      <c r="BK78" s="56">
        <f t="shared" ref="BK78" si="1403">HLOOKUP(BK$2,$E77:$AG78,2,FALSE)</f>
        <v>0.5</v>
      </c>
      <c r="BL78" s="56" t="e">
        <f t="shared" ref="BL78" si="1404">HLOOKUP(BL$2,$E77:$AG78,2,FALSE)</f>
        <v>#N/A</v>
      </c>
      <c r="BM78" s="56">
        <f t="shared" ref="BM78" si="1405">HLOOKUP(BM$2,$E77:$AG78,2,FALSE)</f>
        <v>0.1</v>
      </c>
      <c r="BN78" s="56" t="e">
        <f t="shared" ref="BN78" si="1406">HLOOKUP(BN$2,$E77:$AG78,2,FALSE)</f>
        <v>#N/A</v>
      </c>
      <c r="BO78" s="56">
        <f t="shared" ref="BO78" si="1407">HLOOKUP(BO$2,$E77:$AG78,2,FALSE)</f>
        <v>5.5</v>
      </c>
      <c r="BP78" s="56" t="e">
        <f t="shared" ref="BP78" si="1408">HLOOKUP(BP$2,$E77:$AG78,2,FALSE)</f>
        <v>#N/A</v>
      </c>
      <c r="BQ78" s="56" t="e">
        <f t="shared" ref="BQ78" si="1409">HLOOKUP(BQ$2,$E77:$AG78,2,FALSE)</f>
        <v>#N/A</v>
      </c>
      <c r="BR78" s="56">
        <f t="shared" ref="BR78" si="1410">HLOOKUP(BR$2,$E77:$AG78,2,FALSE)</f>
        <v>0.7</v>
      </c>
      <c r="BS78" s="56">
        <f t="shared" ref="BS78" si="1411">HLOOKUP(BS$2,$E77:$AG78,2,FALSE)</f>
        <v>0.3</v>
      </c>
      <c r="BT78" s="56">
        <f t="shared" ref="BT78" si="1412">HLOOKUP(BT$2,$E77:$AG78,2,FALSE)</f>
        <v>0.5</v>
      </c>
      <c r="BU78" s="56" t="e">
        <f t="shared" ref="BU78" si="1413">HLOOKUP(BU$2,$E77:$AG78,2,FALSE)</f>
        <v>#N/A</v>
      </c>
    </row>
    <row r="79" spans="1:73" x14ac:dyDescent="0.25">
      <c r="B79" s="56">
        <f>A80-1</f>
        <v>359</v>
      </c>
      <c r="C79" s="94" t="s">
        <v>381</v>
      </c>
      <c r="D79" s="71" t="s">
        <v>0</v>
      </c>
      <c r="E79" s="11" t="s">
        <v>326</v>
      </c>
      <c r="F79" s="11" t="s">
        <v>327</v>
      </c>
      <c r="G79" s="11" t="s">
        <v>52</v>
      </c>
      <c r="H79" s="11" t="s">
        <v>53</v>
      </c>
      <c r="I79" s="11" t="s">
        <v>328</v>
      </c>
      <c r="J79" s="11" t="s">
        <v>55</v>
      </c>
      <c r="K79" s="11" t="s">
        <v>329</v>
      </c>
      <c r="L79" s="11" t="s">
        <v>330</v>
      </c>
      <c r="M79" s="11" t="s">
        <v>331</v>
      </c>
      <c r="N79" s="11" t="s">
        <v>332</v>
      </c>
      <c r="O79" s="11" t="s">
        <v>335</v>
      </c>
      <c r="P79" s="11" t="s">
        <v>334</v>
      </c>
      <c r="Q79" s="11" t="s">
        <v>337</v>
      </c>
      <c r="R79" s="11" t="s">
        <v>336</v>
      </c>
      <c r="S79" s="11" t="s">
        <v>338</v>
      </c>
      <c r="T79" s="11" t="s">
        <v>339</v>
      </c>
      <c r="U79" s="11" t="s">
        <v>382</v>
      </c>
      <c r="V79" s="11" t="s">
        <v>344</v>
      </c>
      <c r="W79" s="11" t="s">
        <v>340</v>
      </c>
      <c r="X79" s="11" t="s">
        <v>343</v>
      </c>
      <c r="Y79" s="11" t="s">
        <v>345</v>
      </c>
      <c r="Z79" s="11" t="s">
        <v>346</v>
      </c>
      <c r="AA79" s="11" t="s">
        <v>348</v>
      </c>
      <c r="AB79" s="11" t="s">
        <v>353</v>
      </c>
      <c r="AC79" s="11" t="s">
        <v>349</v>
      </c>
      <c r="AD79" s="11" t="s">
        <v>351</v>
      </c>
      <c r="AE79" s="11" t="s">
        <v>354</v>
      </c>
      <c r="AF79" s="11" t="s">
        <v>350</v>
      </c>
    </row>
    <row r="80" spans="1:73" x14ac:dyDescent="0.25">
      <c r="A80" s="56">
        <v>360</v>
      </c>
      <c r="B80" s="56">
        <f>A80</f>
        <v>360</v>
      </c>
      <c r="C80" s="94"/>
      <c r="D80" s="72" t="s">
        <v>325</v>
      </c>
      <c r="E80" s="11">
        <v>7</v>
      </c>
      <c r="F80" s="11">
        <v>31.8</v>
      </c>
      <c r="G80" s="11">
        <v>1887.3</v>
      </c>
      <c r="H80" s="11">
        <v>925.8</v>
      </c>
      <c r="I80" s="11">
        <v>106.7</v>
      </c>
      <c r="J80" s="11">
        <v>1789.7</v>
      </c>
      <c r="K80" s="11">
        <v>21.8</v>
      </c>
      <c r="L80" s="11">
        <v>39.700000000000003</v>
      </c>
      <c r="M80" s="11">
        <v>1.2</v>
      </c>
      <c r="N80" s="11">
        <v>0.3</v>
      </c>
      <c r="O80" s="11">
        <v>8.6999999999999993</v>
      </c>
      <c r="P80" s="11">
        <v>4.4000000000000004</v>
      </c>
      <c r="Q80" s="11">
        <v>0.6</v>
      </c>
      <c r="R80" s="11">
        <v>13.2</v>
      </c>
      <c r="S80" s="11">
        <v>1.2</v>
      </c>
      <c r="T80" s="11">
        <v>3</v>
      </c>
      <c r="U80" s="11">
        <v>0.1</v>
      </c>
      <c r="V80" s="11">
        <v>1.3</v>
      </c>
      <c r="W80" s="11">
        <v>2.1</v>
      </c>
      <c r="X80" s="11">
        <v>4.4000000000000004</v>
      </c>
      <c r="Y80" s="11">
        <v>0.2</v>
      </c>
      <c r="Z80" s="11">
        <v>0.1</v>
      </c>
      <c r="AA80" s="11">
        <v>0.9</v>
      </c>
      <c r="AB80" s="11">
        <v>0.1</v>
      </c>
      <c r="AC80" s="11">
        <v>10</v>
      </c>
      <c r="AD80" s="11">
        <v>2</v>
      </c>
      <c r="AE80" s="11">
        <v>0.7</v>
      </c>
      <c r="AF80" s="11">
        <v>1.1000000000000001</v>
      </c>
      <c r="AI80" s="107">
        <v>360</v>
      </c>
      <c r="AJ80" s="56">
        <f t="shared" ref="AJ80" si="1414">HLOOKUP(AJ$2,$E79:$AG80,2,FALSE)</f>
        <v>7</v>
      </c>
      <c r="AK80" s="56">
        <f t="shared" ref="AK80" si="1415">HLOOKUP(AK$2,$E79:$AG80,2,FALSE)</f>
        <v>31.8</v>
      </c>
      <c r="AL80" s="56">
        <f t="shared" ref="AL80" si="1416">HLOOKUP(AL$2,$E79:$AG80,2,FALSE)</f>
        <v>1887.3</v>
      </c>
      <c r="AM80" s="56">
        <f t="shared" ref="AM80" si="1417">HLOOKUP(AM$2,$E79:$AG80,2,FALSE)</f>
        <v>925.8</v>
      </c>
      <c r="AN80" s="56">
        <f t="shared" ref="AN80" si="1418">HLOOKUP(AN$2,$E79:$AG80,2,FALSE)</f>
        <v>106.7</v>
      </c>
      <c r="AO80" s="56">
        <f t="shared" ref="AO80" si="1419">HLOOKUP(AO$2,$E79:$AG80,2,FALSE)</f>
        <v>1789.7</v>
      </c>
      <c r="AP80" s="56">
        <f t="shared" ref="AP80" si="1420">HLOOKUP(AP$2,$E79:$AG80,2,FALSE)</f>
        <v>21.8</v>
      </c>
      <c r="AQ80" s="56">
        <f t="shared" ref="AQ80" si="1421">HLOOKUP(AQ$2,$E79:$AG80,2,FALSE)</f>
        <v>39.700000000000003</v>
      </c>
      <c r="AR80" s="56">
        <f t="shared" ref="AR80" si="1422">HLOOKUP(AR$2,$E79:$AG80,2,FALSE)</f>
        <v>1.2</v>
      </c>
      <c r="AS80" s="56">
        <f t="shared" ref="AS80" si="1423">HLOOKUP(AS$2,$E79:$AG80,2,FALSE)</f>
        <v>0.3</v>
      </c>
      <c r="AT80" s="56">
        <f t="shared" ref="AT80" si="1424">HLOOKUP(AT$2,$E79:$AG80,2,FALSE)</f>
        <v>8.6999999999999993</v>
      </c>
      <c r="AU80" s="56" t="e">
        <f t="shared" ref="AU80" si="1425">HLOOKUP(AU$2,$E79:$AG80,2,FALSE)</f>
        <v>#N/A</v>
      </c>
      <c r="AV80" s="56">
        <f t="shared" ref="AV80" si="1426">HLOOKUP(AV$2,$E79:$AG80,2,FALSE)</f>
        <v>4.4000000000000004</v>
      </c>
      <c r="AW80" s="56">
        <f t="shared" ref="AW80" si="1427">HLOOKUP(AW$2,$E79:$AG80,2,FALSE)</f>
        <v>0.6</v>
      </c>
      <c r="AX80" s="56">
        <f t="shared" ref="AX80" si="1428">HLOOKUP(AX$2,$E79:$AG80,2,FALSE)</f>
        <v>13.2</v>
      </c>
      <c r="AY80" s="56">
        <f t="shared" ref="AY80" si="1429">HLOOKUP(AY$2,$E79:$AG80,2,FALSE)</f>
        <v>1.2</v>
      </c>
      <c r="AZ80" s="56">
        <f t="shared" ref="AZ80" si="1430">HLOOKUP(AZ$2,$E79:$AG80,2,FALSE)</f>
        <v>3</v>
      </c>
      <c r="BA80" s="56">
        <f t="shared" ref="BA80" si="1431">HLOOKUP(BA$2,$E79:$AG80,2,FALSE)</f>
        <v>0.1</v>
      </c>
      <c r="BB80" s="56" t="e">
        <f t="shared" ref="BB80" si="1432">HLOOKUP(BB$2,$E79:$AG80,2,FALSE)</f>
        <v>#N/A</v>
      </c>
      <c r="BC80" s="56" t="e">
        <f t="shared" ref="BC80" si="1433">HLOOKUP(BC$2,$E79:$AG80,2,FALSE)</f>
        <v>#N/A</v>
      </c>
      <c r="BD80" s="56" t="e">
        <f t="shared" ref="BD80" si="1434">HLOOKUP(BD$2,$E79:$AG80,2,FALSE)</f>
        <v>#N/A</v>
      </c>
      <c r="BE80" s="56">
        <f t="shared" ref="BE80" si="1435">HLOOKUP(BE$2,$E79:$AG80,2,FALSE)</f>
        <v>1.3</v>
      </c>
      <c r="BF80" s="56">
        <f t="shared" ref="BF80" si="1436">HLOOKUP(BF$2,$E79:$AG80,2,FALSE)</f>
        <v>2.1</v>
      </c>
      <c r="BG80" s="56" t="e">
        <f t="shared" ref="BG80" si="1437">HLOOKUP(BG$2,$E79:$AG80,2,FALSE)</f>
        <v>#N/A</v>
      </c>
      <c r="BH80" s="56">
        <f t="shared" ref="BH80" si="1438">HLOOKUP(BH$2,$E79:$AG80,2,FALSE)</f>
        <v>4.4000000000000004</v>
      </c>
      <c r="BI80" s="56">
        <f t="shared" ref="BI80" si="1439">HLOOKUP(BI$2,$E79:$AG80,2,FALSE)</f>
        <v>0.2</v>
      </c>
      <c r="BJ80" s="56" t="e">
        <f t="shared" ref="BJ80" si="1440">HLOOKUP(BJ$2,$E79:$AG80,2,FALSE)</f>
        <v>#N/A</v>
      </c>
      <c r="BK80" s="56">
        <f t="shared" ref="BK80" si="1441">HLOOKUP(BK$2,$E79:$AG80,2,FALSE)</f>
        <v>0.1</v>
      </c>
      <c r="BL80" s="56" t="e">
        <f t="shared" ref="BL80" si="1442">HLOOKUP(BL$2,$E79:$AG80,2,FALSE)</f>
        <v>#N/A</v>
      </c>
      <c r="BM80" s="56">
        <f t="shared" ref="BM80" si="1443">HLOOKUP(BM$2,$E79:$AG80,2,FALSE)</f>
        <v>0.9</v>
      </c>
      <c r="BN80" s="56">
        <f t="shared" ref="BN80" si="1444">HLOOKUP(BN$2,$E79:$AG80,2,FALSE)</f>
        <v>0.1</v>
      </c>
      <c r="BO80" s="56">
        <f t="shared" ref="BO80" si="1445">HLOOKUP(BO$2,$E79:$AG80,2,FALSE)</f>
        <v>10</v>
      </c>
      <c r="BP80" s="56" t="e">
        <f t="shared" ref="BP80" si="1446">HLOOKUP(BP$2,$E79:$AG80,2,FALSE)</f>
        <v>#N/A</v>
      </c>
      <c r="BQ80" s="56" t="e">
        <f t="shared" ref="BQ80" si="1447">HLOOKUP(BQ$2,$E79:$AG80,2,FALSE)</f>
        <v>#N/A</v>
      </c>
      <c r="BR80" s="56">
        <f t="shared" ref="BR80" si="1448">HLOOKUP(BR$2,$E79:$AG80,2,FALSE)</f>
        <v>2</v>
      </c>
      <c r="BS80" s="56">
        <f t="shared" ref="BS80" si="1449">HLOOKUP(BS$2,$E79:$AG80,2,FALSE)</f>
        <v>0.7</v>
      </c>
      <c r="BT80" s="56">
        <f t="shared" ref="BT80" si="1450">HLOOKUP(BT$2,$E79:$AG80,2,FALSE)</f>
        <v>1.1000000000000001</v>
      </c>
      <c r="BU80" s="56" t="e">
        <f t="shared" ref="BU80" si="1451">HLOOKUP(BU$2,$E79:$AG80,2,FALSE)</f>
        <v>#N/A</v>
      </c>
    </row>
    <row r="81" spans="1:73" x14ac:dyDescent="0.25">
      <c r="B81" s="56">
        <f>A82-1</f>
        <v>369</v>
      </c>
      <c r="C81" s="94" t="s">
        <v>415</v>
      </c>
      <c r="D81" s="71" t="s">
        <v>0</v>
      </c>
      <c r="E81" s="11" t="s">
        <v>326</v>
      </c>
      <c r="F81" s="11" t="s">
        <v>327</v>
      </c>
      <c r="G81" s="11" t="s">
        <v>52</v>
      </c>
      <c r="H81" s="11" t="s">
        <v>53</v>
      </c>
      <c r="I81" s="11" t="s">
        <v>328</v>
      </c>
      <c r="J81" s="11" t="s">
        <v>55</v>
      </c>
      <c r="K81" s="11" t="s">
        <v>329</v>
      </c>
      <c r="L81" s="11" t="s">
        <v>330</v>
      </c>
      <c r="M81" s="11" t="s">
        <v>331</v>
      </c>
      <c r="N81" s="11" t="s">
        <v>332</v>
      </c>
      <c r="O81" s="11" t="s">
        <v>335</v>
      </c>
      <c r="P81" s="11" t="s">
        <v>334</v>
      </c>
      <c r="Q81" s="11" t="s">
        <v>337</v>
      </c>
      <c r="R81" s="11" t="s">
        <v>336</v>
      </c>
      <c r="S81" s="11" t="s">
        <v>338</v>
      </c>
      <c r="T81" s="11" t="s">
        <v>339</v>
      </c>
      <c r="U81" s="11" t="s">
        <v>382</v>
      </c>
      <c r="V81" s="11" t="s">
        <v>342</v>
      </c>
      <c r="W81" s="11" t="s">
        <v>341</v>
      </c>
      <c r="X81" s="11" t="s">
        <v>340</v>
      </c>
      <c r="Y81" s="11" t="s">
        <v>347</v>
      </c>
      <c r="Z81" s="11" t="s">
        <v>343</v>
      </c>
      <c r="AA81" s="11" t="s">
        <v>352</v>
      </c>
      <c r="AB81" s="11" t="s">
        <v>346</v>
      </c>
      <c r="AC81" s="11" t="s">
        <v>349</v>
      </c>
      <c r="AD81" s="11" t="s">
        <v>351</v>
      </c>
      <c r="AE81" s="11" t="s">
        <v>354</v>
      </c>
      <c r="AF81" s="11" t="s">
        <v>350</v>
      </c>
    </row>
    <row r="82" spans="1:73" x14ac:dyDescent="0.25">
      <c r="A82" s="56">
        <v>370</v>
      </c>
      <c r="B82" s="56">
        <f>A82</f>
        <v>370</v>
      </c>
      <c r="C82" s="94"/>
      <c r="D82" s="72" t="s">
        <v>325</v>
      </c>
      <c r="E82" s="11">
        <v>8.4</v>
      </c>
      <c r="F82" s="11">
        <v>37</v>
      </c>
      <c r="G82" s="11">
        <v>1731.3</v>
      </c>
      <c r="H82" s="11">
        <v>912.5</v>
      </c>
      <c r="I82" s="11">
        <v>102.5</v>
      </c>
      <c r="J82" s="11">
        <v>1708</v>
      </c>
      <c r="K82" s="11">
        <v>22.6</v>
      </c>
      <c r="L82" s="11">
        <v>39.9</v>
      </c>
      <c r="M82" s="11">
        <v>1.2</v>
      </c>
      <c r="N82" s="11">
        <v>0.5</v>
      </c>
      <c r="O82" s="11">
        <v>0.2</v>
      </c>
      <c r="P82" s="11">
        <v>4.2</v>
      </c>
      <c r="Q82" s="11">
        <v>1.7</v>
      </c>
      <c r="R82" s="11">
        <v>24</v>
      </c>
      <c r="S82" s="11">
        <v>1.3</v>
      </c>
      <c r="T82" s="11">
        <v>1.7</v>
      </c>
      <c r="U82" s="11">
        <v>0.1</v>
      </c>
      <c r="V82" s="11">
        <v>0.4</v>
      </c>
      <c r="W82" s="11">
        <v>1.7</v>
      </c>
      <c r="X82" s="11">
        <v>1</v>
      </c>
      <c r="Y82" s="11">
        <v>1.8</v>
      </c>
      <c r="Z82" s="11">
        <v>8.6999999999999993</v>
      </c>
      <c r="AA82" s="11">
        <v>1</v>
      </c>
      <c r="AB82" s="11">
        <v>1.8</v>
      </c>
      <c r="AC82" s="11">
        <v>7.6</v>
      </c>
      <c r="AD82" s="11">
        <v>0.9</v>
      </c>
      <c r="AE82" s="11">
        <v>0.8</v>
      </c>
      <c r="AF82" s="11">
        <v>0.2</v>
      </c>
      <c r="AI82" s="107">
        <v>370</v>
      </c>
      <c r="AJ82" s="56">
        <f t="shared" ref="AJ82" si="1452">HLOOKUP(AJ$2,$E81:$AG82,2,FALSE)</f>
        <v>8.4</v>
      </c>
      <c r="AK82" s="56">
        <f t="shared" ref="AK82" si="1453">HLOOKUP(AK$2,$E81:$AG82,2,FALSE)</f>
        <v>37</v>
      </c>
      <c r="AL82" s="56">
        <f t="shared" ref="AL82" si="1454">HLOOKUP(AL$2,$E81:$AG82,2,FALSE)</f>
        <v>1731.3</v>
      </c>
      <c r="AM82" s="56">
        <f t="shared" ref="AM82" si="1455">HLOOKUP(AM$2,$E81:$AG82,2,FALSE)</f>
        <v>912.5</v>
      </c>
      <c r="AN82" s="56">
        <f t="shared" ref="AN82" si="1456">HLOOKUP(AN$2,$E81:$AG82,2,FALSE)</f>
        <v>102.5</v>
      </c>
      <c r="AO82" s="56">
        <f t="shared" ref="AO82" si="1457">HLOOKUP(AO$2,$E81:$AG82,2,FALSE)</f>
        <v>1708</v>
      </c>
      <c r="AP82" s="56">
        <f t="shared" ref="AP82" si="1458">HLOOKUP(AP$2,$E81:$AG82,2,FALSE)</f>
        <v>22.6</v>
      </c>
      <c r="AQ82" s="56">
        <f t="shared" ref="AQ82" si="1459">HLOOKUP(AQ$2,$E81:$AG82,2,FALSE)</f>
        <v>39.9</v>
      </c>
      <c r="AR82" s="56">
        <f t="shared" ref="AR82" si="1460">HLOOKUP(AR$2,$E81:$AG82,2,FALSE)</f>
        <v>1.2</v>
      </c>
      <c r="AS82" s="56">
        <f t="shared" ref="AS82" si="1461">HLOOKUP(AS$2,$E81:$AG82,2,FALSE)</f>
        <v>0.5</v>
      </c>
      <c r="AT82" s="56">
        <f t="shared" ref="AT82" si="1462">HLOOKUP(AT$2,$E81:$AG82,2,FALSE)</f>
        <v>0.2</v>
      </c>
      <c r="AU82" s="56" t="e">
        <f t="shared" ref="AU82" si="1463">HLOOKUP(AU$2,$E81:$AG82,2,FALSE)</f>
        <v>#N/A</v>
      </c>
      <c r="AV82" s="56">
        <f t="shared" ref="AV82" si="1464">HLOOKUP(AV$2,$E81:$AG82,2,FALSE)</f>
        <v>4.2</v>
      </c>
      <c r="AW82" s="56">
        <f t="shared" ref="AW82" si="1465">HLOOKUP(AW$2,$E81:$AG82,2,FALSE)</f>
        <v>1.7</v>
      </c>
      <c r="AX82" s="56">
        <f t="shared" ref="AX82" si="1466">HLOOKUP(AX$2,$E81:$AG82,2,FALSE)</f>
        <v>24</v>
      </c>
      <c r="AY82" s="56">
        <f t="shared" ref="AY82" si="1467">HLOOKUP(AY$2,$E81:$AG82,2,FALSE)</f>
        <v>1.3</v>
      </c>
      <c r="AZ82" s="56">
        <f t="shared" ref="AZ82" si="1468">HLOOKUP(AZ$2,$E81:$AG82,2,FALSE)</f>
        <v>1.7</v>
      </c>
      <c r="BA82" s="56">
        <f t="shared" ref="BA82" si="1469">HLOOKUP(BA$2,$E81:$AG82,2,FALSE)</f>
        <v>0.1</v>
      </c>
      <c r="BB82" s="56">
        <f t="shared" ref="BB82" si="1470">HLOOKUP(BB$2,$E81:$AG82,2,FALSE)</f>
        <v>0.4</v>
      </c>
      <c r="BC82" s="56" t="e">
        <f t="shared" ref="BC82" si="1471">HLOOKUP(BC$2,$E81:$AG82,2,FALSE)</f>
        <v>#N/A</v>
      </c>
      <c r="BD82" s="56">
        <f t="shared" ref="BD82" si="1472">HLOOKUP(BD$2,$E81:$AG82,2,FALSE)</f>
        <v>1.7</v>
      </c>
      <c r="BE82" s="56" t="e">
        <f t="shared" ref="BE82" si="1473">HLOOKUP(BE$2,$E81:$AG82,2,FALSE)</f>
        <v>#N/A</v>
      </c>
      <c r="BF82" s="56">
        <f t="shared" ref="BF82" si="1474">HLOOKUP(BF$2,$E81:$AG82,2,FALSE)</f>
        <v>1</v>
      </c>
      <c r="BG82" s="56">
        <f t="shared" ref="BG82" si="1475">HLOOKUP(BG$2,$E81:$AG82,2,FALSE)</f>
        <v>1.8</v>
      </c>
      <c r="BH82" s="56">
        <f t="shared" ref="BH82" si="1476">HLOOKUP(BH$2,$E81:$AG82,2,FALSE)</f>
        <v>8.6999999999999993</v>
      </c>
      <c r="BI82" s="56" t="e">
        <f t="shared" ref="BI82" si="1477">HLOOKUP(BI$2,$E81:$AG82,2,FALSE)</f>
        <v>#N/A</v>
      </c>
      <c r="BJ82" s="56">
        <f t="shared" ref="BJ82" si="1478">HLOOKUP(BJ$2,$E81:$AG82,2,FALSE)</f>
        <v>1</v>
      </c>
      <c r="BK82" s="56">
        <f t="shared" ref="BK82" si="1479">HLOOKUP(BK$2,$E81:$AG82,2,FALSE)</f>
        <v>1.8</v>
      </c>
      <c r="BL82" s="56" t="e">
        <f t="shared" ref="BL82" si="1480">HLOOKUP(BL$2,$E81:$AG82,2,FALSE)</f>
        <v>#N/A</v>
      </c>
      <c r="BM82" s="56" t="e">
        <f t="shared" ref="BM82" si="1481">HLOOKUP(BM$2,$E81:$AG82,2,FALSE)</f>
        <v>#N/A</v>
      </c>
      <c r="BN82" s="56" t="e">
        <f t="shared" ref="BN82" si="1482">HLOOKUP(BN$2,$E81:$AG82,2,FALSE)</f>
        <v>#N/A</v>
      </c>
      <c r="BO82" s="56">
        <f t="shared" ref="BO82" si="1483">HLOOKUP(BO$2,$E81:$AG82,2,FALSE)</f>
        <v>7.6</v>
      </c>
      <c r="BP82" s="56" t="e">
        <f t="shared" ref="BP82" si="1484">HLOOKUP(BP$2,$E81:$AG82,2,FALSE)</f>
        <v>#N/A</v>
      </c>
      <c r="BQ82" s="56" t="e">
        <f t="shared" ref="BQ82" si="1485">HLOOKUP(BQ$2,$E81:$AG82,2,FALSE)</f>
        <v>#N/A</v>
      </c>
      <c r="BR82" s="56">
        <f t="shared" ref="BR82" si="1486">HLOOKUP(BR$2,$E81:$AG82,2,FALSE)</f>
        <v>0.9</v>
      </c>
      <c r="BS82" s="56">
        <f t="shared" ref="BS82" si="1487">HLOOKUP(BS$2,$E81:$AG82,2,FALSE)</f>
        <v>0.8</v>
      </c>
      <c r="BT82" s="56">
        <f t="shared" ref="BT82" si="1488">HLOOKUP(BT$2,$E81:$AG82,2,FALSE)</f>
        <v>0.2</v>
      </c>
      <c r="BU82" s="56" t="e">
        <f t="shared" ref="BU82" si="1489">HLOOKUP(BU$2,$E81:$AG82,2,FALSE)</f>
        <v>#N/A</v>
      </c>
    </row>
    <row r="83" spans="1:73" x14ac:dyDescent="0.25">
      <c r="B83" s="56">
        <f>A84-1</f>
        <v>379</v>
      </c>
      <c r="C83" s="94" t="s">
        <v>412</v>
      </c>
      <c r="D83" s="71" t="s">
        <v>0</v>
      </c>
      <c r="E83" s="11" t="s">
        <v>326</v>
      </c>
      <c r="F83" s="11" t="s">
        <v>327</v>
      </c>
      <c r="G83" s="11" t="s">
        <v>52</v>
      </c>
      <c r="H83" s="11" t="s">
        <v>53</v>
      </c>
      <c r="I83" s="11" t="s">
        <v>328</v>
      </c>
      <c r="J83" s="11" t="s">
        <v>55</v>
      </c>
      <c r="K83" s="11" t="s">
        <v>329</v>
      </c>
      <c r="L83" s="11" t="s">
        <v>330</v>
      </c>
      <c r="M83" s="11" t="s">
        <v>331</v>
      </c>
      <c r="N83" s="11" t="s">
        <v>335</v>
      </c>
      <c r="O83" s="11" t="s">
        <v>334</v>
      </c>
      <c r="P83" s="11" t="s">
        <v>337</v>
      </c>
      <c r="Q83" s="11" t="s">
        <v>336</v>
      </c>
      <c r="R83" s="11" t="s">
        <v>338</v>
      </c>
      <c r="S83" s="11" t="s">
        <v>339</v>
      </c>
      <c r="T83" s="11" t="s">
        <v>382</v>
      </c>
      <c r="U83" s="11" t="s">
        <v>342</v>
      </c>
      <c r="V83" s="11" t="s">
        <v>341</v>
      </c>
      <c r="W83" s="11" t="s">
        <v>344</v>
      </c>
      <c r="X83" s="11" t="s">
        <v>340</v>
      </c>
      <c r="Y83" s="11" t="s">
        <v>343</v>
      </c>
      <c r="Z83" s="11" t="s">
        <v>346</v>
      </c>
      <c r="AA83" s="11" t="s">
        <v>349</v>
      </c>
      <c r="AB83" s="11" t="s">
        <v>351</v>
      </c>
      <c r="AC83" s="11" t="s">
        <v>354</v>
      </c>
      <c r="AD83" s="11" t="s">
        <v>350</v>
      </c>
    </row>
    <row r="84" spans="1:73" x14ac:dyDescent="0.25">
      <c r="A84" s="56">
        <v>380</v>
      </c>
      <c r="B84" s="56">
        <f>A84</f>
        <v>380</v>
      </c>
      <c r="C84" s="94"/>
      <c r="D84" s="72" t="s">
        <v>325</v>
      </c>
      <c r="E84" s="11">
        <v>7.8</v>
      </c>
      <c r="F84" s="11">
        <v>39.1</v>
      </c>
      <c r="G84" s="11">
        <v>1787.8</v>
      </c>
      <c r="H84" s="11">
        <v>907.7</v>
      </c>
      <c r="I84" s="11">
        <v>103.3</v>
      </c>
      <c r="J84" s="11">
        <v>1573.4</v>
      </c>
      <c r="K84" s="11">
        <v>18</v>
      </c>
      <c r="L84" s="11">
        <v>40.5</v>
      </c>
      <c r="M84" s="11">
        <v>1.1000000000000001</v>
      </c>
      <c r="N84" s="11">
        <v>10.3</v>
      </c>
      <c r="O84" s="11">
        <v>4.2</v>
      </c>
      <c r="P84" s="11">
        <v>1.2</v>
      </c>
      <c r="Q84" s="11">
        <v>14.7</v>
      </c>
      <c r="R84" s="11">
        <v>1.2</v>
      </c>
      <c r="S84" s="11">
        <v>1.1000000000000001</v>
      </c>
      <c r="T84" s="11">
        <v>0.1</v>
      </c>
      <c r="U84" s="11">
        <v>0.1</v>
      </c>
      <c r="V84" s="11">
        <v>1.6</v>
      </c>
      <c r="W84" s="11">
        <v>2.2999999999999998</v>
      </c>
      <c r="X84" s="11">
        <v>4.2</v>
      </c>
      <c r="Y84" s="11">
        <v>0.2</v>
      </c>
      <c r="Z84" s="11">
        <v>3.6</v>
      </c>
      <c r="AA84" s="11">
        <v>5.8</v>
      </c>
      <c r="AB84" s="11">
        <v>1</v>
      </c>
      <c r="AC84" s="11">
        <v>0.1</v>
      </c>
      <c r="AD84" s="11">
        <v>0.1</v>
      </c>
      <c r="AI84" s="107">
        <v>380</v>
      </c>
      <c r="AJ84" s="56">
        <f t="shared" ref="AJ84" si="1490">HLOOKUP(AJ$2,$E83:$AG84,2,FALSE)</f>
        <v>7.8</v>
      </c>
      <c r="AK84" s="56">
        <f t="shared" ref="AK84" si="1491">HLOOKUP(AK$2,$E83:$AG84,2,FALSE)</f>
        <v>39.1</v>
      </c>
      <c r="AL84" s="56">
        <f t="shared" ref="AL84" si="1492">HLOOKUP(AL$2,$E83:$AG84,2,FALSE)</f>
        <v>1787.8</v>
      </c>
      <c r="AM84" s="56">
        <f t="shared" ref="AM84" si="1493">HLOOKUP(AM$2,$E83:$AG84,2,FALSE)</f>
        <v>907.7</v>
      </c>
      <c r="AN84" s="56">
        <f t="shared" ref="AN84" si="1494">HLOOKUP(AN$2,$E83:$AG84,2,FALSE)</f>
        <v>103.3</v>
      </c>
      <c r="AO84" s="56">
        <f t="shared" ref="AO84" si="1495">HLOOKUP(AO$2,$E83:$AG84,2,FALSE)</f>
        <v>1573.4</v>
      </c>
      <c r="AP84" s="56">
        <f t="shared" ref="AP84" si="1496">HLOOKUP(AP$2,$E83:$AG84,2,FALSE)</f>
        <v>18</v>
      </c>
      <c r="AQ84" s="56">
        <f t="shared" ref="AQ84" si="1497">HLOOKUP(AQ$2,$E83:$AG84,2,FALSE)</f>
        <v>40.5</v>
      </c>
      <c r="AR84" s="56">
        <f t="shared" ref="AR84" si="1498">HLOOKUP(AR$2,$E83:$AG84,2,FALSE)</f>
        <v>1.1000000000000001</v>
      </c>
      <c r="AS84" s="56" t="e">
        <f t="shared" ref="AS84" si="1499">HLOOKUP(AS$2,$E83:$AG84,2,FALSE)</f>
        <v>#N/A</v>
      </c>
      <c r="AT84" s="56">
        <f t="shared" ref="AT84" si="1500">HLOOKUP(AT$2,$E83:$AG84,2,FALSE)</f>
        <v>10.3</v>
      </c>
      <c r="AU84" s="56" t="e">
        <f t="shared" ref="AU84" si="1501">HLOOKUP(AU$2,$E83:$AG84,2,FALSE)</f>
        <v>#N/A</v>
      </c>
      <c r="AV84" s="56">
        <f t="shared" ref="AV84" si="1502">HLOOKUP(AV$2,$E83:$AG84,2,FALSE)</f>
        <v>4.2</v>
      </c>
      <c r="AW84" s="56">
        <f t="shared" ref="AW84" si="1503">HLOOKUP(AW$2,$E83:$AG84,2,FALSE)</f>
        <v>1.2</v>
      </c>
      <c r="AX84" s="56">
        <f t="shared" ref="AX84" si="1504">HLOOKUP(AX$2,$E83:$AG84,2,FALSE)</f>
        <v>14.7</v>
      </c>
      <c r="AY84" s="56">
        <f t="shared" ref="AY84" si="1505">HLOOKUP(AY$2,$E83:$AG84,2,FALSE)</f>
        <v>1.2</v>
      </c>
      <c r="AZ84" s="56">
        <f t="shared" ref="AZ84" si="1506">HLOOKUP(AZ$2,$E83:$AG84,2,FALSE)</f>
        <v>1.1000000000000001</v>
      </c>
      <c r="BA84" s="56">
        <f t="shared" ref="BA84" si="1507">HLOOKUP(BA$2,$E83:$AG84,2,FALSE)</f>
        <v>0.1</v>
      </c>
      <c r="BB84" s="56">
        <f t="shared" ref="BB84" si="1508">HLOOKUP(BB$2,$E83:$AG84,2,FALSE)</f>
        <v>0.1</v>
      </c>
      <c r="BC84" s="56" t="e">
        <f t="shared" ref="BC84" si="1509">HLOOKUP(BC$2,$E83:$AG84,2,FALSE)</f>
        <v>#N/A</v>
      </c>
      <c r="BD84" s="56">
        <f t="shared" ref="BD84" si="1510">HLOOKUP(BD$2,$E83:$AG84,2,FALSE)</f>
        <v>1.6</v>
      </c>
      <c r="BE84" s="56">
        <f t="shared" ref="BE84" si="1511">HLOOKUP(BE$2,$E83:$AG84,2,FALSE)</f>
        <v>2.2999999999999998</v>
      </c>
      <c r="BF84" s="56">
        <f t="shared" ref="BF84" si="1512">HLOOKUP(BF$2,$E83:$AG84,2,FALSE)</f>
        <v>4.2</v>
      </c>
      <c r="BG84" s="56" t="e">
        <f t="shared" ref="BG84" si="1513">HLOOKUP(BG$2,$E83:$AG84,2,FALSE)</f>
        <v>#N/A</v>
      </c>
      <c r="BH84" s="56">
        <f t="shared" ref="BH84" si="1514">HLOOKUP(BH$2,$E83:$AG84,2,FALSE)</f>
        <v>0.2</v>
      </c>
      <c r="BI84" s="56" t="e">
        <f t="shared" ref="BI84" si="1515">HLOOKUP(BI$2,$E83:$AG84,2,FALSE)</f>
        <v>#N/A</v>
      </c>
      <c r="BJ84" s="56" t="e">
        <f t="shared" ref="BJ84" si="1516">HLOOKUP(BJ$2,$E83:$AG84,2,FALSE)</f>
        <v>#N/A</v>
      </c>
      <c r="BK84" s="56">
        <f t="shared" ref="BK84" si="1517">HLOOKUP(BK$2,$E83:$AG84,2,FALSE)</f>
        <v>3.6</v>
      </c>
      <c r="BL84" s="56" t="e">
        <f t="shared" ref="BL84" si="1518">HLOOKUP(BL$2,$E83:$AG84,2,FALSE)</f>
        <v>#N/A</v>
      </c>
      <c r="BM84" s="56" t="e">
        <f t="shared" ref="BM84" si="1519">HLOOKUP(BM$2,$E83:$AG84,2,FALSE)</f>
        <v>#N/A</v>
      </c>
      <c r="BN84" s="56" t="e">
        <f t="shared" ref="BN84" si="1520">HLOOKUP(BN$2,$E83:$AG84,2,FALSE)</f>
        <v>#N/A</v>
      </c>
      <c r="BO84" s="56">
        <f t="shared" ref="BO84" si="1521">HLOOKUP(BO$2,$E83:$AG84,2,FALSE)</f>
        <v>5.8</v>
      </c>
      <c r="BP84" s="56" t="e">
        <f t="shared" ref="BP84" si="1522">HLOOKUP(BP$2,$E83:$AG84,2,FALSE)</f>
        <v>#N/A</v>
      </c>
      <c r="BQ84" s="56" t="e">
        <f t="shared" ref="BQ84" si="1523">HLOOKUP(BQ$2,$E83:$AG84,2,FALSE)</f>
        <v>#N/A</v>
      </c>
      <c r="BR84" s="56">
        <f t="shared" ref="BR84" si="1524">HLOOKUP(BR$2,$E83:$AG84,2,FALSE)</f>
        <v>1</v>
      </c>
      <c r="BS84" s="56">
        <f t="shared" ref="BS84" si="1525">HLOOKUP(BS$2,$E83:$AG84,2,FALSE)</f>
        <v>0.1</v>
      </c>
      <c r="BT84" s="56">
        <f t="shared" ref="BT84" si="1526">HLOOKUP(BT$2,$E83:$AG84,2,FALSE)</f>
        <v>0.1</v>
      </c>
      <c r="BU84" s="56" t="e">
        <f t="shared" ref="BU84" si="1527">HLOOKUP(BU$2,$E83:$AG84,2,FALSE)</f>
        <v>#N/A</v>
      </c>
    </row>
    <row r="85" spans="1:73" x14ac:dyDescent="0.25">
      <c r="B85" s="56">
        <f>A86-1</f>
        <v>389</v>
      </c>
      <c r="C85" s="94" t="s">
        <v>414</v>
      </c>
      <c r="D85" s="71" t="s">
        <v>0</v>
      </c>
      <c r="E85" s="11" t="s">
        <v>326</v>
      </c>
      <c r="F85" s="11" t="s">
        <v>327</v>
      </c>
      <c r="G85" s="11" t="s">
        <v>52</v>
      </c>
      <c r="H85" s="11" t="s">
        <v>53</v>
      </c>
      <c r="I85" s="11" t="s">
        <v>328</v>
      </c>
      <c r="J85" s="11" t="s">
        <v>55</v>
      </c>
      <c r="K85" s="11" t="s">
        <v>329</v>
      </c>
      <c r="L85" s="11" t="s">
        <v>330</v>
      </c>
      <c r="M85" s="11" t="s">
        <v>331</v>
      </c>
      <c r="N85" s="11" t="s">
        <v>332</v>
      </c>
      <c r="O85" s="11" t="s">
        <v>335</v>
      </c>
      <c r="P85" s="11" t="s">
        <v>334</v>
      </c>
      <c r="Q85" s="11" t="s">
        <v>337</v>
      </c>
      <c r="R85" s="11" t="s">
        <v>336</v>
      </c>
      <c r="S85" s="11" t="s">
        <v>338</v>
      </c>
      <c r="T85" s="11" t="s">
        <v>339</v>
      </c>
      <c r="U85" s="11" t="s">
        <v>343</v>
      </c>
      <c r="V85" s="11" t="s">
        <v>352</v>
      </c>
      <c r="W85" s="11" t="s">
        <v>346</v>
      </c>
      <c r="X85" s="11" t="s">
        <v>355</v>
      </c>
      <c r="Y85" s="11" t="s">
        <v>353</v>
      </c>
      <c r="Z85" s="11" t="s">
        <v>349</v>
      </c>
      <c r="AA85" s="11" t="s">
        <v>351</v>
      </c>
      <c r="AB85" s="11" t="s">
        <v>354</v>
      </c>
      <c r="AC85" s="11" t="s">
        <v>350</v>
      </c>
    </row>
    <row r="86" spans="1:73" x14ac:dyDescent="0.25">
      <c r="A86" s="56">
        <v>390</v>
      </c>
      <c r="B86" s="56">
        <f>A86</f>
        <v>390</v>
      </c>
      <c r="C86" s="94"/>
      <c r="D86" s="72" t="s">
        <v>325</v>
      </c>
      <c r="E86" s="11">
        <v>8.1</v>
      </c>
      <c r="F86" s="11">
        <v>35.9</v>
      </c>
      <c r="G86" s="11">
        <v>2024.1</v>
      </c>
      <c r="H86" s="11">
        <v>906.8</v>
      </c>
      <c r="I86" s="11">
        <v>107.9</v>
      </c>
      <c r="J86" s="11">
        <v>1827</v>
      </c>
      <c r="K86" s="11">
        <v>22.3</v>
      </c>
      <c r="L86" s="11">
        <v>39.700000000000003</v>
      </c>
      <c r="M86" s="11">
        <v>1.2</v>
      </c>
      <c r="N86" s="11">
        <v>0.5</v>
      </c>
      <c r="O86" s="11">
        <v>2.4</v>
      </c>
      <c r="P86" s="11">
        <v>4.5999999999999996</v>
      </c>
      <c r="Q86" s="11">
        <v>0.8</v>
      </c>
      <c r="R86" s="11">
        <v>19.399999999999999</v>
      </c>
      <c r="S86" s="11">
        <v>1.2</v>
      </c>
      <c r="T86" s="11">
        <v>1</v>
      </c>
      <c r="U86" s="11">
        <v>4.7</v>
      </c>
      <c r="V86" s="11">
        <v>3</v>
      </c>
      <c r="W86" s="11">
        <v>1.9</v>
      </c>
      <c r="X86" s="11">
        <v>0.6</v>
      </c>
      <c r="Y86" s="11">
        <v>0.3</v>
      </c>
      <c r="Z86" s="11">
        <v>9.6</v>
      </c>
      <c r="AA86" s="11">
        <v>1.5</v>
      </c>
      <c r="AB86" s="11">
        <v>0.2</v>
      </c>
      <c r="AC86" s="11">
        <v>0.3</v>
      </c>
      <c r="AI86" s="107">
        <v>390</v>
      </c>
      <c r="AJ86" s="56">
        <f t="shared" ref="AJ86" si="1528">HLOOKUP(AJ$2,$E85:$AG86,2,FALSE)</f>
        <v>8.1</v>
      </c>
      <c r="AK86" s="56">
        <f t="shared" ref="AK86" si="1529">HLOOKUP(AK$2,$E85:$AG86,2,FALSE)</f>
        <v>35.9</v>
      </c>
      <c r="AL86" s="56">
        <f t="shared" ref="AL86" si="1530">HLOOKUP(AL$2,$E85:$AG86,2,FALSE)</f>
        <v>2024.1</v>
      </c>
      <c r="AM86" s="56">
        <f t="shared" ref="AM86" si="1531">HLOOKUP(AM$2,$E85:$AG86,2,FALSE)</f>
        <v>906.8</v>
      </c>
      <c r="AN86" s="56">
        <f t="shared" ref="AN86" si="1532">HLOOKUP(AN$2,$E85:$AG86,2,FALSE)</f>
        <v>107.9</v>
      </c>
      <c r="AO86" s="56">
        <f t="shared" ref="AO86" si="1533">HLOOKUP(AO$2,$E85:$AG86,2,FALSE)</f>
        <v>1827</v>
      </c>
      <c r="AP86" s="56">
        <f t="shared" ref="AP86" si="1534">HLOOKUP(AP$2,$E85:$AG86,2,FALSE)</f>
        <v>22.3</v>
      </c>
      <c r="AQ86" s="56">
        <f t="shared" ref="AQ86" si="1535">HLOOKUP(AQ$2,$E85:$AG86,2,FALSE)</f>
        <v>39.700000000000003</v>
      </c>
      <c r="AR86" s="56">
        <f t="shared" ref="AR86" si="1536">HLOOKUP(AR$2,$E85:$AG86,2,FALSE)</f>
        <v>1.2</v>
      </c>
      <c r="AS86" s="56">
        <f t="shared" ref="AS86" si="1537">HLOOKUP(AS$2,$E85:$AG86,2,FALSE)</f>
        <v>0.5</v>
      </c>
      <c r="AT86" s="56">
        <f t="shared" ref="AT86" si="1538">HLOOKUP(AT$2,$E85:$AG86,2,FALSE)</f>
        <v>2.4</v>
      </c>
      <c r="AU86" s="56" t="e">
        <f t="shared" ref="AU86" si="1539">HLOOKUP(AU$2,$E85:$AG86,2,FALSE)</f>
        <v>#N/A</v>
      </c>
      <c r="AV86" s="56">
        <f t="shared" ref="AV86" si="1540">HLOOKUP(AV$2,$E85:$AG86,2,FALSE)</f>
        <v>4.5999999999999996</v>
      </c>
      <c r="AW86" s="56">
        <f t="shared" ref="AW86" si="1541">HLOOKUP(AW$2,$E85:$AG86,2,FALSE)</f>
        <v>0.8</v>
      </c>
      <c r="AX86" s="56">
        <f t="shared" ref="AX86" si="1542">HLOOKUP(AX$2,$E85:$AG86,2,FALSE)</f>
        <v>19.399999999999999</v>
      </c>
      <c r="AY86" s="56">
        <f t="shared" ref="AY86" si="1543">HLOOKUP(AY$2,$E85:$AG86,2,FALSE)</f>
        <v>1.2</v>
      </c>
      <c r="AZ86" s="56">
        <f t="shared" ref="AZ86" si="1544">HLOOKUP(AZ$2,$E85:$AG86,2,FALSE)</f>
        <v>1</v>
      </c>
      <c r="BA86" s="56" t="e">
        <f t="shared" ref="BA86" si="1545">HLOOKUP(BA$2,$E85:$AG86,2,FALSE)</f>
        <v>#N/A</v>
      </c>
      <c r="BB86" s="56" t="e">
        <f t="shared" ref="BB86" si="1546">HLOOKUP(BB$2,$E85:$AG86,2,FALSE)</f>
        <v>#N/A</v>
      </c>
      <c r="BC86" s="56" t="e">
        <f t="shared" ref="BC86" si="1547">HLOOKUP(BC$2,$E85:$AG86,2,FALSE)</f>
        <v>#N/A</v>
      </c>
      <c r="BD86" s="56" t="e">
        <f t="shared" ref="BD86" si="1548">HLOOKUP(BD$2,$E85:$AG86,2,FALSE)</f>
        <v>#N/A</v>
      </c>
      <c r="BE86" s="56" t="e">
        <f t="shared" ref="BE86" si="1549">HLOOKUP(BE$2,$E85:$AG86,2,FALSE)</f>
        <v>#N/A</v>
      </c>
      <c r="BF86" s="56" t="e">
        <f t="shared" ref="BF86" si="1550">HLOOKUP(BF$2,$E85:$AG86,2,FALSE)</f>
        <v>#N/A</v>
      </c>
      <c r="BG86" s="56" t="e">
        <f t="shared" ref="BG86" si="1551">HLOOKUP(BG$2,$E85:$AG86,2,FALSE)</f>
        <v>#N/A</v>
      </c>
      <c r="BH86" s="56">
        <f t="shared" ref="BH86" si="1552">HLOOKUP(BH$2,$E85:$AG86,2,FALSE)</f>
        <v>4.7</v>
      </c>
      <c r="BI86" s="56" t="e">
        <f t="shared" ref="BI86" si="1553">HLOOKUP(BI$2,$E85:$AG86,2,FALSE)</f>
        <v>#N/A</v>
      </c>
      <c r="BJ86" s="56">
        <f t="shared" ref="BJ86" si="1554">HLOOKUP(BJ$2,$E85:$AG86,2,FALSE)</f>
        <v>3</v>
      </c>
      <c r="BK86" s="56">
        <f t="shared" ref="BK86" si="1555">HLOOKUP(BK$2,$E85:$AG86,2,FALSE)</f>
        <v>1.9</v>
      </c>
      <c r="BL86" s="56">
        <f t="shared" ref="BL86" si="1556">HLOOKUP(BL$2,$E85:$AG86,2,FALSE)</f>
        <v>0.6</v>
      </c>
      <c r="BM86" s="56" t="e">
        <f t="shared" ref="BM86" si="1557">HLOOKUP(BM$2,$E85:$AG86,2,FALSE)</f>
        <v>#N/A</v>
      </c>
      <c r="BN86" s="56">
        <f t="shared" ref="BN86" si="1558">HLOOKUP(BN$2,$E85:$AG86,2,FALSE)</f>
        <v>0.3</v>
      </c>
      <c r="BO86" s="56">
        <f t="shared" ref="BO86" si="1559">HLOOKUP(BO$2,$E85:$AG86,2,FALSE)</f>
        <v>9.6</v>
      </c>
      <c r="BP86" s="56" t="e">
        <f t="shared" ref="BP86" si="1560">HLOOKUP(BP$2,$E85:$AG86,2,FALSE)</f>
        <v>#N/A</v>
      </c>
      <c r="BQ86" s="56" t="e">
        <f t="shared" ref="BQ86" si="1561">HLOOKUP(BQ$2,$E85:$AG86,2,FALSE)</f>
        <v>#N/A</v>
      </c>
      <c r="BR86" s="56">
        <f t="shared" ref="BR86" si="1562">HLOOKUP(BR$2,$E85:$AG86,2,FALSE)</f>
        <v>1.5</v>
      </c>
      <c r="BS86" s="56">
        <f t="shared" ref="BS86" si="1563">HLOOKUP(BS$2,$E85:$AG86,2,FALSE)</f>
        <v>0.2</v>
      </c>
      <c r="BT86" s="56">
        <f t="shared" ref="BT86" si="1564">HLOOKUP(BT$2,$E85:$AG86,2,FALSE)</f>
        <v>0.3</v>
      </c>
      <c r="BU86" s="56" t="e">
        <f t="shared" ref="BU86" si="1565">HLOOKUP(BU$2,$E85:$AG86,2,FALSE)</f>
        <v>#N/A</v>
      </c>
    </row>
    <row r="87" spans="1:73" x14ac:dyDescent="0.25">
      <c r="B87" s="56">
        <f>A88-1</f>
        <v>399</v>
      </c>
      <c r="C87" s="94" t="s">
        <v>416</v>
      </c>
      <c r="D87" s="71" t="s">
        <v>0</v>
      </c>
      <c r="E87" s="11" t="s">
        <v>326</v>
      </c>
      <c r="F87" s="11" t="s">
        <v>327</v>
      </c>
      <c r="G87" s="11" t="s">
        <v>52</v>
      </c>
      <c r="H87" s="11" t="s">
        <v>53</v>
      </c>
      <c r="I87" s="11" t="s">
        <v>328</v>
      </c>
      <c r="J87" s="11" t="s">
        <v>55</v>
      </c>
      <c r="K87" s="11" t="s">
        <v>329</v>
      </c>
      <c r="L87" s="11" t="s">
        <v>330</v>
      </c>
      <c r="M87" s="11" t="s">
        <v>331</v>
      </c>
      <c r="N87" s="11" t="s">
        <v>332</v>
      </c>
      <c r="O87" s="11" t="s">
        <v>334</v>
      </c>
      <c r="P87" s="11" t="s">
        <v>337</v>
      </c>
      <c r="Q87" s="11" t="s">
        <v>336</v>
      </c>
      <c r="R87" s="11" t="s">
        <v>338</v>
      </c>
      <c r="S87" s="11" t="s">
        <v>339</v>
      </c>
      <c r="T87" s="11" t="s">
        <v>341</v>
      </c>
      <c r="U87" s="11" t="s">
        <v>344</v>
      </c>
      <c r="V87" s="11" t="s">
        <v>340</v>
      </c>
      <c r="W87" s="11" t="s">
        <v>352</v>
      </c>
      <c r="X87" s="11" t="s">
        <v>346</v>
      </c>
      <c r="Y87" s="11" t="s">
        <v>355</v>
      </c>
      <c r="Z87" s="11" t="s">
        <v>349</v>
      </c>
      <c r="AA87" s="11" t="s">
        <v>351</v>
      </c>
      <c r="AB87" s="11" t="s">
        <v>354</v>
      </c>
      <c r="AC87" s="11" t="s">
        <v>350</v>
      </c>
    </row>
    <row r="88" spans="1:73" x14ac:dyDescent="0.25">
      <c r="A88" s="56">
        <v>400</v>
      </c>
      <c r="B88" s="56">
        <f>A88</f>
        <v>400</v>
      </c>
      <c r="C88" s="94"/>
      <c r="D88" s="72" t="s">
        <v>325</v>
      </c>
      <c r="E88" s="11">
        <v>8</v>
      </c>
      <c r="F88" s="11">
        <v>30.6</v>
      </c>
      <c r="G88" s="11">
        <v>1784.2</v>
      </c>
      <c r="H88" s="11">
        <v>904.7</v>
      </c>
      <c r="I88" s="11">
        <v>108.6</v>
      </c>
      <c r="J88" s="11">
        <v>1871.4</v>
      </c>
      <c r="K88" s="11">
        <v>20</v>
      </c>
      <c r="L88" s="11">
        <v>50.5</v>
      </c>
      <c r="M88" s="11">
        <v>0.6</v>
      </c>
      <c r="N88" s="11">
        <v>0.3</v>
      </c>
      <c r="O88" s="11">
        <v>4.5</v>
      </c>
      <c r="P88" s="11">
        <v>0.6</v>
      </c>
      <c r="Q88" s="11">
        <v>18.600000000000001</v>
      </c>
      <c r="R88" s="11">
        <v>0.9</v>
      </c>
      <c r="S88" s="11">
        <v>0.4</v>
      </c>
      <c r="T88" s="11">
        <v>0.5</v>
      </c>
      <c r="U88" s="11">
        <v>1.5</v>
      </c>
      <c r="V88" s="11">
        <v>2.8</v>
      </c>
      <c r="W88" s="11">
        <v>3.1</v>
      </c>
      <c r="X88" s="11">
        <v>4.4000000000000004</v>
      </c>
      <c r="Y88" s="11">
        <v>0.9</v>
      </c>
      <c r="Z88" s="11">
        <v>10.7</v>
      </c>
      <c r="AA88" s="11">
        <v>0.8</v>
      </c>
      <c r="AB88" s="11">
        <v>0.7</v>
      </c>
      <c r="AC88" s="11">
        <v>0.6</v>
      </c>
      <c r="AI88" s="107">
        <v>400</v>
      </c>
      <c r="AJ88" s="56">
        <f t="shared" ref="AJ88" si="1566">HLOOKUP(AJ$2,$E87:$AG88,2,FALSE)</f>
        <v>8</v>
      </c>
      <c r="AK88" s="56">
        <f t="shared" ref="AK88" si="1567">HLOOKUP(AK$2,$E87:$AG88,2,FALSE)</f>
        <v>30.6</v>
      </c>
      <c r="AL88" s="56">
        <f t="shared" ref="AL88" si="1568">HLOOKUP(AL$2,$E87:$AG88,2,FALSE)</f>
        <v>1784.2</v>
      </c>
      <c r="AM88" s="56">
        <f t="shared" ref="AM88" si="1569">HLOOKUP(AM$2,$E87:$AG88,2,FALSE)</f>
        <v>904.7</v>
      </c>
      <c r="AN88" s="56">
        <f t="shared" ref="AN88" si="1570">HLOOKUP(AN$2,$E87:$AG88,2,FALSE)</f>
        <v>108.6</v>
      </c>
      <c r="AO88" s="56">
        <f t="shared" ref="AO88" si="1571">HLOOKUP(AO$2,$E87:$AG88,2,FALSE)</f>
        <v>1871.4</v>
      </c>
      <c r="AP88" s="56">
        <f t="shared" ref="AP88" si="1572">HLOOKUP(AP$2,$E87:$AG88,2,FALSE)</f>
        <v>20</v>
      </c>
      <c r="AQ88" s="56">
        <f t="shared" ref="AQ88" si="1573">HLOOKUP(AQ$2,$E87:$AG88,2,FALSE)</f>
        <v>50.5</v>
      </c>
      <c r="AR88" s="56">
        <f t="shared" ref="AR88" si="1574">HLOOKUP(AR$2,$E87:$AG88,2,FALSE)</f>
        <v>0.6</v>
      </c>
      <c r="AS88" s="56">
        <f t="shared" ref="AS88" si="1575">HLOOKUP(AS$2,$E87:$AG88,2,FALSE)</f>
        <v>0.3</v>
      </c>
      <c r="AT88" s="56" t="e">
        <f t="shared" ref="AT88" si="1576">HLOOKUP(AT$2,$E87:$AG88,2,FALSE)</f>
        <v>#N/A</v>
      </c>
      <c r="AU88" s="56" t="e">
        <f t="shared" ref="AU88" si="1577">HLOOKUP(AU$2,$E87:$AG88,2,FALSE)</f>
        <v>#N/A</v>
      </c>
      <c r="AV88" s="56">
        <f t="shared" ref="AV88" si="1578">HLOOKUP(AV$2,$E87:$AG88,2,FALSE)</f>
        <v>4.5</v>
      </c>
      <c r="AW88" s="56">
        <f t="shared" ref="AW88" si="1579">HLOOKUP(AW$2,$E87:$AG88,2,FALSE)</f>
        <v>0.6</v>
      </c>
      <c r="AX88" s="56">
        <f t="shared" ref="AX88" si="1580">HLOOKUP(AX$2,$E87:$AG88,2,FALSE)</f>
        <v>18.600000000000001</v>
      </c>
      <c r="AY88" s="56">
        <f t="shared" ref="AY88" si="1581">HLOOKUP(AY$2,$E87:$AG88,2,FALSE)</f>
        <v>0.9</v>
      </c>
      <c r="AZ88" s="56">
        <f t="shared" ref="AZ88" si="1582">HLOOKUP(AZ$2,$E87:$AG88,2,FALSE)</f>
        <v>0.4</v>
      </c>
      <c r="BA88" s="56" t="e">
        <f t="shared" ref="BA88" si="1583">HLOOKUP(BA$2,$E87:$AG88,2,FALSE)</f>
        <v>#N/A</v>
      </c>
      <c r="BB88" s="56" t="e">
        <f t="shared" ref="BB88" si="1584">HLOOKUP(BB$2,$E87:$AG88,2,FALSE)</f>
        <v>#N/A</v>
      </c>
      <c r="BC88" s="56" t="e">
        <f t="shared" ref="BC88" si="1585">HLOOKUP(BC$2,$E87:$AG88,2,FALSE)</f>
        <v>#N/A</v>
      </c>
      <c r="BD88" s="56">
        <f t="shared" ref="BD88" si="1586">HLOOKUP(BD$2,$E87:$AG88,2,FALSE)</f>
        <v>0.5</v>
      </c>
      <c r="BE88" s="56">
        <f t="shared" ref="BE88" si="1587">HLOOKUP(BE$2,$E87:$AG88,2,FALSE)</f>
        <v>1.5</v>
      </c>
      <c r="BF88" s="56">
        <f t="shared" ref="BF88" si="1588">HLOOKUP(BF$2,$E87:$AG88,2,FALSE)</f>
        <v>2.8</v>
      </c>
      <c r="BG88" s="56" t="e">
        <f t="shared" ref="BG88" si="1589">HLOOKUP(BG$2,$E87:$AG88,2,FALSE)</f>
        <v>#N/A</v>
      </c>
      <c r="BH88" s="56" t="e">
        <f t="shared" ref="BH88" si="1590">HLOOKUP(BH$2,$E87:$AG88,2,FALSE)</f>
        <v>#N/A</v>
      </c>
      <c r="BI88" s="56" t="e">
        <f t="shared" ref="BI88" si="1591">HLOOKUP(BI$2,$E87:$AG88,2,FALSE)</f>
        <v>#N/A</v>
      </c>
      <c r="BJ88" s="56">
        <f t="shared" ref="BJ88" si="1592">HLOOKUP(BJ$2,$E87:$AG88,2,FALSE)</f>
        <v>3.1</v>
      </c>
      <c r="BK88" s="56">
        <f t="shared" ref="BK88" si="1593">HLOOKUP(BK$2,$E87:$AG88,2,FALSE)</f>
        <v>4.4000000000000004</v>
      </c>
      <c r="BL88" s="56">
        <f t="shared" ref="BL88" si="1594">HLOOKUP(BL$2,$E87:$AG88,2,FALSE)</f>
        <v>0.9</v>
      </c>
      <c r="BM88" s="56" t="e">
        <f t="shared" ref="BM88" si="1595">HLOOKUP(BM$2,$E87:$AG88,2,FALSE)</f>
        <v>#N/A</v>
      </c>
      <c r="BN88" s="56" t="e">
        <f t="shared" ref="BN88" si="1596">HLOOKUP(BN$2,$E87:$AG88,2,FALSE)</f>
        <v>#N/A</v>
      </c>
      <c r="BO88" s="56">
        <f t="shared" ref="BO88" si="1597">HLOOKUP(BO$2,$E87:$AG88,2,FALSE)</f>
        <v>10.7</v>
      </c>
      <c r="BP88" s="56" t="e">
        <f t="shared" ref="BP88" si="1598">HLOOKUP(BP$2,$E87:$AG88,2,FALSE)</f>
        <v>#N/A</v>
      </c>
      <c r="BQ88" s="56" t="e">
        <f t="shared" ref="BQ88" si="1599">HLOOKUP(BQ$2,$E87:$AG88,2,FALSE)</f>
        <v>#N/A</v>
      </c>
      <c r="BR88" s="56">
        <f t="shared" ref="BR88" si="1600">HLOOKUP(BR$2,$E87:$AG88,2,FALSE)</f>
        <v>0.8</v>
      </c>
      <c r="BS88" s="56">
        <f t="shared" ref="BS88" si="1601">HLOOKUP(BS$2,$E87:$AG88,2,FALSE)</f>
        <v>0.7</v>
      </c>
      <c r="BT88" s="56">
        <f t="shared" ref="BT88" si="1602">HLOOKUP(BT$2,$E87:$AG88,2,FALSE)</f>
        <v>0.6</v>
      </c>
      <c r="BU88" s="56" t="e">
        <f t="shared" ref="BU88" si="1603">HLOOKUP(BU$2,$E87:$AG88,2,FALSE)</f>
        <v>#N/A</v>
      </c>
    </row>
  </sheetData>
  <sortState ref="A93:AG178">
    <sortCondition descending="1" ref="A93"/>
  </sortState>
  <mergeCells count="1">
    <mergeCell ref="AJ1:BU1"/>
  </mergeCells>
  <conditionalFormatting sqref="AW2">
    <cfRule type="cellIs" dxfId="9" priority="1" operator="equal">
      <formula>AW$78</formula>
    </cfRule>
  </conditionalFormatting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7">
    <tabColor rgb="FFE6005D"/>
  </sheetPr>
  <dimension ref="A1:BU131"/>
  <sheetViews>
    <sheetView topLeftCell="W1" workbookViewId="0">
      <selection activeCell="AM92" sqref="AM92"/>
    </sheetView>
  </sheetViews>
  <sheetFormatPr defaultColWidth="8.85546875" defaultRowHeight="15" x14ac:dyDescent="0.25"/>
  <cols>
    <col min="1" max="2" width="8.85546875" style="56"/>
    <col min="3" max="3" width="8.140625" style="56" customWidth="1"/>
    <col min="4" max="4" width="5" style="56" customWidth="1"/>
    <col min="5" max="33" width="5.7109375" style="11" customWidth="1"/>
    <col min="34" max="34" width="5.7109375" style="101" customWidth="1"/>
    <col min="35" max="35" width="15.28515625" style="107" bestFit="1" customWidth="1"/>
    <col min="36" max="71" width="5" style="56" customWidth="1"/>
    <col min="72" max="73" width="4.85546875" style="56" customWidth="1"/>
    <col min="74" max="16384" width="8.85546875" style="56"/>
  </cols>
  <sheetData>
    <row r="1" spans="1:73" s="96" customFormat="1" x14ac:dyDescent="0.25">
      <c r="A1" s="96" t="s">
        <v>504</v>
      </c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102"/>
      <c r="AI1" s="109" t="s">
        <v>504</v>
      </c>
      <c r="AJ1" s="128" t="s">
        <v>325</v>
      </c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</row>
    <row r="2" spans="1:73" s="96" customFormat="1" x14ac:dyDescent="0.25">
      <c r="C2" s="95"/>
      <c r="AH2" s="102"/>
      <c r="AI2" s="109" t="s">
        <v>506</v>
      </c>
      <c r="AJ2" s="108" t="s">
        <v>326</v>
      </c>
      <c r="AK2" s="108" t="s">
        <v>327</v>
      </c>
      <c r="AL2" s="108" t="s">
        <v>52</v>
      </c>
      <c r="AM2" s="108" t="s">
        <v>53</v>
      </c>
      <c r="AN2" s="108" t="s">
        <v>328</v>
      </c>
      <c r="AO2" s="108" t="s">
        <v>55</v>
      </c>
      <c r="AP2" s="108" t="s">
        <v>329</v>
      </c>
      <c r="AQ2" s="108" t="s">
        <v>330</v>
      </c>
      <c r="AR2" s="108" t="s">
        <v>331</v>
      </c>
      <c r="AS2" s="108" t="s">
        <v>332</v>
      </c>
      <c r="AT2" s="108" t="s">
        <v>335</v>
      </c>
      <c r="AU2" s="108" t="s">
        <v>333</v>
      </c>
      <c r="AV2" s="108" t="s">
        <v>334</v>
      </c>
      <c r="AW2" s="110" t="s">
        <v>337</v>
      </c>
      <c r="AX2" s="108" t="s">
        <v>336</v>
      </c>
      <c r="AY2" s="108" t="s">
        <v>338</v>
      </c>
      <c r="AZ2" s="108" t="s">
        <v>339</v>
      </c>
      <c r="BA2" s="108" t="s">
        <v>382</v>
      </c>
      <c r="BB2" s="108" t="s">
        <v>342</v>
      </c>
      <c r="BC2" s="108" t="s">
        <v>365</v>
      </c>
      <c r="BD2" s="108" t="s">
        <v>341</v>
      </c>
      <c r="BE2" s="108" t="s">
        <v>344</v>
      </c>
      <c r="BF2" s="108" t="s">
        <v>340</v>
      </c>
      <c r="BG2" s="108" t="s">
        <v>347</v>
      </c>
      <c r="BH2" s="108" t="s">
        <v>343</v>
      </c>
      <c r="BI2" s="108" t="s">
        <v>345</v>
      </c>
      <c r="BJ2" s="108" t="s">
        <v>352</v>
      </c>
      <c r="BK2" s="108" t="s">
        <v>346</v>
      </c>
      <c r="BL2" s="108" t="s">
        <v>355</v>
      </c>
      <c r="BM2" s="108" t="s">
        <v>348</v>
      </c>
      <c r="BN2" s="108" t="s">
        <v>353</v>
      </c>
      <c r="BO2" s="108" t="s">
        <v>349</v>
      </c>
      <c r="BP2" s="108" t="s">
        <v>366</v>
      </c>
      <c r="BQ2" s="108" t="s">
        <v>482</v>
      </c>
      <c r="BR2" s="108" t="s">
        <v>351</v>
      </c>
      <c r="BS2" s="108" t="s">
        <v>354</v>
      </c>
      <c r="BT2" s="108" t="s">
        <v>350</v>
      </c>
      <c r="BU2" s="108" t="s">
        <v>356</v>
      </c>
    </row>
    <row r="3" spans="1:73" x14ac:dyDescent="0.25">
      <c r="B3" s="56">
        <f>A4-1</f>
        <v>4</v>
      </c>
      <c r="C3" s="94" t="s">
        <v>469</v>
      </c>
      <c r="D3" s="71" t="s">
        <v>0</v>
      </c>
      <c r="E3" s="56" t="s">
        <v>326</v>
      </c>
      <c r="F3" s="56" t="s">
        <v>327</v>
      </c>
      <c r="G3" s="56" t="s">
        <v>52</v>
      </c>
      <c r="H3" s="56" t="s">
        <v>53</v>
      </c>
      <c r="I3" s="56" t="s">
        <v>328</v>
      </c>
      <c r="J3" s="56" t="s">
        <v>55</v>
      </c>
      <c r="K3" s="56" t="s">
        <v>329</v>
      </c>
      <c r="L3" s="56" t="s">
        <v>330</v>
      </c>
      <c r="M3" s="56" t="s">
        <v>331</v>
      </c>
      <c r="N3" s="56" t="s">
        <v>332</v>
      </c>
      <c r="O3" s="56" t="s">
        <v>335</v>
      </c>
      <c r="P3" s="56" t="s">
        <v>334</v>
      </c>
      <c r="Q3" s="56" t="s">
        <v>336</v>
      </c>
      <c r="R3" s="56" t="s">
        <v>338</v>
      </c>
      <c r="S3" s="56" t="s">
        <v>339</v>
      </c>
      <c r="T3" s="56" t="s">
        <v>341</v>
      </c>
      <c r="U3" s="56" t="s">
        <v>344</v>
      </c>
      <c r="V3" s="56" t="s">
        <v>343</v>
      </c>
      <c r="W3" s="56" t="s">
        <v>345</v>
      </c>
      <c r="X3" s="56" t="s">
        <v>346</v>
      </c>
      <c r="Y3" s="56" t="s">
        <v>348</v>
      </c>
      <c r="Z3" s="56" t="s">
        <v>349</v>
      </c>
      <c r="AA3" s="56" t="s">
        <v>351</v>
      </c>
      <c r="AB3" s="56" t="s">
        <v>354</v>
      </c>
      <c r="AC3" s="56" t="s">
        <v>350</v>
      </c>
      <c r="AD3" s="56"/>
      <c r="AE3" s="56"/>
      <c r="AF3" s="56"/>
      <c r="AG3" s="56"/>
    </row>
    <row r="4" spans="1:73" x14ac:dyDescent="0.25">
      <c r="A4" s="56">
        <v>5</v>
      </c>
      <c r="B4" s="56">
        <f>A4</f>
        <v>5</v>
      </c>
      <c r="C4" s="94"/>
      <c r="D4" s="72" t="s">
        <v>325</v>
      </c>
      <c r="E4" s="11">
        <v>11.3</v>
      </c>
      <c r="F4" s="11">
        <v>46.1</v>
      </c>
      <c r="G4" s="11">
        <v>1622.3</v>
      </c>
      <c r="H4" s="11">
        <v>921.9</v>
      </c>
      <c r="I4" s="11">
        <v>109.1</v>
      </c>
      <c r="J4" s="11">
        <v>1907.4</v>
      </c>
      <c r="K4" s="11">
        <v>40.1</v>
      </c>
      <c r="L4" s="11">
        <v>36.799999999999997</v>
      </c>
      <c r="M4" s="11">
        <v>1.1000000000000001</v>
      </c>
      <c r="N4" s="11">
        <v>0.5</v>
      </c>
      <c r="O4" s="11">
        <v>3.7</v>
      </c>
      <c r="P4" s="11">
        <v>3</v>
      </c>
      <c r="Q4" s="11">
        <v>12</v>
      </c>
      <c r="R4" s="11">
        <v>1.3</v>
      </c>
      <c r="S4" s="11">
        <v>0.8</v>
      </c>
      <c r="T4" s="11">
        <v>0.5</v>
      </c>
      <c r="U4" s="11">
        <v>3.4</v>
      </c>
      <c r="V4" s="11">
        <v>11.4</v>
      </c>
      <c r="W4" s="11">
        <v>0.6</v>
      </c>
      <c r="X4" s="11">
        <v>3.4</v>
      </c>
      <c r="Y4" s="11">
        <v>1.2</v>
      </c>
      <c r="Z4" s="11">
        <v>9.1999999999999993</v>
      </c>
      <c r="AA4" s="11">
        <v>1.7</v>
      </c>
      <c r="AB4" s="11">
        <v>0.6</v>
      </c>
      <c r="AC4" s="11">
        <v>0.4</v>
      </c>
      <c r="AF4" s="56"/>
      <c r="AG4" s="56"/>
      <c r="AI4" s="107">
        <v>5</v>
      </c>
      <c r="AJ4" s="56">
        <f>HLOOKUP(AJ$2,$E3:$AG4,2,FALSE)</f>
        <v>11.3</v>
      </c>
      <c r="AK4" s="56">
        <f t="shared" ref="AK4:BU4" si="0">HLOOKUP(AK$2,$E3:$AG4,2,FALSE)</f>
        <v>46.1</v>
      </c>
      <c r="AL4" s="56">
        <f t="shared" si="0"/>
        <v>1622.3</v>
      </c>
      <c r="AM4" s="56">
        <f t="shared" si="0"/>
        <v>921.9</v>
      </c>
      <c r="AN4" s="56">
        <f t="shared" si="0"/>
        <v>109.1</v>
      </c>
      <c r="AO4" s="56">
        <f t="shared" si="0"/>
        <v>1907.4</v>
      </c>
      <c r="AP4" s="56">
        <f t="shared" si="0"/>
        <v>40.1</v>
      </c>
      <c r="AQ4" s="56">
        <f t="shared" si="0"/>
        <v>36.799999999999997</v>
      </c>
      <c r="AR4" s="56">
        <f t="shared" si="0"/>
        <v>1.1000000000000001</v>
      </c>
      <c r="AS4" s="56">
        <f t="shared" si="0"/>
        <v>0.5</v>
      </c>
      <c r="AT4" s="56">
        <f t="shared" si="0"/>
        <v>3.7</v>
      </c>
      <c r="AU4" s="56" t="e">
        <f t="shared" si="0"/>
        <v>#N/A</v>
      </c>
      <c r="AV4" s="56">
        <f t="shared" si="0"/>
        <v>3</v>
      </c>
      <c r="AW4" s="56" t="e">
        <f t="shared" si="0"/>
        <v>#N/A</v>
      </c>
      <c r="AX4" s="56">
        <f t="shared" si="0"/>
        <v>12</v>
      </c>
      <c r="AY4" s="56">
        <f t="shared" si="0"/>
        <v>1.3</v>
      </c>
      <c r="AZ4" s="56">
        <f t="shared" si="0"/>
        <v>0.8</v>
      </c>
      <c r="BA4" s="56" t="e">
        <f t="shared" si="0"/>
        <v>#N/A</v>
      </c>
      <c r="BB4" s="56" t="e">
        <f t="shared" si="0"/>
        <v>#N/A</v>
      </c>
      <c r="BC4" s="56" t="e">
        <f t="shared" si="0"/>
        <v>#N/A</v>
      </c>
      <c r="BD4" s="56">
        <f t="shared" si="0"/>
        <v>0.5</v>
      </c>
      <c r="BE4" s="56">
        <f t="shared" si="0"/>
        <v>3.4</v>
      </c>
      <c r="BF4" s="56" t="e">
        <f t="shared" si="0"/>
        <v>#N/A</v>
      </c>
      <c r="BG4" s="56" t="e">
        <f t="shared" si="0"/>
        <v>#N/A</v>
      </c>
      <c r="BH4" s="56">
        <f t="shared" si="0"/>
        <v>11.4</v>
      </c>
      <c r="BI4" s="56">
        <f t="shared" si="0"/>
        <v>0.6</v>
      </c>
      <c r="BJ4" s="56" t="e">
        <f t="shared" si="0"/>
        <v>#N/A</v>
      </c>
      <c r="BK4" s="56">
        <f t="shared" si="0"/>
        <v>3.4</v>
      </c>
      <c r="BL4" s="56" t="e">
        <f t="shared" si="0"/>
        <v>#N/A</v>
      </c>
      <c r="BM4" s="56">
        <f t="shared" si="0"/>
        <v>1.2</v>
      </c>
      <c r="BN4" s="56" t="e">
        <f t="shared" si="0"/>
        <v>#N/A</v>
      </c>
      <c r="BO4" s="56">
        <f t="shared" si="0"/>
        <v>9.1999999999999993</v>
      </c>
      <c r="BP4" s="56" t="e">
        <f t="shared" si="0"/>
        <v>#N/A</v>
      </c>
      <c r="BQ4" s="56" t="e">
        <f t="shared" si="0"/>
        <v>#N/A</v>
      </c>
      <c r="BR4" s="56">
        <f t="shared" si="0"/>
        <v>1.7</v>
      </c>
      <c r="BS4" s="56">
        <f t="shared" si="0"/>
        <v>0.6</v>
      </c>
      <c r="BT4" s="56">
        <f t="shared" si="0"/>
        <v>0.4</v>
      </c>
      <c r="BU4" s="56" t="e">
        <f t="shared" si="0"/>
        <v>#N/A</v>
      </c>
    </row>
    <row r="5" spans="1:73" x14ac:dyDescent="0.25">
      <c r="B5" s="56">
        <f>A6-1</f>
        <v>19</v>
      </c>
      <c r="C5" s="94" t="s">
        <v>467</v>
      </c>
      <c r="D5" s="71" t="s">
        <v>0</v>
      </c>
      <c r="E5" s="56" t="s">
        <v>326</v>
      </c>
      <c r="F5" s="56" t="s">
        <v>327</v>
      </c>
      <c r="G5" s="56" t="s">
        <v>52</v>
      </c>
      <c r="H5" s="56" t="s">
        <v>53</v>
      </c>
      <c r="I5" s="56" t="s">
        <v>328</v>
      </c>
      <c r="J5" s="56" t="s">
        <v>55</v>
      </c>
      <c r="K5" s="56" t="s">
        <v>329</v>
      </c>
      <c r="L5" s="56" t="s">
        <v>330</v>
      </c>
      <c r="M5" s="56" t="s">
        <v>331</v>
      </c>
      <c r="N5" s="56" t="s">
        <v>332</v>
      </c>
      <c r="O5" s="56" t="s">
        <v>335</v>
      </c>
      <c r="P5" s="56" t="s">
        <v>333</v>
      </c>
      <c r="Q5" s="56" t="s">
        <v>334</v>
      </c>
      <c r="R5" s="56" t="s">
        <v>336</v>
      </c>
      <c r="S5" s="56" t="s">
        <v>338</v>
      </c>
      <c r="T5" s="56" t="s">
        <v>339</v>
      </c>
      <c r="U5" s="56" t="s">
        <v>340</v>
      </c>
      <c r="V5" s="56" t="s">
        <v>343</v>
      </c>
      <c r="W5" s="56" t="s">
        <v>355</v>
      </c>
      <c r="X5" s="56" t="s">
        <v>348</v>
      </c>
      <c r="Y5" s="56" t="s">
        <v>349</v>
      </c>
      <c r="Z5" s="56" t="s">
        <v>351</v>
      </c>
      <c r="AA5" s="56" t="s">
        <v>354</v>
      </c>
      <c r="AB5" s="56" t="s">
        <v>350</v>
      </c>
      <c r="AC5" s="56" t="s">
        <v>356</v>
      </c>
      <c r="AD5" s="56"/>
      <c r="AE5" s="56"/>
      <c r="AF5" s="56"/>
      <c r="AG5" s="56"/>
    </row>
    <row r="6" spans="1:73" x14ac:dyDescent="0.25">
      <c r="A6" s="56">
        <v>20</v>
      </c>
      <c r="B6" s="56">
        <f>A6</f>
        <v>20</v>
      </c>
      <c r="C6" s="94"/>
      <c r="D6" s="72" t="s">
        <v>325</v>
      </c>
      <c r="E6" s="11">
        <v>8.1</v>
      </c>
      <c r="F6" s="11">
        <v>28.8</v>
      </c>
      <c r="G6" s="11">
        <v>1785.9</v>
      </c>
      <c r="H6" s="11">
        <v>891</v>
      </c>
      <c r="I6" s="11">
        <v>101.6</v>
      </c>
      <c r="J6" s="11">
        <v>1906.6</v>
      </c>
      <c r="K6" s="11">
        <v>49.3</v>
      </c>
      <c r="L6" s="11">
        <v>33.9</v>
      </c>
      <c r="M6" s="11">
        <v>0.6</v>
      </c>
      <c r="N6" s="11">
        <v>0.2</v>
      </c>
      <c r="O6" s="11">
        <v>5.0999999999999996</v>
      </c>
      <c r="P6" s="11">
        <v>0.2</v>
      </c>
      <c r="Q6" s="11">
        <v>2.4</v>
      </c>
      <c r="R6" s="11">
        <v>71</v>
      </c>
      <c r="S6" s="11">
        <v>0.8</v>
      </c>
      <c r="T6" s="11">
        <v>0.4</v>
      </c>
      <c r="U6" s="11">
        <v>2</v>
      </c>
      <c r="V6" s="11">
        <v>5.9</v>
      </c>
      <c r="W6" s="11">
        <v>1.2</v>
      </c>
      <c r="X6" s="11">
        <v>0.1</v>
      </c>
      <c r="Y6" s="11">
        <v>10.7</v>
      </c>
      <c r="Z6" s="11">
        <v>1.4</v>
      </c>
      <c r="AA6" s="11">
        <v>0.4</v>
      </c>
      <c r="AB6" s="11">
        <v>0.9</v>
      </c>
      <c r="AC6" s="11">
        <v>0.1</v>
      </c>
      <c r="AF6" s="56"/>
      <c r="AG6" s="56"/>
      <c r="AI6" s="107">
        <v>20</v>
      </c>
      <c r="AJ6" s="56">
        <f t="shared" ref="AJ6" si="1">HLOOKUP(AJ$2,$E5:$AG6,2,FALSE)</f>
        <v>8.1</v>
      </c>
      <c r="AK6" s="56">
        <f t="shared" ref="AK6" si="2">HLOOKUP(AK$2,$E5:$AG6,2,FALSE)</f>
        <v>28.8</v>
      </c>
      <c r="AL6" s="56">
        <f t="shared" ref="AL6" si="3">HLOOKUP(AL$2,$E5:$AG6,2,FALSE)</f>
        <v>1785.9</v>
      </c>
      <c r="AM6" s="56">
        <f t="shared" ref="AM6" si="4">HLOOKUP(AM$2,$E5:$AG6,2,FALSE)</f>
        <v>891</v>
      </c>
      <c r="AN6" s="56">
        <f t="shared" ref="AN6" si="5">HLOOKUP(AN$2,$E5:$AG6,2,FALSE)</f>
        <v>101.6</v>
      </c>
      <c r="AO6" s="56">
        <f t="shared" ref="AO6" si="6">HLOOKUP(AO$2,$E5:$AG6,2,FALSE)</f>
        <v>1906.6</v>
      </c>
      <c r="AP6" s="56">
        <f t="shared" ref="AP6" si="7">HLOOKUP(AP$2,$E5:$AG6,2,FALSE)</f>
        <v>49.3</v>
      </c>
      <c r="AQ6" s="56">
        <f t="shared" ref="AQ6" si="8">HLOOKUP(AQ$2,$E5:$AG6,2,FALSE)</f>
        <v>33.9</v>
      </c>
      <c r="AR6" s="56">
        <f t="shared" ref="AR6" si="9">HLOOKUP(AR$2,$E5:$AG6,2,FALSE)</f>
        <v>0.6</v>
      </c>
      <c r="AS6" s="56">
        <f t="shared" ref="AS6" si="10">HLOOKUP(AS$2,$E5:$AG6,2,FALSE)</f>
        <v>0.2</v>
      </c>
      <c r="AT6" s="56">
        <f t="shared" ref="AT6" si="11">HLOOKUP(AT$2,$E5:$AG6,2,FALSE)</f>
        <v>5.0999999999999996</v>
      </c>
      <c r="AU6" s="56">
        <f t="shared" ref="AU6" si="12">HLOOKUP(AU$2,$E5:$AG6,2,FALSE)</f>
        <v>0.2</v>
      </c>
      <c r="AV6" s="56">
        <f t="shared" ref="AV6" si="13">HLOOKUP(AV$2,$E5:$AG6,2,FALSE)</f>
        <v>2.4</v>
      </c>
      <c r="AW6" s="56" t="e">
        <f t="shared" ref="AW6" si="14">HLOOKUP(AW$2,$E5:$AG6,2,FALSE)</f>
        <v>#N/A</v>
      </c>
      <c r="AX6" s="56">
        <f t="shared" ref="AX6" si="15">HLOOKUP(AX$2,$E5:$AG6,2,FALSE)</f>
        <v>71</v>
      </c>
      <c r="AY6" s="56">
        <f t="shared" ref="AY6" si="16">HLOOKUP(AY$2,$E5:$AG6,2,FALSE)</f>
        <v>0.8</v>
      </c>
      <c r="AZ6" s="56">
        <f t="shared" ref="AZ6" si="17">HLOOKUP(AZ$2,$E5:$AG6,2,FALSE)</f>
        <v>0.4</v>
      </c>
      <c r="BA6" s="56" t="e">
        <f t="shared" ref="BA6" si="18">HLOOKUP(BA$2,$E5:$AG6,2,FALSE)</f>
        <v>#N/A</v>
      </c>
      <c r="BB6" s="56" t="e">
        <f t="shared" ref="BB6" si="19">HLOOKUP(BB$2,$E5:$AG6,2,FALSE)</f>
        <v>#N/A</v>
      </c>
      <c r="BC6" s="56" t="e">
        <f t="shared" ref="BC6" si="20">HLOOKUP(BC$2,$E5:$AG6,2,FALSE)</f>
        <v>#N/A</v>
      </c>
      <c r="BD6" s="56" t="e">
        <f t="shared" ref="BD6" si="21">HLOOKUP(BD$2,$E5:$AG6,2,FALSE)</f>
        <v>#N/A</v>
      </c>
      <c r="BE6" s="56" t="e">
        <f t="shared" ref="BE6" si="22">HLOOKUP(BE$2,$E5:$AG6,2,FALSE)</f>
        <v>#N/A</v>
      </c>
      <c r="BF6" s="56">
        <f t="shared" ref="BF6" si="23">HLOOKUP(BF$2,$E5:$AG6,2,FALSE)</f>
        <v>2</v>
      </c>
      <c r="BG6" s="56" t="e">
        <f t="shared" ref="BG6" si="24">HLOOKUP(BG$2,$E5:$AG6,2,FALSE)</f>
        <v>#N/A</v>
      </c>
      <c r="BH6" s="56">
        <f t="shared" ref="BH6" si="25">HLOOKUP(BH$2,$E5:$AG6,2,FALSE)</f>
        <v>5.9</v>
      </c>
      <c r="BI6" s="56" t="e">
        <f t="shared" ref="BI6" si="26">HLOOKUP(BI$2,$E5:$AG6,2,FALSE)</f>
        <v>#N/A</v>
      </c>
      <c r="BJ6" s="56" t="e">
        <f t="shared" ref="BJ6" si="27">HLOOKUP(BJ$2,$E5:$AG6,2,FALSE)</f>
        <v>#N/A</v>
      </c>
      <c r="BK6" s="56" t="e">
        <f t="shared" ref="BK6" si="28">HLOOKUP(BK$2,$E5:$AG6,2,FALSE)</f>
        <v>#N/A</v>
      </c>
      <c r="BL6" s="56">
        <f t="shared" ref="BL6" si="29">HLOOKUP(BL$2,$E5:$AG6,2,FALSE)</f>
        <v>1.2</v>
      </c>
      <c r="BM6" s="56">
        <f t="shared" ref="BM6" si="30">HLOOKUP(BM$2,$E5:$AG6,2,FALSE)</f>
        <v>0.1</v>
      </c>
      <c r="BN6" s="56" t="e">
        <f t="shared" ref="BN6" si="31">HLOOKUP(BN$2,$E5:$AG6,2,FALSE)</f>
        <v>#N/A</v>
      </c>
      <c r="BO6" s="56">
        <f t="shared" ref="BO6" si="32">HLOOKUP(BO$2,$E5:$AG6,2,FALSE)</f>
        <v>10.7</v>
      </c>
      <c r="BP6" s="56" t="e">
        <f t="shared" ref="BP6" si="33">HLOOKUP(BP$2,$E5:$AG6,2,FALSE)</f>
        <v>#N/A</v>
      </c>
      <c r="BQ6" s="56" t="e">
        <f t="shared" ref="BQ6" si="34">HLOOKUP(BQ$2,$E5:$AG6,2,FALSE)</f>
        <v>#N/A</v>
      </c>
      <c r="BR6" s="56">
        <f t="shared" ref="BR6" si="35">HLOOKUP(BR$2,$E5:$AG6,2,FALSE)</f>
        <v>1.4</v>
      </c>
      <c r="BS6" s="56">
        <f t="shared" ref="BS6" si="36">HLOOKUP(BS$2,$E5:$AG6,2,FALSE)</f>
        <v>0.4</v>
      </c>
      <c r="BT6" s="56">
        <f t="shared" ref="BT6" si="37">HLOOKUP(BT$2,$E5:$AG6,2,FALSE)</f>
        <v>0.9</v>
      </c>
      <c r="BU6" s="56">
        <f t="shared" ref="BU6" si="38">HLOOKUP(BU$2,$E5:$AG6,2,FALSE)</f>
        <v>0.1</v>
      </c>
    </row>
    <row r="7" spans="1:73" x14ac:dyDescent="0.25">
      <c r="B7" s="56">
        <f>A8-1</f>
        <v>29</v>
      </c>
      <c r="C7" s="94" t="s">
        <v>497</v>
      </c>
      <c r="D7" s="71" t="s">
        <v>0</v>
      </c>
      <c r="E7" s="56" t="s">
        <v>326</v>
      </c>
      <c r="F7" s="56" t="s">
        <v>327</v>
      </c>
      <c r="G7" s="56" t="s">
        <v>52</v>
      </c>
      <c r="H7" s="56" t="s">
        <v>53</v>
      </c>
      <c r="I7" s="56" t="s">
        <v>328</v>
      </c>
      <c r="J7" s="56" t="s">
        <v>55</v>
      </c>
      <c r="K7" s="56" t="s">
        <v>329</v>
      </c>
      <c r="L7" s="56" t="s">
        <v>330</v>
      </c>
      <c r="M7" s="56" t="s">
        <v>331</v>
      </c>
      <c r="N7" s="56" t="s">
        <v>332</v>
      </c>
      <c r="O7" s="56" t="s">
        <v>333</v>
      </c>
      <c r="P7" s="56" t="s">
        <v>334</v>
      </c>
      <c r="Q7" s="56" t="s">
        <v>336</v>
      </c>
      <c r="R7" s="56" t="s">
        <v>338</v>
      </c>
      <c r="S7" s="56" t="s">
        <v>342</v>
      </c>
      <c r="T7" s="56" t="s">
        <v>341</v>
      </c>
      <c r="U7" s="56" t="s">
        <v>344</v>
      </c>
      <c r="V7" s="56" t="s">
        <v>340</v>
      </c>
      <c r="W7" s="56" t="s">
        <v>345</v>
      </c>
      <c r="X7" s="56" t="s">
        <v>346</v>
      </c>
      <c r="Y7" s="56" t="s">
        <v>348</v>
      </c>
      <c r="Z7" s="56" t="s">
        <v>349</v>
      </c>
      <c r="AA7" s="56" t="s">
        <v>350</v>
      </c>
      <c r="AB7" s="56"/>
      <c r="AC7" s="56"/>
      <c r="AD7" s="56"/>
      <c r="AE7" s="56"/>
      <c r="AF7" s="56"/>
      <c r="AG7" s="56"/>
    </row>
    <row r="8" spans="1:73" x14ac:dyDescent="0.25">
      <c r="A8" s="56">
        <v>30</v>
      </c>
      <c r="B8" s="56">
        <f>A8</f>
        <v>30</v>
      </c>
      <c r="C8" s="94"/>
      <c r="D8" s="72" t="s">
        <v>325</v>
      </c>
      <c r="E8" s="11">
        <v>8.5</v>
      </c>
      <c r="F8" s="11">
        <v>18.3</v>
      </c>
      <c r="G8" s="11">
        <v>1728.1</v>
      </c>
      <c r="H8" s="11">
        <v>1014.4</v>
      </c>
      <c r="I8" s="11">
        <v>119.3</v>
      </c>
      <c r="J8" s="11">
        <v>1679.3</v>
      </c>
      <c r="K8" s="11">
        <v>144.4</v>
      </c>
      <c r="L8" s="11">
        <v>39</v>
      </c>
      <c r="M8" s="11">
        <v>1.2</v>
      </c>
      <c r="N8" s="11">
        <v>0.6</v>
      </c>
      <c r="O8" s="11">
        <v>0.2</v>
      </c>
      <c r="P8" s="11">
        <v>2.5</v>
      </c>
      <c r="Q8" s="11">
        <v>1.6</v>
      </c>
      <c r="R8" s="11">
        <v>0.9</v>
      </c>
      <c r="S8" s="11">
        <v>0.1</v>
      </c>
      <c r="T8" s="11">
        <v>0.9</v>
      </c>
      <c r="U8" s="11">
        <v>2.5</v>
      </c>
      <c r="V8" s="11">
        <v>2.4</v>
      </c>
      <c r="W8" s="11">
        <v>12</v>
      </c>
      <c r="X8" s="11">
        <v>3.8</v>
      </c>
      <c r="Y8" s="11">
        <v>2.2000000000000002</v>
      </c>
      <c r="Z8" s="11">
        <v>7.8</v>
      </c>
      <c r="AA8" s="11">
        <v>0.4</v>
      </c>
      <c r="AI8" s="107">
        <v>30</v>
      </c>
      <c r="AJ8" s="56">
        <f t="shared" ref="AJ8" si="39">HLOOKUP(AJ$2,$E7:$AG8,2,FALSE)</f>
        <v>8.5</v>
      </c>
      <c r="AK8" s="56">
        <f t="shared" ref="AK8" si="40">HLOOKUP(AK$2,$E7:$AG8,2,FALSE)</f>
        <v>18.3</v>
      </c>
      <c r="AL8" s="56">
        <f t="shared" ref="AL8" si="41">HLOOKUP(AL$2,$E7:$AG8,2,FALSE)</f>
        <v>1728.1</v>
      </c>
      <c r="AM8" s="56">
        <f t="shared" ref="AM8" si="42">HLOOKUP(AM$2,$E7:$AG8,2,FALSE)</f>
        <v>1014.4</v>
      </c>
      <c r="AN8" s="56">
        <f t="shared" ref="AN8" si="43">HLOOKUP(AN$2,$E7:$AG8,2,FALSE)</f>
        <v>119.3</v>
      </c>
      <c r="AO8" s="56">
        <f t="shared" ref="AO8" si="44">HLOOKUP(AO$2,$E7:$AG8,2,FALSE)</f>
        <v>1679.3</v>
      </c>
      <c r="AP8" s="56">
        <f t="shared" ref="AP8" si="45">HLOOKUP(AP$2,$E7:$AG8,2,FALSE)</f>
        <v>144.4</v>
      </c>
      <c r="AQ8" s="56">
        <f t="shared" ref="AQ8" si="46">HLOOKUP(AQ$2,$E7:$AG8,2,FALSE)</f>
        <v>39</v>
      </c>
      <c r="AR8" s="56">
        <f t="shared" ref="AR8" si="47">HLOOKUP(AR$2,$E7:$AG8,2,FALSE)</f>
        <v>1.2</v>
      </c>
      <c r="AS8" s="56">
        <f t="shared" ref="AS8" si="48">HLOOKUP(AS$2,$E7:$AG8,2,FALSE)</f>
        <v>0.6</v>
      </c>
      <c r="AT8" s="56" t="e">
        <f t="shared" ref="AT8" si="49">HLOOKUP(AT$2,$E7:$AG8,2,FALSE)</f>
        <v>#N/A</v>
      </c>
      <c r="AU8" s="56">
        <f t="shared" ref="AU8" si="50">HLOOKUP(AU$2,$E7:$AG8,2,FALSE)</f>
        <v>0.2</v>
      </c>
      <c r="AV8" s="56">
        <f t="shared" ref="AV8" si="51">HLOOKUP(AV$2,$E7:$AG8,2,FALSE)</f>
        <v>2.5</v>
      </c>
      <c r="AW8" s="56" t="e">
        <f t="shared" ref="AW8" si="52">HLOOKUP(AW$2,$E7:$AG8,2,FALSE)</f>
        <v>#N/A</v>
      </c>
      <c r="AX8" s="56">
        <f t="shared" ref="AX8" si="53">HLOOKUP(AX$2,$E7:$AG8,2,FALSE)</f>
        <v>1.6</v>
      </c>
      <c r="AY8" s="56">
        <f t="shared" ref="AY8" si="54">HLOOKUP(AY$2,$E7:$AG8,2,FALSE)</f>
        <v>0.9</v>
      </c>
      <c r="AZ8" s="56" t="e">
        <f t="shared" ref="AZ8" si="55">HLOOKUP(AZ$2,$E7:$AG8,2,FALSE)</f>
        <v>#N/A</v>
      </c>
      <c r="BA8" s="56" t="e">
        <f t="shared" ref="BA8" si="56">HLOOKUP(BA$2,$E7:$AG8,2,FALSE)</f>
        <v>#N/A</v>
      </c>
      <c r="BB8" s="56">
        <f t="shared" ref="BB8" si="57">HLOOKUP(BB$2,$E7:$AG8,2,FALSE)</f>
        <v>0.1</v>
      </c>
      <c r="BC8" s="56" t="e">
        <f t="shared" ref="BC8" si="58">HLOOKUP(BC$2,$E7:$AG8,2,FALSE)</f>
        <v>#N/A</v>
      </c>
      <c r="BD8" s="56">
        <f t="shared" ref="BD8" si="59">HLOOKUP(BD$2,$E7:$AG8,2,FALSE)</f>
        <v>0.9</v>
      </c>
      <c r="BE8" s="56">
        <f t="shared" ref="BE8" si="60">HLOOKUP(BE$2,$E7:$AG8,2,FALSE)</f>
        <v>2.5</v>
      </c>
      <c r="BF8" s="56">
        <f t="shared" ref="BF8" si="61">HLOOKUP(BF$2,$E7:$AG8,2,FALSE)</f>
        <v>2.4</v>
      </c>
      <c r="BG8" s="56" t="e">
        <f t="shared" ref="BG8" si="62">HLOOKUP(BG$2,$E7:$AG8,2,FALSE)</f>
        <v>#N/A</v>
      </c>
      <c r="BH8" s="56" t="e">
        <f t="shared" ref="BH8" si="63">HLOOKUP(BH$2,$E7:$AG8,2,FALSE)</f>
        <v>#N/A</v>
      </c>
      <c r="BI8" s="56">
        <f t="shared" ref="BI8" si="64">HLOOKUP(BI$2,$E7:$AG8,2,FALSE)</f>
        <v>12</v>
      </c>
      <c r="BJ8" s="56" t="e">
        <f t="shared" ref="BJ8" si="65">HLOOKUP(BJ$2,$E7:$AG8,2,FALSE)</f>
        <v>#N/A</v>
      </c>
      <c r="BK8" s="56">
        <f t="shared" ref="BK8" si="66">HLOOKUP(BK$2,$E7:$AG8,2,FALSE)</f>
        <v>3.8</v>
      </c>
      <c r="BL8" s="56" t="e">
        <f t="shared" ref="BL8" si="67">HLOOKUP(BL$2,$E7:$AG8,2,FALSE)</f>
        <v>#N/A</v>
      </c>
      <c r="BM8" s="56">
        <f t="shared" ref="BM8" si="68">HLOOKUP(BM$2,$E7:$AG8,2,FALSE)</f>
        <v>2.2000000000000002</v>
      </c>
      <c r="BN8" s="56" t="e">
        <f t="shared" ref="BN8" si="69">HLOOKUP(BN$2,$E7:$AG8,2,FALSE)</f>
        <v>#N/A</v>
      </c>
      <c r="BO8" s="56">
        <f t="shared" ref="BO8" si="70">HLOOKUP(BO$2,$E7:$AG8,2,FALSE)</f>
        <v>7.8</v>
      </c>
      <c r="BP8" s="56" t="e">
        <f t="shared" ref="BP8" si="71">HLOOKUP(BP$2,$E7:$AG8,2,FALSE)</f>
        <v>#N/A</v>
      </c>
      <c r="BQ8" s="56" t="e">
        <f t="shared" ref="BQ8" si="72">HLOOKUP(BQ$2,$E7:$AG8,2,FALSE)</f>
        <v>#N/A</v>
      </c>
      <c r="BR8" s="56" t="e">
        <f t="shared" ref="BR8" si="73">HLOOKUP(BR$2,$E7:$AG8,2,FALSE)</f>
        <v>#N/A</v>
      </c>
      <c r="BS8" s="56" t="e">
        <f t="shared" ref="BS8" si="74">HLOOKUP(BS$2,$E7:$AG8,2,FALSE)</f>
        <v>#N/A</v>
      </c>
      <c r="BT8" s="56">
        <f t="shared" ref="BT8" si="75">HLOOKUP(BT$2,$E7:$AG8,2,FALSE)</f>
        <v>0.4</v>
      </c>
      <c r="BU8" s="56" t="e">
        <f t="shared" ref="BU8" si="76">HLOOKUP(BU$2,$E7:$AG8,2,FALSE)</f>
        <v>#N/A</v>
      </c>
    </row>
    <row r="9" spans="1:73" x14ac:dyDescent="0.25">
      <c r="B9" s="56">
        <f>A10-1</f>
        <v>39</v>
      </c>
      <c r="C9" s="94" t="s">
        <v>473</v>
      </c>
      <c r="D9" s="71" t="s">
        <v>0</v>
      </c>
      <c r="E9" s="56" t="s">
        <v>326</v>
      </c>
      <c r="F9" s="56" t="s">
        <v>327</v>
      </c>
      <c r="G9" s="56" t="s">
        <v>52</v>
      </c>
      <c r="H9" s="56" t="s">
        <v>53</v>
      </c>
      <c r="I9" s="56" t="s">
        <v>328</v>
      </c>
      <c r="J9" s="56" t="s">
        <v>55</v>
      </c>
      <c r="K9" s="56" t="s">
        <v>329</v>
      </c>
      <c r="L9" s="56" t="s">
        <v>330</v>
      </c>
      <c r="M9" s="56" t="s">
        <v>331</v>
      </c>
      <c r="N9" s="56" t="s">
        <v>334</v>
      </c>
      <c r="O9" s="56" t="s">
        <v>336</v>
      </c>
      <c r="P9" s="56" t="s">
        <v>338</v>
      </c>
      <c r="Q9" s="56" t="s">
        <v>342</v>
      </c>
      <c r="R9" s="56" t="s">
        <v>341</v>
      </c>
      <c r="S9" s="56" t="s">
        <v>344</v>
      </c>
      <c r="T9" s="56" t="s">
        <v>340</v>
      </c>
      <c r="U9" s="56" t="s">
        <v>347</v>
      </c>
      <c r="V9" s="56" t="s">
        <v>345</v>
      </c>
      <c r="W9" s="56" t="s">
        <v>352</v>
      </c>
      <c r="X9" s="56" t="s">
        <v>346</v>
      </c>
      <c r="Y9" s="56" t="s">
        <v>355</v>
      </c>
      <c r="Z9" s="56" t="s">
        <v>349</v>
      </c>
      <c r="AA9" s="56" t="s">
        <v>351</v>
      </c>
      <c r="AB9" s="56" t="s">
        <v>354</v>
      </c>
      <c r="AC9" s="56"/>
      <c r="AD9" s="56"/>
      <c r="AE9" s="56"/>
      <c r="AF9" s="56"/>
      <c r="AG9" s="56"/>
    </row>
    <row r="10" spans="1:73" x14ac:dyDescent="0.25">
      <c r="A10" s="56">
        <v>40</v>
      </c>
      <c r="B10" s="56">
        <f>A10</f>
        <v>40</v>
      </c>
      <c r="C10" s="94"/>
      <c r="D10" s="72" t="s">
        <v>325</v>
      </c>
      <c r="E10" s="11">
        <v>3.6</v>
      </c>
      <c r="F10" s="11">
        <v>22.7</v>
      </c>
      <c r="G10" s="11">
        <v>1609.2</v>
      </c>
      <c r="H10" s="11">
        <v>856.5</v>
      </c>
      <c r="I10" s="11">
        <v>92.3</v>
      </c>
      <c r="J10" s="11">
        <v>1605.4</v>
      </c>
      <c r="K10" s="11">
        <v>25.5</v>
      </c>
      <c r="L10" s="11">
        <v>33.299999999999997</v>
      </c>
      <c r="M10" s="11">
        <v>0.5</v>
      </c>
      <c r="N10" s="11">
        <v>2.1</v>
      </c>
      <c r="O10" s="11">
        <v>20.8</v>
      </c>
      <c r="P10" s="11">
        <v>0.6</v>
      </c>
      <c r="Q10" s="11">
        <v>0.1</v>
      </c>
      <c r="R10" s="11">
        <v>1.6</v>
      </c>
      <c r="S10" s="11">
        <v>33.799999999999997</v>
      </c>
      <c r="T10" s="11">
        <v>2.8</v>
      </c>
      <c r="U10" s="11">
        <v>31.4</v>
      </c>
      <c r="V10" s="11">
        <v>6.3</v>
      </c>
      <c r="W10" s="11">
        <v>1.5</v>
      </c>
      <c r="X10" s="11">
        <v>27.2</v>
      </c>
      <c r="Y10" s="11">
        <v>3.8</v>
      </c>
      <c r="Z10" s="11">
        <v>8.6</v>
      </c>
      <c r="AA10" s="11">
        <v>0.2</v>
      </c>
      <c r="AB10" s="11">
        <v>0.1</v>
      </c>
      <c r="AF10" s="56"/>
      <c r="AG10" s="56"/>
      <c r="AI10" s="107">
        <v>40</v>
      </c>
      <c r="AJ10" s="56">
        <f t="shared" ref="AJ10" si="77">HLOOKUP(AJ$2,$E9:$AG10,2,FALSE)</f>
        <v>3.6</v>
      </c>
      <c r="AK10" s="56">
        <f t="shared" ref="AK10" si="78">HLOOKUP(AK$2,$E9:$AG10,2,FALSE)</f>
        <v>22.7</v>
      </c>
      <c r="AL10" s="56">
        <f t="shared" ref="AL10" si="79">HLOOKUP(AL$2,$E9:$AG10,2,FALSE)</f>
        <v>1609.2</v>
      </c>
      <c r="AM10" s="56">
        <f t="shared" ref="AM10" si="80">HLOOKUP(AM$2,$E9:$AG10,2,FALSE)</f>
        <v>856.5</v>
      </c>
      <c r="AN10" s="56">
        <f t="shared" ref="AN10" si="81">HLOOKUP(AN$2,$E9:$AG10,2,FALSE)</f>
        <v>92.3</v>
      </c>
      <c r="AO10" s="56">
        <f t="shared" ref="AO10" si="82">HLOOKUP(AO$2,$E9:$AG10,2,FALSE)</f>
        <v>1605.4</v>
      </c>
      <c r="AP10" s="56">
        <f t="shared" ref="AP10" si="83">HLOOKUP(AP$2,$E9:$AG10,2,FALSE)</f>
        <v>25.5</v>
      </c>
      <c r="AQ10" s="56">
        <f t="shared" ref="AQ10" si="84">HLOOKUP(AQ$2,$E9:$AG10,2,FALSE)</f>
        <v>33.299999999999997</v>
      </c>
      <c r="AR10" s="56">
        <f t="shared" ref="AR10" si="85">HLOOKUP(AR$2,$E9:$AG10,2,FALSE)</f>
        <v>0.5</v>
      </c>
      <c r="AS10" s="56" t="e">
        <f t="shared" ref="AS10" si="86">HLOOKUP(AS$2,$E9:$AG10,2,FALSE)</f>
        <v>#N/A</v>
      </c>
      <c r="AT10" s="56" t="e">
        <f t="shared" ref="AT10" si="87">HLOOKUP(AT$2,$E9:$AG10,2,FALSE)</f>
        <v>#N/A</v>
      </c>
      <c r="AU10" s="56" t="e">
        <f t="shared" ref="AU10" si="88">HLOOKUP(AU$2,$E9:$AG10,2,FALSE)</f>
        <v>#N/A</v>
      </c>
      <c r="AV10" s="56">
        <f t="shared" ref="AV10" si="89">HLOOKUP(AV$2,$E9:$AG10,2,FALSE)</f>
        <v>2.1</v>
      </c>
      <c r="AW10" s="56" t="e">
        <f t="shared" ref="AW10" si="90">HLOOKUP(AW$2,$E9:$AG10,2,FALSE)</f>
        <v>#N/A</v>
      </c>
      <c r="AX10" s="56">
        <f t="shared" ref="AX10" si="91">HLOOKUP(AX$2,$E9:$AG10,2,FALSE)</f>
        <v>20.8</v>
      </c>
      <c r="AY10" s="56">
        <f t="shared" ref="AY10" si="92">HLOOKUP(AY$2,$E9:$AG10,2,FALSE)</f>
        <v>0.6</v>
      </c>
      <c r="AZ10" s="56" t="e">
        <f t="shared" ref="AZ10" si="93">HLOOKUP(AZ$2,$E9:$AG10,2,FALSE)</f>
        <v>#N/A</v>
      </c>
      <c r="BA10" s="56" t="e">
        <f t="shared" ref="BA10" si="94">HLOOKUP(BA$2,$E9:$AG10,2,FALSE)</f>
        <v>#N/A</v>
      </c>
      <c r="BB10" s="56">
        <f t="shared" ref="BB10" si="95">HLOOKUP(BB$2,$E9:$AG10,2,FALSE)</f>
        <v>0.1</v>
      </c>
      <c r="BC10" s="56" t="e">
        <f t="shared" ref="BC10" si="96">HLOOKUP(BC$2,$E9:$AG10,2,FALSE)</f>
        <v>#N/A</v>
      </c>
      <c r="BD10" s="56">
        <f t="shared" ref="BD10" si="97">HLOOKUP(BD$2,$E9:$AG10,2,FALSE)</f>
        <v>1.6</v>
      </c>
      <c r="BE10" s="56">
        <f t="shared" ref="BE10" si="98">HLOOKUP(BE$2,$E9:$AG10,2,FALSE)</f>
        <v>33.799999999999997</v>
      </c>
      <c r="BF10" s="56">
        <f t="shared" ref="BF10" si="99">HLOOKUP(BF$2,$E9:$AG10,2,FALSE)</f>
        <v>2.8</v>
      </c>
      <c r="BG10" s="56">
        <f t="shared" ref="BG10" si="100">HLOOKUP(BG$2,$E9:$AG10,2,FALSE)</f>
        <v>31.4</v>
      </c>
      <c r="BH10" s="56" t="e">
        <f t="shared" ref="BH10" si="101">HLOOKUP(BH$2,$E9:$AG10,2,FALSE)</f>
        <v>#N/A</v>
      </c>
      <c r="BI10" s="56">
        <f t="shared" ref="BI10" si="102">HLOOKUP(BI$2,$E9:$AG10,2,FALSE)</f>
        <v>6.3</v>
      </c>
      <c r="BJ10" s="56">
        <f t="shared" ref="BJ10" si="103">HLOOKUP(BJ$2,$E9:$AG10,2,FALSE)</f>
        <v>1.5</v>
      </c>
      <c r="BK10" s="56">
        <f t="shared" ref="BK10" si="104">HLOOKUP(BK$2,$E9:$AG10,2,FALSE)</f>
        <v>27.2</v>
      </c>
      <c r="BL10" s="56">
        <f t="shared" ref="BL10" si="105">HLOOKUP(BL$2,$E9:$AG10,2,FALSE)</f>
        <v>3.8</v>
      </c>
      <c r="BM10" s="56" t="e">
        <f t="shared" ref="BM10" si="106">HLOOKUP(BM$2,$E9:$AG10,2,FALSE)</f>
        <v>#N/A</v>
      </c>
      <c r="BN10" s="56" t="e">
        <f t="shared" ref="BN10" si="107">HLOOKUP(BN$2,$E9:$AG10,2,FALSE)</f>
        <v>#N/A</v>
      </c>
      <c r="BO10" s="56">
        <f t="shared" ref="BO10" si="108">HLOOKUP(BO$2,$E9:$AG10,2,FALSE)</f>
        <v>8.6</v>
      </c>
      <c r="BP10" s="56" t="e">
        <f t="shared" ref="BP10" si="109">HLOOKUP(BP$2,$E9:$AG10,2,FALSE)</f>
        <v>#N/A</v>
      </c>
      <c r="BQ10" s="56" t="e">
        <f t="shared" ref="BQ10" si="110">HLOOKUP(BQ$2,$E9:$AG10,2,FALSE)</f>
        <v>#N/A</v>
      </c>
      <c r="BR10" s="56">
        <f t="shared" ref="BR10" si="111">HLOOKUP(BR$2,$E9:$AG10,2,FALSE)</f>
        <v>0.2</v>
      </c>
      <c r="BS10" s="56">
        <f t="shared" ref="BS10" si="112">HLOOKUP(BS$2,$E9:$AG10,2,FALSE)</f>
        <v>0.1</v>
      </c>
      <c r="BT10" s="56" t="e">
        <f t="shared" ref="BT10" si="113">HLOOKUP(BT$2,$E9:$AG10,2,FALSE)</f>
        <v>#N/A</v>
      </c>
      <c r="BU10" s="56" t="e">
        <f t="shared" ref="BU10" si="114">HLOOKUP(BU$2,$E9:$AG10,2,FALSE)</f>
        <v>#N/A</v>
      </c>
    </row>
    <row r="11" spans="1:73" x14ac:dyDescent="0.25">
      <c r="B11" s="56">
        <f>A12-1</f>
        <v>49</v>
      </c>
      <c r="C11" s="94" t="s">
        <v>472</v>
      </c>
      <c r="D11" s="71" t="s">
        <v>0</v>
      </c>
      <c r="E11" s="56" t="s">
        <v>326</v>
      </c>
      <c r="F11" s="56" t="s">
        <v>327</v>
      </c>
      <c r="G11" s="56" t="s">
        <v>52</v>
      </c>
      <c r="H11" s="56" t="s">
        <v>53</v>
      </c>
      <c r="I11" s="56" t="s">
        <v>328</v>
      </c>
      <c r="J11" s="56" t="s">
        <v>55</v>
      </c>
      <c r="K11" s="56" t="s">
        <v>329</v>
      </c>
      <c r="L11" s="56" t="s">
        <v>330</v>
      </c>
      <c r="M11" s="56" t="s">
        <v>331</v>
      </c>
      <c r="N11" s="56" t="s">
        <v>332</v>
      </c>
      <c r="O11" s="56" t="s">
        <v>334</v>
      </c>
      <c r="P11" s="56" t="s">
        <v>336</v>
      </c>
      <c r="Q11" s="56" t="s">
        <v>338</v>
      </c>
      <c r="R11" s="56" t="s">
        <v>339</v>
      </c>
      <c r="S11" s="56" t="s">
        <v>342</v>
      </c>
      <c r="T11" s="56" t="s">
        <v>341</v>
      </c>
      <c r="U11" s="56" t="s">
        <v>340</v>
      </c>
      <c r="V11" s="56" t="s">
        <v>352</v>
      </c>
      <c r="W11" s="56" t="s">
        <v>346</v>
      </c>
      <c r="X11" s="56" t="s">
        <v>353</v>
      </c>
      <c r="Y11" s="56" t="s">
        <v>349</v>
      </c>
      <c r="Z11" s="56" t="s">
        <v>351</v>
      </c>
      <c r="AA11" s="56" t="s">
        <v>350</v>
      </c>
      <c r="AB11" s="56"/>
      <c r="AC11" s="56"/>
      <c r="AD11" s="56"/>
      <c r="AE11" s="56"/>
      <c r="AF11" s="56"/>
      <c r="AG11" s="56"/>
    </row>
    <row r="12" spans="1:73" x14ac:dyDescent="0.25">
      <c r="A12" s="56">
        <v>50</v>
      </c>
      <c r="B12" s="56">
        <f>A12</f>
        <v>50</v>
      </c>
      <c r="C12" s="94"/>
      <c r="D12" s="72" t="s">
        <v>325</v>
      </c>
      <c r="E12" s="11">
        <v>10.6</v>
      </c>
      <c r="F12" s="11">
        <v>53.8</v>
      </c>
      <c r="G12" s="11">
        <v>1804.7</v>
      </c>
      <c r="H12" s="11">
        <v>992.4</v>
      </c>
      <c r="I12" s="11">
        <v>89.8</v>
      </c>
      <c r="J12" s="11">
        <v>1336.6</v>
      </c>
      <c r="K12" s="11">
        <v>59.6</v>
      </c>
      <c r="L12" s="11">
        <v>36.700000000000003</v>
      </c>
      <c r="M12" s="11">
        <v>1.1000000000000001</v>
      </c>
      <c r="N12" s="11">
        <v>0.3</v>
      </c>
      <c r="O12" s="11">
        <v>2.7</v>
      </c>
      <c r="P12" s="11">
        <v>6.9</v>
      </c>
      <c r="Q12" s="11">
        <v>2</v>
      </c>
      <c r="R12" s="11">
        <v>0.9</v>
      </c>
      <c r="S12" s="11">
        <v>0.2</v>
      </c>
      <c r="T12" s="11">
        <v>0.4</v>
      </c>
      <c r="U12" s="11">
        <v>3.5</v>
      </c>
      <c r="V12" s="11">
        <v>2.2999999999999998</v>
      </c>
      <c r="W12" s="11">
        <v>6</v>
      </c>
      <c r="X12" s="11">
        <v>10</v>
      </c>
      <c r="Y12" s="11">
        <v>25.1</v>
      </c>
      <c r="Z12" s="11">
        <v>0.5</v>
      </c>
      <c r="AA12" s="11">
        <v>0.1</v>
      </c>
      <c r="AF12" s="56"/>
      <c r="AG12" s="56"/>
      <c r="AI12" s="107">
        <v>50</v>
      </c>
      <c r="AJ12" s="56">
        <f t="shared" ref="AJ12" si="115">HLOOKUP(AJ$2,$E11:$AG12,2,FALSE)</f>
        <v>10.6</v>
      </c>
      <c r="AK12" s="56">
        <f t="shared" ref="AK12" si="116">HLOOKUP(AK$2,$E11:$AG12,2,FALSE)</f>
        <v>53.8</v>
      </c>
      <c r="AL12" s="56">
        <f t="shared" ref="AL12" si="117">HLOOKUP(AL$2,$E11:$AG12,2,FALSE)</f>
        <v>1804.7</v>
      </c>
      <c r="AM12" s="56">
        <f t="shared" ref="AM12" si="118">HLOOKUP(AM$2,$E11:$AG12,2,FALSE)</f>
        <v>992.4</v>
      </c>
      <c r="AN12" s="56">
        <f t="shared" ref="AN12" si="119">HLOOKUP(AN$2,$E11:$AG12,2,FALSE)</f>
        <v>89.8</v>
      </c>
      <c r="AO12" s="56">
        <f t="shared" ref="AO12" si="120">HLOOKUP(AO$2,$E11:$AG12,2,FALSE)</f>
        <v>1336.6</v>
      </c>
      <c r="AP12" s="56">
        <f t="shared" ref="AP12" si="121">HLOOKUP(AP$2,$E11:$AG12,2,FALSE)</f>
        <v>59.6</v>
      </c>
      <c r="AQ12" s="56">
        <f t="shared" ref="AQ12" si="122">HLOOKUP(AQ$2,$E11:$AG12,2,FALSE)</f>
        <v>36.700000000000003</v>
      </c>
      <c r="AR12" s="56">
        <f t="shared" ref="AR12" si="123">HLOOKUP(AR$2,$E11:$AG12,2,FALSE)</f>
        <v>1.1000000000000001</v>
      </c>
      <c r="AS12" s="56">
        <f t="shared" ref="AS12" si="124">HLOOKUP(AS$2,$E11:$AG12,2,FALSE)</f>
        <v>0.3</v>
      </c>
      <c r="AT12" s="56" t="e">
        <f t="shared" ref="AT12" si="125">HLOOKUP(AT$2,$E11:$AG12,2,FALSE)</f>
        <v>#N/A</v>
      </c>
      <c r="AU12" s="56" t="e">
        <f t="shared" ref="AU12" si="126">HLOOKUP(AU$2,$E11:$AG12,2,FALSE)</f>
        <v>#N/A</v>
      </c>
      <c r="AV12" s="56">
        <f t="shared" ref="AV12" si="127">HLOOKUP(AV$2,$E11:$AG12,2,FALSE)</f>
        <v>2.7</v>
      </c>
      <c r="AW12" s="56" t="e">
        <f t="shared" ref="AW12" si="128">HLOOKUP(AW$2,$E11:$AG12,2,FALSE)</f>
        <v>#N/A</v>
      </c>
      <c r="AX12" s="56">
        <f t="shared" ref="AX12" si="129">HLOOKUP(AX$2,$E11:$AG12,2,FALSE)</f>
        <v>6.9</v>
      </c>
      <c r="AY12" s="56">
        <f t="shared" ref="AY12" si="130">HLOOKUP(AY$2,$E11:$AG12,2,FALSE)</f>
        <v>2</v>
      </c>
      <c r="AZ12" s="56">
        <f t="shared" ref="AZ12" si="131">HLOOKUP(AZ$2,$E11:$AG12,2,FALSE)</f>
        <v>0.9</v>
      </c>
      <c r="BA12" s="56" t="e">
        <f t="shared" ref="BA12" si="132">HLOOKUP(BA$2,$E11:$AG12,2,FALSE)</f>
        <v>#N/A</v>
      </c>
      <c r="BB12" s="56">
        <f t="shared" ref="BB12" si="133">HLOOKUP(BB$2,$E11:$AG12,2,FALSE)</f>
        <v>0.2</v>
      </c>
      <c r="BC12" s="56" t="e">
        <f t="shared" ref="BC12" si="134">HLOOKUP(BC$2,$E11:$AG12,2,FALSE)</f>
        <v>#N/A</v>
      </c>
      <c r="BD12" s="56">
        <f t="shared" ref="BD12" si="135">HLOOKUP(BD$2,$E11:$AG12,2,FALSE)</f>
        <v>0.4</v>
      </c>
      <c r="BE12" s="56" t="e">
        <f t="shared" ref="BE12" si="136">HLOOKUP(BE$2,$E11:$AG12,2,FALSE)</f>
        <v>#N/A</v>
      </c>
      <c r="BF12" s="56">
        <f t="shared" ref="BF12" si="137">HLOOKUP(BF$2,$E11:$AG12,2,FALSE)</f>
        <v>3.5</v>
      </c>
      <c r="BG12" s="56" t="e">
        <f t="shared" ref="BG12" si="138">HLOOKUP(BG$2,$E11:$AG12,2,FALSE)</f>
        <v>#N/A</v>
      </c>
      <c r="BH12" s="56" t="e">
        <f t="shared" ref="BH12" si="139">HLOOKUP(BH$2,$E11:$AG12,2,FALSE)</f>
        <v>#N/A</v>
      </c>
      <c r="BI12" s="56" t="e">
        <f t="shared" ref="BI12" si="140">HLOOKUP(BI$2,$E11:$AG12,2,FALSE)</f>
        <v>#N/A</v>
      </c>
      <c r="BJ12" s="56">
        <f t="shared" ref="BJ12" si="141">HLOOKUP(BJ$2,$E11:$AG12,2,FALSE)</f>
        <v>2.2999999999999998</v>
      </c>
      <c r="BK12" s="56">
        <f t="shared" ref="BK12" si="142">HLOOKUP(BK$2,$E11:$AG12,2,FALSE)</f>
        <v>6</v>
      </c>
      <c r="BL12" s="56" t="e">
        <f t="shared" ref="BL12" si="143">HLOOKUP(BL$2,$E11:$AG12,2,FALSE)</f>
        <v>#N/A</v>
      </c>
      <c r="BM12" s="56" t="e">
        <f t="shared" ref="BM12" si="144">HLOOKUP(BM$2,$E11:$AG12,2,FALSE)</f>
        <v>#N/A</v>
      </c>
      <c r="BN12" s="56">
        <f t="shared" ref="BN12" si="145">HLOOKUP(BN$2,$E11:$AG12,2,FALSE)</f>
        <v>10</v>
      </c>
      <c r="BO12" s="56">
        <f t="shared" ref="BO12" si="146">HLOOKUP(BO$2,$E11:$AG12,2,FALSE)</f>
        <v>25.1</v>
      </c>
      <c r="BP12" s="56" t="e">
        <f t="shared" ref="BP12" si="147">HLOOKUP(BP$2,$E11:$AG12,2,FALSE)</f>
        <v>#N/A</v>
      </c>
      <c r="BQ12" s="56" t="e">
        <f t="shared" ref="BQ12" si="148">HLOOKUP(BQ$2,$E11:$AG12,2,FALSE)</f>
        <v>#N/A</v>
      </c>
      <c r="BR12" s="56">
        <f t="shared" ref="BR12" si="149">HLOOKUP(BR$2,$E11:$AG12,2,FALSE)</f>
        <v>0.5</v>
      </c>
      <c r="BS12" s="56" t="e">
        <f t="shared" ref="BS12" si="150">HLOOKUP(BS$2,$E11:$AG12,2,FALSE)</f>
        <v>#N/A</v>
      </c>
      <c r="BT12" s="56">
        <f t="shared" ref="BT12" si="151">HLOOKUP(BT$2,$E11:$AG12,2,FALSE)</f>
        <v>0.1</v>
      </c>
      <c r="BU12" s="56" t="e">
        <f t="shared" ref="BU12" si="152">HLOOKUP(BU$2,$E11:$AG12,2,FALSE)</f>
        <v>#N/A</v>
      </c>
    </row>
    <row r="13" spans="1:73" x14ac:dyDescent="0.25">
      <c r="B13" s="56">
        <f>A14-1</f>
        <v>59</v>
      </c>
      <c r="C13" s="94" t="s">
        <v>474</v>
      </c>
      <c r="D13" s="71" t="s">
        <v>0</v>
      </c>
      <c r="E13" s="56" t="s">
        <v>326</v>
      </c>
      <c r="F13" s="56" t="s">
        <v>327</v>
      </c>
      <c r="G13" s="56" t="s">
        <v>52</v>
      </c>
      <c r="H13" s="56" t="s">
        <v>53</v>
      </c>
      <c r="I13" s="56" t="s">
        <v>328</v>
      </c>
      <c r="J13" s="56" t="s">
        <v>55</v>
      </c>
      <c r="K13" s="56" t="s">
        <v>329</v>
      </c>
      <c r="L13" s="56" t="s">
        <v>330</v>
      </c>
      <c r="M13" s="56" t="s">
        <v>331</v>
      </c>
      <c r="N13" s="56" t="s">
        <v>332</v>
      </c>
      <c r="O13" s="56" t="s">
        <v>334</v>
      </c>
      <c r="P13" s="56" t="s">
        <v>336</v>
      </c>
      <c r="Q13" s="56" t="s">
        <v>338</v>
      </c>
      <c r="R13" s="56" t="s">
        <v>339</v>
      </c>
      <c r="S13" s="56" t="s">
        <v>341</v>
      </c>
      <c r="T13" s="56" t="s">
        <v>344</v>
      </c>
      <c r="U13" s="56" t="s">
        <v>340</v>
      </c>
      <c r="V13" s="56" t="s">
        <v>352</v>
      </c>
      <c r="W13" s="56" t="s">
        <v>355</v>
      </c>
      <c r="X13" s="56" t="s">
        <v>349</v>
      </c>
      <c r="Y13" s="56" t="s">
        <v>351</v>
      </c>
      <c r="Z13" s="56" t="s">
        <v>354</v>
      </c>
      <c r="AA13" s="56" t="s">
        <v>350</v>
      </c>
      <c r="AB13" s="56"/>
      <c r="AC13" s="56"/>
      <c r="AD13" s="56"/>
      <c r="AE13" s="56"/>
      <c r="AF13" s="56"/>
      <c r="AG13" s="56"/>
    </row>
    <row r="14" spans="1:73" x14ac:dyDescent="0.25">
      <c r="A14" s="56">
        <v>60</v>
      </c>
      <c r="B14" s="56">
        <f>A14</f>
        <v>60</v>
      </c>
      <c r="C14" s="94"/>
      <c r="D14" s="72" t="s">
        <v>325</v>
      </c>
      <c r="E14" s="11">
        <v>4.3</v>
      </c>
      <c r="F14" s="11">
        <v>32.1</v>
      </c>
      <c r="G14" s="11">
        <v>1437.4</v>
      </c>
      <c r="H14" s="11">
        <v>1044.0999999999999</v>
      </c>
      <c r="I14" s="11">
        <v>110.6</v>
      </c>
      <c r="J14" s="11">
        <v>1496.4</v>
      </c>
      <c r="K14" s="11">
        <v>29.1</v>
      </c>
      <c r="L14" s="11">
        <v>34.5</v>
      </c>
      <c r="M14" s="11">
        <v>1.2</v>
      </c>
      <c r="N14" s="11">
        <v>0.1</v>
      </c>
      <c r="O14" s="11">
        <v>3.5</v>
      </c>
      <c r="P14" s="11">
        <v>2.7</v>
      </c>
      <c r="Q14" s="11">
        <v>1.6</v>
      </c>
      <c r="R14" s="11">
        <v>0.3</v>
      </c>
      <c r="S14" s="11">
        <v>0.7</v>
      </c>
      <c r="T14" s="11">
        <v>21.7</v>
      </c>
      <c r="U14" s="11">
        <v>3.3</v>
      </c>
      <c r="V14" s="11">
        <v>70</v>
      </c>
      <c r="W14" s="11">
        <v>0.3</v>
      </c>
      <c r="X14" s="11">
        <v>10</v>
      </c>
      <c r="Y14" s="11">
        <v>0.6</v>
      </c>
      <c r="Z14" s="11">
        <v>0.1</v>
      </c>
      <c r="AA14" s="11">
        <v>0.3</v>
      </c>
      <c r="AF14" s="56"/>
      <c r="AG14" s="56"/>
      <c r="AI14" s="107">
        <v>60</v>
      </c>
      <c r="AJ14" s="56">
        <f t="shared" ref="AJ14" si="153">HLOOKUP(AJ$2,$E13:$AG14,2,FALSE)</f>
        <v>4.3</v>
      </c>
      <c r="AK14" s="56">
        <f t="shared" ref="AK14" si="154">HLOOKUP(AK$2,$E13:$AG14,2,FALSE)</f>
        <v>32.1</v>
      </c>
      <c r="AL14" s="56">
        <f t="shared" ref="AL14" si="155">HLOOKUP(AL$2,$E13:$AG14,2,FALSE)</f>
        <v>1437.4</v>
      </c>
      <c r="AM14" s="56">
        <f t="shared" ref="AM14" si="156">HLOOKUP(AM$2,$E13:$AG14,2,FALSE)</f>
        <v>1044.0999999999999</v>
      </c>
      <c r="AN14" s="56">
        <f t="shared" ref="AN14" si="157">HLOOKUP(AN$2,$E13:$AG14,2,FALSE)</f>
        <v>110.6</v>
      </c>
      <c r="AO14" s="56">
        <f t="shared" ref="AO14" si="158">HLOOKUP(AO$2,$E13:$AG14,2,FALSE)</f>
        <v>1496.4</v>
      </c>
      <c r="AP14" s="56">
        <f t="shared" ref="AP14" si="159">HLOOKUP(AP$2,$E13:$AG14,2,FALSE)</f>
        <v>29.1</v>
      </c>
      <c r="AQ14" s="56">
        <f t="shared" ref="AQ14" si="160">HLOOKUP(AQ$2,$E13:$AG14,2,FALSE)</f>
        <v>34.5</v>
      </c>
      <c r="AR14" s="56">
        <f t="shared" ref="AR14" si="161">HLOOKUP(AR$2,$E13:$AG14,2,FALSE)</f>
        <v>1.2</v>
      </c>
      <c r="AS14" s="56">
        <f t="shared" ref="AS14" si="162">HLOOKUP(AS$2,$E13:$AG14,2,FALSE)</f>
        <v>0.1</v>
      </c>
      <c r="AT14" s="56" t="e">
        <f t="shared" ref="AT14" si="163">HLOOKUP(AT$2,$E13:$AG14,2,FALSE)</f>
        <v>#N/A</v>
      </c>
      <c r="AU14" s="56" t="e">
        <f t="shared" ref="AU14" si="164">HLOOKUP(AU$2,$E13:$AG14,2,FALSE)</f>
        <v>#N/A</v>
      </c>
      <c r="AV14" s="56">
        <f t="shared" ref="AV14" si="165">HLOOKUP(AV$2,$E13:$AG14,2,FALSE)</f>
        <v>3.5</v>
      </c>
      <c r="AW14" s="56" t="e">
        <f t="shared" ref="AW14" si="166">HLOOKUP(AW$2,$E13:$AG14,2,FALSE)</f>
        <v>#N/A</v>
      </c>
      <c r="AX14" s="56">
        <f t="shared" ref="AX14" si="167">HLOOKUP(AX$2,$E13:$AG14,2,FALSE)</f>
        <v>2.7</v>
      </c>
      <c r="AY14" s="56">
        <f t="shared" ref="AY14" si="168">HLOOKUP(AY$2,$E13:$AG14,2,FALSE)</f>
        <v>1.6</v>
      </c>
      <c r="AZ14" s="56">
        <f t="shared" ref="AZ14" si="169">HLOOKUP(AZ$2,$E13:$AG14,2,FALSE)</f>
        <v>0.3</v>
      </c>
      <c r="BA14" s="56" t="e">
        <f t="shared" ref="BA14" si="170">HLOOKUP(BA$2,$E13:$AG14,2,FALSE)</f>
        <v>#N/A</v>
      </c>
      <c r="BB14" s="56" t="e">
        <f t="shared" ref="BB14" si="171">HLOOKUP(BB$2,$E13:$AG14,2,FALSE)</f>
        <v>#N/A</v>
      </c>
      <c r="BC14" s="56" t="e">
        <f t="shared" ref="BC14" si="172">HLOOKUP(BC$2,$E13:$AG14,2,FALSE)</f>
        <v>#N/A</v>
      </c>
      <c r="BD14" s="56">
        <f t="shared" ref="BD14" si="173">HLOOKUP(BD$2,$E13:$AG14,2,FALSE)</f>
        <v>0.7</v>
      </c>
      <c r="BE14" s="56">
        <f t="shared" ref="BE14" si="174">HLOOKUP(BE$2,$E13:$AG14,2,FALSE)</f>
        <v>21.7</v>
      </c>
      <c r="BF14" s="56">
        <f t="shared" ref="BF14" si="175">HLOOKUP(BF$2,$E13:$AG14,2,FALSE)</f>
        <v>3.3</v>
      </c>
      <c r="BG14" s="56" t="e">
        <f t="shared" ref="BG14" si="176">HLOOKUP(BG$2,$E13:$AG14,2,FALSE)</f>
        <v>#N/A</v>
      </c>
      <c r="BH14" s="56" t="e">
        <f t="shared" ref="BH14" si="177">HLOOKUP(BH$2,$E13:$AG14,2,FALSE)</f>
        <v>#N/A</v>
      </c>
      <c r="BI14" s="56" t="e">
        <f t="shared" ref="BI14" si="178">HLOOKUP(BI$2,$E13:$AG14,2,FALSE)</f>
        <v>#N/A</v>
      </c>
      <c r="BJ14" s="56">
        <f t="shared" ref="BJ14" si="179">HLOOKUP(BJ$2,$E13:$AG14,2,FALSE)</f>
        <v>70</v>
      </c>
      <c r="BK14" s="56" t="e">
        <f t="shared" ref="BK14" si="180">HLOOKUP(BK$2,$E13:$AG14,2,FALSE)</f>
        <v>#N/A</v>
      </c>
      <c r="BL14" s="56">
        <f t="shared" ref="BL14" si="181">HLOOKUP(BL$2,$E13:$AG14,2,FALSE)</f>
        <v>0.3</v>
      </c>
      <c r="BM14" s="56" t="e">
        <f t="shared" ref="BM14" si="182">HLOOKUP(BM$2,$E13:$AG14,2,FALSE)</f>
        <v>#N/A</v>
      </c>
      <c r="BN14" s="56" t="e">
        <f t="shared" ref="BN14" si="183">HLOOKUP(BN$2,$E13:$AG14,2,FALSE)</f>
        <v>#N/A</v>
      </c>
      <c r="BO14" s="56">
        <f t="shared" ref="BO14" si="184">HLOOKUP(BO$2,$E13:$AG14,2,FALSE)</f>
        <v>10</v>
      </c>
      <c r="BP14" s="56" t="e">
        <f t="shared" ref="BP14" si="185">HLOOKUP(BP$2,$E13:$AG14,2,FALSE)</f>
        <v>#N/A</v>
      </c>
      <c r="BQ14" s="56" t="e">
        <f t="shared" ref="BQ14" si="186">HLOOKUP(BQ$2,$E13:$AG14,2,FALSE)</f>
        <v>#N/A</v>
      </c>
      <c r="BR14" s="56">
        <f t="shared" ref="BR14" si="187">HLOOKUP(BR$2,$E13:$AG14,2,FALSE)</f>
        <v>0.6</v>
      </c>
      <c r="BS14" s="56">
        <f t="shared" ref="BS14" si="188">HLOOKUP(BS$2,$E13:$AG14,2,FALSE)</f>
        <v>0.1</v>
      </c>
      <c r="BT14" s="56">
        <f t="shared" ref="BT14" si="189">HLOOKUP(BT$2,$E13:$AG14,2,FALSE)</f>
        <v>0.3</v>
      </c>
      <c r="BU14" s="56" t="e">
        <f t="shared" ref="BU14" si="190">HLOOKUP(BU$2,$E13:$AG14,2,FALSE)</f>
        <v>#N/A</v>
      </c>
    </row>
    <row r="15" spans="1:73" x14ac:dyDescent="0.25">
      <c r="B15" s="56">
        <f>A16-1</f>
        <v>69</v>
      </c>
      <c r="C15" s="94" t="s">
        <v>476</v>
      </c>
      <c r="D15" s="71" t="s">
        <v>0</v>
      </c>
      <c r="E15" s="56" t="s">
        <v>326</v>
      </c>
      <c r="F15" s="56" t="s">
        <v>327</v>
      </c>
      <c r="G15" s="56" t="s">
        <v>52</v>
      </c>
      <c r="H15" s="56" t="s">
        <v>53</v>
      </c>
      <c r="I15" s="56" t="s">
        <v>328</v>
      </c>
      <c r="J15" s="56" t="s">
        <v>55</v>
      </c>
      <c r="K15" s="56" t="s">
        <v>329</v>
      </c>
      <c r="L15" s="56" t="s">
        <v>330</v>
      </c>
      <c r="M15" s="56" t="s">
        <v>331</v>
      </c>
      <c r="N15" s="56" t="s">
        <v>332</v>
      </c>
      <c r="O15" s="56" t="s">
        <v>334</v>
      </c>
      <c r="P15" s="56" t="s">
        <v>336</v>
      </c>
      <c r="Q15" s="56" t="s">
        <v>338</v>
      </c>
      <c r="R15" s="56" t="s">
        <v>341</v>
      </c>
      <c r="S15" s="56" t="s">
        <v>340</v>
      </c>
      <c r="T15" s="56" t="s">
        <v>352</v>
      </c>
      <c r="U15" s="56" t="s">
        <v>346</v>
      </c>
      <c r="V15" s="56" t="s">
        <v>355</v>
      </c>
      <c r="W15" s="56" t="s">
        <v>353</v>
      </c>
      <c r="X15" s="56" t="s">
        <v>349</v>
      </c>
      <c r="Y15" s="56" t="s">
        <v>351</v>
      </c>
      <c r="Z15" s="56" t="s">
        <v>350</v>
      </c>
      <c r="AA15" s="56"/>
      <c r="AB15" s="56"/>
      <c r="AC15" s="56"/>
      <c r="AD15" s="56"/>
      <c r="AE15" s="56"/>
      <c r="AF15" s="56"/>
      <c r="AG15" s="56"/>
    </row>
    <row r="16" spans="1:73" x14ac:dyDescent="0.25">
      <c r="A16" s="56">
        <v>70</v>
      </c>
      <c r="B16" s="56">
        <f>A16</f>
        <v>70</v>
      </c>
      <c r="C16" s="94"/>
      <c r="D16" s="72" t="s">
        <v>325</v>
      </c>
      <c r="E16" s="11">
        <v>7.5</v>
      </c>
      <c r="F16" s="11">
        <v>7.3</v>
      </c>
      <c r="G16" s="11">
        <v>1722.2</v>
      </c>
      <c r="H16" s="11">
        <v>1008.6</v>
      </c>
      <c r="I16" s="11">
        <v>118.9</v>
      </c>
      <c r="J16" s="11">
        <v>1876</v>
      </c>
      <c r="K16" s="11">
        <v>78.099999999999994</v>
      </c>
      <c r="L16" s="11">
        <v>42.7</v>
      </c>
      <c r="M16" s="11">
        <v>0.1</v>
      </c>
      <c r="N16" s="11">
        <v>0.3</v>
      </c>
      <c r="O16" s="11">
        <v>4.4000000000000004</v>
      </c>
      <c r="P16" s="11">
        <v>1.6</v>
      </c>
      <c r="Q16" s="11">
        <v>0.2</v>
      </c>
      <c r="R16" s="11">
        <v>0.3</v>
      </c>
      <c r="S16" s="11">
        <v>3.5</v>
      </c>
      <c r="T16" s="11">
        <v>3.3</v>
      </c>
      <c r="U16" s="11">
        <v>5.2</v>
      </c>
      <c r="V16" s="11">
        <v>0.3</v>
      </c>
      <c r="W16" s="11">
        <v>0.1</v>
      </c>
      <c r="X16" s="11">
        <v>8.6</v>
      </c>
      <c r="Y16" s="11">
        <v>1.1000000000000001</v>
      </c>
      <c r="Z16" s="11">
        <v>0.4</v>
      </c>
      <c r="AF16" s="56"/>
      <c r="AG16" s="56"/>
      <c r="AI16" s="107">
        <v>70</v>
      </c>
      <c r="AJ16" s="56">
        <f t="shared" ref="AJ16" si="191">HLOOKUP(AJ$2,$E15:$AG16,2,FALSE)</f>
        <v>7.5</v>
      </c>
      <c r="AK16" s="56">
        <f t="shared" ref="AK16" si="192">HLOOKUP(AK$2,$E15:$AG16,2,FALSE)</f>
        <v>7.3</v>
      </c>
      <c r="AL16" s="56">
        <f t="shared" ref="AL16" si="193">HLOOKUP(AL$2,$E15:$AG16,2,FALSE)</f>
        <v>1722.2</v>
      </c>
      <c r="AM16" s="56">
        <f t="shared" ref="AM16" si="194">HLOOKUP(AM$2,$E15:$AG16,2,FALSE)</f>
        <v>1008.6</v>
      </c>
      <c r="AN16" s="56">
        <f t="shared" ref="AN16" si="195">HLOOKUP(AN$2,$E15:$AG16,2,FALSE)</f>
        <v>118.9</v>
      </c>
      <c r="AO16" s="56">
        <f t="shared" ref="AO16" si="196">HLOOKUP(AO$2,$E15:$AG16,2,FALSE)</f>
        <v>1876</v>
      </c>
      <c r="AP16" s="56">
        <f t="shared" ref="AP16" si="197">HLOOKUP(AP$2,$E15:$AG16,2,FALSE)</f>
        <v>78.099999999999994</v>
      </c>
      <c r="AQ16" s="56">
        <f t="shared" ref="AQ16" si="198">HLOOKUP(AQ$2,$E15:$AG16,2,FALSE)</f>
        <v>42.7</v>
      </c>
      <c r="AR16" s="56">
        <f t="shared" ref="AR16" si="199">HLOOKUP(AR$2,$E15:$AG16,2,FALSE)</f>
        <v>0.1</v>
      </c>
      <c r="AS16" s="56">
        <f t="shared" ref="AS16" si="200">HLOOKUP(AS$2,$E15:$AG16,2,FALSE)</f>
        <v>0.3</v>
      </c>
      <c r="AT16" s="56" t="e">
        <f t="shared" ref="AT16" si="201">HLOOKUP(AT$2,$E15:$AG16,2,FALSE)</f>
        <v>#N/A</v>
      </c>
      <c r="AU16" s="56" t="e">
        <f t="shared" ref="AU16" si="202">HLOOKUP(AU$2,$E15:$AG16,2,FALSE)</f>
        <v>#N/A</v>
      </c>
      <c r="AV16" s="56">
        <f t="shared" ref="AV16" si="203">HLOOKUP(AV$2,$E15:$AG16,2,FALSE)</f>
        <v>4.4000000000000004</v>
      </c>
      <c r="AW16" s="56" t="e">
        <f t="shared" ref="AW16" si="204">HLOOKUP(AW$2,$E15:$AG16,2,FALSE)</f>
        <v>#N/A</v>
      </c>
      <c r="AX16" s="56">
        <f t="shared" ref="AX16" si="205">HLOOKUP(AX$2,$E15:$AG16,2,FALSE)</f>
        <v>1.6</v>
      </c>
      <c r="AY16" s="56">
        <f t="shared" ref="AY16" si="206">HLOOKUP(AY$2,$E15:$AG16,2,FALSE)</f>
        <v>0.2</v>
      </c>
      <c r="AZ16" s="56" t="e">
        <f t="shared" ref="AZ16" si="207">HLOOKUP(AZ$2,$E15:$AG16,2,FALSE)</f>
        <v>#N/A</v>
      </c>
      <c r="BA16" s="56" t="e">
        <f t="shared" ref="BA16" si="208">HLOOKUP(BA$2,$E15:$AG16,2,FALSE)</f>
        <v>#N/A</v>
      </c>
      <c r="BB16" s="56" t="e">
        <f t="shared" ref="BB16" si="209">HLOOKUP(BB$2,$E15:$AG16,2,FALSE)</f>
        <v>#N/A</v>
      </c>
      <c r="BC16" s="56" t="e">
        <f t="shared" ref="BC16" si="210">HLOOKUP(BC$2,$E15:$AG16,2,FALSE)</f>
        <v>#N/A</v>
      </c>
      <c r="BD16" s="56">
        <f t="shared" ref="BD16" si="211">HLOOKUP(BD$2,$E15:$AG16,2,FALSE)</f>
        <v>0.3</v>
      </c>
      <c r="BE16" s="56" t="e">
        <f t="shared" ref="BE16" si="212">HLOOKUP(BE$2,$E15:$AG16,2,FALSE)</f>
        <v>#N/A</v>
      </c>
      <c r="BF16" s="56">
        <f t="shared" ref="BF16" si="213">HLOOKUP(BF$2,$E15:$AG16,2,FALSE)</f>
        <v>3.5</v>
      </c>
      <c r="BG16" s="56" t="e">
        <f t="shared" ref="BG16" si="214">HLOOKUP(BG$2,$E15:$AG16,2,FALSE)</f>
        <v>#N/A</v>
      </c>
      <c r="BH16" s="56" t="e">
        <f t="shared" ref="BH16" si="215">HLOOKUP(BH$2,$E15:$AG16,2,FALSE)</f>
        <v>#N/A</v>
      </c>
      <c r="BI16" s="56" t="e">
        <f t="shared" ref="BI16" si="216">HLOOKUP(BI$2,$E15:$AG16,2,FALSE)</f>
        <v>#N/A</v>
      </c>
      <c r="BJ16" s="56">
        <f t="shared" ref="BJ16" si="217">HLOOKUP(BJ$2,$E15:$AG16,2,FALSE)</f>
        <v>3.3</v>
      </c>
      <c r="BK16" s="56">
        <f t="shared" ref="BK16" si="218">HLOOKUP(BK$2,$E15:$AG16,2,FALSE)</f>
        <v>5.2</v>
      </c>
      <c r="BL16" s="56">
        <f t="shared" ref="BL16" si="219">HLOOKUP(BL$2,$E15:$AG16,2,FALSE)</f>
        <v>0.3</v>
      </c>
      <c r="BM16" s="56" t="e">
        <f t="shared" ref="BM16" si="220">HLOOKUP(BM$2,$E15:$AG16,2,FALSE)</f>
        <v>#N/A</v>
      </c>
      <c r="BN16" s="56">
        <f t="shared" ref="BN16" si="221">HLOOKUP(BN$2,$E15:$AG16,2,FALSE)</f>
        <v>0.1</v>
      </c>
      <c r="BO16" s="56">
        <f t="shared" ref="BO16" si="222">HLOOKUP(BO$2,$E15:$AG16,2,FALSE)</f>
        <v>8.6</v>
      </c>
      <c r="BP16" s="56" t="e">
        <f t="shared" ref="BP16" si="223">HLOOKUP(BP$2,$E15:$AG16,2,FALSE)</f>
        <v>#N/A</v>
      </c>
      <c r="BQ16" s="56" t="e">
        <f t="shared" ref="BQ16" si="224">HLOOKUP(BQ$2,$E15:$AG16,2,FALSE)</f>
        <v>#N/A</v>
      </c>
      <c r="BR16" s="56">
        <f t="shared" ref="BR16" si="225">HLOOKUP(BR$2,$E15:$AG16,2,FALSE)</f>
        <v>1.1000000000000001</v>
      </c>
      <c r="BS16" s="56" t="e">
        <f t="shared" ref="BS16" si="226">HLOOKUP(BS$2,$E15:$AG16,2,FALSE)</f>
        <v>#N/A</v>
      </c>
      <c r="BT16" s="56">
        <f t="shared" ref="BT16" si="227">HLOOKUP(BT$2,$E15:$AG16,2,FALSE)</f>
        <v>0.4</v>
      </c>
      <c r="BU16" s="56" t="e">
        <f t="shared" ref="BU16" si="228">HLOOKUP(BU$2,$E15:$AG16,2,FALSE)</f>
        <v>#N/A</v>
      </c>
    </row>
    <row r="17" spans="1:73" x14ac:dyDescent="0.25">
      <c r="B17" s="56">
        <f>A18-1</f>
        <v>79</v>
      </c>
      <c r="C17" s="94" t="s">
        <v>475</v>
      </c>
      <c r="D17" s="71" t="s">
        <v>0</v>
      </c>
      <c r="E17" s="56" t="s">
        <v>326</v>
      </c>
      <c r="F17" s="56" t="s">
        <v>327</v>
      </c>
      <c r="G17" s="56" t="s">
        <v>52</v>
      </c>
      <c r="H17" s="56" t="s">
        <v>53</v>
      </c>
      <c r="I17" s="56" t="s">
        <v>328</v>
      </c>
      <c r="J17" s="56" t="s">
        <v>55</v>
      </c>
      <c r="K17" s="56" t="s">
        <v>329</v>
      </c>
      <c r="L17" s="56" t="s">
        <v>330</v>
      </c>
      <c r="M17" s="56" t="s">
        <v>331</v>
      </c>
      <c r="N17" s="56" t="s">
        <v>332</v>
      </c>
      <c r="O17" s="56" t="s">
        <v>333</v>
      </c>
      <c r="P17" s="56" t="s">
        <v>334</v>
      </c>
      <c r="Q17" s="56" t="s">
        <v>336</v>
      </c>
      <c r="R17" s="56" t="s">
        <v>338</v>
      </c>
      <c r="S17" s="56" t="s">
        <v>342</v>
      </c>
      <c r="T17" s="56" t="s">
        <v>341</v>
      </c>
      <c r="U17" s="56" t="s">
        <v>344</v>
      </c>
      <c r="V17" s="56" t="s">
        <v>340</v>
      </c>
      <c r="W17" s="56" t="s">
        <v>343</v>
      </c>
      <c r="X17" s="56" t="s">
        <v>346</v>
      </c>
      <c r="Y17" s="56" t="s">
        <v>366</v>
      </c>
      <c r="Z17" s="56" t="s">
        <v>351</v>
      </c>
      <c r="AA17" s="56" t="s">
        <v>354</v>
      </c>
      <c r="AB17" s="56" t="s">
        <v>350</v>
      </c>
      <c r="AC17" s="56"/>
      <c r="AD17" s="56"/>
      <c r="AE17" s="56"/>
      <c r="AF17" s="56"/>
      <c r="AG17" s="56"/>
    </row>
    <row r="18" spans="1:73" x14ac:dyDescent="0.25">
      <c r="A18" s="56">
        <v>80</v>
      </c>
      <c r="B18" s="56">
        <f>A18</f>
        <v>80</v>
      </c>
      <c r="C18" s="94"/>
      <c r="D18" s="72" t="s">
        <v>325</v>
      </c>
      <c r="E18" s="11">
        <v>9.3000000000000007</v>
      </c>
      <c r="F18" s="11">
        <v>24.3</v>
      </c>
      <c r="G18" s="11">
        <v>2203.6</v>
      </c>
      <c r="H18" s="11">
        <v>993.9</v>
      </c>
      <c r="I18" s="11">
        <v>110.8</v>
      </c>
      <c r="J18" s="11">
        <v>1286.8</v>
      </c>
      <c r="K18" s="11">
        <v>132.9</v>
      </c>
      <c r="L18" s="11">
        <v>44.7</v>
      </c>
      <c r="M18" s="11">
        <v>1</v>
      </c>
      <c r="N18" s="11">
        <v>0.4</v>
      </c>
      <c r="O18" s="11">
        <v>0.4</v>
      </c>
      <c r="P18" s="11">
        <v>2.2000000000000002</v>
      </c>
      <c r="Q18" s="11">
        <v>1.7</v>
      </c>
      <c r="R18" s="11">
        <v>0.9</v>
      </c>
      <c r="S18" s="11">
        <v>0.3</v>
      </c>
      <c r="T18" s="11">
        <v>0.3</v>
      </c>
      <c r="U18" s="11">
        <v>3.8</v>
      </c>
      <c r="V18" s="11">
        <v>2.8</v>
      </c>
      <c r="W18" s="11">
        <v>15.9</v>
      </c>
      <c r="X18" s="11">
        <v>6.3</v>
      </c>
      <c r="Y18" s="11">
        <v>26.4</v>
      </c>
      <c r="Z18" s="11">
        <v>0.5</v>
      </c>
      <c r="AA18" s="11">
        <v>0.1</v>
      </c>
      <c r="AB18" s="11">
        <v>0.4</v>
      </c>
      <c r="AF18" s="56"/>
      <c r="AG18" s="56"/>
      <c r="AI18" s="107">
        <v>80</v>
      </c>
      <c r="AJ18" s="56">
        <f t="shared" ref="AJ18" si="229">HLOOKUP(AJ$2,$E17:$AG18,2,FALSE)</f>
        <v>9.3000000000000007</v>
      </c>
      <c r="AK18" s="56">
        <f t="shared" ref="AK18" si="230">HLOOKUP(AK$2,$E17:$AG18,2,FALSE)</f>
        <v>24.3</v>
      </c>
      <c r="AL18" s="56">
        <f t="shared" ref="AL18" si="231">HLOOKUP(AL$2,$E17:$AG18,2,FALSE)</f>
        <v>2203.6</v>
      </c>
      <c r="AM18" s="56">
        <f t="shared" ref="AM18" si="232">HLOOKUP(AM$2,$E17:$AG18,2,FALSE)</f>
        <v>993.9</v>
      </c>
      <c r="AN18" s="56">
        <f t="shared" ref="AN18" si="233">HLOOKUP(AN$2,$E17:$AG18,2,FALSE)</f>
        <v>110.8</v>
      </c>
      <c r="AO18" s="56">
        <f t="shared" ref="AO18" si="234">HLOOKUP(AO$2,$E17:$AG18,2,FALSE)</f>
        <v>1286.8</v>
      </c>
      <c r="AP18" s="56">
        <f t="shared" ref="AP18" si="235">HLOOKUP(AP$2,$E17:$AG18,2,FALSE)</f>
        <v>132.9</v>
      </c>
      <c r="AQ18" s="56">
        <f t="shared" ref="AQ18" si="236">HLOOKUP(AQ$2,$E17:$AG18,2,FALSE)</f>
        <v>44.7</v>
      </c>
      <c r="AR18" s="56">
        <f t="shared" ref="AR18" si="237">HLOOKUP(AR$2,$E17:$AG18,2,FALSE)</f>
        <v>1</v>
      </c>
      <c r="AS18" s="56">
        <f t="shared" ref="AS18" si="238">HLOOKUP(AS$2,$E17:$AG18,2,FALSE)</f>
        <v>0.4</v>
      </c>
      <c r="AT18" s="56" t="e">
        <f t="shared" ref="AT18" si="239">HLOOKUP(AT$2,$E17:$AG18,2,FALSE)</f>
        <v>#N/A</v>
      </c>
      <c r="AU18" s="56">
        <f t="shared" ref="AU18" si="240">HLOOKUP(AU$2,$E17:$AG18,2,FALSE)</f>
        <v>0.4</v>
      </c>
      <c r="AV18" s="56">
        <f t="shared" ref="AV18" si="241">HLOOKUP(AV$2,$E17:$AG18,2,FALSE)</f>
        <v>2.2000000000000002</v>
      </c>
      <c r="AW18" s="56" t="e">
        <f t="shared" ref="AW18" si="242">HLOOKUP(AW$2,$E17:$AG18,2,FALSE)</f>
        <v>#N/A</v>
      </c>
      <c r="AX18" s="56">
        <f t="shared" ref="AX18" si="243">HLOOKUP(AX$2,$E17:$AG18,2,FALSE)</f>
        <v>1.7</v>
      </c>
      <c r="AY18" s="56">
        <f t="shared" ref="AY18" si="244">HLOOKUP(AY$2,$E17:$AG18,2,FALSE)</f>
        <v>0.9</v>
      </c>
      <c r="AZ18" s="56" t="e">
        <f t="shared" ref="AZ18" si="245">HLOOKUP(AZ$2,$E17:$AG18,2,FALSE)</f>
        <v>#N/A</v>
      </c>
      <c r="BA18" s="56" t="e">
        <f t="shared" ref="BA18" si="246">HLOOKUP(BA$2,$E17:$AG18,2,FALSE)</f>
        <v>#N/A</v>
      </c>
      <c r="BB18" s="56">
        <f t="shared" ref="BB18" si="247">HLOOKUP(BB$2,$E17:$AG18,2,FALSE)</f>
        <v>0.3</v>
      </c>
      <c r="BC18" s="56" t="e">
        <f t="shared" ref="BC18" si="248">HLOOKUP(BC$2,$E17:$AG18,2,FALSE)</f>
        <v>#N/A</v>
      </c>
      <c r="BD18" s="56">
        <f t="shared" ref="BD18" si="249">HLOOKUP(BD$2,$E17:$AG18,2,FALSE)</f>
        <v>0.3</v>
      </c>
      <c r="BE18" s="56">
        <f t="shared" ref="BE18" si="250">HLOOKUP(BE$2,$E17:$AG18,2,FALSE)</f>
        <v>3.8</v>
      </c>
      <c r="BF18" s="56">
        <f t="shared" ref="BF18" si="251">HLOOKUP(BF$2,$E17:$AG18,2,FALSE)</f>
        <v>2.8</v>
      </c>
      <c r="BG18" s="56" t="e">
        <f t="shared" ref="BG18" si="252">HLOOKUP(BG$2,$E17:$AG18,2,FALSE)</f>
        <v>#N/A</v>
      </c>
      <c r="BH18" s="56">
        <f t="shared" ref="BH18" si="253">HLOOKUP(BH$2,$E17:$AG18,2,FALSE)</f>
        <v>15.9</v>
      </c>
      <c r="BI18" s="56" t="e">
        <f t="shared" ref="BI18" si="254">HLOOKUP(BI$2,$E17:$AG18,2,FALSE)</f>
        <v>#N/A</v>
      </c>
      <c r="BJ18" s="56" t="e">
        <f t="shared" ref="BJ18" si="255">HLOOKUP(BJ$2,$E17:$AG18,2,FALSE)</f>
        <v>#N/A</v>
      </c>
      <c r="BK18" s="56">
        <f t="shared" ref="BK18" si="256">HLOOKUP(BK$2,$E17:$AG18,2,FALSE)</f>
        <v>6.3</v>
      </c>
      <c r="BL18" s="56" t="e">
        <f t="shared" ref="BL18" si="257">HLOOKUP(BL$2,$E17:$AG18,2,FALSE)</f>
        <v>#N/A</v>
      </c>
      <c r="BM18" s="56" t="e">
        <f t="shared" ref="BM18" si="258">HLOOKUP(BM$2,$E17:$AG18,2,FALSE)</f>
        <v>#N/A</v>
      </c>
      <c r="BN18" s="56" t="e">
        <f t="shared" ref="BN18" si="259">HLOOKUP(BN$2,$E17:$AG18,2,FALSE)</f>
        <v>#N/A</v>
      </c>
      <c r="BO18" s="56" t="e">
        <f t="shared" ref="BO18" si="260">HLOOKUP(BO$2,$E17:$AG18,2,FALSE)</f>
        <v>#N/A</v>
      </c>
      <c r="BP18" s="56">
        <f t="shared" ref="BP18" si="261">HLOOKUP(BP$2,$E17:$AG18,2,FALSE)</f>
        <v>26.4</v>
      </c>
      <c r="BQ18" s="56" t="e">
        <f t="shared" ref="BQ18" si="262">HLOOKUP(BQ$2,$E17:$AG18,2,FALSE)</f>
        <v>#N/A</v>
      </c>
      <c r="BR18" s="56">
        <f t="shared" ref="BR18" si="263">HLOOKUP(BR$2,$E17:$AG18,2,FALSE)</f>
        <v>0.5</v>
      </c>
      <c r="BS18" s="56">
        <f t="shared" ref="BS18" si="264">HLOOKUP(BS$2,$E17:$AG18,2,FALSE)</f>
        <v>0.1</v>
      </c>
      <c r="BT18" s="56">
        <f t="shared" ref="BT18" si="265">HLOOKUP(BT$2,$E17:$AG18,2,FALSE)</f>
        <v>0.4</v>
      </c>
      <c r="BU18" s="56" t="e">
        <f t="shared" ref="BU18" si="266">HLOOKUP(BU$2,$E17:$AG18,2,FALSE)</f>
        <v>#N/A</v>
      </c>
    </row>
    <row r="19" spans="1:73" x14ac:dyDescent="0.25">
      <c r="B19" s="56">
        <f>A20-1</f>
        <v>89</v>
      </c>
      <c r="C19" s="94" t="s">
        <v>488</v>
      </c>
      <c r="D19" s="71" t="s">
        <v>0</v>
      </c>
      <c r="E19" s="56" t="s">
        <v>326</v>
      </c>
      <c r="F19" s="56" t="s">
        <v>327</v>
      </c>
      <c r="G19" s="56" t="s">
        <v>52</v>
      </c>
      <c r="H19" s="56" t="s">
        <v>53</v>
      </c>
      <c r="I19" s="56" t="s">
        <v>328</v>
      </c>
      <c r="J19" s="56" t="s">
        <v>55</v>
      </c>
      <c r="K19" s="56" t="s">
        <v>329</v>
      </c>
      <c r="L19" s="56" t="s">
        <v>330</v>
      </c>
      <c r="M19" s="56" t="s">
        <v>331</v>
      </c>
      <c r="N19" s="56" t="s">
        <v>332</v>
      </c>
      <c r="O19" s="56" t="s">
        <v>334</v>
      </c>
      <c r="P19" s="56" t="s">
        <v>336</v>
      </c>
      <c r="Q19" s="56" t="s">
        <v>338</v>
      </c>
      <c r="R19" s="56" t="s">
        <v>341</v>
      </c>
      <c r="S19" s="56" t="s">
        <v>344</v>
      </c>
      <c r="T19" s="56" t="s">
        <v>340</v>
      </c>
      <c r="U19" s="56" t="s">
        <v>347</v>
      </c>
      <c r="V19" s="56" t="s">
        <v>343</v>
      </c>
      <c r="W19" s="56" t="s">
        <v>352</v>
      </c>
      <c r="X19" s="56" t="s">
        <v>346</v>
      </c>
      <c r="Y19" s="56" t="s">
        <v>355</v>
      </c>
      <c r="Z19" s="56" t="s">
        <v>349</v>
      </c>
      <c r="AA19" s="56" t="s">
        <v>351</v>
      </c>
      <c r="AB19" s="56" t="s">
        <v>350</v>
      </c>
      <c r="AC19" s="56"/>
      <c r="AD19" s="56"/>
      <c r="AE19" s="56"/>
      <c r="AF19" s="56"/>
      <c r="AG19" s="56"/>
    </row>
    <row r="20" spans="1:73" x14ac:dyDescent="0.25">
      <c r="A20" s="56">
        <v>90</v>
      </c>
      <c r="B20" s="56">
        <f>A20</f>
        <v>90</v>
      </c>
      <c r="C20" s="94"/>
      <c r="D20" s="72" t="s">
        <v>325</v>
      </c>
      <c r="E20" s="11">
        <v>7.9</v>
      </c>
      <c r="F20" s="11">
        <v>10.1</v>
      </c>
      <c r="G20" s="11">
        <v>1738.3</v>
      </c>
      <c r="H20" s="11">
        <v>1122.4000000000001</v>
      </c>
      <c r="I20" s="11">
        <v>125.6</v>
      </c>
      <c r="J20" s="11">
        <v>1592.1</v>
      </c>
      <c r="K20" s="11">
        <v>9.4</v>
      </c>
      <c r="L20" s="11">
        <v>36.4</v>
      </c>
      <c r="M20" s="11">
        <v>0.6</v>
      </c>
      <c r="N20" s="11">
        <v>0.4</v>
      </c>
      <c r="O20" s="11">
        <v>4.8</v>
      </c>
      <c r="P20" s="11">
        <v>2.2000000000000002</v>
      </c>
      <c r="Q20" s="11">
        <v>0.3</v>
      </c>
      <c r="R20" s="11">
        <v>1.6</v>
      </c>
      <c r="S20" s="11">
        <v>9.1</v>
      </c>
      <c r="T20" s="11">
        <v>1.4</v>
      </c>
      <c r="U20" s="11">
        <v>1.5</v>
      </c>
      <c r="V20" s="11">
        <v>4.5999999999999996</v>
      </c>
      <c r="W20" s="11">
        <v>0.8</v>
      </c>
      <c r="X20" s="11">
        <v>1.4</v>
      </c>
      <c r="Y20" s="11">
        <v>3.4</v>
      </c>
      <c r="Z20" s="11">
        <v>7.6</v>
      </c>
      <c r="AA20" s="11">
        <v>1.1000000000000001</v>
      </c>
      <c r="AB20" s="11">
        <v>0.7</v>
      </c>
      <c r="AF20" s="56"/>
      <c r="AG20" s="56"/>
      <c r="AI20" s="107">
        <v>90</v>
      </c>
      <c r="AJ20" s="56">
        <f t="shared" ref="AJ20" si="267">HLOOKUP(AJ$2,$E19:$AG20,2,FALSE)</f>
        <v>7.9</v>
      </c>
      <c r="AK20" s="56">
        <f t="shared" ref="AK20" si="268">HLOOKUP(AK$2,$E19:$AG20,2,FALSE)</f>
        <v>10.1</v>
      </c>
      <c r="AL20" s="56">
        <f t="shared" ref="AL20" si="269">HLOOKUP(AL$2,$E19:$AG20,2,FALSE)</f>
        <v>1738.3</v>
      </c>
      <c r="AM20" s="56">
        <f t="shared" ref="AM20" si="270">HLOOKUP(AM$2,$E19:$AG20,2,FALSE)</f>
        <v>1122.4000000000001</v>
      </c>
      <c r="AN20" s="56">
        <f t="shared" ref="AN20" si="271">HLOOKUP(AN$2,$E19:$AG20,2,FALSE)</f>
        <v>125.6</v>
      </c>
      <c r="AO20" s="56">
        <f t="shared" ref="AO20" si="272">HLOOKUP(AO$2,$E19:$AG20,2,FALSE)</f>
        <v>1592.1</v>
      </c>
      <c r="AP20" s="56">
        <f t="shared" ref="AP20" si="273">HLOOKUP(AP$2,$E19:$AG20,2,FALSE)</f>
        <v>9.4</v>
      </c>
      <c r="AQ20" s="56">
        <f t="shared" ref="AQ20" si="274">HLOOKUP(AQ$2,$E19:$AG20,2,FALSE)</f>
        <v>36.4</v>
      </c>
      <c r="AR20" s="56">
        <f t="shared" ref="AR20" si="275">HLOOKUP(AR$2,$E19:$AG20,2,FALSE)</f>
        <v>0.6</v>
      </c>
      <c r="AS20" s="56">
        <f t="shared" ref="AS20" si="276">HLOOKUP(AS$2,$E19:$AG20,2,FALSE)</f>
        <v>0.4</v>
      </c>
      <c r="AT20" s="56" t="e">
        <f t="shared" ref="AT20" si="277">HLOOKUP(AT$2,$E19:$AG20,2,FALSE)</f>
        <v>#N/A</v>
      </c>
      <c r="AU20" s="56" t="e">
        <f t="shared" ref="AU20" si="278">HLOOKUP(AU$2,$E19:$AG20,2,FALSE)</f>
        <v>#N/A</v>
      </c>
      <c r="AV20" s="56">
        <f t="shared" ref="AV20" si="279">HLOOKUP(AV$2,$E19:$AG20,2,FALSE)</f>
        <v>4.8</v>
      </c>
      <c r="AW20" s="56" t="e">
        <f t="shared" ref="AW20" si="280">HLOOKUP(AW$2,$E19:$AG20,2,FALSE)</f>
        <v>#N/A</v>
      </c>
      <c r="AX20" s="56">
        <f t="shared" ref="AX20" si="281">HLOOKUP(AX$2,$E19:$AG20,2,FALSE)</f>
        <v>2.2000000000000002</v>
      </c>
      <c r="AY20" s="56">
        <f t="shared" ref="AY20" si="282">HLOOKUP(AY$2,$E19:$AG20,2,FALSE)</f>
        <v>0.3</v>
      </c>
      <c r="AZ20" s="56" t="e">
        <f t="shared" ref="AZ20" si="283">HLOOKUP(AZ$2,$E19:$AG20,2,FALSE)</f>
        <v>#N/A</v>
      </c>
      <c r="BA20" s="56" t="e">
        <f t="shared" ref="BA20" si="284">HLOOKUP(BA$2,$E19:$AG20,2,FALSE)</f>
        <v>#N/A</v>
      </c>
      <c r="BB20" s="56" t="e">
        <f t="shared" ref="BB20" si="285">HLOOKUP(BB$2,$E19:$AG20,2,FALSE)</f>
        <v>#N/A</v>
      </c>
      <c r="BC20" s="56" t="e">
        <f t="shared" ref="BC20" si="286">HLOOKUP(BC$2,$E19:$AG20,2,FALSE)</f>
        <v>#N/A</v>
      </c>
      <c r="BD20" s="56">
        <f t="shared" ref="BD20" si="287">HLOOKUP(BD$2,$E19:$AG20,2,FALSE)</f>
        <v>1.6</v>
      </c>
      <c r="BE20" s="56">
        <f t="shared" ref="BE20" si="288">HLOOKUP(BE$2,$E19:$AG20,2,FALSE)</f>
        <v>9.1</v>
      </c>
      <c r="BF20" s="56">
        <f t="shared" ref="BF20" si="289">HLOOKUP(BF$2,$E19:$AG20,2,FALSE)</f>
        <v>1.4</v>
      </c>
      <c r="BG20" s="56">
        <f t="shared" ref="BG20" si="290">HLOOKUP(BG$2,$E19:$AG20,2,FALSE)</f>
        <v>1.5</v>
      </c>
      <c r="BH20" s="56">
        <f t="shared" ref="BH20" si="291">HLOOKUP(BH$2,$E19:$AG20,2,FALSE)</f>
        <v>4.5999999999999996</v>
      </c>
      <c r="BI20" s="56" t="e">
        <f t="shared" ref="BI20" si="292">HLOOKUP(BI$2,$E19:$AG20,2,FALSE)</f>
        <v>#N/A</v>
      </c>
      <c r="BJ20" s="56">
        <f t="shared" ref="BJ20" si="293">HLOOKUP(BJ$2,$E19:$AG20,2,FALSE)</f>
        <v>0.8</v>
      </c>
      <c r="BK20" s="56">
        <f t="shared" ref="BK20" si="294">HLOOKUP(BK$2,$E19:$AG20,2,FALSE)</f>
        <v>1.4</v>
      </c>
      <c r="BL20" s="56">
        <f t="shared" ref="BL20" si="295">HLOOKUP(BL$2,$E19:$AG20,2,FALSE)</f>
        <v>3.4</v>
      </c>
      <c r="BM20" s="56" t="e">
        <f t="shared" ref="BM20" si="296">HLOOKUP(BM$2,$E19:$AG20,2,FALSE)</f>
        <v>#N/A</v>
      </c>
      <c r="BN20" s="56" t="e">
        <f t="shared" ref="BN20" si="297">HLOOKUP(BN$2,$E19:$AG20,2,FALSE)</f>
        <v>#N/A</v>
      </c>
      <c r="BO20" s="56">
        <f t="shared" ref="BO20" si="298">HLOOKUP(BO$2,$E19:$AG20,2,FALSE)</f>
        <v>7.6</v>
      </c>
      <c r="BP20" s="56" t="e">
        <f t="shared" ref="BP20" si="299">HLOOKUP(BP$2,$E19:$AG20,2,FALSE)</f>
        <v>#N/A</v>
      </c>
      <c r="BQ20" s="56" t="e">
        <f t="shared" ref="BQ20" si="300">HLOOKUP(BQ$2,$E19:$AG20,2,FALSE)</f>
        <v>#N/A</v>
      </c>
      <c r="BR20" s="56">
        <f t="shared" ref="BR20" si="301">HLOOKUP(BR$2,$E19:$AG20,2,FALSE)</f>
        <v>1.1000000000000001</v>
      </c>
      <c r="BS20" s="56" t="e">
        <f t="shared" ref="BS20" si="302">HLOOKUP(BS$2,$E19:$AG20,2,FALSE)</f>
        <v>#N/A</v>
      </c>
      <c r="BT20" s="56">
        <f t="shared" ref="BT20" si="303">HLOOKUP(BT$2,$E19:$AG20,2,FALSE)</f>
        <v>0.7</v>
      </c>
      <c r="BU20" s="56" t="e">
        <f t="shared" ref="BU20" si="304">HLOOKUP(BU$2,$E19:$AG20,2,FALSE)</f>
        <v>#N/A</v>
      </c>
    </row>
    <row r="21" spans="1:73" x14ac:dyDescent="0.25">
      <c r="B21" s="56">
        <f>A22-1</f>
        <v>99</v>
      </c>
      <c r="C21" s="94" t="s">
        <v>487</v>
      </c>
      <c r="D21" s="71" t="s">
        <v>0</v>
      </c>
      <c r="E21" s="56" t="s">
        <v>326</v>
      </c>
      <c r="F21" s="56" t="s">
        <v>327</v>
      </c>
      <c r="G21" s="56" t="s">
        <v>52</v>
      </c>
      <c r="H21" s="56" t="s">
        <v>53</v>
      </c>
      <c r="I21" s="56" t="s">
        <v>328</v>
      </c>
      <c r="J21" s="56" t="s">
        <v>55</v>
      </c>
      <c r="K21" s="56" t="s">
        <v>329</v>
      </c>
      <c r="L21" s="56" t="s">
        <v>330</v>
      </c>
      <c r="M21" s="56" t="s">
        <v>331</v>
      </c>
      <c r="N21" s="56" t="s">
        <v>332</v>
      </c>
      <c r="O21" s="56" t="s">
        <v>334</v>
      </c>
      <c r="P21" s="56" t="s">
        <v>336</v>
      </c>
      <c r="Q21" s="56" t="s">
        <v>338</v>
      </c>
      <c r="R21" s="56" t="s">
        <v>344</v>
      </c>
      <c r="S21" s="56" t="s">
        <v>340</v>
      </c>
      <c r="T21" s="56" t="s">
        <v>346</v>
      </c>
      <c r="U21" s="56" t="s">
        <v>355</v>
      </c>
      <c r="V21" s="56" t="s">
        <v>349</v>
      </c>
      <c r="W21" s="56" t="s">
        <v>351</v>
      </c>
      <c r="X21" s="56" t="s">
        <v>354</v>
      </c>
      <c r="Y21" s="56" t="s">
        <v>350</v>
      </c>
      <c r="Z21" s="56"/>
      <c r="AA21" s="56"/>
      <c r="AB21" s="56"/>
      <c r="AC21" s="56"/>
      <c r="AD21" s="56"/>
      <c r="AE21" s="56"/>
      <c r="AF21" s="56"/>
      <c r="AG21" s="56"/>
    </row>
    <row r="22" spans="1:73" x14ac:dyDescent="0.25">
      <c r="A22" s="56">
        <v>100</v>
      </c>
      <c r="B22" s="56">
        <f>A22</f>
        <v>100</v>
      </c>
      <c r="C22" s="94"/>
      <c r="D22" s="72" t="s">
        <v>325</v>
      </c>
      <c r="E22" s="11">
        <v>5.7</v>
      </c>
      <c r="F22" s="11">
        <v>9.8000000000000007</v>
      </c>
      <c r="G22" s="11">
        <v>1667.9</v>
      </c>
      <c r="H22" s="11">
        <v>1010.2</v>
      </c>
      <c r="I22" s="11">
        <v>125.8</v>
      </c>
      <c r="J22" s="11">
        <v>1329.5</v>
      </c>
      <c r="K22" s="11">
        <v>8</v>
      </c>
      <c r="L22" s="11">
        <v>37</v>
      </c>
      <c r="M22" s="11">
        <v>0.6</v>
      </c>
      <c r="N22" s="11">
        <v>0.2</v>
      </c>
      <c r="O22" s="11">
        <v>4.3</v>
      </c>
      <c r="P22" s="11">
        <v>1.7</v>
      </c>
      <c r="Q22" s="11">
        <v>0.1</v>
      </c>
      <c r="R22" s="11">
        <v>1.4</v>
      </c>
      <c r="S22" s="11">
        <v>0.5</v>
      </c>
      <c r="T22" s="11">
        <v>2.2999999999999998</v>
      </c>
      <c r="U22" s="11">
        <v>0.1</v>
      </c>
      <c r="V22" s="11">
        <v>6.8</v>
      </c>
      <c r="W22" s="11">
        <v>0.6</v>
      </c>
      <c r="X22" s="11">
        <v>0.2</v>
      </c>
      <c r="Y22" s="11">
        <v>0.4</v>
      </c>
      <c r="AF22" s="56"/>
      <c r="AG22" s="56"/>
      <c r="AI22" s="107">
        <v>100</v>
      </c>
      <c r="AJ22" s="56">
        <f t="shared" ref="AJ22" si="305">HLOOKUP(AJ$2,$E21:$AG22,2,FALSE)</f>
        <v>5.7</v>
      </c>
      <c r="AK22" s="56">
        <f t="shared" ref="AK22" si="306">HLOOKUP(AK$2,$E21:$AG22,2,FALSE)</f>
        <v>9.8000000000000007</v>
      </c>
      <c r="AL22" s="56">
        <f t="shared" ref="AL22" si="307">HLOOKUP(AL$2,$E21:$AG22,2,FALSE)</f>
        <v>1667.9</v>
      </c>
      <c r="AM22" s="56">
        <f t="shared" ref="AM22" si="308">HLOOKUP(AM$2,$E21:$AG22,2,FALSE)</f>
        <v>1010.2</v>
      </c>
      <c r="AN22" s="56">
        <f t="shared" ref="AN22" si="309">HLOOKUP(AN$2,$E21:$AG22,2,FALSE)</f>
        <v>125.8</v>
      </c>
      <c r="AO22" s="56">
        <f t="shared" ref="AO22" si="310">HLOOKUP(AO$2,$E21:$AG22,2,FALSE)</f>
        <v>1329.5</v>
      </c>
      <c r="AP22" s="56">
        <f t="shared" ref="AP22" si="311">HLOOKUP(AP$2,$E21:$AG22,2,FALSE)</f>
        <v>8</v>
      </c>
      <c r="AQ22" s="56">
        <f t="shared" ref="AQ22" si="312">HLOOKUP(AQ$2,$E21:$AG22,2,FALSE)</f>
        <v>37</v>
      </c>
      <c r="AR22" s="56">
        <f t="shared" ref="AR22" si="313">HLOOKUP(AR$2,$E21:$AG22,2,FALSE)</f>
        <v>0.6</v>
      </c>
      <c r="AS22" s="56">
        <f t="shared" ref="AS22" si="314">HLOOKUP(AS$2,$E21:$AG22,2,FALSE)</f>
        <v>0.2</v>
      </c>
      <c r="AT22" s="56" t="e">
        <f t="shared" ref="AT22" si="315">HLOOKUP(AT$2,$E21:$AG22,2,FALSE)</f>
        <v>#N/A</v>
      </c>
      <c r="AU22" s="56" t="e">
        <f t="shared" ref="AU22" si="316">HLOOKUP(AU$2,$E21:$AG22,2,FALSE)</f>
        <v>#N/A</v>
      </c>
      <c r="AV22" s="56">
        <f t="shared" ref="AV22" si="317">HLOOKUP(AV$2,$E21:$AG22,2,FALSE)</f>
        <v>4.3</v>
      </c>
      <c r="AW22" s="56" t="e">
        <f t="shared" ref="AW22" si="318">HLOOKUP(AW$2,$E21:$AG22,2,FALSE)</f>
        <v>#N/A</v>
      </c>
      <c r="AX22" s="56">
        <f t="shared" ref="AX22" si="319">HLOOKUP(AX$2,$E21:$AG22,2,FALSE)</f>
        <v>1.7</v>
      </c>
      <c r="AY22" s="56">
        <f t="shared" ref="AY22" si="320">HLOOKUP(AY$2,$E21:$AG22,2,FALSE)</f>
        <v>0.1</v>
      </c>
      <c r="AZ22" s="56" t="e">
        <f t="shared" ref="AZ22" si="321">HLOOKUP(AZ$2,$E21:$AG22,2,FALSE)</f>
        <v>#N/A</v>
      </c>
      <c r="BA22" s="56" t="e">
        <f t="shared" ref="BA22" si="322">HLOOKUP(BA$2,$E21:$AG22,2,FALSE)</f>
        <v>#N/A</v>
      </c>
      <c r="BB22" s="56" t="e">
        <f t="shared" ref="BB22" si="323">HLOOKUP(BB$2,$E21:$AG22,2,FALSE)</f>
        <v>#N/A</v>
      </c>
      <c r="BC22" s="56" t="e">
        <f t="shared" ref="BC22" si="324">HLOOKUP(BC$2,$E21:$AG22,2,FALSE)</f>
        <v>#N/A</v>
      </c>
      <c r="BD22" s="56" t="e">
        <f t="shared" ref="BD22" si="325">HLOOKUP(BD$2,$E21:$AG22,2,FALSE)</f>
        <v>#N/A</v>
      </c>
      <c r="BE22" s="56">
        <f t="shared" ref="BE22" si="326">HLOOKUP(BE$2,$E21:$AG22,2,FALSE)</f>
        <v>1.4</v>
      </c>
      <c r="BF22" s="56">
        <f t="shared" ref="BF22" si="327">HLOOKUP(BF$2,$E21:$AG22,2,FALSE)</f>
        <v>0.5</v>
      </c>
      <c r="BG22" s="56" t="e">
        <f t="shared" ref="BG22" si="328">HLOOKUP(BG$2,$E21:$AG22,2,FALSE)</f>
        <v>#N/A</v>
      </c>
      <c r="BH22" s="56" t="e">
        <f t="shared" ref="BH22" si="329">HLOOKUP(BH$2,$E21:$AG22,2,FALSE)</f>
        <v>#N/A</v>
      </c>
      <c r="BI22" s="56" t="e">
        <f t="shared" ref="BI22" si="330">HLOOKUP(BI$2,$E21:$AG22,2,FALSE)</f>
        <v>#N/A</v>
      </c>
      <c r="BJ22" s="56" t="e">
        <f t="shared" ref="BJ22" si="331">HLOOKUP(BJ$2,$E21:$AG22,2,FALSE)</f>
        <v>#N/A</v>
      </c>
      <c r="BK22" s="56">
        <f t="shared" ref="BK22" si="332">HLOOKUP(BK$2,$E21:$AG22,2,FALSE)</f>
        <v>2.2999999999999998</v>
      </c>
      <c r="BL22" s="56">
        <f t="shared" ref="BL22" si="333">HLOOKUP(BL$2,$E21:$AG22,2,FALSE)</f>
        <v>0.1</v>
      </c>
      <c r="BM22" s="56" t="e">
        <f t="shared" ref="BM22" si="334">HLOOKUP(BM$2,$E21:$AG22,2,FALSE)</f>
        <v>#N/A</v>
      </c>
      <c r="BN22" s="56" t="e">
        <f t="shared" ref="BN22" si="335">HLOOKUP(BN$2,$E21:$AG22,2,FALSE)</f>
        <v>#N/A</v>
      </c>
      <c r="BO22" s="56">
        <f t="shared" ref="BO22" si="336">HLOOKUP(BO$2,$E21:$AG22,2,FALSE)</f>
        <v>6.8</v>
      </c>
      <c r="BP22" s="56" t="e">
        <f t="shared" ref="BP22" si="337">HLOOKUP(BP$2,$E21:$AG22,2,FALSE)</f>
        <v>#N/A</v>
      </c>
      <c r="BQ22" s="56" t="e">
        <f t="shared" ref="BQ22" si="338">HLOOKUP(BQ$2,$E21:$AG22,2,FALSE)</f>
        <v>#N/A</v>
      </c>
      <c r="BR22" s="56">
        <f t="shared" ref="BR22" si="339">HLOOKUP(BR$2,$E21:$AG22,2,FALSE)</f>
        <v>0.6</v>
      </c>
      <c r="BS22" s="56">
        <f t="shared" ref="BS22" si="340">HLOOKUP(BS$2,$E21:$AG22,2,FALSE)</f>
        <v>0.2</v>
      </c>
      <c r="BT22" s="56">
        <f t="shared" ref="BT22" si="341">HLOOKUP(BT$2,$E21:$AG22,2,FALSE)</f>
        <v>0.4</v>
      </c>
      <c r="BU22" s="56" t="e">
        <f t="shared" ref="BU22" si="342">HLOOKUP(BU$2,$E21:$AG22,2,FALSE)</f>
        <v>#N/A</v>
      </c>
    </row>
    <row r="23" spans="1:73" x14ac:dyDescent="0.25">
      <c r="B23" s="56">
        <f>A24-1</f>
        <v>109</v>
      </c>
      <c r="C23" s="94" t="s">
        <v>481</v>
      </c>
      <c r="D23" s="71" t="s">
        <v>0</v>
      </c>
      <c r="E23" s="56" t="s">
        <v>326</v>
      </c>
      <c r="F23" s="56" t="s">
        <v>327</v>
      </c>
      <c r="G23" s="56" t="s">
        <v>52</v>
      </c>
      <c r="H23" s="56" t="s">
        <v>53</v>
      </c>
      <c r="I23" s="56" t="s">
        <v>328</v>
      </c>
      <c r="J23" s="56" t="s">
        <v>55</v>
      </c>
      <c r="K23" s="56" t="s">
        <v>329</v>
      </c>
      <c r="L23" s="56" t="s">
        <v>330</v>
      </c>
      <c r="M23" s="56" t="s">
        <v>331</v>
      </c>
      <c r="N23" s="56" t="s">
        <v>332</v>
      </c>
      <c r="O23" s="56" t="s">
        <v>334</v>
      </c>
      <c r="P23" s="56" t="s">
        <v>336</v>
      </c>
      <c r="Q23" s="56" t="s">
        <v>338</v>
      </c>
      <c r="R23" s="56" t="s">
        <v>339</v>
      </c>
      <c r="S23" s="56" t="s">
        <v>341</v>
      </c>
      <c r="T23" s="56" t="s">
        <v>344</v>
      </c>
      <c r="U23" s="56" t="s">
        <v>343</v>
      </c>
      <c r="V23" s="56" t="s">
        <v>345</v>
      </c>
      <c r="W23" s="56" t="s">
        <v>355</v>
      </c>
      <c r="X23" s="56" t="s">
        <v>348</v>
      </c>
      <c r="Y23" s="56" t="s">
        <v>353</v>
      </c>
      <c r="Z23" s="56" t="s">
        <v>349</v>
      </c>
      <c r="AA23" s="56" t="s">
        <v>351</v>
      </c>
      <c r="AB23" s="56" t="s">
        <v>354</v>
      </c>
      <c r="AC23" s="56" t="s">
        <v>350</v>
      </c>
      <c r="AD23" s="56"/>
      <c r="AE23" s="56"/>
      <c r="AF23" s="56"/>
      <c r="AG23" s="56"/>
    </row>
    <row r="24" spans="1:73" x14ac:dyDescent="0.25">
      <c r="A24" s="56">
        <v>110</v>
      </c>
      <c r="B24" s="56">
        <f>A24</f>
        <v>110</v>
      </c>
      <c r="C24" s="94"/>
      <c r="D24" s="72" t="s">
        <v>325</v>
      </c>
      <c r="E24" s="11">
        <v>1.5</v>
      </c>
      <c r="F24" s="11">
        <v>13.7</v>
      </c>
      <c r="G24" s="11">
        <v>2127</v>
      </c>
      <c r="H24" s="11">
        <v>1158.4000000000001</v>
      </c>
      <c r="I24" s="11">
        <v>114.8</v>
      </c>
      <c r="J24" s="11">
        <v>1385.4</v>
      </c>
      <c r="K24" s="11">
        <v>41.4</v>
      </c>
      <c r="L24" s="11">
        <v>44.9</v>
      </c>
      <c r="M24" s="11">
        <v>0.8</v>
      </c>
      <c r="N24" s="11">
        <v>0.2</v>
      </c>
      <c r="O24" s="11">
        <v>4.7</v>
      </c>
      <c r="P24" s="11">
        <v>5.4</v>
      </c>
      <c r="Q24" s="11">
        <v>0.8</v>
      </c>
      <c r="R24" s="11">
        <v>0.2</v>
      </c>
      <c r="S24" s="11">
        <v>1.6</v>
      </c>
      <c r="T24" s="11">
        <v>25.9</v>
      </c>
      <c r="U24" s="11">
        <v>5.6</v>
      </c>
      <c r="V24" s="11">
        <v>3.3</v>
      </c>
      <c r="W24" s="11">
        <v>0.1</v>
      </c>
      <c r="X24" s="11">
        <v>0.2</v>
      </c>
      <c r="Y24" s="11">
        <v>0.5</v>
      </c>
      <c r="Z24" s="11">
        <v>4.8</v>
      </c>
      <c r="AA24" s="11">
        <v>0.8</v>
      </c>
      <c r="AB24" s="11">
        <v>0.7</v>
      </c>
      <c r="AC24" s="11">
        <v>0.8</v>
      </c>
      <c r="AF24" s="56"/>
      <c r="AG24" s="56"/>
      <c r="AI24" s="107">
        <v>110</v>
      </c>
      <c r="AJ24" s="56">
        <f t="shared" ref="AJ24" si="343">HLOOKUP(AJ$2,$E23:$AG24,2,FALSE)</f>
        <v>1.5</v>
      </c>
      <c r="AK24" s="56">
        <f t="shared" ref="AK24" si="344">HLOOKUP(AK$2,$E23:$AG24,2,FALSE)</f>
        <v>13.7</v>
      </c>
      <c r="AL24" s="56">
        <f t="shared" ref="AL24" si="345">HLOOKUP(AL$2,$E23:$AG24,2,FALSE)</f>
        <v>2127</v>
      </c>
      <c r="AM24" s="56">
        <f t="shared" ref="AM24" si="346">HLOOKUP(AM$2,$E23:$AG24,2,FALSE)</f>
        <v>1158.4000000000001</v>
      </c>
      <c r="AN24" s="56">
        <f t="shared" ref="AN24" si="347">HLOOKUP(AN$2,$E23:$AG24,2,FALSE)</f>
        <v>114.8</v>
      </c>
      <c r="AO24" s="56">
        <f t="shared" ref="AO24" si="348">HLOOKUP(AO$2,$E23:$AG24,2,FALSE)</f>
        <v>1385.4</v>
      </c>
      <c r="AP24" s="56">
        <f t="shared" ref="AP24" si="349">HLOOKUP(AP$2,$E23:$AG24,2,FALSE)</f>
        <v>41.4</v>
      </c>
      <c r="AQ24" s="56">
        <f t="shared" ref="AQ24" si="350">HLOOKUP(AQ$2,$E23:$AG24,2,FALSE)</f>
        <v>44.9</v>
      </c>
      <c r="AR24" s="56">
        <f t="shared" ref="AR24" si="351">HLOOKUP(AR$2,$E23:$AG24,2,FALSE)</f>
        <v>0.8</v>
      </c>
      <c r="AS24" s="56">
        <f t="shared" ref="AS24" si="352">HLOOKUP(AS$2,$E23:$AG24,2,FALSE)</f>
        <v>0.2</v>
      </c>
      <c r="AT24" s="56" t="e">
        <f t="shared" ref="AT24" si="353">HLOOKUP(AT$2,$E23:$AG24,2,FALSE)</f>
        <v>#N/A</v>
      </c>
      <c r="AU24" s="56" t="e">
        <f t="shared" ref="AU24" si="354">HLOOKUP(AU$2,$E23:$AG24,2,FALSE)</f>
        <v>#N/A</v>
      </c>
      <c r="AV24" s="56">
        <f t="shared" ref="AV24" si="355">HLOOKUP(AV$2,$E23:$AG24,2,FALSE)</f>
        <v>4.7</v>
      </c>
      <c r="AW24" s="56" t="e">
        <f t="shared" ref="AW24" si="356">HLOOKUP(AW$2,$E23:$AG24,2,FALSE)</f>
        <v>#N/A</v>
      </c>
      <c r="AX24" s="56">
        <f t="shared" ref="AX24" si="357">HLOOKUP(AX$2,$E23:$AG24,2,FALSE)</f>
        <v>5.4</v>
      </c>
      <c r="AY24" s="56">
        <f t="shared" ref="AY24" si="358">HLOOKUP(AY$2,$E23:$AG24,2,FALSE)</f>
        <v>0.8</v>
      </c>
      <c r="AZ24" s="56">
        <f t="shared" ref="AZ24" si="359">HLOOKUP(AZ$2,$E23:$AG24,2,FALSE)</f>
        <v>0.2</v>
      </c>
      <c r="BA24" s="56" t="e">
        <f t="shared" ref="BA24" si="360">HLOOKUP(BA$2,$E23:$AG24,2,FALSE)</f>
        <v>#N/A</v>
      </c>
      <c r="BB24" s="56" t="e">
        <f t="shared" ref="BB24" si="361">HLOOKUP(BB$2,$E23:$AG24,2,FALSE)</f>
        <v>#N/A</v>
      </c>
      <c r="BC24" s="56" t="e">
        <f t="shared" ref="BC24" si="362">HLOOKUP(BC$2,$E23:$AG24,2,FALSE)</f>
        <v>#N/A</v>
      </c>
      <c r="BD24" s="56">
        <f t="shared" ref="BD24" si="363">HLOOKUP(BD$2,$E23:$AG24,2,FALSE)</f>
        <v>1.6</v>
      </c>
      <c r="BE24" s="56">
        <f t="shared" ref="BE24" si="364">HLOOKUP(BE$2,$E23:$AG24,2,FALSE)</f>
        <v>25.9</v>
      </c>
      <c r="BF24" s="56" t="e">
        <f t="shared" ref="BF24" si="365">HLOOKUP(BF$2,$E23:$AG24,2,FALSE)</f>
        <v>#N/A</v>
      </c>
      <c r="BG24" s="56" t="e">
        <f t="shared" ref="BG24" si="366">HLOOKUP(BG$2,$E23:$AG24,2,FALSE)</f>
        <v>#N/A</v>
      </c>
      <c r="BH24" s="56">
        <f t="shared" ref="BH24" si="367">HLOOKUP(BH$2,$E23:$AG24,2,FALSE)</f>
        <v>5.6</v>
      </c>
      <c r="BI24" s="56">
        <f t="shared" ref="BI24" si="368">HLOOKUP(BI$2,$E23:$AG24,2,FALSE)</f>
        <v>3.3</v>
      </c>
      <c r="BJ24" s="56" t="e">
        <f t="shared" ref="BJ24" si="369">HLOOKUP(BJ$2,$E23:$AG24,2,FALSE)</f>
        <v>#N/A</v>
      </c>
      <c r="BK24" s="56" t="e">
        <f t="shared" ref="BK24" si="370">HLOOKUP(BK$2,$E23:$AG24,2,FALSE)</f>
        <v>#N/A</v>
      </c>
      <c r="BL24" s="56">
        <f t="shared" ref="BL24" si="371">HLOOKUP(BL$2,$E23:$AG24,2,FALSE)</f>
        <v>0.1</v>
      </c>
      <c r="BM24" s="56">
        <f t="shared" ref="BM24" si="372">HLOOKUP(BM$2,$E23:$AG24,2,FALSE)</f>
        <v>0.2</v>
      </c>
      <c r="BN24" s="56">
        <f t="shared" ref="BN24" si="373">HLOOKUP(BN$2,$E23:$AG24,2,FALSE)</f>
        <v>0.5</v>
      </c>
      <c r="BO24" s="56">
        <f t="shared" ref="BO24" si="374">HLOOKUP(BO$2,$E23:$AG24,2,FALSE)</f>
        <v>4.8</v>
      </c>
      <c r="BP24" s="56" t="e">
        <f t="shared" ref="BP24" si="375">HLOOKUP(BP$2,$E23:$AG24,2,FALSE)</f>
        <v>#N/A</v>
      </c>
      <c r="BQ24" s="56" t="e">
        <f t="shared" ref="BQ24" si="376">HLOOKUP(BQ$2,$E23:$AG24,2,FALSE)</f>
        <v>#N/A</v>
      </c>
      <c r="BR24" s="56">
        <f t="shared" ref="BR24" si="377">HLOOKUP(BR$2,$E23:$AG24,2,FALSE)</f>
        <v>0.8</v>
      </c>
      <c r="BS24" s="56">
        <f t="shared" ref="BS24" si="378">HLOOKUP(BS$2,$E23:$AG24,2,FALSE)</f>
        <v>0.7</v>
      </c>
      <c r="BT24" s="56">
        <f t="shared" ref="BT24" si="379">HLOOKUP(BT$2,$E23:$AG24,2,FALSE)</f>
        <v>0.8</v>
      </c>
      <c r="BU24" s="56" t="e">
        <f t="shared" ref="BU24" si="380">HLOOKUP(BU$2,$E23:$AG24,2,FALSE)</f>
        <v>#N/A</v>
      </c>
    </row>
    <row r="25" spans="1:73" x14ac:dyDescent="0.25">
      <c r="B25" s="56">
        <f>A26-1</f>
        <v>119</v>
      </c>
      <c r="C25" s="94" t="s">
        <v>480</v>
      </c>
      <c r="D25" s="71" t="s">
        <v>0</v>
      </c>
      <c r="E25" s="56" t="s">
        <v>326</v>
      </c>
      <c r="F25" s="56" t="s">
        <v>327</v>
      </c>
      <c r="G25" s="56" t="s">
        <v>52</v>
      </c>
      <c r="H25" s="56" t="s">
        <v>53</v>
      </c>
      <c r="I25" s="56" t="s">
        <v>328</v>
      </c>
      <c r="J25" s="56" t="s">
        <v>329</v>
      </c>
      <c r="K25" s="56" t="s">
        <v>330</v>
      </c>
      <c r="L25" s="56" t="s">
        <v>331</v>
      </c>
      <c r="M25" s="56" t="s">
        <v>332</v>
      </c>
      <c r="N25" s="56" t="s">
        <v>334</v>
      </c>
      <c r="O25" s="56" t="s">
        <v>336</v>
      </c>
      <c r="P25" s="56" t="s">
        <v>338</v>
      </c>
      <c r="Q25" s="56" t="s">
        <v>339</v>
      </c>
      <c r="R25" s="56" t="s">
        <v>342</v>
      </c>
      <c r="S25" s="56" t="s">
        <v>341</v>
      </c>
      <c r="T25" s="56" t="s">
        <v>344</v>
      </c>
      <c r="U25" s="56" t="s">
        <v>340</v>
      </c>
      <c r="V25" s="56" t="s">
        <v>347</v>
      </c>
      <c r="W25" s="56" t="s">
        <v>343</v>
      </c>
      <c r="X25" s="56" t="s">
        <v>352</v>
      </c>
      <c r="Y25" s="56" t="s">
        <v>346</v>
      </c>
      <c r="Z25" s="56" t="s">
        <v>366</v>
      </c>
      <c r="AA25" s="56" t="s">
        <v>351</v>
      </c>
      <c r="AB25" s="56" t="s">
        <v>354</v>
      </c>
      <c r="AC25" s="56" t="s">
        <v>350</v>
      </c>
      <c r="AD25" s="56"/>
      <c r="AE25" s="56"/>
      <c r="AF25" s="56"/>
      <c r="AG25" s="56"/>
    </row>
    <row r="26" spans="1:73" x14ac:dyDescent="0.25">
      <c r="A26" s="56">
        <v>120</v>
      </c>
      <c r="B26" s="56">
        <f>A26</f>
        <v>120</v>
      </c>
      <c r="C26" s="94"/>
      <c r="D26" s="72" t="s">
        <v>325</v>
      </c>
      <c r="E26" s="11">
        <v>10.3</v>
      </c>
      <c r="F26" s="11">
        <v>29.9</v>
      </c>
      <c r="G26" s="11">
        <v>1447.2</v>
      </c>
      <c r="H26" s="11">
        <v>1174.8</v>
      </c>
      <c r="I26" s="11">
        <v>107.1</v>
      </c>
      <c r="J26" s="11">
        <v>6.5</v>
      </c>
      <c r="K26" s="11">
        <v>37.4</v>
      </c>
      <c r="L26" s="11">
        <v>1.1000000000000001</v>
      </c>
      <c r="M26" s="11">
        <v>0.3</v>
      </c>
      <c r="N26" s="11">
        <v>4.5</v>
      </c>
      <c r="O26" s="11">
        <v>3.6</v>
      </c>
      <c r="P26" s="11">
        <v>1</v>
      </c>
      <c r="Q26" s="11">
        <v>0.2</v>
      </c>
      <c r="R26" s="11">
        <v>0.1</v>
      </c>
      <c r="S26" s="11">
        <v>0.9</v>
      </c>
      <c r="T26" s="11">
        <v>6.5</v>
      </c>
      <c r="U26" s="11">
        <v>2.8</v>
      </c>
      <c r="V26" s="11">
        <v>6.3</v>
      </c>
      <c r="W26" s="11">
        <v>11.2</v>
      </c>
      <c r="X26" s="11">
        <v>1.2</v>
      </c>
      <c r="Y26" s="11">
        <v>3.4</v>
      </c>
      <c r="Z26" s="11">
        <v>19.5</v>
      </c>
      <c r="AA26" s="11">
        <v>0.9</v>
      </c>
      <c r="AB26" s="11">
        <v>0.3</v>
      </c>
      <c r="AC26" s="11">
        <v>1</v>
      </c>
      <c r="AF26" s="56"/>
      <c r="AG26" s="56"/>
      <c r="AI26" s="107">
        <v>120</v>
      </c>
      <c r="AJ26" s="56">
        <f t="shared" ref="AJ26" si="381">HLOOKUP(AJ$2,$E25:$AG26,2,FALSE)</f>
        <v>10.3</v>
      </c>
      <c r="AK26" s="56">
        <f t="shared" ref="AK26" si="382">HLOOKUP(AK$2,$E25:$AG26,2,FALSE)</f>
        <v>29.9</v>
      </c>
      <c r="AL26" s="56">
        <f t="shared" ref="AL26" si="383">HLOOKUP(AL$2,$E25:$AG26,2,FALSE)</f>
        <v>1447.2</v>
      </c>
      <c r="AM26" s="56">
        <f t="shared" ref="AM26" si="384">HLOOKUP(AM$2,$E25:$AG26,2,FALSE)</f>
        <v>1174.8</v>
      </c>
      <c r="AN26" s="56">
        <f t="shared" ref="AN26" si="385">HLOOKUP(AN$2,$E25:$AG26,2,FALSE)</f>
        <v>107.1</v>
      </c>
      <c r="AO26" s="56" t="e">
        <f t="shared" ref="AO26" si="386">HLOOKUP(AO$2,$E25:$AG26,2,FALSE)</f>
        <v>#N/A</v>
      </c>
      <c r="AP26" s="56">
        <f t="shared" ref="AP26" si="387">HLOOKUP(AP$2,$E25:$AG26,2,FALSE)</f>
        <v>6.5</v>
      </c>
      <c r="AQ26" s="56">
        <f t="shared" ref="AQ26" si="388">HLOOKUP(AQ$2,$E25:$AG26,2,FALSE)</f>
        <v>37.4</v>
      </c>
      <c r="AR26" s="56">
        <f t="shared" ref="AR26" si="389">HLOOKUP(AR$2,$E25:$AG26,2,FALSE)</f>
        <v>1.1000000000000001</v>
      </c>
      <c r="AS26" s="56">
        <f t="shared" ref="AS26" si="390">HLOOKUP(AS$2,$E25:$AG26,2,FALSE)</f>
        <v>0.3</v>
      </c>
      <c r="AT26" s="56" t="e">
        <f t="shared" ref="AT26" si="391">HLOOKUP(AT$2,$E25:$AG26,2,FALSE)</f>
        <v>#N/A</v>
      </c>
      <c r="AU26" s="56" t="e">
        <f t="shared" ref="AU26" si="392">HLOOKUP(AU$2,$E25:$AG26,2,FALSE)</f>
        <v>#N/A</v>
      </c>
      <c r="AV26" s="56">
        <f t="shared" ref="AV26" si="393">HLOOKUP(AV$2,$E25:$AG26,2,FALSE)</f>
        <v>4.5</v>
      </c>
      <c r="AW26" s="56" t="e">
        <f t="shared" ref="AW26" si="394">HLOOKUP(AW$2,$E25:$AG26,2,FALSE)</f>
        <v>#N/A</v>
      </c>
      <c r="AX26" s="56">
        <f t="shared" ref="AX26" si="395">HLOOKUP(AX$2,$E25:$AG26,2,FALSE)</f>
        <v>3.6</v>
      </c>
      <c r="AY26" s="56">
        <f t="shared" ref="AY26" si="396">HLOOKUP(AY$2,$E25:$AG26,2,FALSE)</f>
        <v>1</v>
      </c>
      <c r="AZ26" s="56">
        <f t="shared" ref="AZ26" si="397">HLOOKUP(AZ$2,$E25:$AG26,2,FALSE)</f>
        <v>0.2</v>
      </c>
      <c r="BA26" s="56" t="e">
        <f t="shared" ref="BA26" si="398">HLOOKUP(BA$2,$E25:$AG26,2,FALSE)</f>
        <v>#N/A</v>
      </c>
      <c r="BB26" s="56">
        <f t="shared" ref="BB26" si="399">HLOOKUP(BB$2,$E25:$AG26,2,FALSE)</f>
        <v>0.1</v>
      </c>
      <c r="BC26" s="56" t="e">
        <f t="shared" ref="BC26" si="400">HLOOKUP(BC$2,$E25:$AG26,2,FALSE)</f>
        <v>#N/A</v>
      </c>
      <c r="BD26" s="56">
        <f t="shared" ref="BD26" si="401">HLOOKUP(BD$2,$E25:$AG26,2,FALSE)</f>
        <v>0.9</v>
      </c>
      <c r="BE26" s="56">
        <f t="shared" ref="BE26" si="402">HLOOKUP(BE$2,$E25:$AG26,2,FALSE)</f>
        <v>6.5</v>
      </c>
      <c r="BF26" s="56">
        <f t="shared" ref="BF26" si="403">HLOOKUP(BF$2,$E25:$AG26,2,FALSE)</f>
        <v>2.8</v>
      </c>
      <c r="BG26" s="56">
        <f t="shared" ref="BG26" si="404">HLOOKUP(BG$2,$E25:$AG26,2,FALSE)</f>
        <v>6.3</v>
      </c>
      <c r="BH26" s="56">
        <f t="shared" ref="BH26" si="405">HLOOKUP(BH$2,$E25:$AG26,2,FALSE)</f>
        <v>11.2</v>
      </c>
      <c r="BI26" s="56" t="e">
        <f t="shared" ref="BI26" si="406">HLOOKUP(BI$2,$E25:$AG26,2,FALSE)</f>
        <v>#N/A</v>
      </c>
      <c r="BJ26" s="56">
        <f t="shared" ref="BJ26" si="407">HLOOKUP(BJ$2,$E25:$AG26,2,FALSE)</f>
        <v>1.2</v>
      </c>
      <c r="BK26" s="56">
        <f t="shared" ref="BK26" si="408">HLOOKUP(BK$2,$E25:$AG26,2,FALSE)</f>
        <v>3.4</v>
      </c>
      <c r="BL26" s="56" t="e">
        <f t="shared" ref="BL26" si="409">HLOOKUP(BL$2,$E25:$AG26,2,FALSE)</f>
        <v>#N/A</v>
      </c>
      <c r="BM26" s="56" t="e">
        <f t="shared" ref="BM26" si="410">HLOOKUP(BM$2,$E25:$AG26,2,FALSE)</f>
        <v>#N/A</v>
      </c>
      <c r="BN26" s="56" t="e">
        <f t="shared" ref="BN26" si="411">HLOOKUP(BN$2,$E25:$AG26,2,FALSE)</f>
        <v>#N/A</v>
      </c>
      <c r="BO26" s="56" t="e">
        <f t="shared" ref="BO26" si="412">HLOOKUP(BO$2,$E25:$AG26,2,FALSE)</f>
        <v>#N/A</v>
      </c>
      <c r="BP26" s="56">
        <f t="shared" ref="BP26" si="413">HLOOKUP(BP$2,$E25:$AG26,2,FALSE)</f>
        <v>19.5</v>
      </c>
      <c r="BQ26" s="56" t="e">
        <f t="shared" ref="BQ26" si="414">HLOOKUP(BQ$2,$E25:$AG26,2,FALSE)</f>
        <v>#N/A</v>
      </c>
      <c r="BR26" s="56">
        <f t="shared" ref="BR26" si="415">HLOOKUP(BR$2,$E25:$AG26,2,FALSE)</f>
        <v>0.9</v>
      </c>
      <c r="BS26" s="56">
        <f t="shared" ref="BS26" si="416">HLOOKUP(BS$2,$E25:$AG26,2,FALSE)</f>
        <v>0.3</v>
      </c>
      <c r="BT26" s="56">
        <f t="shared" ref="BT26" si="417">HLOOKUP(BT$2,$E25:$AG26,2,FALSE)</f>
        <v>1</v>
      </c>
      <c r="BU26" s="56" t="e">
        <f t="shared" ref="BU26" si="418">HLOOKUP(BU$2,$E25:$AG26,2,FALSE)</f>
        <v>#N/A</v>
      </c>
    </row>
    <row r="27" spans="1:73" x14ac:dyDescent="0.25">
      <c r="B27" s="56">
        <f>A28-1</f>
        <v>129</v>
      </c>
      <c r="C27" s="94" t="s">
        <v>489</v>
      </c>
      <c r="D27" s="71" t="s">
        <v>0</v>
      </c>
      <c r="E27" s="56" t="s">
        <v>326</v>
      </c>
      <c r="F27" s="56" t="s">
        <v>327</v>
      </c>
      <c r="G27" s="56" t="s">
        <v>52</v>
      </c>
      <c r="H27" s="56" t="s">
        <v>53</v>
      </c>
      <c r="I27" s="56" t="s">
        <v>328</v>
      </c>
      <c r="J27" s="56" t="s">
        <v>55</v>
      </c>
      <c r="K27" s="56" t="s">
        <v>329</v>
      </c>
      <c r="L27" s="56" t="s">
        <v>330</v>
      </c>
      <c r="M27" s="56" t="s">
        <v>331</v>
      </c>
      <c r="N27" s="56" t="s">
        <v>335</v>
      </c>
      <c r="O27" s="56" t="s">
        <v>334</v>
      </c>
      <c r="P27" s="56" t="s">
        <v>337</v>
      </c>
      <c r="Q27" s="56" t="s">
        <v>336</v>
      </c>
      <c r="R27" s="56" t="s">
        <v>338</v>
      </c>
      <c r="S27" s="56" t="s">
        <v>339</v>
      </c>
      <c r="T27" s="56" t="s">
        <v>341</v>
      </c>
      <c r="U27" s="56" t="s">
        <v>344</v>
      </c>
      <c r="V27" s="56" t="s">
        <v>340</v>
      </c>
      <c r="W27" s="56" t="s">
        <v>343</v>
      </c>
      <c r="X27" s="56" t="s">
        <v>345</v>
      </c>
      <c r="Y27" s="56" t="s">
        <v>352</v>
      </c>
      <c r="Z27" s="56" t="s">
        <v>346</v>
      </c>
      <c r="AA27" s="56" t="s">
        <v>353</v>
      </c>
      <c r="AB27" s="56" t="s">
        <v>349</v>
      </c>
      <c r="AC27" s="56" t="s">
        <v>351</v>
      </c>
      <c r="AD27" s="56" t="s">
        <v>354</v>
      </c>
      <c r="AE27" s="56" t="s">
        <v>350</v>
      </c>
      <c r="AF27" s="56"/>
      <c r="AG27" s="56"/>
    </row>
    <row r="28" spans="1:73" x14ac:dyDescent="0.25">
      <c r="A28" s="56">
        <v>130</v>
      </c>
      <c r="B28" s="56">
        <f>A28</f>
        <v>130</v>
      </c>
      <c r="C28" s="94"/>
      <c r="D28" s="72" t="s">
        <v>325</v>
      </c>
      <c r="E28" s="11">
        <v>10</v>
      </c>
      <c r="F28" s="11">
        <v>32.700000000000003</v>
      </c>
      <c r="G28" s="11">
        <v>1381.1</v>
      </c>
      <c r="H28" s="11">
        <v>947.2</v>
      </c>
      <c r="I28" s="11">
        <v>103.4</v>
      </c>
      <c r="J28" s="11">
        <v>1559.6</v>
      </c>
      <c r="K28" s="11">
        <v>37.9</v>
      </c>
      <c r="L28" s="11">
        <v>34.9</v>
      </c>
      <c r="M28" s="11">
        <v>2.4</v>
      </c>
      <c r="N28" s="11">
        <v>1.5</v>
      </c>
      <c r="O28" s="11">
        <v>2.5</v>
      </c>
      <c r="P28" s="11">
        <v>5.7</v>
      </c>
      <c r="Q28" s="11">
        <v>4</v>
      </c>
      <c r="R28" s="11">
        <v>2.6</v>
      </c>
      <c r="S28" s="11">
        <v>3.7</v>
      </c>
      <c r="T28" s="11">
        <v>0.9</v>
      </c>
      <c r="U28" s="11">
        <v>3.3</v>
      </c>
      <c r="V28" s="11">
        <v>0.2</v>
      </c>
      <c r="W28" s="11">
        <v>11.2</v>
      </c>
      <c r="X28" s="11">
        <v>1</v>
      </c>
      <c r="Y28" s="11">
        <v>1.6</v>
      </c>
      <c r="Z28" s="11">
        <v>3.6</v>
      </c>
      <c r="AA28" s="11">
        <v>0.2</v>
      </c>
      <c r="AB28" s="11">
        <v>4.2</v>
      </c>
      <c r="AC28" s="11">
        <v>0.8</v>
      </c>
      <c r="AD28" s="11">
        <v>0.5</v>
      </c>
      <c r="AE28" s="11">
        <v>0.4</v>
      </c>
      <c r="AF28" s="56"/>
      <c r="AG28" s="56"/>
      <c r="AI28" s="107">
        <v>130</v>
      </c>
      <c r="AJ28" s="56">
        <f t="shared" ref="AJ28" si="419">HLOOKUP(AJ$2,$E27:$AG28,2,FALSE)</f>
        <v>10</v>
      </c>
      <c r="AK28" s="56">
        <f t="shared" ref="AK28" si="420">HLOOKUP(AK$2,$E27:$AG28,2,FALSE)</f>
        <v>32.700000000000003</v>
      </c>
      <c r="AL28" s="56">
        <f t="shared" ref="AL28" si="421">HLOOKUP(AL$2,$E27:$AG28,2,FALSE)</f>
        <v>1381.1</v>
      </c>
      <c r="AM28" s="56">
        <f t="shared" ref="AM28" si="422">HLOOKUP(AM$2,$E27:$AG28,2,FALSE)</f>
        <v>947.2</v>
      </c>
      <c r="AN28" s="56">
        <f t="shared" ref="AN28" si="423">HLOOKUP(AN$2,$E27:$AG28,2,FALSE)</f>
        <v>103.4</v>
      </c>
      <c r="AO28" s="56">
        <f t="shared" ref="AO28" si="424">HLOOKUP(AO$2,$E27:$AG28,2,FALSE)</f>
        <v>1559.6</v>
      </c>
      <c r="AP28" s="56">
        <f t="shared" ref="AP28" si="425">HLOOKUP(AP$2,$E27:$AG28,2,FALSE)</f>
        <v>37.9</v>
      </c>
      <c r="AQ28" s="56">
        <f t="shared" ref="AQ28" si="426">HLOOKUP(AQ$2,$E27:$AG28,2,FALSE)</f>
        <v>34.9</v>
      </c>
      <c r="AR28" s="56">
        <f t="shared" ref="AR28" si="427">HLOOKUP(AR$2,$E27:$AG28,2,FALSE)</f>
        <v>2.4</v>
      </c>
      <c r="AS28" s="56" t="e">
        <f t="shared" ref="AS28" si="428">HLOOKUP(AS$2,$E27:$AG28,2,FALSE)</f>
        <v>#N/A</v>
      </c>
      <c r="AT28" s="56">
        <f t="shared" ref="AT28" si="429">HLOOKUP(AT$2,$E27:$AG28,2,FALSE)</f>
        <v>1.5</v>
      </c>
      <c r="AU28" s="56" t="e">
        <f t="shared" ref="AU28" si="430">HLOOKUP(AU$2,$E27:$AG28,2,FALSE)</f>
        <v>#N/A</v>
      </c>
      <c r="AV28" s="56">
        <f t="shared" ref="AV28" si="431">HLOOKUP(AV$2,$E27:$AG28,2,FALSE)</f>
        <v>2.5</v>
      </c>
      <c r="AW28" s="56">
        <f t="shared" ref="AW28" si="432">HLOOKUP(AW$2,$E27:$AG28,2,FALSE)</f>
        <v>5.7</v>
      </c>
      <c r="AX28" s="56">
        <f t="shared" ref="AX28" si="433">HLOOKUP(AX$2,$E27:$AG28,2,FALSE)</f>
        <v>4</v>
      </c>
      <c r="AY28" s="56">
        <f t="shared" ref="AY28" si="434">HLOOKUP(AY$2,$E27:$AG28,2,FALSE)</f>
        <v>2.6</v>
      </c>
      <c r="AZ28" s="56">
        <f t="shared" ref="AZ28" si="435">HLOOKUP(AZ$2,$E27:$AG28,2,FALSE)</f>
        <v>3.7</v>
      </c>
      <c r="BA28" s="56" t="e">
        <f t="shared" ref="BA28" si="436">HLOOKUP(BA$2,$E27:$AG28,2,FALSE)</f>
        <v>#N/A</v>
      </c>
      <c r="BB28" s="56" t="e">
        <f t="shared" ref="BB28" si="437">HLOOKUP(BB$2,$E27:$AG28,2,FALSE)</f>
        <v>#N/A</v>
      </c>
      <c r="BC28" s="56" t="e">
        <f t="shared" ref="BC28" si="438">HLOOKUP(BC$2,$E27:$AG28,2,FALSE)</f>
        <v>#N/A</v>
      </c>
      <c r="BD28" s="56">
        <f t="shared" ref="BD28" si="439">HLOOKUP(BD$2,$E27:$AG28,2,FALSE)</f>
        <v>0.9</v>
      </c>
      <c r="BE28" s="56">
        <f t="shared" ref="BE28" si="440">HLOOKUP(BE$2,$E27:$AG28,2,FALSE)</f>
        <v>3.3</v>
      </c>
      <c r="BF28" s="56">
        <f t="shared" ref="BF28" si="441">HLOOKUP(BF$2,$E27:$AG28,2,FALSE)</f>
        <v>0.2</v>
      </c>
      <c r="BG28" s="56" t="e">
        <f t="shared" ref="BG28" si="442">HLOOKUP(BG$2,$E27:$AG28,2,FALSE)</f>
        <v>#N/A</v>
      </c>
      <c r="BH28" s="56">
        <f t="shared" ref="BH28" si="443">HLOOKUP(BH$2,$E27:$AG28,2,FALSE)</f>
        <v>11.2</v>
      </c>
      <c r="BI28" s="56">
        <f t="shared" ref="BI28" si="444">HLOOKUP(BI$2,$E27:$AG28,2,FALSE)</f>
        <v>1</v>
      </c>
      <c r="BJ28" s="56">
        <f t="shared" ref="BJ28" si="445">HLOOKUP(BJ$2,$E27:$AG28,2,FALSE)</f>
        <v>1.6</v>
      </c>
      <c r="BK28" s="56">
        <f t="shared" ref="BK28" si="446">HLOOKUP(BK$2,$E27:$AG28,2,FALSE)</f>
        <v>3.6</v>
      </c>
      <c r="BL28" s="56" t="e">
        <f t="shared" ref="BL28" si="447">HLOOKUP(BL$2,$E27:$AG28,2,FALSE)</f>
        <v>#N/A</v>
      </c>
      <c r="BM28" s="56" t="e">
        <f t="shared" ref="BM28" si="448">HLOOKUP(BM$2,$E27:$AG28,2,FALSE)</f>
        <v>#N/A</v>
      </c>
      <c r="BN28" s="56">
        <f t="shared" ref="BN28" si="449">HLOOKUP(BN$2,$E27:$AG28,2,FALSE)</f>
        <v>0.2</v>
      </c>
      <c r="BO28" s="56">
        <f t="shared" ref="BO28" si="450">HLOOKUP(BO$2,$E27:$AG28,2,FALSE)</f>
        <v>4.2</v>
      </c>
      <c r="BP28" s="56" t="e">
        <f t="shared" ref="BP28" si="451">HLOOKUP(BP$2,$E27:$AG28,2,FALSE)</f>
        <v>#N/A</v>
      </c>
      <c r="BQ28" s="56" t="e">
        <f t="shared" ref="BQ28" si="452">HLOOKUP(BQ$2,$E27:$AG28,2,FALSE)</f>
        <v>#N/A</v>
      </c>
      <c r="BR28" s="56">
        <f t="shared" ref="BR28" si="453">HLOOKUP(BR$2,$E27:$AG28,2,FALSE)</f>
        <v>0.8</v>
      </c>
      <c r="BS28" s="56">
        <f t="shared" ref="BS28" si="454">HLOOKUP(BS$2,$E27:$AG28,2,FALSE)</f>
        <v>0.5</v>
      </c>
      <c r="BT28" s="56">
        <f t="shared" ref="BT28" si="455">HLOOKUP(BT$2,$E27:$AG28,2,FALSE)</f>
        <v>0.4</v>
      </c>
      <c r="BU28" s="56" t="e">
        <f t="shared" ref="BU28" si="456">HLOOKUP(BU$2,$E27:$AG28,2,FALSE)</f>
        <v>#N/A</v>
      </c>
    </row>
    <row r="29" spans="1:73" x14ac:dyDescent="0.25">
      <c r="B29" s="56">
        <f>A30-1</f>
        <v>139</v>
      </c>
      <c r="C29" s="94" t="s">
        <v>490</v>
      </c>
      <c r="D29" s="71" t="s">
        <v>0</v>
      </c>
      <c r="E29" s="56" t="s">
        <v>326</v>
      </c>
      <c r="F29" s="56" t="s">
        <v>327</v>
      </c>
      <c r="G29" s="56" t="s">
        <v>52</v>
      </c>
      <c r="H29" s="56" t="s">
        <v>53</v>
      </c>
      <c r="I29" s="56" t="s">
        <v>328</v>
      </c>
      <c r="J29" s="56" t="s">
        <v>55</v>
      </c>
      <c r="K29" s="56" t="s">
        <v>329</v>
      </c>
      <c r="L29" s="56" t="s">
        <v>330</v>
      </c>
      <c r="M29" s="56" t="s">
        <v>331</v>
      </c>
      <c r="N29" s="56" t="s">
        <v>332</v>
      </c>
      <c r="O29" s="56" t="s">
        <v>335</v>
      </c>
      <c r="P29" s="56" t="s">
        <v>334</v>
      </c>
      <c r="Q29" s="56" t="s">
        <v>336</v>
      </c>
      <c r="R29" s="56" t="s">
        <v>338</v>
      </c>
      <c r="S29" s="56" t="s">
        <v>342</v>
      </c>
      <c r="T29" s="56" t="s">
        <v>340</v>
      </c>
      <c r="U29" s="56" t="s">
        <v>343</v>
      </c>
      <c r="V29" s="56" t="s">
        <v>345</v>
      </c>
      <c r="W29" s="56" t="s">
        <v>352</v>
      </c>
      <c r="X29" s="56" t="s">
        <v>346</v>
      </c>
      <c r="Y29" s="56" t="s">
        <v>348</v>
      </c>
      <c r="Z29" s="56" t="s">
        <v>349</v>
      </c>
      <c r="AA29" s="56" t="s">
        <v>351</v>
      </c>
      <c r="AB29" s="56" t="s">
        <v>350</v>
      </c>
      <c r="AC29" s="56"/>
      <c r="AD29" s="56"/>
      <c r="AE29" s="56"/>
      <c r="AF29" s="56"/>
      <c r="AG29" s="56"/>
    </row>
    <row r="30" spans="1:73" x14ac:dyDescent="0.25">
      <c r="A30" s="56">
        <v>140</v>
      </c>
      <c r="B30" s="56">
        <f>A30</f>
        <v>140</v>
      </c>
      <c r="C30" s="94"/>
      <c r="D30" s="72" t="s">
        <v>325</v>
      </c>
      <c r="E30" s="11">
        <v>7.3</v>
      </c>
      <c r="F30" s="11">
        <v>16.3</v>
      </c>
      <c r="G30" s="11">
        <v>1961.1</v>
      </c>
      <c r="H30" s="11">
        <v>1026.3</v>
      </c>
      <c r="I30" s="11">
        <v>115</v>
      </c>
      <c r="J30" s="11">
        <v>1871.7</v>
      </c>
      <c r="K30" s="11">
        <v>29.2</v>
      </c>
      <c r="L30" s="11">
        <v>38.4</v>
      </c>
      <c r="M30" s="11">
        <v>0.6</v>
      </c>
      <c r="N30" s="11">
        <v>0.2</v>
      </c>
      <c r="O30" s="11">
        <v>0.7</v>
      </c>
      <c r="P30" s="11">
        <v>5.6</v>
      </c>
      <c r="Q30" s="11">
        <v>2</v>
      </c>
      <c r="R30" s="11">
        <v>0.5</v>
      </c>
      <c r="S30" s="11">
        <v>0.1</v>
      </c>
      <c r="T30" s="11">
        <v>2.9</v>
      </c>
      <c r="U30" s="11">
        <v>3</v>
      </c>
      <c r="V30" s="11">
        <v>2.2000000000000002</v>
      </c>
      <c r="W30" s="11">
        <v>9</v>
      </c>
      <c r="X30" s="11">
        <v>6.5</v>
      </c>
      <c r="Y30" s="11">
        <v>0.1</v>
      </c>
      <c r="Z30" s="11">
        <v>9.9</v>
      </c>
      <c r="AA30" s="11">
        <v>0.9</v>
      </c>
      <c r="AB30" s="11">
        <v>0.8</v>
      </c>
      <c r="AF30" s="56"/>
      <c r="AG30" s="56"/>
      <c r="AI30" s="107">
        <v>140</v>
      </c>
      <c r="AJ30" s="56">
        <f t="shared" ref="AJ30" si="457">HLOOKUP(AJ$2,$E29:$AG30,2,FALSE)</f>
        <v>7.3</v>
      </c>
      <c r="AK30" s="56">
        <f t="shared" ref="AK30" si="458">HLOOKUP(AK$2,$E29:$AG30,2,FALSE)</f>
        <v>16.3</v>
      </c>
      <c r="AL30" s="56">
        <f t="shared" ref="AL30" si="459">HLOOKUP(AL$2,$E29:$AG30,2,FALSE)</f>
        <v>1961.1</v>
      </c>
      <c r="AM30" s="56">
        <f t="shared" ref="AM30" si="460">HLOOKUP(AM$2,$E29:$AG30,2,FALSE)</f>
        <v>1026.3</v>
      </c>
      <c r="AN30" s="56">
        <f t="shared" ref="AN30" si="461">HLOOKUP(AN$2,$E29:$AG30,2,FALSE)</f>
        <v>115</v>
      </c>
      <c r="AO30" s="56">
        <f t="shared" ref="AO30" si="462">HLOOKUP(AO$2,$E29:$AG30,2,FALSE)</f>
        <v>1871.7</v>
      </c>
      <c r="AP30" s="56">
        <f t="shared" ref="AP30" si="463">HLOOKUP(AP$2,$E29:$AG30,2,FALSE)</f>
        <v>29.2</v>
      </c>
      <c r="AQ30" s="56">
        <f t="shared" ref="AQ30" si="464">HLOOKUP(AQ$2,$E29:$AG30,2,FALSE)</f>
        <v>38.4</v>
      </c>
      <c r="AR30" s="56">
        <f t="shared" ref="AR30" si="465">HLOOKUP(AR$2,$E29:$AG30,2,FALSE)</f>
        <v>0.6</v>
      </c>
      <c r="AS30" s="56">
        <f t="shared" ref="AS30" si="466">HLOOKUP(AS$2,$E29:$AG30,2,FALSE)</f>
        <v>0.2</v>
      </c>
      <c r="AT30" s="56">
        <f t="shared" ref="AT30" si="467">HLOOKUP(AT$2,$E29:$AG30,2,FALSE)</f>
        <v>0.7</v>
      </c>
      <c r="AU30" s="56" t="e">
        <f t="shared" ref="AU30" si="468">HLOOKUP(AU$2,$E29:$AG30,2,FALSE)</f>
        <v>#N/A</v>
      </c>
      <c r="AV30" s="56">
        <f t="shared" ref="AV30" si="469">HLOOKUP(AV$2,$E29:$AG30,2,FALSE)</f>
        <v>5.6</v>
      </c>
      <c r="AW30" s="56" t="e">
        <f t="shared" ref="AW30" si="470">HLOOKUP(AW$2,$E29:$AG30,2,FALSE)</f>
        <v>#N/A</v>
      </c>
      <c r="AX30" s="56">
        <f t="shared" ref="AX30" si="471">HLOOKUP(AX$2,$E29:$AG30,2,FALSE)</f>
        <v>2</v>
      </c>
      <c r="AY30" s="56">
        <f t="shared" ref="AY30" si="472">HLOOKUP(AY$2,$E29:$AG30,2,FALSE)</f>
        <v>0.5</v>
      </c>
      <c r="AZ30" s="56" t="e">
        <f t="shared" ref="AZ30" si="473">HLOOKUP(AZ$2,$E29:$AG30,2,FALSE)</f>
        <v>#N/A</v>
      </c>
      <c r="BA30" s="56" t="e">
        <f t="shared" ref="BA30" si="474">HLOOKUP(BA$2,$E29:$AG30,2,FALSE)</f>
        <v>#N/A</v>
      </c>
      <c r="BB30" s="56">
        <f t="shared" ref="BB30" si="475">HLOOKUP(BB$2,$E29:$AG30,2,FALSE)</f>
        <v>0.1</v>
      </c>
      <c r="BC30" s="56" t="e">
        <f t="shared" ref="BC30" si="476">HLOOKUP(BC$2,$E29:$AG30,2,FALSE)</f>
        <v>#N/A</v>
      </c>
      <c r="BD30" s="56" t="e">
        <f t="shared" ref="BD30" si="477">HLOOKUP(BD$2,$E29:$AG30,2,FALSE)</f>
        <v>#N/A</v>
      </c>
      <c r="BE30" s="56" t="e">
        <f t="shared" ref="BE30" si="478">HLOOKUP(BE$2,$E29:$AG30,2,FALSE)</f>
        <v>#N/A</v>
      </c>
      <c r="BF30" s="56">
        <f t="shared" ref="BF30" si="479">HLOOKUP(BF$2,$E29:$AG30,2,FALSE)</f>
        <v>2.9</v>
      </c>
      <c r="BG30" s="56" t="e">
        <f t="shared" ref="BG30" si="480">HLOOKUP(BG$2,$E29:$AG30,2,FALSE)</f>
        <v>#N/A</v>
      </c>
      <c r="BH30" s="56">
        <f t="shared" ref="BH30" si="481">HLOOKUP(BH$2,$E29:$AG30,2,FALSE)</f>
        <v>3</v>
      </c>
      <c r="BI30" s="56">
        <f t="shared" ref="BI30" si="482">HLOOKUP(BI$2,$E29:$AG30,2,FALSE)</f>
        <v>2.2000000000000002</v>
      </c>
      <c r="BJ30" s="56">
        <f t="shared" ref="BJ30" si="483">HLOOKUP(BJ$2,$E29:$AG30,2,FALSE)</f>
        <v>9</v>
      </c>
      <c r="BK30" s="56">
        <f t="shared" ref="BK30" si="484">HLOOKUP(BK$2,$E29:$AG30,2,FALSE)</f>
        <v>6.5</v>
      </c>
      <c r="BL30" s="56" t="e">
        <f t="shared" ref="BL30" si="485">HLOOKUP(BL$2,$E29:$AG30,2,FALSE)</f>
        <v>#N/A</v>
      </c>
      <c r="BM30" s="56">
        <f t="shared" ref="BM30" si="486">HLOOKUP(BM$2,$E29:$AG30,2,FALSE)</f>
        <v>0.1</v>
      </c>
      <c r="BN30" s="56" t="e">
        <f t="shared" ref="BN30" si="487">HLOOKUP(BN$2,$E29:$AG30,2,FALSE)</f>
        <v>#N/A</v>
      </c>
      <c r="BO30" s="56">
        <f t="shared" ref="BO30" si="488">HLOOKUP(BO$2,$E29:$AG30,2,FALSE)</f>
        <v>9.9</v>
      </c>
      <c r="BP30" s="56" t="e">
        <f t="shared" ref="BP30" si="489">HLOOKUP(BP$2,$E29:$AG30,2,FALSE)</f>
        <v>#N/A</v>
      </c>
      <c r="BQ30" s="56" t="e">
        <f t="shared" ref="BQ30" si="490">HLOOKUP(BQ$2,$E29:$AG30,2,FALSE)</f>
        <v>#N/A</v>
      </c>
      <c r="BR30" s="56">
        <f t="shared" ref="BR30" si="491">HLOOKUP(BR$2,$E29:$AG30,2,FALSE)</f>
        <v>0.9</v>
      </c>
      <c r="BS30" s="56" t="e">
        <f t="shared" ref="BS30" si="492">HLOOKUP(BS$2,$E29:$AG30,2,FALSE)</f>
        <v>#N/A</v>
      </c>
      <c r="BT30" s="56">
        <f t="shared" ref="BT30" si="493">HLOOKUP(BT$2,$E29:$AG30,2,FALSE)</f>
        <v>0.8</v>
      </c>
      <c r="BU30" s="56" t="e">
        <f t="shared" ref="BU30" si="494">HLOOKUP(BU$2,$E29:$AG30,2,FALSE)</f>
        <v>#N/A</v>
      </c>
    </row>
    <row r="31" spans="1:73" x14ac:dyDescent="0.25">
      <c r="B31" s="56">
        <f>A32-1</f>
        <v>149</v>
      </c>
      <c r="C31" s="94" t="s">
        <v>486</v>
      </c>
      <c r="D31" s="71" t="s">
        <v>0</v>
      </c>
      <c r="E31" s="56" t="s">
        <v>326</v>
      </c>
      <c r="F31" s="56" t="s">
        <v>327</v>
      </c>
      <c r="G31" s="56" t="s">
        <v>52</v>
      </c>
      <c r="H31" s="56" t="s">
        <v>53</v>
      </c>
      <c r="I31" s="56" t="s">
        <v>328</v>
      </c>
      <c r="J31" s="56" t="s">
        <v>55</v>
      </c>
      <c r="K31" s="56" t="s">
        <v>329</v>
      </c>
      <c r="L31" s="56" t="s">
        <v>330</v>
      </c>
      <c r="M31" s="56" t="s">
        <v>331</v>
      </c>
      <c r="N31" s="56" t="s">
        <v>332</v>
      </c>
      <c r="O31" s="56" t="s">
        <v>334</v>
      </c>
      <c r="P31" s="56" t="s">
        <v>336</v>
      </c>
      <c r="Q31" s="56" t="s">
        <v>338</v>
      </c>
      <c r="R31" s="56" t="s">
        <v>341</v>
      </c>
      <c r="S31" s="56" t="s">
        <v>340</v>
      </c>
      <c r="T31" s="56" t="s">
        <v>343</v>
      </c>
      <c r="U31" s="56" t="s">
        <v>345</v>
      </c>
      <c r="V31" s="56" t="s">
        <v>346</v>
      </c>
      <c r="W31" s="56" t="s">
        <v>349</v>
      </c>
      <c r="X31" s="56" t="s">
        <v>351</v>
      </c>
      <c r="Y31" s="56" t="s">
        <v>350</v>
      </c>
      <c r="Z31" s="56"/>
      <c r="AA31" s="56"/>
      <c r="AB31" s="56"/>
      <c r="AC31" s="56"/>
      <c r="AD31" s="56"/>
      <c r="AE31" s="56"/>
      <c r="AF31" s="56"/>
      <c r="AG31" s="56"/>
    </row>
    <row r="32" spans="1:73" x14ac:dyDescent="0.25">
      <c r="A32" s="56">
        <v>150</v>
      </c>
      <c r="B32" s="56">
        <f>A32</f>
        <v>150</v>
      </c>
      <c r="C32" s="94"/>
      <c r="D32" s="72" t="s">
        <v>325</v>
      </c>
      <c r="E32" s="11">
        <v>7.3</v>
      </c>
      <c r="F32" s="11">
        <v>41.1</v>
      </c>
      <c r="G32" s="11">
        <v>1858.6</v>
      </c>
      <c r="H32" s="11">
        <v>926.6</v>
      </c>
      <c r="I32" s="11">
        <v>104.7</v>
      </c>
      <c r="J32" s="11">
        <v>1724</v>
      </c>
      <c r="K32" s="11">
        <v>31.3</v>
      </c>
      <c r="L32" s="11">
        <v>37.5</v>
      </c>
      <c r="M32" s="11">
        <v>0.7</v>
      </c>
      <c r="N32" s="11">
        <v>0.3</v>
      </c>
      <c r="O32" s="11">
        <v>5.2</v>
      </c>
      <c r="P32" s="11">
        <v>10.7</v>
      </c>
      <c r="Q32" s="11">
        <v>0.7</v>
      </c>
      <c r="R32" s="11">
        <v>1.9</v>
      </c>
      <c r="S32" s="11">
        <v>2.9</v>
      </c>
      <c r="T32" s="11">
        <v>4.5</v>
      </c>
      <c r="U32" s="11">
        <v>1.7</v>
      </c>
      <c r="V32" s="11">
        <v>1.6</v>
      </c>
      <c r="W32" s="11">
        <v>6.9</v>
      </c>
      <c r="X32" s="11">
        <v>0.4</v>
      </c>
      <c r="Y32" s="11">
        <v>0.1</v>
      </c>
      <c r="AF32" s="56"/>
      <c r="AG32" s="56"/>
      <c r="AI32" s="107">
        <v>150</v>
      </c>
      <c r="AJ32" s="56">
        <f t="shared" ref="AJ32" si="495">HLOOKUP(AJ$2,$E31:$AG32,2,FALSE)</f>
        <v>7.3</v>
      </c>
      <c r="AK32" s="56">
        <f t="shared" ref="AK32" si="496">HLOOKUP(AK$2,$E31:$AG32,2,FALSE)</f>
        <v>41.1</v>
      </c>
      <c r="AL32" s="56">
        <f t="shared" ref="AL32" si="497">HLOOKUP(AL$2,$E31:$AG32,2,FALSE)</f>
        <v>1858.6</v>
      </c>
      <c r="AM32" s="56">
        <f t="shared" ref="AM32" si="498">HLOOKUP(AM$2,$E31:$AG32,2,FALSE)</f>
        <v>926.6</v>
      </c>
      <c r="AN32" s="56">
        <f t="shared" ref="AN32" si="499">HLOOKUP(AN$2,$E31:$AG32,2,FALSE)</f>
        <v>104.7</v>
      </c>
      <c r="AO32" s="56">
        <f t="shared" ref="AO32" si="500">HLOOKUP(AO$2,$E31:$AG32,2,FALSE)</f>
        <v>1724</v>
      </c>
      <c r="AP32" s="56">
        <f t="shared" ref="AP32" si="501">HLOOKUP(AP$2,$E31:$AG32,2,FALSE)</f>
        <v>31.3</v>
      </c>
      <c r="AQ32" s="56">
        <f t="shared" ref="AQ32" si="502">HLOOKUP(AQ$2,$E31:$AG32,2,FALSE)</f>
        <v>37.5</v>
      </c>
      <c r="AR32" s="56">
        <f t="shared" ref="AR32" si="503">HLOOKUP(AR$2,$E31:$AG32,2,FALSE)</f>
        <v>0.7</v>
      </c>
      <c r="AS32" s="56">
        <f t="shared" ref="AS32" si="504">HLOOKUP(AS$2,$E31:$AG32,2,FALSE)</f>
        <v>0.3</v>
      </c>
      <c r="AT32" s="56" t="e">
        <f t="shared" ref="AT32" si="505">HLOOKUP(AT$2,$E31:$AG32,2,FALSE)</f>
        <v>#N/A</v>
      </c>
      <c r="AU32" s="56" t="e">
        <f t="shared" ref="AU32" si="506">HLOOKUP(AU$2,$E31:$AG32,2,FALSE)</f>
        <v>#N/A</v>
      </c>
      <c r="AV32" s="56">
        <f t="shared" ref="AV32" si="507">HLOOKUP(AV$2,$E31:$AG32,2,FALSE)</f>
        <v>5.2</v>
      </c>
      <c r="AW32" s="56" t="e">
        <f t="shared" ref="AW32" si="508">HLOOKUP(AW$2,$E31:$AG32,2,FALSE)</f>
        <v>#N/A</v>
      </c>
      <c r="AX32" s="56">
        <f t="shared" ref="AX32" si="509">HLOOKUP(AX$2,$E31:$AG32,2,FALSE)</f>
        <v>10.7</v>
      </c>
      <c r="AY32" s="56">
        <f t="shared" ref="AY32" si="510">HLOOKUP(AY$2,$E31:$AG32,2,FALSE)</f>
        <v>0.7</v>
      </c>
      <c r="AZ32" s="56" t="e">
        <f t="shared" ref="AZ32" si="511">HLOOKUP(AZ$2,$E31:$AG32,2,FALSE)</f>
        <v>#N/A</v>
      </c>
      <c r="BA32" s="56" t="e">
        <f t="shared" ref="BA32" si="512">HLOOKUP(BA$2,$E31:$AG32,2,FALSE)</f>
        <v>#N/A</v>
      </c>
      <c r="BB32" s="56" t="e">
        <f t="shared" ref="BB32" si="513">HLOOKUP(BB$2,$E31:$AG32,2,FALSE)</f>
        <v>#N/A</v>
      </c>
      <c r="BC32" s="56" t="e">
        <f t="shared" ref="BC32" si="514">HLOOKUP(BC$2,$E31:$AG32,2,FALSE)</f>
        <v>#N/A</v>
      </c>
      <c r="BD32" s="56">
        <f t="shared" ref="BD32" si="515">HLOOKUP(BD$2,$E31:$AG32,2,FALSE)</f>
        <v>1.9</v>
      </c>
      <c r="BE32" s="56" t="e">
        <f t="shared" ref="BE32" si="516">HLOOKUP(BE$2,$E31:$AG32,2,FALSE)</f>
        <v>#N/A</v>
      </c>
      <c r="BF32" s="56">
        <f t="shared" ref="BF32" si="517">HLOOKUP(BF$2,$E31:$AG32,2,FALSE)</f>
        <v>2.9</v>
      </c>
      <c r="BG32" s="56" t="e">
        <f t="shared" ref="BG32" si="518">HLOOKUP(BG$2,$E31:$AG32,2,FALSE)</f>
        <v>#N/A</v>
      </c>
      <c r="BH32" s="56">
        <f t="shared" ref="BH32" si="519">HLOOKUP(BH$2,$E31:$AG32,2,FALSE)</f>
        <v>4.5</v>
      </c>
      <c r="BI32" s="56">
        <f t="shared" ref="BI32" si="520">HLOOKUP(BI$2,$E31:$AG32,2,FALSE)</f>
        <v>1.7</v>
      </c>
      <c r="BJ32" s="56" t="e">
        <f t="shared" ref="BJ32" si="521">HLOOKUP(BJ$2,$E31:$AG32,2,FALSE)</f>
        <v>#N/A</v>
      </c>
      <c r="BK32" s="56">
        <f t="shared" ref="BK32" si="522">HLOOKUP(BK$2,$E31:$AG32,2,FALSE)</f>
        <v>1.6</v>
      </c>
      <c r="BL32" s="56" t="e">
        <f t="shared" ref="BL32" si="523">HLOOKUP(BL$2,$E31:$AG32,2,FALSE)</f>
        <v>#N/A</v>
      </c>
      <c r="BM32" s="56" t="e">
        <f t="shared" ref="BM32" si="524">HLOOKUP(BM$2,$E31:$AG32,2,FALSE)</f>
        <v>#N/A</v>
      </c>
      <c r="BN32" s="56" t="e">
        <f t="shared" ref="BN32" si="525">HLOOKUP(BN$2,$E31:$AG32,2,FALSE)</f>
        <v>#N/A</v>
      </c>
      <c r="BO32" s="56">
        <f t="shared" ref="BO32" si="526">HLOOKUP(BO$2,$E31:$AG32,2,FALSE)</f>
        <v>6.9</v>
      </c>
      <c r="BP32" s="56" t="e">
        <f t="shared" ref="BP32" si="527">HLOOKUP(BP$2,$E31:$AG32,2,FALSE)</f>
        <v>#N/A</v>
      </c>
      <c r="BQ32" s="56" t="e">
        <f t="shared" ref="BQ32" si="528">HLOOKUP(BQ$2,$E31:$AG32,2,FALSE)</f>
        <v>#N/A</v>
      </c>
      <c r="BR32" s="56">
        <f t="shared" ref="BR32" si="529">HLOOKUP(BR$2,$E31:$AG32,2,FALSE)</f>
        <v>0.4</v>
      </c>
      <c r="BS32" s="56" t="e">
        <f t="shared" ref="BS32" si="530">HLOOKUP(BS$2,$E31:$AG32,2,FALSE)</f>
        <v>#N/A</v>
      </c>
      <c r="BT32" s="56">
        <f t="shared" ref="BT32" si="531">HLOOKUP(BT$2,$E31:$AG32,2,FALSE)</f>
        <v>0.1</v>
      </c>
      <c r="BU32" s="56" t="e">
        <f t="shared" ref="BU32" si="532">HLOOKUP(BU$2,$E31:$AG32,2,FALSE)</f>
        <v>#N/A</v>
      </c>
    </row>
    <row r="33" spans="1:73" x14ac:dyDescent="0.25">
      <c r="B33" s="56">
        <f>A34-1</f>
        <v>159</v>
      </c>
      <c r="C33" s="94" t="s">
        <v>494</v>
      </c>
      <c r="D33" s="71" t="s">
        <v>0</v>
      </c>
      <c r="E33" s="56" t="s">
        <v>326</v>
      </c>
      <c r="F33" s="56" t="s">
        <v>327</v>
      </c>
      <c r="G33" s="56" t="s">
        <v>52</v>
      </c>
      <c r="H33" s="56" t="s">
        <v>53</v>
      </c>
      <c r="I33" s="56" t="s">
        <v>328</v>
      </c>
      <c r="J33" s="56" t="s">
        <v>55</v>
      </c>
      <c r="K33" s="56" t="s">
        <v>329</v>
      </c>
      <c r="L33" s="56" t="s">
        <v>330</v>
      </c>
      <c r="M33" s="56" t="s">
        <v>331</v>
      </c>
      <c r="N33" s="56" t="s">
        <v>332</v>
      </c>
      <c r="O33" s="56" t="s">
        <v>334</v>
      </c>
      <c r="P33" s="56" t="s">
        <v>336</v>
      </c>
      <c r="Q33" s="56" t="s">
        <v>338</v>
      </c>
      <c r="R33" s="56" t="s">
        <v>339</v>
      </c>
      <c r="S33" s="56" t="s">
        <v>341</v>
      </c>
      <c r="T33" s="56" t="s">
        <v>344</v>
      </c>
      <c r="U33" s="56" t="s">
        <v>340</v>
      </c>
      <c r="V33" s="56" t="s">
        <v>343</v>
      </c>
      <c r="W33" s="56" t="s">
        <v>345</v>
      </c>
      <c r="X33" s="56" t="s">
        <v>352</v>
      </c>
      <c r="Y33" s="56" t="s">
        <v>346</v>
      </c>
      <c r="Z33" s="56" t="s">
        <v>349</v>
      </c>
      <c r="AA33" s="56" t="s">
        <v>354</v>
      </c>
      <c r="AB33" s="56" t="s">
        <v>350</v>
      </c>
      <c r="AC33" s="56"/>
      <c r="AD33" s="56"/>
      <c r="AE33" s="56"/>
      <c r="AF33" s="56"/>
      <c r="AG33" s="56"/>
    </row>
    <row r="34" spans="1:73" x14ac:dyDescent="0.25">
      <c r="A34" s="56">
        <v>160</v>
      </c>
      <c r="B34" s="56">
        <f>A34</f>
        <v>160</v>
      </c>
      <c r="C34" s="94"/>
      <c r="D34" s="72" t="s">
        <v>325</v>
      </c>
      <c r="E34" s="11">
        <v>9</v>
      </c>
      <c r="F34" s="11">
        <v>36.200000000000003</v>
      </c>
      <c r="G34" s="11">
        <v>1726.8</v>
      </c>
      <c r="H34" s="11">
        <v>925.5</v>
      </c>
      <c r="I34" s="11">
        <v>107.3</v>
      </c>
      <c r="J34" s="11">
        <v>1833.8</v>
      </c>
      <c r="K34" s="11">
        <v>34</v>
      </c>
      <c r="L34" s="11">
        <v>37.700000000000003</v>
      </c>
      <c r="M34" s="11">
        <v>1.2</v>
      </c>
      <c r="N34" s="11">
        <v>0.3</v>
      </c>
      <c r="O34" s="11">
        <v>6</v>
      </c>
      <c r="P34" s="11">
        <v>10.9</v>
      </c>
      <c r="Q34" s="11">
        <v>1.2</v>
      </c>
      <c r="R34" s="11">
        <v>0.2</v>
      </c>
      <c r="S34" s="11">
        <v>0.5</v>
      </c>
      <c r="T34" s="11">
        <v>2.4</v>
      </c>
      <c r="U34" s="11">
        <v>2.1</v>
      </c>
      <c r="V34" s="11">
        <v>2.5</v>
      </c>
      <c r="W34" s="11">
        <v>0.7</v>
      </c>
      <c r="X34" s="11">
        <v>5.4</v>
      </c>
      <c r="Y34" s="11">
        <v>1.3</v>
      </c>
      <c r="Z34" s="11">
        <v>7.7</v>
      </c>
      <c r="AA34" s="11">
        <v>0.1</v>
      </c>
      <c r="AB34" s="11">
        <v>0.6</v>
      </c>
      <c r="AI34" s="107">
        <v>160</v>
      </c>
      <c r="AJ34" s="56">
        <f t="shared" ref="AJ34" si="533">HLOOKUP(AJ$2,$E33:$AG34,2,FALSE)</f>
        <v>9</v>
      </c>
      <c r="AK34" s="56">
        <f t="shared" ref="AK34" si="534">HLOOKUP(AK$2,$E33:$AG34,2,FALSE)</f>
        <v>36.200000000000003</v>
      </c>
      <c r="AL34" s="56">
        <f t="shared" ref="AL34" si="535">HLOOKUP(AL$2,$E33:$AG34,2,FALSE)</f>
        <v>1726.8</v>
      </c>
      <c r="AM34" s="56">
        <f t="shared" ref="AM34" si="536">HLOOKUP(AM$2,$E33:$AG34,2,FALSE)</f>
        <v>925.5</v>
      </c>
      <c r="AN34" s="56">
        <f t="shared" ref="AN34" si="537">HLOOKUP(AN$2,$E33:$AG34,2,FALSE)</f>
        <v>107.3</v>
      </c>
      <c r="AO34" s="56">
        <f t="shared" ref="AO34" si="538">HLOOKUP(AO$2,$E33:$AG34,2,FALSE)</f>
        <v>1833.8</v>
      </c>
      <c r="AP34" s="56">
        <f t="shared" ref="AP34" si="539">HLOOKUP(AP$2,$E33:$AG34,2,FALSE)</f>
        <v>34</v>
      </c>
      <c r="AQ34" s="56">
        <f t="shared" ref="AQ34" si="540">HLOOKUP(AQ$2,$E33:$AG34,2,FALSE)</f>
        <v>37.700000000000003</v>
      </c>
      <c r="AR34" s="56">
        <f t="shared" ref="AR34" si="541">HLOOKUP(AR$2,$E33:$AG34,2,FALSE)</f>
        <v>1.2</v>
      </c>
      <c r="AS34" s="56">
        <f t="shared" ref="AS34" si="542">HLOOKUP(AS$2,$E33:$AG34,2,FALSE)</f>
        <v>0.3</v>
      </c>
      <c r="AT34" s="56" t="e">
        <f t="shared" ref="AT34" si="543">HLOOKUP(AT$2,$E33:$AG34,2,FALSE)</f>
        <v>#N/A</v>
      </c>
      <c r="AU34" s="56" t="e">
        <f t="shared" ref="AU34" si="544">HLOOKUP(AU$2,$E33:$AG34,2,FALSE)</f>
        <v>#N/A</v>
      </c>
      <c r="AV34" s="56">
        <f t="shared" ref="AV34" si="545">HLOOKUP(AV$2,$E33:$AG34,2,FALSE)</f>
        <v>6</v>
      </c>
      <c r="AW34" s="56" t="e">
        <f t="shared" ref="AW34" si="546">HLOOKUP(AW$2,$E33:$AG34,2,FALSE)</f>
        <v>#N/A</v>
      </c>
      <c r="AX34" s="56">
        <f t="shared" ref="AX34" si="547">HLOOKUP(AX$2,$E33:$AG34,2,FALSE)</f>
        <v>10.9</v>
      </c>
      <c r="AY34" s="56">
        <f t="shared" ref="AY34" si="548">HLOOKUP(AY$2,$E33:$AG34,2,FALSE)</f>
        <v>1.2</v>
      </c>
      <c r="AZ34" s="56">
        <f t="shared" ref="AZ34" si="549">HLOOKUP(AZ$2,$E33:$AG34,2,FALSE)</f>
        <v>0.2</v>
      </c>
      <c r="BA34" s="56" t="e">
        <f t="shared" ref="BA34" si="550">HLOOKUP(BA$2,$E33:$AG34,2,FALSE)</f>
        <v>#N/A</v>
      </c>
      <c r="BB34" s="56" t="e">
        <f t="shared" ref="BB34" si="551">HLOOKUP(BB$2,$E33:$AG34,2,FALSE)</f>
        <v>#N/A</v>
      </c>
      <c r="BC34" s="56" t="e">
        <f t="shared" ref="BC34" si="552">HLOOKUP(BC$2,$E33:$AG34,2,FALSE)</f>
        <v>#N/A</v>
      </c>
      <c r="BD34" s="56">
        <f t="shared" ref="BD34" si="553">HLOOKUP(BD$2,$E33:$AG34,2,FALSE)</f>
        <v>0.5</v>
      </c>
      <c r="BE34" s="56">
        <f t="shared" ref="BE34" si="554">HLOOKUP(BE$2,$E33:$AG34,2,FALSE)</f>
        <v>2.4</v>
      </c>
      <c r="BF34" s="56">
        <f t="shared" ref="BF34" si="555">HLOOKUP(BF$2,$E33:$AG34,2,FALSE)</f>
        <v>2.1</v>
      </c>
      <c r="BG34" s="56" t="e">
        <f t="shared" ref="BG34" si="556">HLOOKUP(BG$2,$E33:$AG34,2,FALSE)</f>
        <v>#N/A</v>
      </c>
      <c r="BH34" s="56">
        <f t="shared" ref="BH34" si="557">HLOOKUP(BH$2,$E33:$AG34,2,FALSE)</f>
        <v>2.5</v>
      </c>
      <c r="BI34" s="56">
        <f t="shared" ref="BI34" si="558">HLOOKUP(BI$2,$E33:$AG34,2,FALSE)</f>
        <v>0.7</v>
      </c>
      <c r="BJ34" s="56">
        <f t="shared" ref="BJ34" si="559">HLOOKUP(BJ$2,$E33:$AG34,2,FALSE)</f>
        <v>5.4</v>
      </c>
      <c r="BK34" s="56">
        <f t="shared" ref="BK34" si="560">HLOOKUP(BK$2,$E33:$AG34,2,FALSE)</f>
        <v>1.3</v>
      </c>
      <c r="BL34" s="56" t="e">
        <f t="shared" ref="BL34" si="561">HLOOKUP(BL$2,$E33:$AG34,2,FALSE)</f>
        <v>#N/A</v>
      </c>
      <c r="BM34" s="56" t="e">
        <f t="shared" ref="BM34" si="562">HLOOKUP(BM$2,$E33:$AG34,2,FALSE)</f>
        <v>#N/A</v>
      </c>
      <c r="BN34" s="56" t="e">
        <f t="shared" ref="BN34" si="563">HLOOKUP(BN$2,$E33:$AG34,2,FALSE)</f>
        <v>#N/A</v>
      </c>
      <c r="BO34" s="56">
        <f t="shared" ref="BO34" si="564">HLOOKUP(BO$2,$E33:$AG34,2,FALSE)</f>
        <v>7.7</v>
      </c>
      <c r="BP34" s="56" t="e">
        <f t="shared" ref="BP34" si="565">HLOOKUP(BP$2,$E33:$AG34,2,FALSE)</f>
        <v>#N/A</v>
      </c>
      <c r="BQ34" s="56" t="e">
        <f t="shared" ref="BQ34" si="566">HLOOKUP(BQ$2,$E33:$AG34,2,FALSE)</f>
        <v>#N/A</v>
      </c>
      <c r="BR34" s="56" t="e">
        <f t="shared" ref="BR34" si="567">HLOOKUP(BR$2,$E33:$AG34,2,FALSE)</f>
        <v>#N/A</v>
      </c>
      <c r="BS34" s="56">
        <f t="shared" ref="BS34" si="568">HLOOKUP(BS$2,$E33:$AG34,2,FALSE)</f>
        <v>0.1</v>
      </c>
      <c r="BT34" s="56">
        <f t="shared" ref="BT34" si="569">HLOOKUP(BT$2,$E33:$AG34,2,FALSE)</f>
        <v>0.6</v>
      </c>
      <c r="BU34" s="56" t="e">
        <f t="shared" ref="BU34" si="570">HLOOKUP(BU$2,$E33:$AG34,2,FALSE)</f>
        <v>#N/A</v>
      </c>
    </row>
    <row r="35" spans="1:73" x14ac:dyDescent="0.25">
      <c r="B35" s="56">
        <f>A36-1</f>
        <v>169</v>
      </c>
      <c r="C35" s="94" t="s">
        <v>495</v>
      </c>
      <c r="D35" s="71" t="s">
        <v>0</v>
      </c>
      <c r="E35" s="56" t="s">
        <v>326</v>
      </c>
      <c r="F35" s="56" t="s">
        <v>327</v>
      </c>
      <c r="G35" s="56" t="s">
        <v>52</v>
      </c>
      <c r="H35" s="56" t="s">
        <v>53</v>
      </c>
      <c r="I35" s="56" t="s">
        <v>328</v>
      </c>
      <c r="J35" s="56" t="s">
        <v>55</v>
      </c>
      <c r="K35" s="56" t="s">
        <v>329</v>
      </c>
      <c r="L35" s="56" t="s">
        <v>330</v>
      </c>
      <c r="M35" s="56" t="s">
        <v>331</v>
      </c>
      <c r="N35" s="56" t="s">
        <v>332</v>
      </c>
      <c r="O35" s="56" t="s">
        <v>334</v>
      </c>
      <c r="P35" s="56" t="s">
        <v>336</v>
      </c>
      <c r="Q35" s="56" t="s">
        <v>338</v>
      </c>
      <c r="R35" s="56" t="s">
        <v>339</v>
      </c>
      <c r="S35" s="56" t="s">
        <v>341</v>
      </c>
      <c r="T35" s="56" t="s">
        <v>340</v>
      </c>
      <c r="U35" s="56" t="s">
        <v>347</v>
      </c>
      <c r="V35" s="56" t="s">
        <v>343</v>
      </c>
      <c r="W35" s="56" t="s">
        <v>345</v>
      </c>
      <c r="X35" s="56" t="s">
        <v>348</v>
      </c>
      <c r="Y35" s="56" t="s">
        <v>349</v>
      </c>
      <c r="Z35" s="56" t="s">
        <v>351</v>
      </c>
      <c r="AA35" s="56" t="s">
        <v>354</v>
      </c>
      <c r="AB35" s="56"/>
      <c r="AC35" s="56"/>
      <c r="AD35" s="56"/>
      <c r="AE35" s="56"/>
      <c r="AF35" s="56"/>
      <c r="AG35" s="56"/>
    </row>
    <row r="36" spans="1:73" x14ac:dyDescent="0.25">
      <c r="A36" s="56">
        <v>170</v>
      </c>
      <c r="B36" s="56">
        <f>A36</f>
        <v>170</v>
      </c>
      <c r="C36" s="94"/>
      <c r="D36" s="72" t="s">
        <v>325</v>
      </c>
      <c r="E36" s="11">
        <v>2.9</v>
      </c>
      <c r="F36" s="11">
        <v>34.9</v>
      </c>
      <c r="G36" s="11">
        <v>1554.2</v>
      </c>
      <c r="H36" s="11">
        <v>932.3</v>
      </c>
      <c r="I36" s="11">
        <v>108.7</v>
      </c>
      <c r="J36" s="11">
        <v>1762.2</v>
      </c>
      <c r="K36" s="11">
        <v>32.4</v>
      </c>
      <c r="L36" s="11">
        <v>40.700000000000003</v>
      </c>
      <c r="M36" s="11">
        <v>0.8</v>
      </c>
      <c r="N36" s="11">
        <v>0.3</v>
      </c>
      <c r="O36" s="11">
        <v>6.9</v>
      </c>
      <c r="P36" s="11">
        <v>10.6</v>
      </c>
      <c r="Q36" s="11">
        <v>1</v>
      </c>
      <c r="R36" s="11">
        <v>0.2</v>
      </c>
      <c r="S36" s="11">
        <v>0.7</v>
      </c>
      <c r="T36" s="11">
        <v>2.2999999999999998</v>
      </c>
      <c r="U36" s="11">
        <v>13.4</v>
      </c>
      <c r="V36" s="11">
        <v>40.200000000000003</v>
      </c>
      <c r="W36" s="11">
        <v>4.3</v>
      </c>
      <c r="X36" s="11">
        <v>1.4</v>
      </c>
      <c r="Y36" s="11">
        <v>6.1</v>
      </c>
      <c r="Z36" s="11">
        <v>0.8</v>
      </c>
      <c r="AA36" s="11">
        <v>0.4</v>
      </c>
      <c r="AI36" s="107">
        <v>170</v>
      </c>
      <c r="AJ36" s="56">
        <f t="shared" ref="AJ36" si="571">HLOOKUP(AJ$2,$E35:$AG36,2,FALSE)</f>
        <v>2.9</v>
      </c>
      <c r="AK36" s="56">
        <f t="shared" ref="AK36" si="572">HLOOKUP(AK$2,$E35:$AG36,2,FALSE)</f>
        <v>34.9</v>
      </c>
      <c r="AL36" s="56">
        <f t="shared" ref="AL36" si="573">HLOOKUP(AL$2,$E35:$AG36,2,FALSE)</f>
        <v>1554.2</v>
      </c>
      <c r="AM36" s="56">
        <f t="shared" ref="AM36" si="574">HLOOKUP(AM$2,$E35:$AG36,2,FALSE)</f>
        <v>932.3</v>
      </c>
      <c r="AN36" s="56">
        <f t="shared" ref="AN36" si="575">HLOOKUP(AN$2,$E35:$AG36,2,FALSE)</f>
        <v>108.7</v>
      </c>
      <c r="AO36" s="56">
        <f t="shared" ref="AO36" si="576">HLOOKUP(AO$2,$E35:$AG36,2,FALSE)</f>
        <v>1762.2</v>
      </c>
      <c r="AP36" s="56">
        <f t="shared" ref="AP36" si="577">HLOOKUP(AP$2,$E35:$AG36,2,FALSE)</f>
        <v>32.4</v>
      </c>
      <c r="AQ36" s="56">
        <f t="shared" ref="AQ36" si="578">HLOOKUP(AQ$2,$E35:$AG36,2,FALSE)</f>
        <v>40.700000000000003</v>
      </c>
      <c r="AR36" s="56">
        <f t="shared" ref="AR36" si="579">HLOOKUP(AR$2,$E35:$AG36,2,FALSE)</f>
        <v>0.8</v>
      </c>
      <c r="AS36" s="56">
        <f t="shared" ref="AS36" si="580">HLOOKUP(AS$2,$E35:$AG36,2,FALSE)</f>
        <v>0.3</v>
      </c>
      <c r="AT36" s="56" t="e">
        <f t="shared" ref="AT36" si="581">HLOOKUP(AT$2,$E35:$AG36,2,FALSE)</f>
        <v>#N/A</v>
      </c>
      <c r="AU36" s="56" t="e">
        <f t="shared" ref="AU36" si="582">HLOOKUP(AU$2,$E35:$AG36,2,FALSE)</f>
        <v>#N/A</v>
      </c>
      <c r="AV36" s="56">
        <f t="shared" ref="AV36" si="583">HLOOKUP(AV$2,$E35:$AG36,2,FALSE)</f>
        <v>6.9</v>
      </c>
      <c r="AW36" s="56" t="e">
        <f t="shared" ref="AW36" si="584">HLOOKUP(AW$2,$E35:$AG36,2,FALSE)</f>
        <v>#N/A</v>
      </c>
      <c r="AX36" s="56">
        <f t="shared" ref="AX36" si="585">HLOOKUP(AX$2,$E35:$AG36,2,FALSE)</f>
        <v>10.6</v>
      </c>
      <c r="AY36" s="56">
        <f t="shared" ref="AY36" si="586">HLOOKUP(AY$2,$E35:$AG36,2,FALSE)</f>
        <v>1</v>
      </c>
      <c r="AZ36" s="56">
        <f t="shared" ref="AZ36" si="587">HLOOKUP(AZ$2,$E35:$AG36,2,FALSE)</f>
        <v>0.2</v>
      </c>
      <c r="BA36" s="56" t="e">
        <f t="shared" ref="BA36" si="588">HLOOKUP(BA$2,$E35:$AG36,2,FALSE)</f>
        <v>#N/A</v>
      </c>
      <c r="BB36" s="56" t="e">
        <f t="shared" ref="BB36" si="589">HLOOKUP(BB$2,$E35:$AG36,2,FALSE)</f>
        <v>#N/A</v>
      </c>
      <c r="BC36" s="56" t="e">
        <f t="shared" ref="BC36" si="590">HLOOKUP(BC$2,$E35:$AG36,2,FALSE)</f>
        <v>#N/A</v>
      </c>
      <c r="BD36" s="56">
        <f t="shared" ref="BD36" si="591">HLOOKUP(BD$2,$E35:$AG36,2,FALSE)</f>
        <v>0.7</v>
      </c>
      <c r="BE36" s="56" t="e">
        <f t="shared" ref="BE36" si="592">HLOOKUP(BE$2,$E35:$AG36,2,FALSE)</f>
        <v>#N/A</v>
      </c>
      <c r="BF36" s="56">
        <f t="shared" ref="BF36" si="593">HLOOKUP(BF$2,$E35:$AG36,2,FALSE)</f>
        <v>2.2999999999999998</v>
      </c>
      <c r="BG36" s="56">
        <f t="shared" ref="BG36" si="594">HLOOKUP(BG$2,$E35:$AG36,2,FALSE)</f>
        <v>13.4</v>
      </c>
      <c r="BH36" s="56">
        <f t="shared" ref="BH36" si="595">HLOOKUP(BH$2,$E35:$AG36,2,FALSE)</f>
        <v>40.200000000000003</v>
      </c>
      <c r="BI36" s="56">
        <f t="shared" ref="BI36" si="596">HLOOKUP(BI$2,$E35:$AG36,2,FALSE)</f>
        <v>4.3</v>
      </c>
      <c r="BJ36" s="56" t="e">
        <f t="shared" ref="BJ36" si="597">HLOOKUP(BJ$2,$E35:$AG36,2,FALSE)</f>
        <v>#N/A</v>
      </c>
      <c r="BK36" s="56" t="e">
        <f t="shared" ref="BK36" si="598">HLOOKUP(BK$2,$E35:$AG36,2,FALSE)</f>
        <v>#N/A</v>
      </c>
      <c r="BL36" s="56" t="e">
        <f t="shared" ref="BL36" si="599">HLOOKUP(BL$2,$E35:$AG36,2,FALSE)</f>
        <v>#N/A</v>
      </c>
      <c r="BM36" s="56">
        <f t="shared" ref="BM36" si="600">HLOOKUP(BM$2,$E35:$AG36,2,FALSE)</f>
        <v>1.4</v>
      </c>
      <c r="BN36" s="56" t="e">
        <f t="shared" ref="BN36" si="601">HLOOKUP(BN$2,$E35:$AG36,2,FALSE)</f>
        <v>#N/A</v>
      </c>
      <c r="BO36" s="56">
        <f t="shared" ref="BO36" si="602">HLOOKUP(BO$2,$E35:$AG36,2,FALSE)</f>
        <v>6.1</v>
      </c>
      <c r="BP36" s="56" t="e">
        <f t="shared" ref="BP36" si="603">HLOOKUP(BP$2,$E35:$AG36,2,FALSE)</f>
        <v>#N/A</v>
      </c>
      <c r="BQ36" s="56" t="e">
        <f t="shared" ref="BQ36" si="604">HLOOKUP(BQ$2,$E35:$AG36,2,FALSE)</f>
        <v>#N/A</v>
      </c>
      <c r="BR36" s="56">
        <f t="shared" ref="BR36" si="605">HLOOKUP(BR$2,$E35:$AG36,2,FALSE)</f>
        <v>0.8</v>
      </c>
      <c r="BS36" s="56">
        <f t="shared" ref="BS36" si="606">HLOOKUP(BS$2,$E35:$AG36,2,FALSE)</f>
        <v>0.4</v>
      </c>
      <c r="BT36" s="56" t="e">
        <f t="shared" ref="BT36" si="607">HLOOKUP(BT$2,$E35:$AG36,2,FALSE)</f>
        <v>#N/A</v>
      </c>
      <c r="BU36" s="56" t="e">
        <f t="shared" ref="BU36" si="608">HLOOKUP(BU$2,$E35:$AG36,2,FALSE)</f>
        <v>#N/A</v>
      </c>
    </row>
    <row r="37" spans="1:73" x14ac:dyDescent="0.25">
      <c r="B37" s="56">
        <f>A38-1</f>
        <v>179</v>
      </c>
      <c r="C37" s="94" t="s">
        <v>477</v>
      </c>
      <c r="D37" s="71" t="s">
        <v>0</v>
      </c>
      <c r="E37" s="56" t="s">
        <v>326</v>
      </c>
      <c r="F37" s="56" t="s">
        <v>327</v>
      </c>
      <c r="G37" s="56" t="s">
        <v>52</v>
      </c>
      <c r="H37" s="56" t="s">
        <v>53</v>
      </c>
      <c r="I37" s="56" t="s">
        <v>328</v>
      </c>
      <c r="J37" s="56" t="s">
        <v>55</v>
      </c>
      <c r="K37" s="56" t="s">
        <v>329</v>
      </c>
      <c r="L37" s="56" t="s">
        <v>330</v>
      </c>
      <c r="M37" s="56" t="s">
        <v>331</v>
      </c>
      <c r="N37" s="56" t="s">
        <v>332</v>
      </c>
      <c r="O37" s="56" t="s">
        <v>334</v>
      </c>
      <c r="P37" s="56" t="s">
        <v>337</v>
      </c>
      <c r="Q37" s="56" t="s">
        <v>336</v>
      </c>
      <c r="R37" s="56" t="s">
        <v>338</v>
      </c>
      <c r="S37" s="56" t="s">
        <v>339</v>
      </c>
      <c r="T37" s="56" t="s">
        <v>344</v>
      </c>
      <c r="U37" s="56" t="s">
        <v>340</v>
      </c>
      <c r="V37" s="56" t="s">
        <v>343</v>
      </c>
      <c r="W37" s="56" t="s">
        <v>352</v>
      </c>
      <c r="X37" s="56" t="s">
        <v>349</v>
      </c>
      <c r="Y37" s="56" t="s">
        <v>351</v>
      </c>
      <c r="Z37" s="56" t="s">
        <v>354</v>
      </c>
      <c r="AA37" s="56" t="s">
        <v>350</v>
      </c>
      <c r="AB37" s="56"/>
      <c r="AC37" s="56"/>
      <c r="AD37" s="56"/>
      <c r="AE37" s="56"/>
      <c r="AF37" s="56"/>
      <c r="AG37" s="56"/>
    </row>
    <row r="38" spans="1:73" x14ac:dyDescent="0.25">
      <c r="A38" s="56">
        <v>180</v>
      </c>
      <c r="B38" s="56">
        <f>A38</f>
        <v>180</v>
      </c>
      <c r="C38" s="94"/>
      <c r="D38" s="72" t="s">
        <v>325</v>
      </c>
      <c r="E38" s="11">
        <v>8.4</v>
      </c>
      <c r="F38" s="11">
        <v>42.9</v>
      </c>
      <c r="G38" s="11">
        <v>1571.5</v>
      </c>
      <c r="H38" s="11">
        <v>875.4</v>
      </c>
      <c r="I38" s="11">
        <v>106.9</v>
      </c>
      <c r="J38" s="11">
        <v>1898.8</v>
      </c>
      <c r="K38" s="11">
        <v>16.899999999999999</v>
      </c>
      <c r="L38" s="11">
        <v>37.5</v>
      </c>
      <c r="M38" s="11">
        <v>0.8</v>
      </c>
      <c r="N38" s="11">
        <v>0.4</v>
      </c>
      <c r="O38" s="11">
        <v>5.8</v>
      </c>
      <c r="P38" s="11">
        <v>-0.3</v>
      </c>
      <c r="Q38" s="11">
        <v>10.199999999999999</v>
      </c>
      <c r="R38" s="11">
        <v>1.5</v>
      </c>
      <c r="S38" s="11">
        <v>0.2</v>
      </c>
      <c r="T38" s="11">
        <v>4.9000000000000004</v>
      </c>
      <c r="U38" s="11">
        <v>2.7</v>
      </c>
      <c r="V38" s="11">
        <v>0.8</v>
      </c>
      <c r="W38" s="11">
        <v>0.4</v>
      </c>
      <c r="X38" s="11">
        <v>9.3000000000000007</v>
      </c>
      <c r="Y38" s="11">
        <v>1.5</v>
      </c>
      <c r="Z38" s="11">
        <v>0.2</v>
      </c>
      <c r="AA38" s="11">
        <v>0.5</v>
      </c>
      <c r="AF38" s="56"/>
      <c r="AG38" s="56"/>
      <c r="AI38" s="107">
        <v>180</v>
      </c>
      <c r="AJ38" s="56">
        <f t="shared" ref="AJ38" si="609">HLOOKUP(AJ$2,$E37:$AG38,2,FALSE)</f>
        <v>8.4</v>
      </c>
      <c r="AK38" s="56">
        <f t="shared" ref="AK38" si="610">HLOOKUP(AK$2,$E37:$AG38,2,FALSE)</f>
        <v>42.9</v>
      </c>
      <c r="AL38" s="56">
        <f t="shared" ref="AL38" si="611">HLOOKUP(AL$2,$E37:$AG38,2,FALSE)</f>
        <v>1571.5</v>
      </c>
      <c r="AM38" s="56">
        <f t="shared" ref="AM38" si="612">HLOOKUP(AM$2,$E37:$AG38,2,FALSE)</f>
        <v>875.4</v>
      </c>
      <c r="AN38" s="56">
        <f t="shared" ref="AN38" si="613">HLOOKUP(AN$2,$E37:$AG38,2,FALSE)</f>
        <v>106.9</v>
      </c>
      <c r="AO38" s="56">
        <f t="shared" ref="AO38" si="614">HLOOKUP(AO$2,$E37:$AG38,2,FALSE)</f>
        <v>1898.8</v>
      </c>
      <c r="AP38" s="56">
        <f t="shared" ref="AP38" si="615">HLOOKUP(AP$2,$E37:$AG38,2,FALSE)</f>
        <v>16.899999999999999</v>
      </c>
      <c r="AQ38" s="56">
        <f t="shared" ref="AQ38" si="616">HLOOKUP(AQ$2,$E37:$AG38,2,FALSE)</f>
        <v>37.5</v>
      </c>
      <c r="AR38" s="56">
        <f t="shared" ref="AR38" si="617">HLOOKUP(AR$2,$E37:$AG38,2,FALSE)</f>
        <v>0.8</v>
      </c>
      <c r="AS38" s="56">
        <f t="shared" ref="AS38" si="618">HLOOKUP(AS$2,$E37:$AG38,2,FALSE)</f>
        <v>0.4</v>
      </c>
      <c r="AT38" s="56" t="e">
        <f t="shared" ref="AT38" si="619">HLOOKUP(AT$2,$E37:$AG38,2,FALSE)</f>
        <v>#N/A</v>
      </c>
      <c r="AU38" s="56" t="e">
        <f t="shared" ref="AU38" si="620">HLOOKUP(AU$2,$E37:$AG38,2,FALSE)</f>
        <v>#N/A</v>
      </c>
      <c r="AV38" s="56">
        <f t="shared" ref="AV38" si="621">HLOOKUP(AV$2,$E37:$AG38,2,FALSE)</f>
        <v>5.8</v>
      </c>
      <c r="AW38" s="56">
        <f t="shared" ref="AW38" si="622">HLOOKUP(AW$2,$E37:$AG38,2,FALSE)</f>
        <v>-0.3</v>
      </c>
      <c r="AX38" s="56">
        <f t="shared" ref="AX38" si="623">HLOOKUP(AX$2,$E37:$AG38,2,FALSE)</f>
        <v>10.199999999999999</v>
      </c>
      <c r="AY38" s="56">
        <f t="shared" ref="AY38" si="624">HLOOKUP(AY$2,$E37:$AG38,2,FALSE)</f>
        <v>1.5</v>
      </c>
      <c r="AZ38" s="56">
        <f t="shared" ref="AZ38" si="625">HLOOKUP(AZ$2,$E37:$AG38,2,FALSE)</f>
        <v>0.2</v>
      </c>
      <c r="BA38" s="56" t="e">
        <f t="shared" ref="BA38" si="626">HLOOKUP(BA$2,$E37:$AG38,2,FALSE)</f>
        <v>#N/A</v>
      </c>
      <c r="BB38" s="56" t="e">
        <f t="shared" ref="BB38" si="627">HLOOKUP(BB$2,$E37:$AG38,2,FALSE)</f>
        <v>#N/A</v>
      </c>
      <c r="BC38" s="56" t="e">
        <f t="shared" ref="BC38" si="628">HLOOKUP(BC$2,$E37:$AG38,2,FALSE)</f>
        <v>#N/A</v>
      </c>
      <c r="BD38" s="56" t="e">
        <f t="shared" ref="BD38" si="629">HLOOKUP(BD$2,$E37:$AG38,2,FALSE)</f>
        <v>#N/A</v>
      </c>
      <c r="BE38" s="56">
        <f t="shared" ref="BE38" si="630">HLOOKUP(BE$2,$E37:$AG38,2,FALSE)</f>
        <v>4.9000000000000004</v>
      </c>
      <c r="BF38" s="56">
        <f t="shared" ref="BF38" si="631">HLOOKUP(BF$2,$E37:$AG38,2,FALSE)</f>
        <v>2.7</v>
      </c>
      <c r="BG38" s="56" t="e">
        <f t="shared" ref="BG38" si="632">HLOOKUP(BG$2,$E37:$AG38,2,FALSE)</f>
        <v>#N/A</v>
      </c>
      <c r="BH38" s="56">
        <f t="shared" ref="BH38" si="633">HLOOKUP(BH$2,$E37:$AG38,2,FALSE)</f>
        <v>0.8</v>
      </c>
      <c r="BI38" s="56" t="e">
        <f t="shared" ref="BI38" si="634">HLOOKUP(BI$2,$E37:$AG38,2,FALSE)</f>
        <v>#N/A</v>
      </c>
      <c r="BJ38" s="56">
        <f t="shared" ref="BJ38" si="635">HLOOKUP(BJ$2,$E37:$AG38,2,FALSE)</f>
        <v>0.4</v>
      </c>
      <c r="BK38" s="56" t="e">
        <f t="shared" ref="BK38" si="636">HLOOKUP(BK$2,$E37:$AG38,2,FALSE)</f>
        <v>#N/A</v>
      </c>
      <c r="BL38" s="56" t="e">
        <f t="shared" ref="BL38" si="637">HLOOKUP(BL$2,$E37:$AG38,2,FALSE)</f>
        <v>#N/A</v>
      </c>
      <c r="BM38" s="56" t="e">
        <f t="shared" ref="BM38" si="638">HLOOKUP(BM$2,$E37:$AG38,2,FALSE)</f>
        <v>#N/A</v>
      </c>
      <c r="BN38" s="56" t="e">
        <f t="shared" ref="BN38" si="639">HLOOKUP(BN$2,$E37:$AG38,2,FALSE)</f>
        <v>#N/A</v>
      </c>
      <c r="BO38" s="56">
        <f t="shared" ref="BO38" si="640">HLOOKUP(BO$2,$E37:$AG38,2,FALSE)</f>
        <v>9.3000000000000007</v>
      </c>
      <c r="BP38" s="56" t="e">
        <f t="shared" ref="BP38" si="641">HLOOKUP(BP$2,$E37:$AG38,2,FALSE)</f>
        <v>#N/A</v>
      </c>
      <c r="BQ38" s="56" t="e">
        <f t="shared" ref="BQ38" si="642">HLOOKUP(BQ$2,$E37:$AG38,2,FALSE)</f>
        <v>#N/A</v>
      </c>
      <c r="BR38" s="56">
        <f t="shared" ref="BR38" si="643">HLOOKUP(BR$2,$E37:$AG38,2,FALSE)</f>
        <v>1.5</v>
      </c>
      <c r="BS38" s="56">
        <f t="shared" ref="BS38" si="644">HLOOKUP(BS$2,$E37:$AG38,2,FALSE)</f>
        <v>0.2</v>
      </c>
      <c r="BT38" s="56">
        <f t="shared" ref="BT38" si="645">HLOOKUP(BT$2,$E37:$AG38,2,FALSE)</f>
        <v>0.5</v>
      </c>
      <c r="BU38" s="56" t="e">
        <f t="shared" ref="BU38" si="646">HLOOKUP(BU$2,$E37:$AG38,2,FALSE)</f>
        <v>#N/A</v>
      </c>
    </row>
    <row r="39" spans="1:73" x14ac:dyDescent="0.25">
      <c r="B39" s="56">
        <f>A40-1</f>
        <v>189</v>
      </c>
      <c r="C39" s="94" t="s">
        <v>493</v>
      </c>
      <c r="D39" s="71" t="s">
        <v>0</v>
      </c>
      <c r="E39" s="56" t="s">
        <v>326</v>
      </c>
      <c r="F39" s="56" t="s">
        <v>327</v>
      </c>
      <c r="G39" s="56" t="s">
        <v>52</v>
      </c>
      <c r="H39" s="56" t="s">
        <v>53</v>
      </c>
      <c r="I39" s="56" t="s">
        <v>328</v>
      </c>
      <c r="J39" s="56" t="s">
        <v>55</v>
      </c>
      <c r="K39" s="56" t="s">
        <v>329</v>
      </c>
      <c r="L39" s="56" t="s">
        <v>330</v>
      </c>
      <c r="M39" s="56" t="s">
        <v>331</v>
      </c>
      <c r="N39" s="56" t="s">
        <v>332</v>
      </c>
      <c r="O39" s="56" t="s">
        <v>334</v>
      </c>
      <c r="P39" s="56" t="s">
        <v>336</v>
      </c>
      <c r="Q39" s="56" t="s">
        <v>338</v>
      </c>
      <c r="R39" s="56" t="s">
        <v>341</v>
      </c>
      <c r="S39" s="56" t="s">
        <v>344</v>
      </c>
      <c r="T39" s="56" t="s">
        <v>340</v>
      </c>
      <c r="U39" s="56" t="s">
        <v>343</v>
      </c>
      <c r="V39" s="56" t="s">
        <v>345</v>
      </c>
      <c r="W39" s="56" t="s">
        <v>352</v>
      </c>
      <c r="X39" s="56" t="s">
        <v>346</v>
      </c>
      <c r="Y39" s="56" t="s">
        <v>355</v>
      </c>
      <c r="Z39" s="56" t="s">
        <v>349</v>
      </c>
      <c r="AA39" s="56" t="s">
        <v>351</v>
      </c>
      <c r="AB39" s="56" t="s">
        <v>350</v>
      </c>
      <c r="AC39" s="56"/>
      <c r="AD39" s="56"/>
      <c r="AE39" s="56"/>
      <c r="AF39" s="56"/>
      <c r="AG39" s="56"/>
    </row>
    <row r="40" spans="1:73" x14ac:dyDescent="0.25">
      <c r="A40" s="56">
        <v>190</v>
      </c>
      <c r="B40" s="56">
        <f>A40</f>
        <v>190</v>
      </c>
      <c r="C40" s="94"/>
      <c r="D40" s="72" t="s">
        <v>325</v>
      </c>
      <c r="E40" s="11">
        <v>7.1</v>
      </c>
      <c r="F40" s="11">
        <v>22.7</v>
      </c>
      <c r="G40" s="11">
        <v>1801.9</v>
      </c>
      <c r="H40" s="11">
        <v>955.9</v>
      </c>
      <c r="I40" s="11">
        <v>115</v>
      </c>
      <c r="J40" s="11">
        <v>1934.8</v>
      </c>
      <c r="K40" s="11">
        <v>28.4</v>
      </c>
      <c r="L40" s="11">
        <v>40.700000000000003</v>
      </c>
      <c r="M40" s="11">
        <v>0.7</v>
      </c>
      <c r="N40" s="11">
        <v>0.3</v>
      </c>
      <c r="O40" s="11">
        <v>7.6</v>
      </c>
      <c r="P40" s="11">
        <v>6.5</v>
      </c>
      <c r="Q40" s="11">
        <v>0.8</v>
      </c>
      <c r="R40" s="11">
        <v>1</v>
      </c>
      <c r="S40" s="11">
        <v>4.0999999999999996</v>
      </c>
      <c r="T40" s="11">
        <v>2.4</v>
      </c>
      <c r="U40" s="11">
        <v>1.7</v>
      </c>
      <c r="V40" s="11">
        <v>1.6</v>
      </c>
      <c r="W40" s="11">
        <v>4.9000000000000004</v>
      </c>
      <c r="X40" s="11">
        <v>4.5</v>
      </c>
      <c r="Y40" s="11">
        <v>0.8</v>
      </c>
      <c r="Z40" s="11">
        <v>8.1</v>
      </c>
      <c r="AA40" s="11">
        <v>1</v>
      </c>
      <c r="AB40" s="11">
        <v>0.5</v>
      </c>
      <c r="AI40" s="107">
        <v>190</v>
      </c>
      <c r="AJ40" s="56">
        <f t="shared" ref="AJ40" si="647">HLOOKUP(AJ$2,$E39:$AG40,2,FALSE)</f>
        <v>7.1</v>
      </c>
      <c r="AK40" s="56">
        <f t="shared" ref="AK40" si="648">HLOOKUP(AK$2,$E39:$AG40,2,FALSE)</f>
        <v>22.7</v>
      </c>
      <c r="AL40" s="56">
        <f t="shared" ref="AL40" si="649">HLOOKUP(AL$2,$E39:$AG40,2,FALSE)</f>
        <v>1801.9</v>
      </c>
      <c r="AM40" s="56">
        <f t="shared" ref="AM40" si="650">HLOOKUP(AM$2,$E39:$AG40,2,FALSE)</f>
        <v>955.9</v>
      </c>
      <c r="AN40" s="56">
        <f t="shared" ref="AN40" si="651">HLOOKUP(AN$2,$E39:$AG40,2,FALSE)</f>
        <v>115</v>
      </c>
      <c r="AO40" s="56">
        <f t="shared" ref="AO40" si="652">HLOOKUP(AO$2,$E39:$AG40,2,FALSE)</f>
        <v>1934.8</v>
      </c>
      <c r="AP40" s="56">
        <f t="shared" ref="AP40" si="653">HLOOKUP(AP$2,$E39:$AG40,2,FALSE)</f>
        <v>28.4</v>
      </c>
      <c r="AQ40" s="56">
        <f t="shared" ref="AQ40" si="654">HLOOKUP(AQ$2,$E39:$AG40,2,FALSE)</f>
        <v>40.700000000000003</v>
      </c>
      <c r="AR40" s="56">
        <f t="shared" ref="AR40" si="655">HLOOKUP(AR$2,$E39:$AG40,2,FALSE)</f>
        <v>0.7</v>
      </c>
      <c r="AS40" s="56">
        <f t="shared" ref="AS40" si="656">HLOOKUP(AS$2,$E39:$AG40,2,FALSE)</f>
        <v>0.3</v>
      </c>
      <c r="AT40" s="56" t="e">
        <f t="shared" ref="AT40" si="657">HLOOKUP(AT$2,$E39:$AG40,2,FALSE)</f>
        <v>#N/A</v>
      </c>
      <c r="AU40" s="56" t="e">
        <f t="shared" ref="AU40" si="658">HLOOKUP(AU$2,$E39:$AG40,2,FALSE)</f>
        <v>#N/A</v>
      </c>
      <c r="AV40" s="56">
        <f t="shared" ref="AV40" si="659">HLOOKUP(AV$2,$E39:$AG40,2,FALSE)</f>
        <v>7.6</v>
      </c>
      <c r="AW40" s="56" t="e">
        <f t="shared" ref="AW40" si="660">HLOOKUP(AW$2,$E39:$AG40,2,FALSE)</f>
        <v>#N/A</v>
      </c>
      <c r="AX40" s="56">
        <f t="shared" ref="AX40" si="661">HLOOKUP(AX$2,$E39:$AG40,2,FALSE)</f>
        <v>6.5</v>
      </c>
      <c r="AY40" s="56">
        <f t="shared" ref="AY40" si="662">HLOOKUP(AY$2,$E39:$AG40,2,FALSE)</f>
        <v>0.8</v>
      </c>
      <c r="AZ40" s="56" t="e">
        <f t="shared" ref="AZ40" si="663">HLOOKUP(AZ$2,$E39:$AG40,2,FALSE)</f>
        <v>#N/A</v>
      </c>
      <c r="BA40" s="56" t="e">
        <f t="shared" ref="BA40" si="664">HLOOKUP(BA$2,$E39:$AG40,2,FALSE)</f>
        <v>#N/A</v>
      </c>
      <c r="BB40" s="56" t="e">
        <f t="shared" ref="BB40" si="665">HLOOKUP(BB$2,$E39:$AG40,2,FALSE)</f>
        <v>#N/A</v>
      </c>
      <c r="BC40" s="56" t="e">
        <f t="shared" ref="BC40" si="666">HLOOKUP(BC$2,$E39:$AG40,2,FALSE)</f>
        <v>#N/A</v>
      </c>
      <c r="BD40" s="56">
        <f t="shared" ref="BD40" si="667">HLOOKUP(BD$2,$E39:$AG40,2,FALSE)</f>
        <v>1</v>
      </c>
      <c r="BE40" s="56">
        <f t="shared" ref="BE40" si="668">HLOOKUP(BE$2,$E39:$AG40,2,FALSE)</f>
        <v>4.0999999999999996</v>
      </c>
      <c r="BF40" s="56">
        <f t="shared" ref="BF40" si="669">HLOOKUP(BF$2,$E39:$AG40,2,FALSE)</f>
        <v>2.4</v>
      </c>
      <c r="BG40" s="56" t="e">
        <f t="shared" ref="BG40" si="670">HLOOKUP(BG$2,$E39:$AG40,2,FALSE)</f>
        <v>#N/A</v>
      </c>
      <c r="BH40" s="56">
        <f t="shared" ref="BH40" si="671">HLOOKUP(BH$2,$E39:$AG40,2,FALSE)</f>
        <v>1.7</v>
      </c>
      <c r="BI40" s="56">
        <f t="shared" ref="BI40" si="672">HLOOKUP(BI$2,$E39:$AG40,2,FALSE)</f>
        <v>1.6</v>
      </c>
      <c r="BJ40" s="56">
        <f t="shared" ref="BJ40" si="673">HLOOKUP(BJ$2,$E39:$AG40,2,FALSE)</f>
        <v>4.9000000000000004</v>
      </c>
      <c r="BK40" s="56">
        <f t="shared" ref="BK40" si="674">HLOOKUP(BK$2,$E39:$AG40,2,FALSE)</f>
        <v>4.5</v>
      </c>
      <c r="BL40" s="56">
        <f t="shared" ref="BL40" si="675">HLOOKUP(BL$2,$E39:$AG40,2,FALSE)</f>
        <v>0.8</v>
      </c>
      <c r="BM40" s="56" t="e">
        <f t="shared" ref="BM40" si="676">HLOOKUP(BM$2,$E39:$AG40,2,FALSE)</f>
        <v>#N/A</v>
      </c>
      <c r="BN40" s="56" t="e">
        <f t="shared" ref="BN40" si="677">HLOOKUP(BN$2,$E39:$AG40,2,FALSE)</f>
        <v>#N/A</v>
      </c>
      <c r="BO40" s="56">
        <f t="shared" ref="BO40" si="678">HLOOKUP(BO$2,$E39:$AG40,2,FALSE)</f>
        <v>8.1</v>
      </c>
      <c r="BP40" s="56" t="e">
        <f t="shared" ref="BP40" si="679">HLOOKUP(BP$2,$E39:$AG40,2,FALSE)</f>
        <v>#N/A</v>
      </c>
      <c r="BQ40" s="56" t="e">
        <f t="shared" ref="BQ40" si="680">HLOOKUP(BQ$2,$E39:$AG40,2,FALSE)</f>
        <v>#N/A</v>
      </c>
      <c r="BR40" s="56">
        <f t="shared" ref="BR40" si="681">HLOOKUP(BR$2,$E39:$AG40,2,FALSE)</f>
        <v>1</v>
      </c>
      <c r="BS40" s="56" t="e">
        <f t="shared" ref="BS40" si="682">HLOOKUP(BS$2,$E39:$AG40,2,FALSE)</f>
        <v>#N/A</v>
      </c>
      <c r="BT40" s="56">
        <f t="shared" ref="BT40" si="683">HLOOKUP(BT$2,$E39:$AG40,2,FALSE)</f>
        <v>0.5</v>
      </c>
      <c r="BU40" s="56" t="e">
        <f t="shared" ref="BU40" si="684">HLOOKUP(BU$2,$E39:$AG40,2,FALSE)</f>
        <v>#N/A</v>
      </c>
    </row>
    <row r="41" spans="1:73" x14ac:dyDescent="0.25">
      <c r="B41" s="56">
        <f>A42-1</f>
        <v>199</v>
      </c>
      <c r="C41" s="94" t="s">
        <v>496</v>
      </c>
      <c r="D41" s="71" t="s">
        <v>0</v>
      </c>
      <c r="E41" s="56" t="s">
        <v>326</v>
      </c>
      <c r="F41" s="56" t="s">
        <v>327</v>
      </c>
      <c r="G41" s="56" t="s">
        <v>52</v>
      </c>
      <c r="H41" s="56" t="s">
        <v>53</v>
      </c>
      <c r="I41" s="56" t="s">
        <v>328</v>
      </c>
      <c r="J41" s="56" t="s">
        <v>55</v>
      </c>
      <c r="K41" s="56" t="s">
        <v>329</v>
      </c>
      <c r="L41" s="56" t="s">
        <v>330</v>
      </c>
      <c r="M41" s="56" t="s">
        <v>331</v>
      </c>
      <c r="N41" s="56" t="s">
        <v>332</v>
      </c>
      <c r="O41" s="56" t="s">
        <v>334</v>
      </c>
      <c r="P41" s="56" t="s">
        <v>337</v>
      </c>
      <c r="Q41" s="56" t="s">
        <v>336</v>
      </c>
      <c r="R41" s="56" t="s">
        <v>338</v>
      </c>
      <c r="S41" s="56" t="s">
        <v>339</v>
      </c>
      <c r="T41" s="56" t="s">
        <v>382</v>
      </c>
      <c r="U41" s="56" t="s">
        <v>342</v>
      </c>
      <c r="V41" s="56" t="s">
        <v>341</v>
      </c>
      <c r="W41" s="56" t="s">
        <v>344</v>
      </c>
      <c r="X41" s="56" t="s">
        <v>340</v>
      </c>
      <c r="Y41" s="56" t="s">
        <v>347</v>
      </c>
      <c r="Z41" s="56" t="s">
        <v>343</v>
      </c>
      <c r="AA41" s="56" t="s">
        <v>345</v>
      </c>
      <c r="AB41" s="56" t="s">
        <v>346</v>
      </c>
      <c r="AC41" s="56" t="s">
        <v>355</v>
      </c>
      <c r="AD41" s="56" t="s">
        <v>349</v>
      </c>
      <c r="AE41" s="56" t="s">
        <v>351</v>
      </c>
      <c r="AF41" s="56" t="s">
        <v>354</v>
      </c>
      <c r="AG41" s="56" t="s">
        <v>350</v>
      </c>
    </row>
    <row r="42" spans="1:73" x14ac:dyDescent="0.25">
      <c r="A42" s="56">
        <v>200</v>
      </c>
      <c r="B42" s="56">
        <f>A42</f>
        <v>200</v>
      </c>
      <c r="C42" s="94"/>
      <c r="D42" s="72" t="s">
        <v>325</v>
      </c>
      <c r="E42" s="11">
        <v>1.6</v>
      </c>
      <c r="F42" s="11">
        <v>34.200000000000003</v>
      </c>
      <c r="G42" s="11">
        <v>1767.5</v>
      </c>
      <c r="H42" s="11">
        <v>816.6</v>
      </c>
      <c r="I42" s="11">
        <v>95.2</v>
      </c>
      <c r="J42" s="11">
        <v>1568.4</v>
      </c>
      <c r="K42" s="11">
        <v>16.8</v>
      </c>
      <c r="L42" s="11">
        <v>36.799999999999997</v>
      </c>
      <c r="M42" s="11">
        <v>2.8</v>
      </c>
      <c r="N42" s="11">
        <v>0.3</v>
      </c>
      <c r="O42" s="11">
        <v>3.6</v>
      </c>
      <c r="P42" s="11">
        <v>7</v>
      </c>
      <c r="Q42" s="11">
        <v>76.900000000000006</v>
      </c>
      <c r="R42" s="11">
        <v>2.6</v>
      </c>
      <c r="S42" s="11">
        <v>4.0999999999999996</v>
      </c>
      <c r="T42" s="11">
        <v>0.3</v>
      </c>
      <c r="U42" s="11">
        <v>0.1</v>
      </c>
      <c r="V42" s="11">
        <v>1.3</v>
      </c>
      <c r="W42" s="11">
        <v>3.5</v>
      </c>
      <c r="X42" s="11">
        <v>2.1</v>
      </c>
      <c r="Y42" s="11">
        <v>4.2</v>
      </c>
      <c r="Z42" s="11">
        <v>34.299999999999997</v>
      </c>
      <c r="AA42" s="11">
        <v>4.5</v>
      </c>
      <c r="AB42" s="11">
        <v>8</v>
      </c>
      <c r="AC42" s="11">
        <v>2.2000000000000002</v>
      </c>
      <c r="AD42" s="11">
        <v>7.2</v>
      </c>
      <c r="AE42" s="11">
        <v>0.4</v>
      </c>
      <c r="AF42" s="11">
        <v>2.5</v>
      </c>
      <c r="AG42" s="11">
        <v>0.6</v>
      </c>
      <c r="AI42" s="107">
        <v>200</v>
      </c>
      <c r="AJ42" s="56">
        <f t="shared" ref="AJ42" si="685">HLOOKUP(AJ$2,$E41:$AG42,2,FALSE)</f>
        <v>1.6</v>
      </c>
      <c r="AK42" s="56">
        <f t="shared" ref="AK42" si="686">HLOOKUP(AK$2,$E41:$AG42,2,FALSE)</f>
        <v>34.200000000000003</v>
      </c>
      <c r="AL42" s="56">
        <f t="shared" ref="AL42" si="687">HLOOKUP(AL$2,$E41:$AG42,2,FALSE)</f>
        <v>1767.5</v>
      </c>
      <c r="AM42" s="56">
        <f t="shared" ref="AM42" si="688">HLOOKUP(AM$2,$E41:$AG42,2,FALSE)</f>
        <v>816.6</v>
      </c>
      <c r="AN42" s="56">
        <f t="shared" ref="AN42" si="689">HLOOKUP(AN$2,$E41:$AG42,2,FALSE)</f>
        <v>95.2</v>
      </c>
      <c r="AO42" s="56">
        <f t="shared" ref="AO42" si="690">HLOOKUP(AO$2,$E41:$AG42,2,FALSE)</f>
        <v>1568.4</v>
      </c>
      <c r="AP42" s="56">
        <f t="shared" ref="AP42" si="691">HLOOKUP(AP$2,$E41:$AG42,2,FALSE)</f>
        <v>16.8</v>
      </c>
      <c r="AQ42" s="56">
        <f t="shared" ref="AQ42" si="692">HLOOKUP(AQ$2,$E41:$AG42,2,FALSE)</f>
        <v>36.799999999999997</v>
      </c>
      <c r="AR42" s="56">
        <f t="shared" ref="AR42" si="693">HLOOKUP(AR$2,$E41:$AG42,2,FALSE)</f>
        <v>2.8</v>
      </c>
      <c r="AS42" s="56">
        <f t="shared" ref="AS42" si="694">HLOOKUP(AS$2,$E41:$AG42,2,FALSE)</f>
        <v>0.3</v>
      </c>
      <c r="AT42" s="56" t="e">
        <f t="shared" ref="AT42" si="695">HLOOKUP(AT$2,$E41:$AG42,2,FALSE)</f>
        <v>#N/A</v>
      </c>
      <c r="AU42" s="56" t="e">
        <f t="shared" ref="AU42" si="696">HLOOKUP(AU$2,$E41:$AG42,2,FALSE)</f>
        <v>#N/A</v>
      </c>
      <c r="AV42" s="56">
        <f t="shared" ref="AV42" si="697">HLOOKUP(AV$2,$E41:$AG42,2,FALSE)</f>
        <v>3.6</v>
      </c>
      <c r="AW42" s="56">
        <f t="shared" ref="AW42" si="698">HLOOKUP(AW$2,$E41:$AG42,2,FALSE)</f>
        <v>7</v>
      </c>
      <c r="AX42" s="56">
        <f t="shared" ref="AX42" si="699">HLOOKUP(AX$2,$E41:$AG42,2,FALSE)</f>
        <v>76.900000000000006</v>
      </c>
      <c r="AY42" s="56">
        <f t="shared" ref="AY42" si="700">HLOOKUP(AY$2,$E41:$AG42,2,FALSE)</f>
        <v>2.6</v>
      </c>
      <c r="AZ42" s="56">
        <f t="shared" ref="AZ42" si="701">HLOOKUP(AZ$2,$E41:$AG42,2,FALSE)</f>
        <v>4.0999999999999996</v>
      </c>
      <c r="BA42" s="56">
        <f t="shared" ref="BA42" si="702">HLOOKUP(BA$2,$E41:$AG42,2,FALSE)</f>
        <v>0.3</v>
      </c>
      <c r="BB42" s="56">
        <f t="shared" ref="BB42" si="703">HLOOKUP(BB$2,$E41:$AG42,2,FALSE)</f>
        <v>0.1</v>
      </c>
      <c r="BC42" s="56" t="e">
        <f t="shared" ref="BC42" si="704">HLOOKUP(BC$2,$E41:$AG42,2,FALSE)</f>
        <v>#N/A</v>
      </c>
      <c r="BD42" s="56">
        <f t="shared" ref="BD42" si="705">HLOOKUP(BD$2,$E41:$AG42,2,FALSE)</f>
        <v>1.3</v>
      </c>
      <c r="BE42" s="56">
        <f t="shared" ref="BE42" si="706">HLOOKUP(BE$2,$E41:$AG42,2,FALSE)</f>
        <v>3.5</v>
      </c>
      <c r="BF42" s="56">
        <f t="shared" ref="BF42" si="707">HLOOKUP(BF$2,$E41:$AG42,2,FALSE)</f>
        <v>2.1</v>
      </c>
      <c r="BG42" s="56">
        <f t="shared" ref="BG42" si="708">HLOOKUP(BG$2,$E41:$AG42,2,FALSE)</f>
        <v>4.2</v>
      </c>
      <c r="BH42" s="56">
        <f t="shared" ref="BH42" si="709">HLOOKUP(BH$2,$E41:$AG42,2,FALSE)</f>
        <v>34.299999999999997</v>
      </c>
      <c r="BI42" s="56">
        <f t="shared" ref="BI42" si="710">HLOOKUP(BI$2,$E41:$AG42,2,FALSE)</f>
        <v>4.5</v>
      </c>
      <c r="BJ42" s="56" t="e">
        <f t="shared" ref="BJ42" si="711">HLOOKUP(BJ$2,$E41:$AG42,2,FALSE)</f>
        <v>#N/A</v>
      </c>
      <c r="BK42" s="56">
        <f t="shared" ref="BK42" si="712">HLOOKUP(BK$2,$E41:$AG42,2,FALSE)</f>
        <v>8</v>
      </c>
      <c r="BL42" s="56">
        <f t="shared" ref="BL42" si="713">HLOOKUP(BL$2,$E41:$AG42,2,FALSE)</f>
        <v>2.2000000000000002</v>
      </c>
      <c r="BM42" s="56" t="e">
        <f t="shared" ref="BM42" si="714">HLOOKUP(BM$2,$E41:$AG42,2,FALSE)</f>
        <v>#N/A</v>
      </c>
      <c r="BN42" s="56" t="e">
        <f t="shared" ref="BN42" si="715">HLOOKUP(BN$2,$E41:$AG42,2,FALSE)</f>
        <v>#N/A</v>
      </c>
      <c r="BO42" s="56">
        <f t="shared" ref="BO42" si="716">HLOOKUP(BO$2,$E41:$AG42,2,FALSE)</f>
        <v>7.2</v>
      </c>
      <c r="BP42" s="56" t="e">
        <f t="shared" ref="BP42" si="717">HLOOKUP(BP$2,$E41:$AG42,2,FALSE)</f>
        <v>#N/A</v>
      </c>
      <c r="BQ42" s="56" t="e">
        <f t="shared" ref="BQ42" si="718">HLOOKUP(BQ$2,$E41:$AG42,2,FALSE)</f>
        <v>#N/A</v>
      </c>
      <c r="BR42" s="56">
        <f t="shared" ref="BR42" si="719">HLOOKUP(BR$2,$E41:$AG42,2,FALSE)</f>
        <v>0.4</v>
      </c>
      <c r="BS42" s="56">
        <f t="shared" ref="BS42" si="720">HLOOKUP(BS$2,$E41:$AG42,2,FALSE)</f>
        <v>2.5</v>
      </c>
      <c r="BT42" s="56">
        <f t="shared" ref="BT42" si="721">HLOOKUP(BT$2,$E41:$AG42,2,FALSE)</f>
        <v>0.6</v>
      </c>
      <c r="BU42" s="56" t="e">
        <f t="shared" ref="BU42" si="722">HLOOKUP(BU$2,$E41:$AG42,2,FALSE)</f>
        <v>#N/A</v>
      </c>
    </row>
    <row r="43" spans="1:73" x14ac:dyDescent="0.25">
      <c r="B43" s="56">
        <f>A44-1</f>
        <v>209</v>
      </c>
      <c r="C43" s="94" t="s">
        <v>470</v>
      </c>
      <c r="D43" s="71" t="s">
        <v>0</v>
      </c>
      <c r="E43" s="56" t="s">
        <v>326</v>
      </c>
      <c r="F43" s="56" t="s">
        <v>327</v>
      </c>
      <c r="G43" s="56" t="s">
        <v>52</v>
      </c>
      <c r="H43" s="56" t="s">
        <v>53</v>
      </c>
      <c r="I43" s="56" t="s">
        <v>328</v>
      </c>
      <c r="J43" s="56" t="s">
        <v>55</v>
      </c>
      <c r="K43" s="56" t="s">
        <v>329</v>
      </c>
      <c r="L43" s="56" t="s">
        <v>330</v>
      </c>
      <c r="M43" s="56" t="s">
        <v>331</v>
      </c>
      <c r="N43" s="56" t="s">
        <v>332</v>
      </c>
      <c r="O43" s="56" t="s">
        <v>334</v>
      </c>
      <c r="P43" s="56" t="s">
        <v>337</v>
      </c>
      <c r="Q43" s="56" t="s">
        <v>336</v>
      </c>
      <c r="R43" s="56" t="s">
        <v>338</v>
      </c>
      <c r="S43" s="56" t="s">
        <v>339</v>
      </c>
      <c r="T43" s="56" t="s">
        <v>382</v>
      </c>
      <c r="U43" s="56" t="s">
        <v>342</v>
      </c>
      <c r="V43" s="56" t="s">
        <v>341</v>
      </c>
      <c r="W43" s="56" t="s">
        <v>344</v>
      </c>
      <c r="X43" s="56" t="s">
        <v>340</v>
      </c>
      <c r="Y43" s="56" t="s">
        <v>343</v>
      </c>
      <c r="Z43" s="56" t="s">
        <v>345</v>
      </c>
      <c r="AA43" s="56" t="s">
        <v>346</v>
      </c>
      <c r="AB43" s="56" t="s">
        <v>349</v>
      </c>
      <c r="AC43" s="56" t="s">
        <v>354</v>
      </c>
      <c r="AD43" s="56" t="s">
        <v>350</v>
      </c>
      <c r="AE43" s="56"/>
      <c r="AF43" s="56"/>
      <c r="AG43" s="56"/>
    </row>
    <row r="44" spans="1:73" x14ac:dyDescent="0.25">
      <c r="A44" s="56">
        <v>210</v>
      </c>
      <c r="B44" s="56">
        <f>A44</f>
        <v>210</v>
      </c>
      <c r="C44" s="94"/>
      <c r="D44" s="72" t="s">
        <v>325</v>
      </c>
      <c r="E44" s="11">
        <v>6.2</v>
      </c>
      <c r="F44" s="11">
        <v>33.799999999999997</v>
      </c>
      <c r="G44" s="11">
        <v>1366.1</v>
      </c>
      <c r="H44" s="11">
        <v>908.7</v>
      </c>
      <c r="I44" s="11">
        <v>98.1</v>
      </c>
      <c r="J44" s="11">
        <v>1524.6</v>
      </c>
      <c r="K44" s="11">
        <v>30</v>
      </c>
      <c r="L44" s="11">
        <v>37.799999999999997</v>
      </c>
      <c r="M44" s="11">
        <v>2.7</v>
      </c>
      <c r="N44" s="11">
        <v>0.2</v>
      </c>
      <c r="O44" s="11">
        <v>4.3</v>
      </c>
      <c r="P44" s="11">
        <v>7.5</v>
      </c>
      <c r="Q44" s="11">
        <v>26.6</v>
      </c>
      <c r="R44" s="11">
        <v>3.7</v>
      </c>
      <c r="S44" s="11">
        <v>1.8</v>
      </c>
      <c r="T44" s="11">
        <v>0.4</v>
      </c>
      <c r="U44" s="11">
        <v>0.1</v>
      </c>
      <c r="V44" s="11">
        <v>1.1000000000000001</v>
      </c>
      <c r="W44" s="11">
        <v>4.2</v>
      </c>
      <c r="X44" s="11">
        <v>0.5</v>
      </c>
      <c r="Y44" s="11">
        <v>21.4</v>
      </c>
      <c r="Z44" s="11">
        <v>1.7</v>
      </c>
      <c r="AA44" s="11">
        <v>2.9</v>
      </c>
      <c r="AB44" s="11">
        <v>5.2</v>
      </c>
      <c r="AC44" s="11">
        <v>1</v>
      </c>
      <c r="AD44" s="11">
        <v>0.7</v>
      </c>
      <c r="AF44" s="56"/>
      <c r="AG44" s="56"/>
      <c r="AI44" s="107">
        <v>210</v>
      </c>
      <c r="AJ44" s="56">
        <f t="shared" ref="AJ44" si="723">HLOOKUP(AJ$2,$E43:$AG44,2,FALSE)</f>
        <v>6.2</v>
      </c>
      <c r="AK44" s="56">
        <f t="shared" ref="AK44" si="724">HLOOKUP(AK$2,$E43:$AG44,2,FALSE)</f>
        <v>33.799999999999997</v>
      </c>
      <c r="AL44" s="56">
        <f t="shared" ref="AL44" si="725">HLOOKUP(AL$2,$E43:$AG44,2,FALSE)</f>
        <v>1366.1</v>
      </c>
      <c r="AM44" s="56">
        <f t="shared" ref="AM44" si="726">HLOOKUP(AM$2,$E43:$AG44,2,FALSE)</f>
        <v>908.7</v>
      </c>
      <c r="AN44" s="56">
        <f t="shared" ref="AN44" si="727">HLOOKUP(AN$2,$E43:$AG44,2,FALSE)</f>
        <v>98.1</v>
      </c>
      <c r="AO44" s="56">
        <f t="shared" ref="AO44" si="728">HLOOKUP(AO$2,$E43:$AG44,2,FALSE)</f>
        <v>1524.6</v>
      </c>
      <c r="AP44" s="56">
        <f t="shared" ref="AP44" si="729">HLOOKUP(AP$2,$E43:$AG44,2,FALSE)</f>
        <v>30</v>
      </c>
      <c r="AQ44" s="56">
        <f t="shared" ref="AQ44" si="730">HLOOKUP(AQ$2,$E43:$AG44,2,FALSE)</f>
        <v>37.799999999999997</v>
      </c>
      <c r="AR44" s="56">
        <f t="shared" ref="AR44" si="731">HLOOKUP(AR$2,$E43:$AG44,2,FALSE)</f>
        <v>2.7</v>
      </c>
      <c r="AS44" s="56">
        <f t="shared" ref="AS44" si="732">HLOOKUP(AS$2,$E43:$AG44,2,FALSE)</f>
        <v>0.2</v>
      </c>
      <c r="AT44" s="56" t="e">
        <f t="shared" ref="AT44" si="733">HLOOKUP(AT$2,$E43:$AG44,2,FALSE)</f>
        <v>#N/A</v>
      </c>
      <c r="AU44" s="56" t="e">
        <f t="shared" ref="AU44" si="734">HLOOKUP(AU$2,$E43:$AG44,2,FALSE)</f>
        <v>#N/A</v>
      </c>
      <c r="AV44" s="56">
        <f t="shared" ref="AV44" si="735">HLOOKUP(AV$2,$E43:$AG44,2,FALSE)</f>
        <v>4.3</v>
      </c>
      <c r="AW44" s="56">
        <f t="shared" ref="AW44" si="736">HLOOKUP(AW$2,$E43:$AG44,2,FALSE)</f>
        <v>7.5</v>
      </c>
      <c r="AX44" s="56">
        <f t="shared" ref="AX44" si="737">HLOOKUP(AX$2,$E43:$AG44,2,FALSE)</f>
        <v>26.6</v>
      </c>
      <c r="AY44" s="56">
        <f t="shared" ref="AY44" si="738">HLOOKUP(AY$2,$E43:$AG44,2,FALSE)</f>
        <v>3.7</v>
      </c>
      <c r="AZ44" s="56">
        <f t="shared" ref="AZ44" si="739">HLOOKUP(AZ$2,$E43:$AG44,2,FALSE)</f>
        <v>1.8</v>
      </c>
      <c r="BA44" s="56">
        <f t="shared" ref="BA44" si="740">HLOOKUP(BA$2,$E43:$AG44,2,FALSE)</f>
        <v>0.4</v>
      </c>
      <c r="BB44" s="56">
        <f t="shared" ref="BB44" si="741">HLOOKUP(BB$2,$E43:$AG44,2,FALSE)</f>
        <v>0.1</v>
      </c>
      <c r="BC44" s="56" t="e">
        <f t="shared" ref="BC44" si="742">HLOOKUP(BC$2,$E43:$AG44,2,FALSE)</f>
        <v>#N/A</v>
      </c>
      <c r="BD44" s="56">
        <f t="shared" ref="BD44" si="743">HLOOKUP(BD$2,$E43:$AG44,2,FALSE)</f>
        <v>1.1000000000000001</v>
      </c>
      <c r="BE44" s="56">
        <f t="shared" ref="BE44" si="744">HLOOKUP(BE$2,$E43:$AG44,2,FALSE)</f>
        <v>4.2</v>
      </c>
      <c r="BF44" s="56">
        <f t="shared" ref="BF44" si="745">HLOOKUP(BF$2,$E43:$AG44,2,FALSE)</f>
        <v>0.5</v>
      </c>
      <c r="BG44" s="56" t="e">
        <f t="shared" ref="BG44" si="746">HLOOKUP(BG$2,$E43:$AG44,2,FALSE)</f>
        <v>#N/A</v>
      </c>
      <c r="BH44" s="56">
        <f t="shared" ref="BH44" si="747">HLOOKUP(BH$2,$E43:$AG44,2,FALSE)</f>
        <v>21.4</v>
      </c>
      <c r="BI44" s="56">
        <f t="shared" ref="BI44" si="748">HLOOKUP(BI$2,$E43:$AG44,2,FALSE)</f>
        <v>1.7</v>
      </c>
      <c r="BJ44" s="56" t="e">
        <f t="shared" ref="BJ44" si="749">HLOOKUP(BJ$2,$E43:$AG44,2,FALSE)</f>
        <v>#N/A</v>
      </c>
      <c r="BK44" s="56">
        <f t="shared" ref="BK44" si="750">HLOOKUP(BK$2,$E43:$AG44,2,FALSE)</f>
        <v>2.9</v>
      </c>
      <c r="BL44" s="56" t="e">
        <f t="shared" ref="BL44" si="751">HLOOKUP(BL$2,$E43:$AG44,2,FALSE)</f>
        <v>#N/A</v>
      </c>
      <c r="BM44" s="56" t="e">
        <f t="shared" ref="BM44" si="752">HLOOKUP(BM$2,$E43:$AG44,2,FALSE)</f>
        <v>#N/A</v>
      </c>
      <c r="BN44" s="56" t="e">
        <f t="shared" ref="BN44" si="753">HLOOKUP(BN$2,$E43:$AG44,2,FALSE)</f>
        <v>#N/A</v>
      </c>
      <c r="BO44" s="56">
        <f t="shared" ref="BO44" si="754">HLOOKUP(BO$2,$E43:$AG44,2,FALSE)</f>
        <v>5.2</v>
      </c>
      <c r="BP44" s="56" t="e">
        <f t="shared" ref="BP44" si="755">HLOOKUP(BP$2,$E43:$AG44,2,FALSE)</f>
        <v>#N/A</v>
      </c>
      <c r="BQ44" s="56" t="e">
        <f t="shared" ref="BQ44" si="756">HLOOKUP(BQ$2,$E43:$AG44,2,FALSE)</f>
        <v>#N/A</v>
      </c>
      <c r="BR44" s="56" t="e">
        <f t="shared" ref="BR44" si="757">HLOOKUP(BR$2,$E43:$AG44,2,FALSE)</f>
        <v>#N/A</v>
      </c>
      <c r="BS44" s="56">
        <f t="shared" ref="BS44" si="758">HLOOKUP(BS$2,$E43:$AG44,2,FALSE)</f>
        <v>1</v>
      </c>
      <c r="BT44" s="56">
        <f t="shared" ref="BT44" si="759">HLOOKUP(BT$2,$E43:$AG44,2,FALSE)</f>
        <v>0.7</v>
      </c>
      <c r="BU44" s="56" t="e">
        <f t="shared" ref="BU44" si="760">HLOOKUP(BU$2,$E43:$AG44,2,FALSE)</f>
        <v>#N/A</v>
      </c>
    </row>
    <row r="45" spans="1:73" x14ac:dyDescent="0.25">
      <c r="B45" s="56">
        <f>A46-1</f>
        <v>219</v>
      </c>
      <c r="C45" s="94" t="s">
        <v>483</v>
      </c>
      <c r="D45" s="71" t="s">
        <v>0</v>
      </c>
      <c r="E45" s="56" t="s">
        <v>326</v>
      </c>
      <c r="F45" s="56" t="s">
        <v>327</v>
      </c>
      <c r="G45" s="56" t="s">
        <v>52</v>
      </c>
      <c r="H45" s="56" t="s">
        <v>53</v>
      </c>
      <c r="I45" s="56" t="s">
        <v>328</v>
      </c>
      <c r="J45" s="56" t="s">
        <v>55</v>
      </c>
      <c r="K45" s="56" t="s">
        <v>329</v>
      </c>
      <c r="L45" s="56" t="s">
        <v>330</v>
      </c>
      <c r="M45" s="56" t="s">
        <v>331</v>
      </c>
      <c r="N45" s="56" t="s">
        <v>332</v>
      </c>
      <c r="O45" s="56" t="s">
        <v>334</v>
      </c>
      <c r="P45" s="56" t="s">
        <v>337</v>
      </c>
      <c r="Q45" s="56" t="s">
        <v>336</v>
      </c>
      <c r="R45" s="56" t="s">
        <v>338</v>
      </c>
      <c r="S45" s="56" t="s">
        <v>339</v>
      </c>
      <c r="T45" s="56" t="s">
        <v>341</v>
      </c>
      <c r="U45" s="56" t="s">
        <v>340</v>
      </c>
      <c r="V45" s="56" t="s">
        <v>347</v>
      </c>
      <c r="W45" s="56" t="s">
        <v>343</v>
      </c>
      <c r="X45" s="56" t="s">
        <v>345</v>
      </c>
      <c r="Y45" s="56" t="s">
        <v>352</v>
      </c>
      <c r="Z45" s="56" t="s">
        <v>346</v>
      </c>
      <c r="AA45" s="56" t="s">
        <v>355</v>
      </c>
      <c r="AB45" s="56" t="s">
        <v>348</v>
      </c>
      <c r="AC45" s="56" t="s">
        <v>349</v>
      </c>
      <c r="AD45" s="56" t="s">
        <v>351</v>
      </c>
      <c r="AE45" s="56" t="s">
        <v>350</v>
      </c>
      <c r="AF45" s="56"/>
      <c r="AG45" s="56"/>
    </row>
    <row r="46" spans="1:73" x14ac:dyDescent="0.25">
      <c r="A46" s="56">
        <v>220</v>
      </c>
      <c r="B46" s="56">
        <f>A46</f>
        <v>220</v>
      </c>
      <c r="C46" s="94"/>
      <c r="D46" s="72" t="s">
        <v>325</v>
      </c>
      <c r="E46" s="11">
        <v>5</v>
      </c>
      <c r="F46" s="11">
        <v>29.4</v>
      </c>
      <c r="G46" s="11">
        <v>1938.5</v>
      </c>
      <c r="H46" s="11">
        <v>897.1</v>
      </c>
      <c r="I46" s="11">
        <v>100</v>
      </c>
      <c r="J46" s="11">
        <v>1815.6</v>
      </c>
      <c r="K46" s="11">
        <v>14.2</v>
      </c>
      <c r="L46" s="11">
        <v>39</v>
      </c>
      <c r="M46" s="11">
        <v>0.9</v>
      </c>
      <c r="N46" s="11">
        <v>0.1</v>
      </c>
      <c r="O46" s="11">
        <v>5.8</v>
      </c>
      <c r="P46" s="11">
        <v>1.2</v>
      </c>
      <c r="Q46" s="11">
        <v>14.4</v>
      </c>
      <c r="R46" s="11">
        <v>0.9</v>
      </c>
      <c r="S46" s="11">
        <v>1.1000000000000001</v>
      </c>
      <c r="T46" s="11">
        <v>0.5</v>
      </c>
      <c r="U46" s="11">
        <v>0.6</v>
      </c>
      <c r="V46" s="11">
        <v>8.6</v>
      </c>
      <c r="W46" s="11">
        <v>2.1</v>
      </c>
      <c r="X46" s="11">
        <v>1.7</v>
      </c>
      <c r="Y46" s="11">
        <v>6.2</v>
      </c>
      <c r="Z46" s="11">
        <v>1.2</v>
      </c>
      <c r="AA46" s="11">
        <v>0.9</v>
      </c>
      <c r="AB46" s="11">
        <v>0.1</v>
      </c>
      <c r="AC46" s="11">
        <v>9</v>
      </c>
      <c r="AD46" s="11">
        <v>0.2</v>
      </c>
      <c r="AE46" s="11">
        <v>0.2</v>
      </c>
      <c r="AF46" s="56"/>
      <c r="AG46" s="56"/>
      <c r="AI46" s="107">
        <v>220</v>
      </c>
      <c r="AJ46" s="56">
        <f t="shared" ref="AJ46" si="761">HLOOKUP(AJ$2,$E45:$AG46,2,FALSE)</f>
        <v>5</v>
      </c>
      <c r="AK46" s="56">
        <f t="shared" ref="AK46" si="762">HLOOKUP(AK$2,$E45:$AG46,2,FALSE)</f>
        <v>29.4</v>
      </c>
      <c r="AL46" s="56">
        <f t="shared" ref="AL46" si="763">HLOOKUP(AL$2,$E45:$AG46,2,FALSE)</f>
        <v>1938.5</v>
      </c>
      <c r="AM46" s="56">
        <f t="shared" ref="AM46" si="764">HLOOKUP(AM$2,$E45:$AG46,2,FALSE)</f>
        <v>897.1</v>
      </c>
      <c r="AN46" s="56">
        <f t="shared" ref="AN46" si="765">HLOOKUP(AN$2,$E45:$AG46,2,FALSE)</f>
        <v>100</v>
      </c>
      <c r="AO46" s="56">
        <f t="shared" ref="AO46" si="766">HLOOKUP(AO$2,$E45:$AG46,2,FALSE)</f>
        <v>1815.6</v>
      </c>
      <c r="AP46" s="56">
        <f t="shared" ref="AP46" si="767">HLOOKUP(AP$2,$E45:$AG46,2,FALSE)</f>
        <v>14.2</v>
      </c>
      <c r="AQ46" s="56">
        <f t="shared" ref="AQ46" si="768">HLOOKUP(AQ$2,$E45:$AG46,2,FALSE)</f>
        <v>39</v>
      </c>
      <c r="AR46" s="56">
        <f t="shared" ref="AR46" si="769">HLOOKUP(AR$2,$E45:$AG46,2,FALSE)</f>
        <v>0.9</v>
      </c>
      <c r="AS46" s="56">
        <f t="shared" ref="AS46" si="770">HLOOKUP(AS$2,$E45:$AG46,2,FALSE)</f>
        <v>0.1</v>
      </c>
      <c r="AT46" s="56" t="e">
        <f t="shared" ref="AT46" si="771">HLOOKUP(AT$2,$E45:$AG46,2,FALSE)</f>
        <v>#N/A</v>
      </c>
      <c r="AU46" s="56" t="e">
        <f t="shared" ref="AU46" si="772">HLOOKUP(AU$2,$E45:$AG46,2,FALSE)</f>
        <v>#N/A</v>
      </c>
      <c r="AV46" s="56">
        <f t="shared" ref="AV46" si="773">HLOOKUP(AV$2,$E45:$AG46,2,FALSE)</f>
        <v>5.8</v>
      </c>
      <c r="AW46" s="56">
        <f t="shared" ref="AW46" si="774">HLOOKUP(AW$2,$E45:$AG46,2,FALSE)</f>
        <v>1.2</v>
      </c>
      <c r="AX46" s="56">
        <f t="shared" ref="AX46" si="775">HLOOKUP(AX$2,$E45:$AG46,2,FALSE)</f>
        <v>14.4</v>
      </c>
      <c r="AY46" s="56">
        <f t="shared" ref="AY46" si="776">HLOOKUP(AY$2,$E45:$AG46,2,FALSE)</f>
        <v>0.9</v>
      </c>
      <c r="AZ46" s="56">
        <f t="shared" ref="AZ46" si="777">HLOOKUP(AZ$2,$E45:$AG46,2,FALSE)</f>
        <v>1.1000000000000001</v>
      </c>
      <c r="BA46" s="56" t="e">
        <f t="shared" ref="BA46" si="778">HLOOKUP(BA$2,$E45:$AG46,2,FALSE)</f>
        <v>#N/A</v>
      </c>
      <c r="BB46" s="56" t="e">
        <f t="shared" ref="BB46" si="779">HLOOKUP(BB$2,$E45:$AG46,2,FALSE)</f>
        <v>#N/A</v>
      </c>
      <c r="BC46" s="56" t="e">
        <f t="shared" ref="BC46" si="780">HLOOKUP(BC$2,$E45:$AG46,2,FALSE)</f>
        <v>#N/A</v>
      </c>
      <c r="BD46" s="56">
        <f t="shared" ref="BD46" si="781">HLOOKUP(BD$2,$E45:$AG46,2,FALSE)</f>
        <v>0.5</v>
      </c>
      <c r="BE46" s="56" t="e">
        <f t="shared" ref="BE46" si="782">HLOOKUP(BE$2,$E45:$AG46,2,FALSE)</f>
        <v>#N/A</v>
      </c>
      <c r="BF46" s="56">
        <f t="shared" ref="BF46" si="783">HLOOKUP(BF$2,$E45:$AG46,2,FALSE)</f>
        <v>0.6</v>
      </c>
      <c r="BG46" s="56">
        <f t="shared" ref="BG46" si="784">HLOOKUP(BG$2,$E45:$AG46,2,FALSE)</f>
        <v>8.6</v>
      </c>
      <c r="BH46" s="56">
        <f t="shared" ref="BH46" si="785">HLOOKUP(BH$2,$E45:$AG46,2,FALSE)</f>
        <v>2.1</v>
      </c>
      <c r="BI46" s="56">
        <f t="shared" ref="BI46" si="786">HLOOKUP(BI$2,$E45:$AG46,2,FALSE)</f>
        <v>1.7</v>
      </c>
      <c r="BJ46" s="56">
        <f t="shared" ref="BJ46" si="787">HLOOKUP(BJ$2,$E45:$AG46,2,FALSE)</f>
        <v>6.2</v>
      </c>
      <c r="BK46" s="56">
        <f t="shared" ref="BK46" si="788">HLOOKUP(BK$2,$E45:$AG46,2,FALSE)</f>
        <v>1.2</v>
      </c>
      <c r="BL46" s="56">
        <f t="shared" ref="BL46" si="789">HLOOKUP(BL$2,$E45:$AG46,2,FALSE)</f>
        <v>0.9</v>
      </c>
      <c r="BM46" s="56">
        <f t="shared" ref="BM46" si="790">HLOOKUP(BM$2,$E45:$AG46,2,FALSE)</f>
        <v>0.1</v>
      </c>
      <c r="BN46" s="56" t="e">
        <f t="shared" ref="BN46" si="791">HLOOKUP(BN$2,$E45:$AG46,2,FALSE)</f>
        <v>#N/A</v>
      </c>
      <c r="BO46" s="56">
        <f t="shared" ref="BO46" si="792">HLOOKUP(BO$2,$E45:$AG46,2,FALSE)</f>
        <v>9</v>
      </c>
      <c r="BP46" s="56" t="e">
        <f t="shared" ref="BP46" si="793">HLOOKUP(BP$2,$E45:$AG46,2,FALSE)</f>
        <v>#N/A</v>
      </c>
      <c r="BQ46" s="56" t="e">
        <f t="shared" ref="BQ46" si="794">HLOOKUP(BQ$2,$E45:$AG46,2,FALSE)</f>
        <v>#N/A</v>
      </c>
      <c r="BR46" s="56">
        <f t="shared" ref="BR46" si="795">HLOOKUP(BR$2,$E45:$AG46,2,FALSE)</f>
        <v>0.2</v>
      </c>
      <c r="BS46" s="56" t="e">
        <f t="shared" ref="BS46" si="796">HLOOKUP(BS$2,$E45:$AG46,2,FALSE)</f>
        <v>#N/A</v>
      </c>
      <c r="BT46" s="56">
        <f t="shared" ref="BT46" si="797">HLOOKUP(BT$2,$E45:$AG46,2,FALSE)</f>
        <v>0.2</v>
      </c>
      <c r="BU46" s="56" t="e">
        <f t="shared" ref="BU46" si="798">HLOOKUP(BU$2,$E45:$AG46,2,FALSE)</f>
        <v>#N/A</v>
      </c>
    </row>
    <row r="47" spans="1:73" x14ac:dyDescent="0.25">
      <c r="B47" s="56">
        <f>A48-1</f>
        <v>229</v>
      </c>
      <c r="C47" s="94" t="s">
        <v>491</v>
      </c>
      <c r="D47" s="71" t="s">
        <v>0</v>
      </c>
      <c r="E47" s="56" t="s">
        <v>326</v>
      </c>
      <c r="F47" s="56" t="s">
        <v>327</v>
      </c>
      <c r="G47" s="56" t="s">
        <v>52</v>
      </c>
      <c r="H47" s="56" t="s">
        <v>53</v>
      </c>
      <c r="I47" s="56" t="s">
        <v>328</v>
      </c>
      <c r="J47" s="56" t="s">
        <v>55</v>
      </c>
      <c r="K47" s="56" t="s">
        <v>329</v>
      </c>
      <c r="L47" s="56" t="s">
        <v>330</v>
      </c>
      <c r="M47" s="56" t="s">
        <v>331</v>
      </c>
      <c r="N47" s="56" t="s">
        <v>332</v>
      </c>
      <c r="O47" s="56" t="s">
        <v>334</v>
      </c>
      <c r="P47" s="56" t="s">
        <v>336</v>
      </c>
      <c r="Q47" s="56" t="s">
        <v>338</v>
      </c>
      <c r="R47" s="56" t="s">
        <v>341</v>
      </c>
      <c r="S47" s="56" t="s">
        <v>344</v>
      </c>
      <c r="T47" s="56" t="s">
        <v>340</v>
      </c>
      <c r="U47" s="56" t="s">
        <v>347</v>
      </c>
      <c r="V47" s="56" t="s">
        <v>345</v>
      </c>
      <c r="W47" s="56" t="s">
        <v>352</v>
      </c>
      <c r="X47" s="56" t="s">
        <v>355</v>
      </c>
      <c r="Y47" s="56" t="s">
        <v>353</v>
      </c>
      <c r="Z47" s="56" t="s">
        <v>349</v>
      </c>
      <c r="AA47" s="56" t="s">
        <v>351</v>
      </c>
      <c r="AB47" s="56" t="s">
        <v>350</v>
      </c>
      <c r="AC47" s="56"/>
      <c r="AD47" s="56"/>
      <c r="AE47" s="56"/>
      <c r="AF47" s="56"/>
      <c r="AG47" s="56"/>
    </row>
    <row r="48" spans="1:73" x14ac:dyDescent="0.25">
      <c r="A48" s="56">
        <v>230</v>
      </c>
      <c r="B48" s="56">
        <f>A48</f>
        <v>230</v>
      </c>
      <c r="C48" s="94"/>
      <c r="D48" s="72" t="s">
        <v>325</v>
      </c>
      <c r="E48" s="11">
        <v>8.1999999999999993</v>
      </c>
      <c r="F48" s="11">
        <v>34.5</v>
      </c>
      <c r="G48" s="11">
        <v>1678.4</v>
      </c>
      <c r="H48" s="11">
        <v>893.5</v>
      </c>
      <c r="I48" s="11">
        <v>98.1</v>
      </c>
      <c r="J48" s="11">
        <v>1772.2</v>
      </c>
      <c r="K48" s="11">
        <v>15.8</v>
      </c>
      <c r="L48" s="11">
        <v>37</v>
      </c>
      <c r="M48" s="11">
        <v>0.5</v>
      </c>
      <c r="N48" s="11">
        <v>0.2</v>
      </c>
      <c r="O48" s="11">
        <v>6.4</v>
      </c>
      <c r="P48" s="11">
        <v>12.9</v>
      </c>
      <c r="Q48" s="11">
        <v>0.5</v>
      </c>
      <c r="R48" s="11">
        <v>2.4</v>
      </c>
      <c r="S48" s="11">
        <v>6.2</v>
      </c>
      <c r="T48" s="11">
        <v>2</v>
      </c>
      <c r="U48" s="11">
        <v>0.1</v>
      </c>
      <c r="V48" s="11">
        <v>1</v>
      </c>
      <c r="W48" s="11">
        <v>7.3</v>
      </c>
      <c r="X48" s="11">
        <v>3.6</v>
      </c>
      <c r="Y48" s="11">
        <v>0.8</v>
      </c>
      <c r="Z48" s="11">
        <v>9.9</v>
      </c>
      <c r="AA48" s="11">
        <v>0.4</v>
      </c>
      <c r="AB48" s="11">
        <v>1.2</v>
      </c>
      <c r="AI48" s="107">
        <v>230</v>
      </c>
      <c r="AJ48" s="56">
        <f t="shared" ref="AJ48" si="799">HLOOKUP(AJ$2,$E47:$AG48,2,FALSE)</f>
        <v>8.1999999999999993</v>
      </c>
      <c r="AK48" s="56">
        <f t="shared" ref="AK48" si="800">HLOOKUP(AK$2,$E47:$AG48,2,FALSE)</f>
        <v>34.5</v>
      </c>
      <c r="AL48" s="56">
        <f t="shared" ref="AL48" si="801">HLOOKUP(AL$2,$E47:$AG48,2,FALSE)</f>
        <v>1678.4</v>
      </c>
      <c r="AM48" s="56">
        <f t="shared" ref="AM48" si="802">HLOOKUP(AM$2,$E47:$AG48,2,FALSE)</f>
        <v>893.5</v>
      </c>
      <c r="AN48" s="56">
        <f t="shared" ref="AN48" si="803">HLOOKUP(AN$2,$E47:$AG48,2,FALSE)</f>
        <v>98.1</v>
      </c>
      <c r="AO48" s="56">
        <f t="shared" ref="AO48" si="804">HLOOKUP(AO$2,$E47:$AG48,2,FALSE)</f>
        <v>1772.2</v>
      </c>
      <c r="AP48" s="56">
        <f t="shared" ref="AP48" si="805">HLOOKUP(AP$2,$E47:$AG48,2,FALSE)</f>
        <v>15.8</v>
      </c>
      <c r="AQ48" s="56">
        <f t="shared" ref="AQ48" si="806">HLOOKUP(AQ$2,$E47:$AG48,2,FALSE)</f>
        <v>37</v>
      </c>
      <c r="AR48" s="56">
        <f t="shared" ref="AR48" si="807">HLOOKUP(AR$2,$E47:$AG48,2,FALSE)</f>
        <v>0.5</v>
      </c>
      <c r="AS48" s="56">
        <f t="shared" ref="AS48" si="808">HLOOKUP(AS$2,$E47:$AG48,2,FALSE)</f>
        <v>0.2</v>
      </c>
      <c r="AT48" s="56" t="e">
        <f t="shared" ref="AT48" si="809">HLOOKUP(AT$2,$E47:$AG48,2,FALSE)</f>
        <v>#N/A</v>
      </c>
      <c r="AU48" s="56" t="e">
        <f t="shared" ref="AU48" si="810">HLOOKUP(AU$2,$E47:$AG48,2,FALSE)</f>
        <v>#N/A</v>
      </c>
      <c r="AV48" s="56">
        <f t="shared" ref="AV48" si="811">HLOOKUP(AV$2,$E47:$AG48,2,FALSE)</f>
        <v>6.4</v>
      </c>
      <c r="AW48" s="56" t="e">
        <f t="shared" ref="AW48" si="812">HLOOKUP(AW$2,$E47:$AG48,2,FALSE)</f>
        <v>#N/A</v>
      </c>
      <c r="AX48" s="56">
        <f t="shared" ref="AX48" si="813">HLOOKUP(AX$2,$E47:$AG48,2,FALSE)</f>
        <v>12.9</v>
      </c>
      <c r="AY48" s="56">
        <f t="shared" ref="AY48" si="814">HLOOKUP(AY$2,$E47:$AG48,2,FALSE)</f>
        <v>0.5</v>
      </c>
      <c r="AZ48" s="56" t="e">
        <f t="shared" ref="AZ48" si="815">HLOOKUP(AZ$2,$E47:$AG48,2,FALSE)</f>
        <v>#N/A</v>
      </c>
      <c r="BA48" s="56" t="e">
        <f t="shared" ref="BA48" si="816">HLOOKUP(BA$2,$E47:$AG48,2,FALSE)</f>
        <v>#N/A</v>
      </c>
      <c r="BB48" s="56" t="e">
        <f t="shared" ref="BB48" si="817">HLOOKUP(BB$2,$E47:$AG48,2,FALSE)</f>
        <v>#N/A</v>
      </c>
      <c r="BC48" s="56" t="e">
        <f t="shared" ref="BC48" si="818">HLOOKUP(BC$2,$E47:$AG48,2,FALSE)</f>
        <v>#N/A</v>
      </c>
      <c r="BD48" s="56">
        <f t="shared" ref="BD48" si="819">HLOOKUP(BD$2,$E47:$AG48,2,FALSE)</f>
        <v>2.4</v>
      </c>
      <c r="BE48" s="56">
        <f t="shared" ref="BE48" si="820">HLOOKUP(BE$2,$E47:$AG48,2,FALSE)</f>
        <v>6.2</v>
      </c>
      <c r="BF48" s="56">
        <f t="shared" ref="BF48" si="821">HLOOKUP(BF$2,$E47:$AG48,2,FALSE)</f>
        <v>2</v>
      </c>
      <c r="BG48" s="56">
        <f t="shared" ref="BG48" si="822">HLOOKUP(BG$2,$E47:$AG48,2,FALSE)</f>
        <v>0.1</v>
      </c>
      <c r="BH48" s="56" t="e">
        <f t="shared" ref="BH48" si="823">HLOOKUP(BH$2,$E47:$AG48,2,FALSE)</f>
        <v>#N/A</v>
      </c>
      <c r="BI48" s="56">
        <f t="shared" ref="BI48" si="824">HLOOKUP(BI$2,$E47:$AG48,2,FALSE)</f>
        <v>1</v>
      </c>
      <c r="BJ48" s="56">
        <f t="shared" ref="BJ48" si="825">HLOOKUP(BJ$2,$E47:$AG48,2,FALSE)</f>
        <v>7.3</v>
      </c>
      <c r="BK48" s="56" t="e">
        <f t="shared" ref="BK48" si="826">HLOOKUP(BK$2,$E47:$AG48,2,FALSE)</f>
        <v>#N/A</v>
      </c>
      <c r="BL48" s="56">
        <f t="shared" ref="BL48" si="827">HLOOKUP(BL$2,$E47:$AG48,2,FALSE)</f>
        <v>3.6</v>
      </c>
      <c r="BM48" s="56" t="e">
        <f t="shared" ref="BM48" si="828">HLOOKUP(BM$2,$E47:$AG48,2,FALSE)</f>
        <v>#N/A</v>
      </c>
      <c r="BN48" s="56">
        <f t="shared" ref="BN48" si="829">HLOOKUP(BN$2,$E47:$AG48,2,FALSE)</f>
        <v>0.8</v>
      </c>
      <c r="BO48" s="56">
        <f t="shared" ref="BO48" si="830">HLOOKUP(BO$2,$E47:$AG48,2,FALSE)</f>
        <v>9.9</v>
      </c>
      <c r="BP48" s="56" t="e">
        <f t="shared" ref="BP48" si="831">HLOOKUP(BP$2,$E47:$AG48,2,FALSE)</f>
        <v>#N/A</v>
      </c>
      <c r="BQ48" s="56" t="e">
        <f t="shared" ref="BQ48" si="832">HLOOKUP(BQ$2,$E47:$AG48,2,FALSE)</f>
        <v>#N/A</v>
      </c>
      <c r="BR48" s="56">
        <f t="shared" ref="BR48" si="833">HLOOKUP(BR$2,$E47:$AG48,2,FALSE)</f>
        <v>0.4</v>
      </c>
      <c r="BS48" s="56" t="e">
        <f t="shared" ref="BS48" si="834">HLOOKUP(BS$2,$E47:$AG48,2,FALSE)</f>
        <v>#N/A</v>
      </c>
      <c r="BT48" s="56">
        <f t="shared" ref="BT48" si="835">HLOOKUP(BT$2,$E47:$AG48,2,FALSE)</f>
        <v>1.2</v>
      </c>
      <c r="BU48" s="56" t="e">
        <f t="shared" ref="BU48" si="836">HLOOKUP(BU$2,$E47:$AG48,2,FALSE)</f>
        <v>#N/A</v>
      </c>
    </row>
    <row r="49" spans="1:73" x14ac:dyDescent="0.25">
      <c r="B49" s="56">
        <f>A50-1</f>
        <v>239</v>
      </c>
      <c r="C49" s="94" t="s">
        <v>485</v>
      </c>
      <c r="D49" s="71" t="s">
        <v>0</v>
      </c>
      <c r="E49" s="56" t="s">
        <v>326</v>
      </c>
      <c r="F49" s="56" t="s">
        <v>327</v>
      </c>
      <c r="G49" s="56" t="s">
        <v>52</v>
      </c>
      <c r="H49" s="56" t="s">
        <v>53</v>
      </c>
      <c r="I49" s="56" t="s">
        <v>328</v>
      </c>
      <c r="J49" s="56" t="s">
        <v>55</v>
      </c>
      <c r="K49" s="56" t="s">
        <v>329</v>
      </c>
      <c r="L49" s="56" t="s">
        <v>330</v>
      </c>
      <c r="M49" s="56" t="s">
        <v>331</v>
      </c>
      <c r="N49" s="56" t="s">
        <v>332</v>
      </c>
      <c r="O49" s="56" t="s">
        <v>334</v>
      </c>
      <c r="P49" s="56" t="s">
        <v>336</v>
      </c>
      <c r="Q49" s="56" t="s">
        <v>338</v>
      </c>
      <c r="R49" s="56" t="s">
        <v>339</v>
      </c>
      <c r="S49" s="56" t="s">
        <v>342</v>
      </c>
      <c r="T49" s="56" t="s">
        <v>341</v>
      </c>
      <c r="U49" s="56" t="s">
        <v>340</v>
      </c>
      <c r="V49" s="56" t="s">
        <v>343</v>
      </c>
      <c r="W49" s="56" t="s">
        <v>346</v>
      </c>
      <c r="X49" s="56" t="s">
        <v>355</v>
      </c>
      <c r="Y49" s="56" t="s">
        <v>353</v>
      </c>
      <c r="Z49" s="56" t="s">
        <v>349</v>
      </c>
      <c r="AA49" s="56" t="s">
        <v>351</v>
      </c>
      <c r="AB49" s="56" t="s">
        <v>354</v>
      </c>
      <c r="AC49" s="56" t="s">
        <v>350</v>
      </c>
      <c r="AD49" s="56"/>
      <c r="AE49" s="56"/>
      <c r="AF49" s="56"/>
      <c r="AG49" s="56"/>
    </row>
    <row r="50" spans="1:73" x14ac:dyDescent="0.25">
      <c r="A50" s="56">
        <v>240</v>
      </c>
      <c r="B50" s="56">
        <f>A50</f>
        <v>240</v>
      </c>
      <c r="C50" s="94"/>
      <c r="D50" s="72" t="s">
        <v>325</v>
      </c>
      <c r="E50" s="11">
        <v>13.8</v>
      </c>
      <c r="F50" s="11">
        <v>42</v>
      </c>
      <c r="G50" s="11">
        <v>1939.5</v>
      </c>
      <c r="H50" s="11">
        <v>943.9</v>
      </c>
      <c r="I50" s="11">
        <v>104</v>
      </c>
      <c r="J50" s="11">
        <v>1704.2</v>
      </c>
      <c r="K50" s="11">
        <v>41.8</v>
      </c>
      <c r="L50" s="11">
        <v>74.5</v>
      </c>
      <c r="M50" s="11">
        <v>0.9</v>
      </c>
      <c r="N50" s="11">
        <v>0.3</v>
      </c>
      <c r="O50" s="11">
        <v>6.8</v>
      </c>
      <c r="P50" s="11">
        <v>8</v>
      </c>
      <c r="Q50" s="11">
        <v>1.4</v>
      </c>
      <c r="R50" s="11">
        <v>0.1</v>
      </c>
      <c r="S50" s="11">
        <v>0.2</v>
      </c>
      <c r="T50" s="11">
        <v>0.9</v>
      </c>
      <c r="U50" s="11">
        <v>3.3</v>
      </c>
      <c r="V50" s="11">
        <v>68.2</v>
      </c>
      <c r="W50" s="11">
        <v>1</v>
      </c>
      <c r="X50" s="11">
        <v>0.4</v>
      </c>
      <c r="Y50" s="11">
        <v>0.2</v>
      </c>
      <c r="Z50" s="11">
        <v>8.3000000000000007</v>
      </c>
      <c r="AA50" s="11">
        <v>1</v>
      </c>
      <c r="AB50" s="11">
        <v>0.7</v>
      </c>
      <c r="AC50" s="11">
        <v>1</v>
      </c>
      <c r="AF50" s="56"/>
      <c r="AG50" s="56"/>
      <c r="AH50" s="103"/>
      <c r="AI50" s="107">
        <v>240</v>
      </c>
      <c r="AJ50" s="56">
        <f t="shared" ref="AJ50" si="837">HLOOKUP(AJ$2,$E49:$AG50,2,FALSE)</f>
        <v>13.8</v>
      </c>
      <c r="AK50" s="56">
        <f t="shared" ref="AK50" si="838">HLOOKUP(AK$2,$E49:$AG50,2,FALSE)</f>
        <v>42</v>
      </c>
      <c r="AL50" s="56">
        <f t="shared" ref="AL50" si="839">HLOOKUP(AL$2,$E49:$AG50,2,FALSE)</f>
        <v>1939.5</v>
      </c>
      <c r="AM50" s="56">
        <f t="shared" ref="AM50" si="840">HLOOKUP(AM$2,$E49:$AG50,2,FALSE)</f>
        <v>943.9</v>
      </c>
      <c r="AN50" s="56">
        <f t="shared" ref="AN50" si="841">HLOOKUP(AN$2,$E49:$AG50,2,FALSE)</f>
        <v>104</v>
      </c>
      <c r="AO50" s="56">
        <f t="shared" ref="AO50" si="842">HLOOKUP(AO$2,$E49:$AG50,2,FALSE)</f>
        <v>1704.2</v>
      </c>
      <c r="AP50" s="56">
        <f t="shared" ref="AP50" si="843">HLOOKUP(AP$2,$E49:$AG50,2,FALSE)</f>
        <v>41.8</v>
      </c>
      <c r="AQ50" s="56">
        <f t="shared" ref="AQ50" si="844">HLOOKUP(AQ$2,$E49:$AG50,2,FALSE)</f>
        <v>74.5</v>
      </c>
      <c r="AR50" s="56">
        <f t="shared" ref="AR50" si="845">HLOOKUP(AR$2,$E49:$AG50,2,FALSE)</f>
        <v>0.9</v>
      </c>
      <c r="AS50" s="56">
        <f t="shared" ref="AS50" si="846">HLOOKUP(AS$2,$E49:$AG50,2,FALSE)</f>
        <v>0.3</v>
      </c>
      <c r="AT50" s="56" t="e">
        <f t="shared" ref="AT50" si="847">HLOOKUP(AT$2,$E49:$AG50,2,FALSE)</f>
        <v>#N/A</v>
      </c>
      <c r="AU50" s="56" t="e">
        <f t="shared" ref="AU50" si="848">HLOOKUP(AU$2,$E49:$AG50,2,FALSE)</f>
        <v>#N/A</v>
      </c>
      <c r="AV50" s="56">
        <f t="shared" ref="AV50" si="849">HLOOKUP(AV$2,$E49:$AG50,2,FALSE)</f>
        <v>6.8</v>
      </c>
      <c r="AW50" s="56" t="e">
        <f t="shared" ref="AW50" si="850">HLOOKUP(AW$2,$E49:$AG50,2,FALSE)</f>
        <v>#N/A</v>
      </c>
      <c r="AX50" s="56">
        <f t="shared" ref="AX50" si="851">HLOOKUP(AX$2,$E49:$AG50,2,FALSE)</f>
        <v>8</v>
      </c>
      <c r="AY50" s="56">
        <f t="shared" ref="AY50" si="852">HLOOKUP(AY$2,$E49:$AG50,2,FALSE)</f>
        <v>1.4</v>
      </c>
      <c r="AZ50" s="56">
        <f t="shared" ref="AZ50" si="853">HLOOKUP(AZ$2,$E49:$AG50,2,FALSE)</f>
        <v>0.1</v>
      </c>
      <c r="BA50" s="56" t="e">
        <f t="shared" ref="BA50" si="854">HLOOKUP(BA$2,$E49:$AG50,2,FALSE)</f>
        <v>#N/A</v>
      </c>
      <c r="BB50" s="56">
        <f t="shared" ref="BB50" si="855">HLOOKUP(BB$2,$E49:$AG50,2,FALSE)</f>
        <v>0.2</v>
      </c>
      <c r="BC50" s="56" t="e">
        <f t="shared" ref="BC50" si="856">HLOOKUP(BC$2,$E49:$AG50,2,FALSE)</f>
        <v>#N/A</v>
      </c>
      <c r="BD50" s="56">
        <f t="shared" ref="BD50" si="857">HLOOKUP(BD$2,$E49:$AG50,2,FALSE)</f>
        <v>0.9</v>
      </c>
      <c r="BE50" s="56" t="e">
        <f t="shared" ref="BE50" si="858">HLOOKUP(BE$2,$E49:$AG50,2,FALSE)</f>
        <v>#N/A</v>
      </c>
      <c r="BF50" s="56">
        <f t="shared" ref="BF50" si="859">HLOOKUP(BF$2,$E49:$AG50,2,FALSE)</f>
        <v>3.3</v>
      </c>
      <c r="BG50" s="56" t="e">
        <f t="shared" ref="BG50" si="860">HLOOKUP(BG$2,$E49:$AG50,2,FALSE)</f>
        <v>#N/A</v>
      </c>
      <c r="BH50" s="56">
        <f t="shared" ref="BH50" si="861">HLOOKUP(BH$2,$E49:$AG50,2,FALSE)</f>
        <v>68.2</v>
      </c>
      <c r="BI50" s="56" t="e">
        <f t="shared" ref="BI50" si="862">HLOOKUP(BI$2,$E49:$AG50,2,FALSE)</f>
        <v>#N/A</v>
      </c>
      <c r="BJ50" s="56" t="e">
        <f t="shared" ref="BJ50" si="863">HLOOKUP(BJ$2,$E49:$AG50,2,FALSE)</f>
        <v>#N/A</v>
      </c>
      <c r="BK50" s="56">
        <f t="shared" ref="BK50" si="864">HLOOKUP(BK$2,$E49:$AG50,2,FALSE)</f>
        <v>1</v>
      </c>
      <c r="BL50" s="56">
        <f t="shared" ref="BL50" si="865">HLOOKUP(BL$2,$E49:$AG50,2,FALSE)</f>
        <v>0.4</v>
      </c>
      <c r="BM50" s="56" t="e">
        <f t="shared" ref="BM50" si="866">HLOOKUP(BM$2,$E49:$AG50,2,FALSE)</f>
        <v>#N/A</v>
      </c>
      <c r="BN50" s="56">
        <f t="shared" ref="BN50" si="867">HLOOKUP(BN$2,$E49:$AG50,2,FALSE)</f>
        <v>0.2</v>
      </c>
      <c r="BO50" s="56">
        <f t="shared" ref="BO50" si="868">HLOOKUP(BO$2,$E49:$AG50,2,FALSE)</f>
        <v>8.3000000000000007</v>
      </c>
      <c r="BP50" s="56" t="e">
        <f t="shared" ref="BP50" si="869">HLOOKUP(BP$2,$E49:$AG50,2,FALSE)</f>
        <v>#N/A</v>
      </c>
      <c r="BQ50" s="56" t="e">
        <f t="shared" ref="BQ50" si="870">HLOOKUP(BQ$2,$E49:$AG50,2,FALSE)</f>
        <v>#N/A</v>
      </c>
      <c r="BR50" s="56">
        <f t="shared" ref="BR50" si="871">HLOOKUP(BR$2,$E49:$AG50,2,FALSE)</f>
        <v>1</v>
      </c>
      <c r="BS50" s="56">
        <f t="shared" ref="BS50" si="872">HLOOKUP(BS$2,$E49:$AG50,2,FALSE)</f>
        <v>0.7</v>
      </c>
      <c r="BT50" s="56">
        <f t="shared" ref="BT50" si="873">HLOOKUP(BT$2,$E49:$AG50,2,FALSE)</f>
        <v>1</v>
      </c>
      <c r="BU50" s="56" t="e">
        <f t="shared" ref="BU50" si="874">HLOOKUP(BU$2,$E49:$AG50,2,FALSE)</f>
        <v>#N/A</v>
      </c>
    </row>
    <row r="51" spans="1:73" x14ac:dyDescent="0.25">
      <c r="B51" s="56">
        <f>A52-1</f>
        <v>249</v>
      </c>
      <c r="C51" s="94" t="s">
        <v>484</v>
      </c>
      <c r="D51" s="71" t="s">
        <v>0</v>
      </c>
      <c r="E51" s="56" t="s">
        <v>326</v>
      </c>
      <c r="F51" s="56" t="s">
        <v>327</v>
      </c>
      <c r="G51" s="56" t="s">
        <v>52</v>
      </c>
      <c r="H51" s="56" t="s">
        <v>53</v>
      </c>
      <c r="I51" s="56" t="s">
        <v>328</v>
      </c>
      <c r="J51" s="56" t="s">
        <v>55</v>
      </c>
      <c r="K51" s="56" t="s">
        <v>329</v>
      </c>
      <c r="L51" s="56" t="s">
        <v>330</v>
      </c>
      <c r="M51" s="56" t="s">
        <v>331</v>
      </c>
      <c r="N51" s="56" t="s">
        <v>332</v>
      </c>
      <c r="O51" s="56" t="s">
        <v>334</v>
      </c>
      <c r="P51" s="56" t="s">
        <v>336</v>
      </c>
      <c r="Q51" s="56" t="s">
        <v>338</v>
      </c>
      <c r="R51" s="56" t="s">
        <v>339</v>
      </c>
      <c r="S51" s="56" t="s">
        <v>341</v>
      </c>
      <c r="T51" s="56" t="s">
        <v>344</v>
      </c>
      <c r="U51" s="56" t="s">
        <v>340</v>
      </c>
      <c r="V51" s="56" t="s">
        <v>343</v>
      </c>
      <c r="W51" s="56" t="s">
        <v>352</v>
      </c>
      <c r="X51" s="56" t="s">
        <v>346</v>
      </c>
      <c r="Y51" s="56" t="s">
        <v>355</v>
      </c>
      <c r="Z51" s="56" t="s">
        <v>349</v>
      </c>
      <c r="AA51" s="56" t="s">
        <v>351</v>
      </c>
      <c r="AB51" s="56" t="s">
        <v>354</v>
      </c>
      <c r="AC51" s="56" t="s">
        <v>350</v>
      </c>
      <c r="AD51" s="56"/>
      <c r="AE51" s="56"/>
      <c r="AF51" s="56"/>
      <c r="AG51" s="56"/>
    </row>
    <row r="52" spans="1:73" x14ac:dyDescent="0.25">
      <c r="A52" s="56">
        <v>250</v>
      </c>
      <c r="B52" s="56">
        <f>A52</f>
        <v>250</v>
      </c>
      <c r="C52" s="94"/>
      <c r="D52" s="72" t="s">
        <v>325</v>
      </c>
      <c r="E52" s="11">
        <v>10.3</v>
      </c>
      <c r="F52" s="11">
        <v>45.9</v>
      </c>
      <c r="G52" s="11">
        <v>1894.1</v>
      </c>
      <c r="H52" s="11">
        <v>925</v>
      </c>
      <c r="I52" s="11">
        <v>99.2</v>
      </c>
      <c r="J52" s="11">
        <v>1762.9</v>
      </c>
      <c r="K52" s="11">
        <v>38.4</v>
      </c>
      <c r="L52" s="11">
        <v>37.5</v>
      </c>
      <c r="M52" s="11">
        <v>0.8</v>
      </c>
      <c r="N52" s="11">
        <v>0.3</v>
      </c>
      <c r="O52" s="11">
        <v>7</v>
      </c>
      <c r="P52" s="11">
        <v>9.3000000000000007</v>
      </c>
      <c r="Q52" s="11">
        <v>1.3</v>
      </c>
      <c r="R52" s="11">
        <v>0.6</v>
      </c>
      <c r="S52" s="11">
        <v>0.5</v>
      </c>
      <c r="T52" s="11">
        <v>0.4</v>
      </c>
      <c r="U52" s="11">
        <v>1.5</v>
      </c>
      <c r="V52" s="11">
        <v>4.0999999999999996</v>
      </c>
      <c r="W52" s="11">
        <v>4.4000000000000004</v>
      </c>
      <c r="X52" s="11">
        <v>7</v>
      </c>
      <c r="Y52" s="11">
        <v>3.8</v>
      </c>
      <c r="Z52" s="11">
        <v>9.6</v>
      </c>
      <c r="AA52" s="11">
        <v>1.3</v>
      </c>
      <c r="AB52" s="11">
        <v>0.4</v>
      </c>
      <c r="AC52" s="11">
        <v>0.6</v>
      </c>
      <c r="AF52" s="56"/>
      <c r="AG52" s="56"/>
      <c r="AI52" s="107">
        <v>250</v>
      </c>
      <c r="AJ52" s="56">
        <f t="shared" ref="AJ52" si="875">HLOOKUP(AJ$2,$E51:$AG52,2,FALSE)</f>
        <v>10.3</v>
      </c>
      <c r="AK52" s="56">
        <f t="shared" ref="AK52" si="876">HLOOKUP(AK$2,$E51:$AG52,2,FALSE)</f>
        <v>45.9</v>
      </c>
      <c r="AL52" s="56">
        <f t="shared" ref="AL52" si="877">HLOOKUP(AL$2,$E51:$AG52,2,FALSE)</f>
        <v>1894.1</v>
      </c>
      <c r="AM52" s="56">
        <f t="shared" ref="AM52" si="878">HLOOKUP(AM$2,$E51:$AG52,2,FALSE)</f>
        <v>925</v>
      </c>
      <c r="AN52" s="56">
        <f t="shared" ref="AN52" si="879">HLOOKUP(AN$2,$E51:$AG52,2,FALSE)</f>
        <v>99.2</v>
      </c>
      <c r="AO52" s="56">
        <f t="shared" ref="AO52" si="880">HLOOKUP(AO$2,$E51:$AG52,2,FALSE)</f>
        <v>1762.9</v>
      </c>
      <c r="AP52" s="56">
        <f t="shared" ref="AP52" si="881">HLOOKUP(AP$2,$E51:$AG52,2,FALSE)</f>
        <v>38.4</v>
      </c>
      <c r="AQ52" s="56">
        <f t="shared" ref="AQ52" si="882">HLOOKUP(AQ$2,$E51:$AG52,2,FALSE)</f>
        <v>37.5</v>
      </c>
      <c r="AR52" s="56">
        <f t="shared" ref="AR52" si="883">HLOOKUP(AR$2,$E51:$AG52,2,FALSE)</f>
        <v>0.8</v>
      </c>
      <c r="AS52" s="56">
        <f t="shared" ref="AS52" si="884">HLOOKUP(AS$2,$E51:$AG52,2,FALSE)</f>
        <v>0.3</v>
      </c>
      <c r="AT52" s="56" t="e">
        <f t="shared" ref="AT52" si="885">HLOOKUP(AT$2,$E51:$AG52,2,FALSE)</f>
        <v>#N/A</v>
      </c>
      <c r="AU52" s="56" t="e">
        <f t="shared" ref="AU52" si="886">HLOOKUP(AU$2,$E51:$AG52,2,FALSE)</f>
        <v>#N/A</v>
      </c>
      <c r="AV52" s="56">
        <f t="shared" ref="AV52" si="887">HLOOKUP(AV$2,$E51:$AG52,2,FALSE)</f>
        <v>7</v>
      </c>
      <c r="AW52" s="56" t="e">
        <f t="shared" ref="AW52" si="888">HLOOKUP(AW$2,$E51:$AG52,2,FALSE)</f>
        <v>#N/A</v>
      </c>
      <c r="AX52" s="56">
        <f t="shared" ref="AX52" si="889">HLOOKUP(AX$2,$E51:$AG52,2,FALSE)</f>
        <v>9.3000000000000007</v>
      </c>
      <c r="AY52" s="56">
        <f t="shared" ref="AY52" si="890">HLOOKUP(AY$2,$E51:$AG52,2,FALSE)</f>
        <v>1.3</v>
      </c>
      <c r="AZ52" s="56">
        <f t="shared" ref="AZ52" si="891">HLOOKUP(AZ$2,$E51:$AG52,2,FALSE)</f>
        <v>0.6</v>
      </c>
      <c r="BA52" s="56" t="e">
        <f t="shared" ref="BA52" si="892">HLOOKUP(BA$2,$E51:$AG52,2,FALSE)</f>
        <v>#N/A</v>
      </c>
      <c r="BB52" s="56" t="e">
        <f t="shared" ref="BB52" si="893">HLOOKUP(BB$2,$E51:$AG52,2,FALSE)</f>
        <v>#N/A</v>
      </c>
      <c r="BC52" s="56" t="e">
        <f t="shared" ref="BC52" si="894">HLOOKUP(BC$2,$E51:$AG52,2,FALSE)</f>
        <v>#N/A</v>
      </c>
      <c r="BD52" s="56">
        <f t="shared" ref="BD52" si="895">HLOOKUP(BD$2,$E51:$AG52,2,FALSE)</f>
        <v>0.5</v>
      </c>
      <c r="BE52" s="56">
        <f t="shared" ref="BE52" si="896">HLOOKUP(BE$2,$E51:$AG52,2,FALSE)</f>
        <v>0.4</v>
      </c>
      <c r="BF52" s="56">
        <f t="shared" ref="BF52" si="897">HLOOKUP(BF$2,$E51:$AG52,2,FALSE)</f>
        <v>1.5</v>
      </c>
      <c r="BG52" s="56" t="e">
        <f t="shared" ref="BG52" si="898">HLOOKUP(BG$2,$E51:$AG52,2,FALSE)</f>
        <v>#N/A</v>
      </c>
      <c r="BH52" s="56">
        <f t="shared" ref="BH52" si="899">HLOOKUP(BH$2,$E51:$AG52,2,FALSE)</f>
        <v>4.0999999999999996</v>
      </c>
      <c r="BI52" s="56" t="e">
        <f t="shared" ref="BI52" si="900">HLOOKUP(BI$2,$E51:$AG52,2,FALSE)</f>
        <v>#N/A</v>
      </c>
      <c r="BJ52" s="56">
        <f t="shared" ref="BJ52" si="901">HLOOKUP(BJ$2,$E51:$AG52,2,FALSE)</f>
        <v>4.4000000000000004</v>
      </c>
      <c r="BK52" s="56">
        <f t="shared" ref="BK52" si="902">HLOOKUP(BK$2,$E51:$AG52,2,FALSE)</f>
        <v>7</v>
      </c>
      <c r="BL52" s="56">
        <f t="shared" ref="BL52" si="903">HLOOKUP(BL$2,$E51:$AG52,2,FALSE)</f>
        <v>3.8</v>
      </c>
      <c r="BM52" s="56" t="e">
        <f t="shared" ref="BM52" si="904">HLOOKUP(BM$2,$E51:$AG52,2,FALSE)</f>
        <v>#N/A</v>
      </c>
      <c r="BN52" s="56" t="e">
        <f t="shared" ref="BN52" si="905">HLOOKUP(BN$2,$E51:$AG52,2,FALSE)</f>
        <v>#N/A</v>
      </c>
      <c r="BO52" s="56">
        <f t="shared" ref="BO52" si="906">HLOOKUP(BO$2,$E51:$AG52,2,FALSE)</f>
        <v>9.6</v>
      </c>
      <c r="BP52" s="56" t="e">
        <f t="shared" ref="BP52" si="907">HLOOKUP(BP$2,$E51:$AG52,2,FALSE)</f>
        <v>#N/A</v>
      </c>
      <c r="BQ52" s="56" t="e">
        <f t="shared" ref="BQ52" si="908">HLOOKUP(BQ$2,$E51:$AG52,2,FALSE)</f>
        <v>#N/A</v>
      </c>
      <c r="BR52" s="56">
        <f t="shared" ref="BR52" si="909">HLOOKUP(BR$2,$E51:$AG52,2,FALSE)</f>
        <v>1.3</v>
      </c>
      <c r="BS52" s="56">
        <f t="shared" ref="BS52" si="910">HLOOKUP(BS$2,$E51:$AG52,2,FALSE)</f>
        <v>0.4</v>
      </c>
      <c r="BT52" s="56">
        <f t="shared" ref="BT52" si="911">HLOOKUP(BT$2,$E51:$AG52,2,FALSE)</f>
        <v>0.6</v>
      </c>
      <c r="BU52" s="56" t="e">
        <f t="shared" ref="BU52" si="912">HLOOKUP(BU$2,$E51:$AG52,2,FALSE)</f>
        <v>#N/A</v>
      </c>
    </row>
    <row r="53" spans="1:73" x14ac:dyDescent="0.25">
      <c r="B53" s="56">
        <f>A54-1</f>
        <v>259</v>
      </c>
      <c r="C53" s="94" t="s">
        <v>479</v>
      </c>
      <c r="D53" s="71" t="s">
        <v>0</v>
      </c>
      <c r="E53" s="56" t="s">
        <v>326</v>
      </c>
      <c r="F53" s="56" t="s">
        <v>327</v>
      </c>
      <c r="G53" s="56" t="s">
        <v>52</v>
      </c>
      <c r="H53" s="56" t="s">
        <v>53</v>
      </c>
      <c r="I53" s="56" t="s">
        <v>328</v>
      </c>
      <c r="J53" s="56" t="s">
        <v>55</v>
      </c>
      <c r="K53" s="56" t="s">
        <v>330</v>
      </c>
      <c r="L53" s="56" t="s">
        <v>331</v>
      </c>
      <c r="M53" s="56" t="s">
        <v>332</v>
      </c>
      <c r="N53" s="56" t="s">
        <v>334</v>
      </c>
      <c r="O53" s="56" t="s">
        <v>337</v>
      </c>
      <c r="P53" s="56" t="s">
        <v>336</v>
      </c>
      <c r="Q53" s="56" t="s">
        <v>338</v>
      </c>
      <c r="R53" s="56" t="s">
        <v>339</v>
      </c>
      <c r="S53" s="56" t="s">
        <v>382</v>
      </c>
      <c r="T53" s="56" t="s">
        <v>342</v>
      </c>
      <c r="U53" s="56" t="s">
        <v>341</v>
      </c>
      <c r="V53" s="56" t="s">
        <v>340</v>
      </c>
      <c r="W53" s="56" t="s">
        <v>343</v>
      </c>
      <c r="X53" s="56" t="s">
        <v>345</v>
      </c>
      <c r="Y53" s="56" t="s">
        <v>346</v>
      </c>
      <c r="Z53" s="56" t="s">
        <v>366</v>
      </c>
      <c r="AA53" s="56" t="s">
        <v>353</v>
      </c>
      <c r="AB53" s="56" t="s">
        <v>482</v>
      </c>
      <c r="AC53" s="56" t="s">
        <v>351</v>
      </c>
      <c r="AD53" s="56" t="s">
        <v>354</v>
      </c>
      <c r="AE53" s="56" t="s">
        <v>350</v>
      </c>
      <c r="AF53" s="56"/>
      <c r="AG53" s="56"/>
    </row>
    <row r="54" spans="1:73" x14ac:dyDescent="0.25">
      <c r="A54" s="56">
        <v>260</v>
      </c>
      <c r="B54" s="56">
        <f>A54</f>
        <v>260</v>
      </c>
      <c r="C54" s="94"/>
      <c r="D54" s="72" t="s">
        <v>325</v>
      </c>
      <c r="E54" s="11">
        <v>6.7</v>
      </c>
      <c r="F54" s="11">
        <v>35.799999999999997</v>
      </c>
      <c r="G54" s="11">
        <v>1165.7</v>
      </c>
      <c r="H54" s="11">
        <v>807.3</v>
      </c>
      <c r="I54" s="11">
        <v>91.6</v>
      </c>
      <c r="J54" s="11">
        <v>700</v>
      </c>
      <c r="K54" s="11">
        <v>37.700000000000003</v>
      </c>
      <c r="L54" s="11">
        <v>0.9</v>
      </c>
      <c r="M54" s="11">
        <v>0.6</v>
      </c>
      <c r="N54" s="11">
        <v>5.0999999999999996</v>
      </c>
      <c r="O54" s="11">
        <v>0.4</v>
      </c>
      <c r="P54" s="11">
        <v>10.3</v>
      </c>
      <c r="Q54" s="11">
        <v>1.1000000000000001</v>
      </c>
      <c r="R54" s="11">
        <v>2.5</v>
      </c>
      <c r="S54" s="11">
        <v>0.1</v>
      </c>
      <c r="T54" s="11">
        <v>0.1</v>
      </c>
      <c r="U54" s="11">
        <v>1.6</v>
      </c>
      <c r="V54" s="11">
        <v>3.2</v>
      </c>
      <c r="W54" s="11">
        <v>1.5</v>
      </c>
      <c r="X54" s="11">
        <v>0.3</v>
      </c>
      <c r="Y54" s="11">
        <v>3.5</v>
      </c>
      <c r="Z54" s="11">
        <v>104.7</v>
      </c>
      <c r="AA54" s="11">
        <v>3.5</v>
      </c>
      <c r="AB54" s="11">
        <v>6.1</v>
      </c>
      <c r="AC54" s="11">
        <v>0.6</v>
      </c>
      <c r="AD54" s="11">
        <v>1.2</v>
      </c>
      <c r="AE54" s="11">
        <v>0.6</v>
      </c>
      <c r="AF54" s="56"/>
      <c r="AG54" s="56"/>
      <c r="AI54" s="107">
        <v>260</v>
      </c>
      <c r="AJ54" s="56">
        <f t="shared" ref="AJ54" si="913">HLOOKUP(AJ$2,$E53:$AG54,2,FALSE)</f>
        <v>6.7</v>
      </c>
      <c r="AK54" s="56">
        <f t="shared" ref="AK54" si="914">HLOOKUP(AK$2,$E53:$AG54,2,FALSE)</f>
        <v>35.799999999999997</v>
      </c>
      <c r="AL54" s="56">
        <f t="shared" ref="AL54" si="915">HLOOKUP(AL$2,$E53:$AG54,2,FALSE)</f>
        <v>1165.7</v>
      </c>
      <c r="AM54" s="56">
        <f t="shared" ref="AM54" si="916">HLOOKUP(AM$2,$E53:$AG54,2,FALSE)</f>
        <v>807.3</v>
      </c>
      <c r="AN54" s="56">
        <f t="shared" ref="AN54" si="917">HLOOKUP(AN$2,$E53:$AG54,2,FALSE)</f>
        <v>91.6</v>
      </c>
      <c r="AO54" s="56">
        <f t="shared" ref="AO54" si="918">HLOOKUP(AO$2,$E53:$AG54,2,FALSE)</f>
        <v>700</v>
      </c>
      <c r="AP54" s="56" t="e">
        <f t="shared" ref="AP54" si="919">HLOOKUP(AP$2,$E53:$AG54,2,FALSE)</f>
        <v>#N/A</v>
      </c>
      <c r="AQ54" s="56">
        <f t="shared" ref="AQ54" si="920">HLOOKUP(AQ$2,$E53:$AG54,2,FALSE)</f>
        <v>37.700000000000003</v>
      </c>
      <c r="AR54" s="56">
        <f t="shared" ref="AR54" si="921">HLOOKUP(AR$2,$E53:$AG54,2,FALSE)</f>
        <v>0.9</v>
      </c>
      <c r="AS54" s="56">
        <f t="shared" ref="AS54" si="922">HLOOKUP(AS$2,$E53:$AG54,2,FALSE)</f>
        <v>0.6</v>
      </c>
      <c r="AT54" s="56" t="e">
        <f t="shared" ref="AT54" si="923">HLOOKUP(AT$2,$E53:$AG54,2,FALSE)</f>
        <v>#N/A</v>
      </c>
      <c r="AU54" s="56" t="e">
        <f t="shared" ref="AU54" si="924">HLOOKUP(AU$2,$E53:$AG54,2,FALSE)</f>
        <v>#N/A</v>
      </c>
      <c r="AV54" s="56">
        <f t="shared" ref="AV54" si="925">HLOOKUP(AV$2,$E53:$AG54,2,FALSE)</f>
        <v>5.0999999999999996</v>
      </c>
      <c r="AW54" s="56">
        <f t="shared" ref="AW54" si="926">HLOOKUP(AW$2,$E53:$AG54,2,FALSE)</f>
        <v>0.4</v>
      </c>
      <c r="AX54" s="56">
        <f t="shared" ref="AX54" si="927">HLOOKUP(AX$2,$E53:$AG54,2,FALSE)</f>
        <v>10.3</v>
      </c>
      <c r="AY54" s="56">
        <f t="shared" ref="AY54" si="928">HLOOKUP(AY$2,$E53:$AG54,2,FALSE)</f>
        <v>1.1000000000000001</v>
      </c>
      <c r="AZ54" s="56">
        <f t="shared" ref="AZ54" si="929">HLOOKUP(AZ$2,$E53:$AG54,2,FALSE)</f>
        <v>2.5</v>
      </c>
      <c r="BA54" s="56">
        <f t="shared" ref="BA54" si="930">HLOOKUP(BA$2,$E53:$AG54,2,FALSE)</f>
        <v>0.1</v>
      </c>
      <c r="BB54" s="56">
        <f t="shared" ref="BB54" si="931">HLOOKUP(BB$2,$E53:$AG54,2,FALSE)</f>
        <v>0.1</v>
      </c>
      <c r="BC54" s="56" t="e">
        <f t="shared" ref="BC54" si="932">HLOOKUP(BC$2,$E53:$AG54,2,FALSE)</f>
        <v>#N/A</v>
      </c>
      <c r="BD54" s="56">
        <f t="shared" ref="BD54" si="933">HLOOKUP(BD$2,$E53:$AG54,2,FALSE)</f>
        <v>1.6</v>
      </c>
      <c r="BE54" s="56" t="e">
        <f t="shared" ref="BE54" si="934">HLOOKUP(BE$2,$E53:$AG54,2,FALSE)</f>
        <v>#N/A</v>
      </c>
      <c r="BF54" s="56">
        <f t="shared" ref="BF54" si="935">HLOOKUP(BF$2,$E53:$AG54,2,FALSE)</f>
        <v>3.2</v>
      </c>
      <c r="BG54" s="56" t="e">
        <f t="shared" ref="BG54" si="936">HLOOKUP(BG$2,$E53:$AG54,2,FALSE)</f>
        <v>#N/A</v>
      </c>
      <c r="BH54" s="56">
        <f t="shared" ref="BH54" si="937">HLOOKUP(BH$2,$E53:$AG54,2,FALSE)</f>
        <v>1.5</v>
      </c>
      <c r="BI54" s="56">
        <f t="shared" ref="BI54" si="938">HLOOKUP(BI$2,$E53:$AG54,2,FALSE)</f>
        <v>0.3</v>
      </c>
      <c r="BJ54" s="56" t="e">
        <f t="shared" ref="BJ54" si="939">HLOOKUP(BJ$2,$E53:$AG54,2,FALSE)</f>
        <v>#N/A</v>
      </c>
      <c r="BK54" s="56">
        <f t="shared" ref="BK54" si="940">HLOOKUP(BK$2,$E53:$AG54,2,FALSE)</f>
        <v>3.5</v>
      </c>
      <c r="BL54" s="56" t="e">
        <f t="shared" ref="BL54" si="941">HLOOKUP(BL$2,$E53:$AG54,2,FALSE)</f>
        <v>#N/A</v>
      </c>
      <c r="BM54" s="56" t="e">
        <f t="shared" ref="BM54" si="942">HLOOKUP(BM$2,$E53:$AG54,2,FALSE)</f>
        <v>#N/A</v>
      </c>
      <c r="BN54" s="56">
        <f t="shared" ref="BN54" si="943">HLOOKUP(BN$2,$E53:$AG54,2,FALSE)</f>
        <v>3.5</v>
      </c>
      <c r="BO54" s="56" t="e">
        <f t="shared" ref="BO54" si="944">HLOOKUP(BO$2,$E53:$AG54,2,FALSE)</f>
        <v>#N/A</v>
      </c>
      <c r="BP54" s="56">
        <f t="shared" ref="BP54" si="945">HLOOKUP(BP$2,$E53:$AG54,2,FALSE)</f>
        <v>104.7</v>
      </c>
      <c r="BQ54" s="56">
        <f t="shared" ref="BQ54" si="946">HLOOKUP(BQ$2,$E53:$AG54,2,FALSE)</f>
        <v>6.1</v>
      </c>
      <c r="BR54" s="56">
        <f t="shared" ref="BR54" si="947">HLOOKUP(BR$2,$E53:$AG54,2,FALSE)</f>
        <v>0.6</v>
      </c>
      <c r="BS54" s="56">
        <f t="shared" ref="BS54" si="948">HLOOKUP(BS$2,$E53:$AG54,2,FALSE)</f>
        <v>1.2</v>
      </c>
      <c r="BT54" s="56">
        <f t="shared" ref="BT54" si="949">HLOOKUP(BT$2,$E53:$AG54,2,FALSE)</f>
        <v>0.6</v>
      </c>
      <c r="BU54" s="56" t="e">
        <f t="shared" ref="BU54" si="950">HLOOKUP(BU$2,$E53:$AG54,2,FALSE)</f>
        <v>#N/A</v>
      </c>
    </row>
    <row r="55" spans="1:73" x14ac:dyDescent="0.25">
      <c r="B55" s="56">
        <f>A56-1</f>
        <v>269</v>
      </c>
      <c r="C55" s="94" t="s">
        <v>492</v>
      </c>
      <c r="D55" s="71" t="s">
        <v>0</v>
      </c>
      <c r="E55" s="56" t="s">
        <v>326</v>
      </c>
      <c r="F55" s="56" t="s">
        <v>327</v>
      </c>
      <c r="G55" s="56" t="s">
        <v>52</v>
      </c>
      <c r="H55" s="56" t="s">
        <v>53</v>
      </c>
      <c r="I55" s="56" t="s">
        <v>328</v>
      </c>
      <c r="J55" s="56" t="s">
        <v>55</v>
      </c>
      <c r="K55" s="56" t="s">
        <v>329</v>
      </c>
      <c r="L55" s="56" t="s">
        <v>330</v>
      </c>
      <c r="M55" s="56" t="s">
        <v>331</v>
      </c>
      <c r="N55" s="56" t="s">
        <v>332</v>
      </c>
      <c r="O55" s="56" t="s">
        <v>334</v>
      </c>
      <c r="P55" s="56" t="s">
        <v>337</v>
      </c>
      <c r="Q55" s="56" t="s">
        <v>336</v>
      </c>
      <c r="R55" s="56" t="s">
        <v>338</v>
      </c>
      <c r="S55" s="56" t="s">
        <v>339</v>
      </c>
      <c r="T55" s="56" t="s">
        <v>344</v>
      </c>
      <c r="U55" s="56" t="s">
        <v>340</v>
      </c>
      <c r="V55" s="56" t="s">
        <v>347</v>
      </c>
      <c r="W55" s="56" t="s">
        <v>346</v>
      </c>
      <c r="X55" s="56" t="s">
        <v>349</v>
      </c>
      <c r="Y55" s="56" t="s">
        <v>351</v>
      </c>
      <c r="Z55" s="56" t="s">
        <v>354</v>
      </c>
      <c r="AA55" s="56" t="s">
        <v>350</v>
      </c>
      <c r="AB55" s="56"/>
      <c r="AC55" s="56"/>
      <c r="AD55" s="56"/>
      <c r="AE55" s="56"/>
      <c r="AF55" s="56"/>
      <c r="AG55" s="56"/>
    </row>
    <row r="56" spans="1:73" x14ac:dyDescent="0.25">
      <c r="A56" s="56">
        <v>270</v>
      </c>
      <c r="B56" s="56">
        <f>A56</f>
        <v>270</v>
      </c>
      <c r="C56" s="94"/>
      <c r="D56" s="72" t="s">
        <v>325</v>
      </c>
      <c r="E56" s="11">
        <v>7.4</v>
      </c>
      <c r="F56" s="11">
        <v>34.4</v>
      </c>
      <c r="G56" s="11">
        <v>1642.1</v>
      </c>
      <c r="H56" s="11">
        <v>868.3</v>
      </c>
      <c r="I56" s="11">
        <v>96.5</v>
      </c>
      <c r="J56" s="11">
        <v>1743.6</v>
      </c>
      <c r="K56" s="11">
        <v>15.8</v>
      </c>
      <c r="L56" s="11">
        <v>37.4</v>
      </c>
      <c r="M56" s="11">
        <v>0.9</v>
      </c>
      <c r="N56" s="11">
        <v>0.3</v>
      </c>
      <c r="O56" s="11">
        <v>6</v>
      </c>
      <c r="P56" s="11">
        <v>0.5</v>
      </c>
      <c r="Q56" s="11">
        <v>12.1</v>
      </c>
      <c r="R56" s="11">
        <v>0.5</v>
      </c>
      <c r="S56" s="11">
        <v>1.3</v>
      </c>
      <c r="T56" s="11">
        <v>10.199999999999999</v>
      </c>
      <c r="U56" s="11">
        <v>2.5</v>
      </c>
      <c r="V56" s="11">
        <v>19.5</v>
      </c>
      <c r="W56" s="11">
        <v>1.5</v>
      </c>
      <c r="X56" s="11">
        <v>12.5</v>
      </c>
      <c r="Y56" s="11">
        <v>0.4</v>
      </c>
      <c r="Z56" s="11">
        <v>0.2</v>
      </c>
      <c r="AA56" s="11">
        <v>0.1</v>
      </c>
      <c r="AI56" s="107">
        <v>270</v>
      </c>
      <c r="AJ56" s="56">
        <f t="shared" ref="AJ56" si="951">HLOOKUP(AJ$2,$E55:$AG56,2,FALSE)</f>
        <v>7.4</v>
      </c>
      <c r="AK56" s="56">
        <f t="shared" ref="AK56" si="952">HLOOKUP(AK$2,$E55:$AG56,2,FALSE)</f>
        <v>34.4</v>
      </c>
      <c r="AL56" s="56">
        <f t="shared" ref="AL56" si="953">HLOOKUP(AL$2,$E55:$AG56,2,FALSE)</f>
        <v>1642.1</v>
      </c>
      <c r="AM56" s="56">
        <f t="shared" ref="AM56" si="954">HLOOKUP(AM$2,$E55:$AG56,2,FALSE)</f>
        <v>868.3</v>
      </c>
      <c r="AN56" s="56">
        <f t="shared" ref="AN56" si="955">HLOOKUP(AN$2,$E55:$AG56,2,FALSE)</f>
        <v>96.5</v>
      </c>
      <c r="AO56" s="56">
        <f t="shared" ref="AO56" si="956">HLOOKUP(AO$2,$E55:$AG56,2,FALSE)</f>
        <v>1743.6</v>
      </c>
      <c r="AP56" s="56">
        <f t="shared" ref="AP56" si="957">HLOOKUP(AP$2,$E55:$AG56,2,FALSE)</f>
        <v>15.8</v>
      </c>
      <c r="AQ56" s="56">
        <f t="shared" ref="AQ56" si="958">HLOOKUP(AQ$2,$E55:$AG56,2,FALSE)</f>
        <v>37.4</v>
      </c>
      <c r="AR56" s="56">
        <f t="shared" ref="AR56" si="959">HLOOKUP(AR$2,$E55:$AG56,2,FALSE)</f>
        <v>0.9</v>
      </c>
      <c r="AS56" s="56">
        <f t="shared" ref="AS56" si="960">HLOOKUP(AS$2,$E55:$AG56,2,FALSE)</f>
        <v>0.3</v>
      </c>
      <c r="AT56" s="56" t="e">
        <f t="shared" ref="AT56" si="961">HLOOKUP(AT$2,$E55:$AG56,2,FALSE)</f>
        <v>#N/A</v>
      </c>
      <c r="AU56" s="56" t="e">
        <f t="shared" ref="AU56" si="962">HLOOKUP(AU$2,$E55:$AG56,2,FALSE)</f>
        <v>#N/A</v>
      </c>
      <c r="AV56" s="56">
        <f t="shared" ref="AV56" si="963">HLOOKUP(AV$2,$E55:$AG56,2,FALSE)</f>
        <v>6</v>
      </c>
      <c r="AW56" s="56">
        <f t="shared" ref="AW56" si="964">HLOOKUP(AW$2,$E55:$AG56,2,FALSE)</f>
        <v>0.5</v>
      </c>
      <c r="AX56" s="56">
        <f t="shared" ref="AX56" si="965">HLOOKUP(AX$2,$E55:$AG56,2,FALSE)</f>
        <v>12.1</v>
      </c>
      <c r="AY56" s="56">
        <f t="shared" ref="AY56" si="966">HLOOKUP(AY$2,$E55:$AG56,2,FALSE)</f>
        <v>0.5</v>
      </c>
      <c r="AZ56" s="56">
        <f t="shared" ref="AZ56" si="967">HLOOKUP(AZ$2,$E55:$AG56,2,FALSE)</f>
        <v>1.3</v>
      </c>
      <c r="BA56" s="56" t="e">
        <f t="shared" ref="BA56" si="968">HLOOKUP(BA$2,$E55:$AG56,2,FALSE)</f>
        <v>#N/A</v>
      </c>
      <c r="BB56" s="56" t="e">
        <f t="shared" ref="BB56" si="969">HLOOKUP(BB$2,$E55:$AG56,2,FALSE)</f>
        <v>#N/A</v>
      </c>
      <c r="BC56" s="56" t="e">
        <f t="shared" ref="BC56" si="970">HLOOKUP(BC$2,$E55:$AG56,2,FALSE)</f>
        <v>#N/A</v>
      </c>
      <c r="BD56" s="56" t="e">
        <f t="shared" ref="BD56" si="971">HLOOKUP(BD$2,$E55:$AG56,2,FALSE)</f>
        <v>#N/A</v>
      </c>
      <c r="BE56" s="56">
        <f t="shared" ref="BE56" si="972">HLOOKUP(BE$2,$E55:$AG56,2,FALSE)</f>
        <v>10.199999999999999</v>
      </c>
      <c r="BF56" s="56">
        <f t="shared" ref="BF56" si="973">HLOOKUP(BF$2,$E55:$AG56,2,FALSE)</f>
        <v>2.5</v>
      </c>
      <c r="BG56" s="56">
        <f t="shared" ref="BG56" si="974">HLOOKUP(BG$2,$E55:$AG56,2,FALSE)</f>
        <v>19.5</v>
      </c>
      <c r="BH56" s="56" t="e">
        <f t="shared" ref="BH56" si="975">HLOOKUP(BH$2,$E55:$AG56,2,FALSE)</f>
        <v>#N/A</v>
      </c>
      <c r="BI56" s="56" t="e">
        <f t="shared" ref="BI56" si="976">HLOOKUP(BI$2,$E55:$AG56,2,FALSE)</f>
        <v>#N/A</v>
      </c>
      <c r="BJ56" s="56" t="e">
        <f t="shared" ref="BJ56" si="977">HLOOKUP(BJ$2,$E55:$AG56,2,FALSE)</f>
        <v>#N/A</v>
      </c>
      <c r="BK56" s="56">
        <f t="shared" ref="BK56" si="978">HLOOKUP(BK$2,$E55:$AG56,2,FALSE)</f>
        <v>1.5</v>
      </c>
      <c r="BL56" s="56" t="e">
        <f t="shared" ref="BL56" si="979">HLOOKUP(BL$2,$E55:$AG56,2,FALSE)</f>
        <v>#N/A</v>
      </c>
      <c r="BM56" s="56" t="e">
        <f t="shared" ref="BM56" si="980">HLOOKUP(BM$2,$E55:$AG56,2,FALSE)</f>
        <v>#N/A</v>
      </c>
      <c r="BN56" s="56" t="e">
        <f t="shared" ref="BN56" si="981">HLOOKUP(BN$2,$E55:$AG56,2,FALSE)</f>
        <v>#N/A</v>
      </c>
      <c r="BO56" s="56">
        <f t="shared" ref="BO56" si="982">HLOOKUP(BO$2,$E55:$AG56,2,FALSE)</f>
        <v>12.5</v>
      </c>
      <c r="BP56" s="56" t="e">
        <f t="shared" ref="BP56" si="983">HLOOKUP(BP$2,$E55:$AG56,2,FALSE)</f>
        <v>#N/A</v>
      </c>
      <c r="BQ56" s="56" t="e">
        <f t="shared" ref="BQ56" si="984">HLOOKUP(BQ$2,$E55:$AG56,2,FALSE)</f>
        <v>#N/A</v>
      </c>
      <c r="BR56" s="56">
        <f t="shared" ref="BR56" si="985">HLOOKUP(BR$2,$E55:$AG56,2,FALSE)</f>
        <v>0.4</v>
      </c>
      <c r="BS56" s="56">
        <f t="shared" ref="BS56" si="986">HLOOKUP(BS$2,$E55:$AG56,2,FALSE)</f>
        <v>0.2</v>
      </c>
      <c r="BT56" s="56">
        <f t="shared" ref="BT56" si="987">HLOOKUP(BT$2,$E55:$AG56,2,FALSE)</f>
        <v>0.1</v>
      </c>
      <c r="BU56" s="56" t="e">
        <f t="shared" ref="BU56" si="988">HLOOKUP(BU$2,$E55:$AG56,2,FALSE)</f>
        <v>#N/A</v>
      </c>
    </row>
    <row r="57" spans="1:73" x14ac:dyDescent="0.25">
      <c r="B57" s="56">
        <f>A58-1</f>
        <v>279</v>
      </c>
      <c r="C57" s="94" t="s">
        <v>471</v>
      </c>
      <c r="D57" s="71" t="s">
        <v>0</v>
      </c>
      <c r="E57" s="56" t="s">
        <v>326</v>
      </c>
      <c r="F57" s="56" t="s">
        <v>327</v>
      </c>
      <c r="G57" s="56" t="s">
        <v>52</v>
      </c>
      <c r="H57" s="56" t="s">
        <v>53</v>
      </c>
      <c r="I57" s="56" t="s">
        <v>328</v>
      </c>
      <c r="J57" s="56" t="s">
        <v>55</v>
      </c>
      <c r="K57" s="56" t="s">
        <v>329</v>
      </c>
      <c r="L57" s="56" t="s">
        <v>330</v>
      </c>
      <c r="M57" s="56" t="s">
        <v>331</v>
      </c>
      <c r="N57" s="56" t="s">
        <v>332</v>
      </c>
      <c r="O57" s="56" t="s">
        <v>334</v>
      </c>
      <c r="P57" s="56" t="s">
        <v>336</v>
      </c>
      <c r="Q57" s="56" t="s">
        <v>338</v>
      </c>
      <c r="R57" s="56" t="s">
        <v>342</v>
      </c>
      <c r="S57" s="56" t="s">
        <v>340</v>
      </c>
      <c r="T57" s="56" t="s">
        <v>352</v>
      </c>
      <c r="U57" s="56" t="s">
        <v>346</v>
      </c>
      <c r="V57" s="56" t="s">
        <v>348</v>
      </c>
      <c r="W57" s="56" t="s">
        <v>353</v>
      </c>
      <c r="X57" s="56" t="s">
        <v>349</v>
      </c>
      <c r="Y57" s="56" t="s">
        <v>351</v>
      </c>
      <c r="Z57" s="56" t="s">
        <v>350</v>
      </c>
      <c r="AA57" s="56"/>
      <c r="AB57" s="56"/>
      <c r="AC57" s="56"/>
      <c r="AD57" s="56"/>
      <c r="AE57" s="56"/>
      <c r="AF57" s="56"/>
      <c r="AG57" s="56"/>
    </row>
    <row r="58" spans="1:73" x14ac:dyDescent="0.25">
      <c r="A58" s="56">
        <v>280</v>
      </c>
      <c r="B58" s="56">
        <f>A58</f>
        <v>280</v>
      </c>
      <c r="C58" s="94"/>
      <c r="D58" s="72" t="s">
        <v>325</v>
      </c>
      <c r="E58" s="11">
        <v>10.5</v>
      </c>
      <c r="F58" s="11">
        <v>38.9</v>
      </c>
      <c r="G58" s="11">
        <v>1733.9</v>
      </c>
      <c r="H58" s="11">
        <v>944.7</v>
      </c>
      <c r="I58" s="11">
        <v>97.8</v>
      </c>
      <c r="J58" s="11">
        <v>1678.4</v>
      </c>
      <c r="K58" s="11">
        <v>21.9</v>
      </c>
      <c r="L58" s="11">
        <v>37.799999999999997</v>
      </c>
      <c r="M58" s="11">
        <v>0.4</v>
      </c>
      <c r="N58" s="11">
        <v>0.2</v>
      </c>
      <c r="O58" s="11">
        <v>7.7</v>
      </c>
      <c r="P58" s="11">
        <v>10.7</v>
      </c>
      <c r="Q58" s="11">
        <v>0.8</v>
      </c>
      <c r="R58" s="11">
        <v>0.1</v>
      </c>
      <c r="S58" s="11">
        <v>1.3</v>
      </c>
      <c r="T58" s="11">
        <v>14.7</v>
      </c>
      <c r="U58" s="11">
        <v>6.9</v>
      </c>
      <c r="V58" s="11">
        <v>0.5</v>
      </c>
      <c r="W58" s="11">
        <v>0.2</v>
      </c>
      <c r="X58" s="11">
        <v>6.4</v>
      </c>
      <c r="Y58" s="11">
        <v>0.3</v>
      </c>
      <c r="Z58" s="11">
        <v>0.6</v>
      </c>
      <c r="AF58" s="56"/>
      <c r="AG58" s="56"/>
      <c r="AI58" s="107">
        <v>280</v>
      </c>
      <c r="AJ58" s="56">
        <f t="shared" ref="AJ58" si="989">HLOOKUP(AJ$2,$E57:$AG58,2,FALSE)</f>
        <v>10.5</v>
      </c>
      <c r="AK58" s="56">
        <f t="shared" ref="AK58" si="990">HLOOKUP(AK$2,$E57:$AG58,2,FALSE)</f>
        <v>38.9</v>
      </c>
      <c r="AL58" s="56">
        <f t="shared" ref="AL58" si="991">HLOOKUP(AL$2,$E57:$AG58,2,FALSE)</f>
        <v>1733.9</v>
      </c>
      <c r="AM58" s="56">
        <f t="shared" ref="AM58" si="992">HLOOKUP(AM$2,$E57:$AG58,2,FALSE)</f>
        <v>944.7</v>
      </c>
      <c r="AN58" s="56">
        <f t="shared" ref="AN58" si="993">HLOOKUP(AN$2,$E57:$AG58,2,FALSE)</f>
        <v>97.8</v>
      </c>
      <c r="AO58" s="56">
        <f t="shared" ref="AO58" si="994">HLOOKUP(AO$2,$E57:$AG58,2,FALSE)</f>
        <v>1678.4</v>
      </c>
      <c r="AP58" s="56">
        <f t="shared" ref="AP58" si="995">HLOOKUP(AP$2,$E57:$AG58,2,FALSE)</f>
        <v>21.9</v>
      </c>
      <c r="AQ58" s="56">
        <f t="shared" ref="AQ58" si="996">HLOOKUP(AQ$2,$E57:$AG58,2,FALSE)</f>
        <v>37.799999999999997</v>
      </c>
      <c r="AR58" s="56">
        <f t="shared" ref="AR58" si="997">HLOOKUP(AR$2,$E57:$AG58,2,FALSE)</f>
        <v>0.4</v>
      </c>
      <c r="AS58" s="56">
        <f t="shared" ref="AS58" si="998">HLOOKUP(AS$2,$E57:$AG58,2,FALSE)</f>
        <v>0.2</v>
      </c>
      <c r="AT58" s="56" t="e">
        <f t="shared" ref="AT58" si="999">HLOOKUP(AT$2,$E57:$AG58,2,FALSE)</f>
        <v>#N/A</v>
      </c>
      <c r="AU58" s="56" t="e">
        <f t="shared" ref="AU58" si="1000">HLOOKUP(AU$2,$E57:$AG58,2,FALSE)</f>
        <v>#N/A</v>
      </c>
      <c r="AV58" s="56">
        <f t="shared" ref="AV58" si="1001">HLOOKUP(AV$2,$E57:$AG58,2,FALSE)</f>
        <v>7.7</v>
      </c>
      <c r="AW58" s="56" t="e">
        <f t="shared" ref="AW58" si="1002">HLOOKUP(AW$2,$E57:$AG58,2,FALSE)</f>
        <v>#N/A</v>
      </c>
      <c r="AX58" s="56">
        <f t="shared" ref="AX58" si="1003">HLOOKUP(AX$2,$E57:$AG58,2,FALSE)</f>
        <v>10.7</v>
      </c>
      <c r="AY58" s="56">
        <f t="shared" ref="AY58" si="1004">HLOOKUP(AY$2,$E57:$AG58,2,FALSE)</f>
        <v>0.8</v>
      </c>
      <c r="AZ58" s="56" t="e">
        <f t="shared" ref="AZ58" si="1005">HLOOKUP(AZ$2,$E57:$AG58,2,FALSE)</f>
        <v>#N/A</v>
      </c>
      <c r="BA58" s="56" t="e">
        <f t="shared" ref="BA58" si="1006">HLOOKUP(BA$2,$E57:$AG58,2,FALSE)</f>
        <v>#N/A</v>
      </c>
      <c r="BB58" s="56">
        <f t="shared" ref="BB58" si="1007">HLOOKUP(BB$2,$E57:$AG58,2,FALSE)</f>
        <v>0.1</v>
      </c>
      <c r="BC58" s="56" t="e">
        <f t="shared" ref="BC58" si="1008">HLOOKUP(BC$2,$E57:$AG58,2,FALSE)</f>
        <v>#N/A</v>
      </c>
      <c r="BD58" s="56" t="e">
        <f t="shared" ref="BD58" si="1009">HLOOKUP(BD$2,$E57:$AG58,2,FALSE)</f>
        <v>#N/A</v>
      </c>
      <c r="BE58" s="56" t="e">
        <f t="shared" ref="BE58" si="1010">HLOOKUP(BE$2,$E57:$AG58,2,FALSE)</f>
        <v>#N/A</v>
      </c>
      <c r="BF58" s="56">
        <f t="shared" ref="BF58" si="1011">HLOOKUP(BF$2,$E57:$AG58,2,FALSE)</f>
        <v>1.3</v>
      </c>
      <c r="BG58" s="56" t="e">
        <f t="shared" ref="BG58" si="1012">HLOOKUP(BG$2,$E57:$AG58,2,FALSE)</f>
        <v>#N/A</v>
      </c>
      <c r="BH58" s="56" t="e">
        <f t="shared" ref="BH58" si="1013">HLOOKUP(BH$2,$E57:$AG58,2,FALSE)</f>
        <v>#N/A</v>
      </c>
      <c r="BI58" s="56" t="e">
        <f t="shared" ref="BI58" si="1014">HLOOKUP(BI$2,$E57:$AG58,2,FALSE)</f>
        <v>#N/A</v>
      </c>
      <c r="BJ58" s="56">
        <f t="shared" ref="BJ58" si="1015">HLOOKUP(BJ$2,$E57:$AG58,2,FALSE)</f>
        <v>14.7</v>
      </c>
      <c r="BK58" s="56">
        <f t="shared" ref="BK58" si="1016">HLOOKUP(BK$2,$E57:$AG58,2,FALSE)</f>
        <v>6.9</v>
      </c>
      <c r="BL58" s="56" t="e">
        <f t="shared" ref="BL58" si="1017">HLOOKUP(BL$2,$E57:$AG58,2,FALSE)</f>
        <v>#N/A</v>
      </c>
      <c r="BM58" s="56">
        <f t="shared" ref="BM58" si="1018">HLOOKUP(BM$2,$E57:$AG58,2,FALSE)</f>
        <v>0.5</v>
      </c>
      <c r="BN58" s="56">
        <f t="shared" ref="BN58" si="1019">HLOOKUP(BN$2,$E57:$AG58,2,FALSE)</f>
        <v>0.2</v>
      </c>
      <c r="BO58" s="56">
        <f t="shared" ref="BO58" si="1020">HLOOKUP(BO$2,$E57:$AG58,2,FALSE)</f>
        <v>6.4</v>
      </c>
      <c r="BP58" s="56" t="e">
        <f t="shared" ref="BP58" si="1021">HLOOKUP(BP$2,$E57:$AG58,2,FALSE)</f>
        <v>#N/A</v>
      </c>
      <c r="BQ58" s="56" t="e">
        <f t="shared" ref="BQ58" si="1022">HLOOKUP(BQ$2,$E57:$AG58,2,FALSE)</f>
        <v>#N/A</v>
      </c>
      <c r="BR58" s="56">
        <f t="shared" ref="BR58" si="1023">HLOOKUP(BR$2,$E57:$AG58,2,FALSE)</f>
        <v>0.3</v>
      </c>
      <c r="BS58" s="56" t="e">
        <f t="shared" ref="BS58" si="1024">HLOOKUP(BS$2,$E57:$AG58,2,FALSE)</f>
        <v>#N/A</v>
      </c>
      <c r="BT58" s="56">
        <f t="shared" ref="BT58" si="1025">HLOOKUP(BT$2,$E57:$AG58,2,FALSE)</f>
        <v>0.6</v>
      </c>
      <c r="BU58" s="56" t="e">
        <f t="shared" ref="BU58" si="1026">HLOOKUP(BU$2,$E57:$AG58,2,FALSE)</f>
        <v>#N/A</v>
      </c>
    </row>
    <row r="59" spans="1:73" x14ac:dyDescent="0.25">
      <c r="B59" s="56">
        <f>A60-1</f>
        <v>289</v>
      </c>
      <c r="C59" s="94" t="s">
        <v>478</v>
      </c>
      <c r="D59" s="71" t="s">
        <v>0</v>
      </c>
      <c r="E59" s="56" t="s">
        <v>326</v>
      </c>
      <c r="F59" s="56" t="s">
        <v>327</v>
      </c>
      <c r="G59" s="56" t="s">
        <v>52</v>
      </c>
      <c r="H59" s="56" t="s">
        <v>53</v>
      </c>
      <c r="I59" s="56" t="s">
        <v>328</v>
      </c>
      <c r="J59" s="56" t="s">
        <v>55</v>
      </c>
      <c r="K59" s="56" t="s">
        <v>329</v>
      </c>
      <c r="L59" s="56" t="s">
        <v>330</v>
      </c>
      <c r="M59" s="56" t="s">
        <v>331</v>
      </c>
      <c r="N59" s="56" t="s">
        <v>332</v>
      </c>
      <c r="O59" s="56" t="s">
        <v>334</v>
      </c>
      <c r="P59" s="56" t="s">
        <v>337</v>
      </c>
      <c r="Q59" s="56" t="s">
        <v>336</v>
      </c>
      <c r="R59" s="56" t="s">
        <v>338</v>
      </c>
      <c r="S59" s="56" t="s">
        <v>339</v>
      </c>
      <c r="T59" s="56" t="s">
        <v>341</v>
      </c>
      <c r="U59" s="56" t="s">
        <v>344</v>
      </c>
      <c r="V59" s="56" t="s">
        <v>340</v>
      </c>
      <c r="W59" s="56" t="s">
        <v>345</v>
      </c>
      <c r="X59" s="56" t="s">
        <v>346</v>
      </c>
      <c r="Y59" s="56" t="s">
        <v>349</v>
      </c>
      <c r="Z59" s="56" t="s">
        <v>351</v>
      </c>
      <c r="AA59" s="56" t="s">
        <v>354</v>
      </c>
      <c r="AB59" s="56" t="s">
        <v>350</v>
      </c>
      <c r="AC59" s="56"/>
      <c r="AD59" s="56"/>
      <c r="AE59" s="56"/>
      <c r="AF59" s="56"/>
      <c r="AG59" s="56"/>
    </row>
    <row r="60" spans="1:73" x14ac:dyDescent="0.25">
      <c r="A60" s="56">
        <v>290</v>
      </c>
      <c r="B60" s="56">
        <f>A60</f>
        <v>290</v>
      </c>
      <c r="C60" s="94"/>
      <c r="D60" s="72" t="s">
        <v>325</v>
      </c>
      <c r="E60" s="11">
        <v>11.1</v>
      </c>
      <c r="F60" s="11">
        <v>32.200000000000003</v>
      </c>
      <c r="G60" s="11">
        <v>1775.9</v>
      </c>
      <c r="H60" s="11">
        <v>872.4</v>
      </c>
      <c r="I60" s="11">
        <v>103</v>
      </c>
      <c r="J60" s="11">
        <v>1826.7</v>
      </c>
      <c r="K60" s="11">
        <v>18.899999999999999</v>
      </c>
      <c r="L60" s="11">
        <v>38.1</v>
      </c>
      <c r="M60" s="11">
        <v>0.6</v>
      </c>
      <c r="N60" s="11">
        <v>0.1</v>
      </c>
      <c r="O60" s="11">
        <v>7.4</v>
      </c>
      <c r="P60" s="11">
        <v>0.8</v>
      </c>
      <c r="Q60" s="11">
        <v>14.1</v>
      </c>
      <c r="R60" s="11">
        <v>0.8</v>
      </c>
      <c r="S60" s="11">
        <v>0.3</v>
      </c>
      <c r="T60" s="11">
        <v>0.7</v>
      </c>
      <c r="U60" s="11">
        <v>18.5</v>
      </c>
      <c r="V60" s="11">
        <v>1.7</v>
      </c>
      <c r="W60" s="11">
        <v>2.2999999999999998</v>
      </c>
      <c r="X60" s="11">
        <v>3.1</v>
      </c>
      <c r="Y60" s="11">
        <v>10.7</v>
      </c>
      <c r="Z60" s="11">
        <v>1.3</v>
      </c>
      <c r="AA60" s="11">
        <v>0.9</v>
      </c>
      <c r="AB60" s="11">
        <v>0.4</v>
      </c>
      <c r="AF60" s="56"/>
      <c r="AG60" s="56"/>
      <c r="AI60" s="107">
        <v>290</v>
      </c>
      <c r="AJ60" s="56">
        <f t="shared" ref="AJ60" si="1027">HLOOKUP(AJ$2,$E59:$AG60,2,FALSE)</f>
        <v>11.1</v>
      </c>
      <c r="AK60" s="56">
        <f t="shared" ref="AK60" si="1028">HLOOKUP(AK$2,$E59:$AG60,2,FALSE)</f>
        <v>32.200000000000003</v>
      </c>
      <c r="AL60" s="56">
        <f t="shared" ref="AL60" si="1029">HLOOKUP(AL$2,$E59:$AG60,2,FALSE)</f>
        <v>1775.9</v>
      </c>
      <c r="AM60" s="56">
        <f t="shared" ref="AM60" si="1030">HLOOKUP(AM$2,$E59:$AG60,2,FALSE)</f>
        <v>872.4</v>
      </c>
      <c r="AN60" s="56">
        <f t="shared" ref="AN60" si="1031">HLOOKUP(AN$2,$E59:$AG60,2,FALSE)</f>
        <v>103</v>
      </c>
      <c r="AO60" s="56">
        <f t="shared" ref="AO60" si="1032">HLOOKUP(AO$2,$E59:$AG60,2,FALSE)</f>
        <v>1826.7</v>
      </c>
      <c r="AP60" s="56">
        <f t="shared" ref="AP60" si="1033">HLOOKUP(AP$2,$E59:$AG60,2,FALSE)</f>
        <v>18.899999999999999</v>
      </c>
      <c r="AQ60" s="56">
        <f t="shared" ref="AQ60" si="1034">HLOOKUP(AQ$2,$E59:$AG60,2,FALSE)</f>
        <v>38.1</v>
      </c>
      <c r="AR60" s="56">
        <f t="shared" ref="AR60" si="1035">HLOOKUP(AR$2,$E59:$AG60,2,FALSE)</f>
        <v>0.6</v>
      </c>
      <c r="AS60" s="56">
        <f t="shared" ref="AS60" si="1036">HLOOKUP(AS$2,$E59:$AG60,2,FALSE)</f>
        <v>0.1</v>
      </c>
      <c r="AT60" s="56" t="e">
        <f t="shared" ref="AT60" si="1037">HLOOKUP(AT$2,$E59:$AG60,2,FALSE)</f>
        <v>#N/A</v>
      </c>
      <c r="AU60" s="56" t="e">
        <f t="shared" ref="AU60" si="1038">HLOOKUP(AU$2,$E59:$AG60,2,FALSE)</f>
        <v>#N/A</v>
      </c>
      <c r="AV60" s="56">
        <f t="shared" ref="AV60" si="1039">HLOOKUP(AV$2,$E59:$AG60,2,FALSE)</f>
        <v>7.4</v>
      </c>
      <c r="AW60" s="56">
        <f t="shared" ref="AW60" si="1040">HLOOKUP(AW$2,$E59:$AG60,2,FALSE)</f>
        <v>0.8</v>
      </c>
      <c r="AX60" s="56">
        <f t="shared" ref="AX60" si="1041">HLOOKUP(AX$2,$E59:$AG60,2,FALSE)</f>
        <v>14.1</v>
      </c>
      <c r="AY60" s="56">
        <f t="shared" ref="AY60" si="1042">HLOOKUP(AY$2,$E59:$AG60,2,FALSE)</f>
        <v>0.8</v>
      </c>
      <c r="AZ60" s="56">
        <f t="shared" ref="AZ60" si="1043">HLOOKUP(AZ$2,$E59:$AG60,2,FALSE)</f>
        <v>0.3</v>
      </c>
      <c r="BA60" s="56" t="e">
        <f t="shared" ref="BA60" si="1044">HLOOKUP(BA$2,$E59:$AG60,2,FALSE)</f>
        <v>#N/A</v>
      </c>
      <c r="BB60" s="56" t="e">
        <f t="shared" ref="BB60" si="1045">HLOOKUP(BB$2,$E59:$AG60,2,FALSE)</f>
        <v>#N/A</v>
      </c>
      <c r="BC60" s="56" t="e">
        <f t="shared" ref="BC60" si="1046">HLOOKUP(BC$2,$E59:$AG60,2,FALSE)</f>
        <v>#N/A</v>
      </c>
      <c r="BD60" s="56">
        <f t="shared" ref="BD60" si="1047">HLOOKUP(BD$2,$E59:$AG60,2,FALSE)</f>
        <v>0.7</v>
      </c>
      <c r="BE60" s="56">
        <f t="shared" ref="BE60" si="1048">HLOOKUP(BE$2,$E59:$AG60,2,FALSE)</f>
        <v>18.5</v>
      </c>
      <c r="BF60" s="56">
        <f t="shared" ref="BF60" si="1049">HLOOKUP(BF$2,$E59:$AG60,2,FALSE)</f>
        <v>1.7</v>
      </c>
      <c r="BG60" s="56" t="e">
        <f t="shared" ref="BG60" si="1050">HLOOKUP(BG$2,$E59:$AG60,2,FALSE)</f>
        <v>#N/A</v>
      </c>
      <c r="BH60" s="56" t="e">
        <f t="shared" ref="BH60" si="1051">HLOOKUP(BH$2,$E59:$AG60,2,FALSE)</f>
        <v>#N/A</v>
      </c>
      <c r="BI60" s="56">
        <f t="shared" ref="BI60" si="1052">HLOOKUP(BI$2,$E59:$AG60,2,FALSE)</f>
        <v>2.2999999999999998</v>
      </c>
      <c r="BJ60" s="56" t="e">
        <f t="shared" ref="BJ60" si="1053">HLOOKUP(BJ$2,$E59:$AG60,2,FALSE)</f>
        <v>#N/A</v>
      </c>
      <c r="BK60" s="56">
        <f t="shared" ref="BK60" si="1054">HLOOKUP(BK$2,$E59:$AG60,2,FALSE)</f>
        <v>3.1</v>
      </c>
      <c r="BL60" s="56" t="e">
        <f t="shared" ref="BL60" si="1055">HLOOKUP(BL$2,$E59:$AG60,2,FALSE)</f>
        <v>#N/A</v>
      </c>
      <c r="BM60" s="56" t="e">
        <f t="shared" ref="BM60" si="1056">HLOOKUP(BM$2,$E59:$AG60,2,FALSE)</f>
        <v>#N/A</v>
      </c>
      <c r="BN60" s="56" t="e">
        <f t="shared" ref="BN60" si="1057">HLOOKUP(BN$2,$E59:$AG60,2,FALSE)</f>
        <v>#N/A</v>
      </c>
      <c r="BO60" s="56">
        <f t="shared" ref="BO60" si="1058">HLOOKUP(BO$2,$E59:$AG60,2,FALSE)</f>
        <v>10.7</v>
      </c>
      <c r="BP60" s="56" t="e">
        <f t="shared" ref="BP60" si="1059">HLOOKUP(BP$2,$E59:$AG60,2,FALSE)</f>
        <v>#N/A</v>
      </c>
      <c r="BQ60" s="56" t="e">
        <f t="shared" ref="BQ60" si="1060">HLOOKUP(BQ$2,$E59:$AG60,2,FALSE)</f>
        <v>#N/A</v>
      </c>
      <c r="BR60" s="56">
        <f t="shared" ref="BR60" si="1061">HLOOKUP(BR$2,$E59:$AG60,2,FALSE)</f>
        <v>1.3</v>
      </c>
      <c r="BS60" s="56">
        <f t="shared" ref="BS60" si="1062">HLOOKUP(BS$2,$E59:$AG60,2,FALSE)</f>
        <v>0.9</v>
      </c>
      <c r="BT60" s="56">
        <f t="shared" ref="BT60" si="1063">HLOOKUP(BT$2,$E59:$AG60,2,FALSE)</f>
        <v>0.4</v>
      </c>
      <c r="BU60" s="56" t="e">
        <f t="shared" ref="BU60" si="1064">HLOOKUP(BU$2,$E59:$AG60,2,FALSE)</f>
        <v>#N/A</v>
      </c>
    </row>
    <row r="61" spans="1:73" x14ac:dyDescent="0.25">
      <c r="B61" s="56">
        <f>A62-1</f>
        <v>299</v>
      </c>
      <c r="C61" s="94" t="s">
        <v>498</v>
      </c>
      <c r="D61" s="71" t="s">
        <v>0</v>
      </c>
      <c r="E61" s="56" t="s">
        <v>326</v>
      </c>
      <c r="F61" s="56" t="s">
        <v>327</v>
      </c>
      <c r="G61" s="56" t="s">
        <v>52</v>
      </c>
      <c r="H61" s="56" t="s">
        <v>53</v>
      </c>
      <c r="I61" s="56" t="s">
        <v>328</v>
      </c>
      <c r="J61" s="56" t="s">
        <v>55</v>
      </c>
      <c r="K61" s="56" t="s">
        <v>329</v>
      </c>
      <c r="L61" s="56" t="s">
        <v>330</v>
      </c>
      <c r="M61" s="56" t="s">
        <v>331</v>
      </c>
      <c r="N61" s="56" t="s">
        <v>332</v>
      </c>
      <c r="O61" s="56" t="s">
        <v>334</v>
      </c>
      <c r="P61" s="56" t="s">
        <v>336</v>
      </c>
      <c r="Q61" s="56" t="s">
        <v>338</v>
      </c>
      <c r="R61" s="56" t="s">
        <v>341</v>
      </c>
      <c r="S61" s="56" t="s">
        <v>344</v>
      </c>
      <c r="T61" s="56" t="s">
        <v>340</v>
      </c>
      <c r="U61" s="56" t="s">
        <v>347</v>
      </c>
      <c r="V61" s="56" t="s">
        <v>343</v>
      </c>
      <c r="W61" s="56" t="s">
        <v>345</v>
      </c>
      <c r="X61" s="56" t="s">
        <v>346</v>
      </c>
      <c r="Y61" s="56" t="s">
        <v>349</v>
      </c>
      <c r="Z61" s="56" t="s">
        <v>351</v>
      </c>
      <c r="AA61" s="56" t="s">
        <v>354</v>
      </c>
      <c r="AB61" s="56" t="s">
        <v>350</v>
      </c>
      <c r="AC61" s="56"/>
      <c r="AD61" s="56"/>
      <c r="AE61" s="56"/>
      <c r="AF61" s="56"/>
      <c r="AG61" s="56"/>
    </row>
    <row r="62" spans="1:73" x14ac:dyDescent="0.25">
      <c r="A62" s="56">
        <v>300</v>
      </c>
      <c r="B62" s="56">
        <f>A62</f>
        <v>300</v>
      </c>
      <c r="C62" s="94"/>
      <c r="D62" s="72" t="s">
        <v>325</v>
      </c>
      <c r="E62" s="11">
        <v>8.1999999999999993</v>
      </c>
      <c r="F62" s="11">
        <v>31.5</v>
      </c>
      <c r="G62" s="11">
        <v>1677.7</v>
      </c>
      <c r="H62" s="11">
        <v>912.3</v>
      </c>
      <c r="I62" s="11">
        <v>110.2</v>
      </c>
      <c r="J62" s="11">
        <v>1869.1</v>
      </c>
      <c r="K62" s="11">
        <v>19.7</v>
      </c>
      <c r="L62" s="11">
        <v>39.5</v>
      </c>
      <c r="M62" s="11">
        <v>0.3</v>
      </c>
      <c r="N62" s="11">
        <v>0.2</v>
      </c>
      <c r="O62" s="11">
        <v>5.9</v>
      </c>
      <c r="P62" s="11">
        <v>9.6</v>
      </c>
      <c r="Q62" s="11">
        <v>0.3</v>
      </c>
      <c r="R62" s="11">
        <v>1.1000000000000001</v>
      </c>
      <c r="S62" s="11">
        <v>7.3</v>
      </c>
      <c r="T62" s="11">
        <v>2.2000000000000002</v>
      </c>
      <c r="U62" s="11">
        <v>1</v>
      </c>
      <c r="V62" s="11">
        <v>4.5</v>
      </c>
      <c r="W62" s="11">
        <v>1.6</v>
      </c>
      <c r="X62" s="11">
        <v>9.6999999999999993</v>
      </c>
      <c r="Y62" s="11">
        <v>9.8000000000000007</v>
      </c>
      <c r="Z62" s="11">
        <v>0.9</v>
      </c>
      <c r="AA62" s="11">
        <v>0.3</v>
      </c>
      <c r="AB62" s="11">
        <v>0.2</v>
      </c>
      <c r="AI62" s="107">
        <v>300</v>
      </c>
      <c r="AJ62" s="56">
        <f t="shared" ref="AJ62" si="1065">HLOOKUP(AJ$2,$E61:$AG62,2,FALSE)</f>
        <v>8.1999999999999993</v>
      </c>
      <c r="AK62" s="56">
        <f t="shared" ref="AK62" si="1066">HLOOKUP(AK$2,$E61:$AG62,2,FALSE)</f>
        <v>31.5</v>
      </c>
      <c r="AL62" s="56">
        <f t="shared" ref="AL62" si="1067">HLOOKUP(AL$2,$E61:$AG62,2,FALSE)</f>
        <v>1677.7</v>
      </c>
      <c r="AM62" s="56">
        <f t="shared" ref="AM62" si="1068">HLOOKUP(AM$2,$E61:$AG62,2,FALSE)</f>
        <v>912.3</v>
      </c>
      <c r="AN62" s="56">
        <f t="shared" ref="AN62" si="1069">HLOOKUP(AN$2,$E61:$AG62,2,FALSE)</f>
        <v>110.2</v>
      </c>
      <c r="AO62" s="56">
        <f t="shared" ref="AO62" si="1070">HLOOKUP(AO$2,$E61:$AG62,2,FALSE)</f>
        <v>1869.1</v>
      </c>
      <c r="AP62" s="56">
        <f t="shared" ref="AP62" si="1071">HLOOKUP(AP$2,$E61:$AG62,2,FALSE)</f>
        <v>19.7</v>
      </c>
      <c r="AQ62" s="56">
        <f t="shared" ref="AQ62" si="1072">HLOOKUP(AQ$2,$E61:$AG62,2,FALSE)</f>
        <v>39.5</v>
      </c>
      <c r="AR62" s="56">
        <f t="shared" ref="AR62" si="1073">HLOOKUP(AR$2,$E61:$AG62,2,FALSE)</f>
        <v>0.3</v>
      </c>
      <c r="AS62" s="56">
        <f t="shared" ref="AS62" si="1074">HLOOKUP(AS$2,$E61:$AG62,2,FALSE)</f>
        <v>0.2</v>
      </c>
      <c r="AT62" s="56" t="e">
        <f t="shared" ref="AT62" si="1075">HLOOKUP(AT$2,$E61:$AG62,2,FALSE)</f>
        <v>#N/A</v>
      </c>
      <c r="AU62" s="56" t="e">
        <f t="shared" ref="AU62" si="1076">HLOOKUP(AU$2,$E61:$AG62,2,FALSE)</f>
        <v>#N/A</v>
      </c>
      <c r="AV62" s="56">
        <f t="shared" ref="AV62" si="1077">HLOOKUP(AV$2,$E61:$AG62,2,FALSE)</f>
        <v>5.9</v>
      </c>
      <c r="AW62" s="56" t="e">
        <f t="shared" ref="AW62" si="1078">HLOOKUP(AW$2,$E61:$AG62,2,FALSE)</f>
        <v>#N/A</v>
      </c>
      <c r="AX62" s="56">
        <f t="shared" ref="AX62" si="1079">HLOOKUP(AX$2,$E61:$AG62,2,FALSE)</f>
        <v>9.6</v>
      </c>
      <c r="AY62" s="56">
        <f t="shared" ref="AY62" si="1080">HLOOKUP(AY$2,$E61:$AG62,2,FALSE)</f>
        <v>0.3</v>
      </c>
      <c r="AZ62" s="56" t="e">
        <f t="shared" ref="AZ62" si="1081">HLOOKUP(AZ$2,$E61:$AG62,2,FALSE)</f>
        <v>#N/A</v>
      </c>
      <c r="BA62" s="56" t="e">
        <f t="shared" ref="BA62" si="1082">HLOOKUP(BA$2,$E61:$AG62,2,FALSE)</f>
        <v>#N/A</v>
      </c>
      <c r="BB62" s="56" t="e">
        <f t="shared" ref="BB62" si="1083">HLOOKUP(BB$2,$E61:$AG62,2,FALSE)</f>
        <v>#N/A</v>
      </c>
      <c r="BC62" s="56" t="e">
        <f t="shared" ref="BC62" si="1084">HLOOKUP(BC$2,$E61:$AG62,2,FALSE)</f>
        <v>#N/A</v>
      </c>
      <c r="BD62" s="56">
        <f t="shared" ref="BD62" si="1085">HLOOKUP(BD$2,$E61:$AG62,2,FALSE)</f>
        <v>1.1000000000000001</v>
      </c>
      <c r="BE62" s="56">
        <f t="shared" ref="BE62" si="1086">HLOOKUP(BE$2,$E61:$AG62,2,FALSE)</f>
        <v>7.3</v>
      </c>
      <c r="BF62" s="56">
        <f t="shared" ref="BF62" si="1087">HLOOKUP(BF$2,$E61:$AG62,2,FALSE)</f>
        <v>2.2000000000000002</v>
      </c>
      <c r="BG62" s="56">
        <f t="shared" ref="BG62" si="1088">HLOOKUP(BG$2,$E61:$AG62,2,FALSE)</f>
        <v>1</v>
      </c>
      <c r="BH62" s="56">
        <f t="shared" ref="BH62" si="1089">HLOOKUP(BH$2,$E61:$AG62,2,FALSE)</f>
        <v>4.5</v>
      </c>
      <c r="BI62" s="56">
        <f t="shared" ref="BI62" si="1090">HLOOKUP(BI$2,$E61:$AG62,2,FALSE)</f>
        <v>1.6</v>
      </c>
      <c r="BJ62" s="56" t="e">
        <f t="shared" ref="BJ62" si="1091">HLOOKUP(BJ$2,$E61:$AG62,2,FALSE)</f>
        <v>#N/A</v>
      </c>
      <c r="BK62" s="56">
        <f t="shared" ref="BK62" si="1092">HLOOKUP(BK$2,$E61:$AG62,2,FALSE)</f>
        <v>9.6999999999999993</v>
      </c>
      <c r="BL62" s="56" t="e">
        <f t="shared" ref="BL62" si="1093">HLOOKUP(BL$2,$E61:$AG62,2,FALSE)</f>
        <v>#N/A</v>
      </c>
      <c r="BM62" s="56" t="e">
        <f t="shared" ref="BM62" si="1094">HLOOKUP(BM$2,$E61:$AG62,2,FALSE)</f>
        <v>#N/A</v>
      </c>
      <c r="BN62" s="56" t="e">
        <f t="shared" ref="BN62" si="1095">HLOOKUP(BN$2,$E61:$AG62,2,FALSE)</f>
        <v>#N/A</v>
      </c>
      <c r="BO62" s="56">
        <f t="shared" ref="BO62" si="1096">HLOOKUP(BO$2,$E61:$AG62,2,FALSE)</f>
        <v>9.8000000000000007</v>
      </c>
      <c r="BP62" s="56" t="e">
        <f t="shared" ref="BP62" si="1097">HLOOKUP(BP$2,$E61:$AG62,2,FALSE)</f>
        <v>#N/A</v>
      </c>
      <c r="BQ62" s="56" t="e">
        <f t="shared" ref="BQ62" si="1098">HLOOKUP(BQ$2,$E61:$AG62,2,FALSE)</f>
        <v>#N/A</v>
      </c>
      <c r="BR62" s="56">
        <f t="shared" ref="BR62" si="1099">HLOOKUP(BR$2,$E61:$AG62,2,FALSE)</f>
        <v>0.9</v>
      </c>
      <c r="BS62" s="56">
        <f t="shared" ref="BS62" si="1100">HLOOKUP(BS$2,$E61:$AG62,2,FALSE)</f>
        <v>0.3</v>
      </c>
      <c r="BT62" s="56">
        <f t="shared" ref="BT62" si="1101">HLOOKUP(BT$2,$E61:$AG62,2,FALSE)</f>
        <v>0.2</v>
      </c>
      <c r="BU62" s="56" t="e">
        <f t="shared" ref="BU62" si="1102">HLOOKUP(BU$2,$E61:$AG62,2,FALSE)</f>
        <v>#N/A</v>
      </c>
    </row>
    <row r="63" spans="1:73" x14ac:dyDescent="0.25">
      <c r="B63" s="56">
        <f>A64-1</f>
        <v>309</v>
      </c>
      <c r="C63" s="94" t="s">
        <v>465</v>
      </c>
      <c r="D63" s="71" t="s">
        <v>0</v>
      </c>
      <c r="E63" s="56" t="s">
        <v>326</v>
      </c>
      <c r="F63" s="56" t="s">
        <v>327</v>
      </c>
      <c r="G63" s="56" t="s">
        <v>52</v>
      </c>
      <c r="H63" s="56" t="s">
        <v>53</v>
      </c>
      <c r="I63" s="56" t="s">
        <v>328</v>
      </c>
      <c r="J63" s="56" t="s">
        <v>55</v>
      </c>
      <c r="K63" s="56" t="s">
        <v>329</v>
      </c>
      <c r="L63" s="56" t="s">
        <v>330</v>
      </c>
      <c r="M63" s="56" t="s">
        <v>331</v>
      </c>
      <c r="N63" s="56" t="s">
        <v>332</v>
      </c>
      <c r="O63" s="56" t="s">
        <v>335</v>
      </c>
      <c r="P63" s="56" t="s">
        <v>334</v>
      </c>
      <c r="Q63" s="56" t="s">
        <v>337</v>
      </c>
      <c r="R63" s="56" t="s">
        <v>336</v>
      </c>
      <c r="S63" s="56" t="s">
        <v>338</v>
      </c>
      <c r="T63" s="56" t="s">
        <v>339</v>
      </c>
      <c r="U63" s="56" t="s">
        <v>344</v>
      </c>
      <c r="V63" s="56" t="s">
        <v>340</v>
      </c>
      <c r="W63" s="56" t="s">
        <v>347</v>
      </c>
      <c r="X63" s="56" t="s">
        <v>343</v>
      </c>
      <c r="Y63" s="56" t="s">
        <v>345</v>
      </c>
      <c r="Z63" s="56" t="s">
        <v>346</v>
      </c>
      <c r="AA63" s="56" t="s">
        <v>353</v>
      </c>
      <c r="AB63" s="56" t="s">
        <v>349</v>
      </c>
      <c r="AC63" s="56" t="s">
        <v>351</v>
      </c>
      <c r="AD63" s="56" t="s">
        <v>354</v>
      </c>
      <c r="AE63" s="56" t="s">
        <v>350</v>
      </c>
      <c r="AF63" s="56"/>
      <c r="AG63" s="56"/>
    </row>
    <row r="64" spans="1:73" x14ac:dyDescent="0.25">
      <c r="A64" s="56">
        <v>310</v>
      </c>
      <c r="B64" s="56">
        <f>A64</f>
        <v>310</v>
      </c>
      <c r="C64" s="94"/>
      <c r="D64" s="72" t="s">
        <v>325</v>
      </c>
      <c r="E64" s="11">
        <v>7.5</v>
      </c>
      <c r="F64" s="11">
        <v>37.5</v>
      </c>
      <c r="G64" s="11">
        <v>325.39999999999998</v>
      </c>
      <c r="H64" s="11">
        <v>912.8</v>
      </c>
      <c r="I64" s="11">
        <v>104.6</v>
      </c>
      <c r="J64" s="11">
        <v>1786.6</v>
      </c>
      <c r="K64" s="11">
        <v>24.2</v>
      </c>
      <c r="L64" s="11">
        <v>39.4</v>
      </c>
      <c r="M64" s="11">
        <v>0.9</v>
      </c>
      <c r="N64" s="11">
        <v>0.3</v>
      </c>
      <c r="O64" s="11">
        <v>0.2</v>
      </c>
      <c r="P64" s="11">
        <v>5.9</v>
      </c>
      <c r="Q64" s="11">
        <v>0.6</v>
      </c>
      <c r="R64" s="11">
        <v>38.700000000000003</v>
      </c>
      <c r="S64" s="11">
        <v>0.8</v>
      </c>
      <c r="T64" s="11">
        <v>0.8</v>
      </c>
      <c r="U64" s="11">
        <v>3</v>
      </c>
      <c r="V64" s="11">
        <v>1.9</v>
      </c>
      <c r="W64" s="11">
        <v>2.7</v>
      </c>
      <c r="X64" s="11">
        <v>11</v>
      </c>
      <c r="Y64" s="11">
        <v>1.1000000000000001</v>
      </c>
      <c r="Z64" s="11">
        <v>46.8</v>
      </c>
      <c r="AA64" s="11">
        <v>0.1</v>
      </c>
      <c r="AB64" s="11">
        <v>8.4</v>
      </c>
      <c r="AC64" s="11">
        <v>1.9</v>
      </c>
      <c r="AD64" s="11">
        <v>1</v>
      </c>
      <c r="AE64" s="11">
        <v>0.6</v>
      </c>
      <c r="AI64" s="107">
        <v>310</v>
      </c>
      <c r="AJ64" s="56">
        <f t="shared" ref="AJ64" si="1103">HLOOKUP(AJ$2,$E63:$AG64,2,FALSE)</f>
        <v>7.5</v>
      </c>
      <c r="AK64" s="56">
        <f t="shared" ref="AK64" si="1104">HLOOKUP(AK$2,$E63:$AG64,2,FALSE)</f>
        <v>37.5</v>
      </c>
      <c r="AL64" s="56">
        <f t="shared" ref="AL64" si="1105">HLOOKUP(AL$2,$E63:$AG64,2,FALSE)</f>
        <v>325.39999999999998</v>
      </c>
      <c r="AM64" s="56">
        <f t="shared" ref="AM64" si="1106">HLOOKUP(AM$2,$E63:$AG64,2,FALSE)</f>
        <v>912.8</v>
      </c>
      <c r="AN64" s="56">
        <f t="shared" ref="AN64" si="1107">HLOOKUP(AN$2,$E63:$AG64,2,FALSE)</f>
        <v>104.6</v>
      </c>
      <c r="AO64" s="56">
        <f t="shared" ref="AO64" si="1108">HLOOKUP(AO$2,$E63:$AG64,2,FALSE)</f>
        <v>1786.6</v>
      </c>
      <c r="AP64" s="56">
        <f t="shared" ref="AP64" si="1109">HLOOKUP(AP$2,$E63:$AG64,2,FALSE)</f>
        <v>24.2</v>
      </c>
      <c r="AQ64" s="56">
        <f t="shared" ref="AQ64" si="1110">HLOOKUP(AQ$2,$E63:$AG64,2,FALSE)</f>
        <v>39.4</v>
      </c>
      <c r="AR64" s="56">
        <f t="shared" ref="AR64" si="1111">HLOOKUP(AR$2,$E63:$AG64,2,FALSE)</f>
        <v>0.9</v>
      </c>
      <c r="AS64" s="56">
        <f t="shared" ref="AS64" si="1112">HLOOKUP(AS$2,$E63:$AG64,2,FALSE)</f>
        <v>0.3</v>
      </c>
      <c r="AT64" s="56">
        <f t="shared" ref="AT64" si="1113">HLOOKUP(AT$2,$E63:$AG64,2,FALSE)</f>
        <v>0.2</v>
      </c>
      <c r="AU64" s="56" t="e">
        <f t="shared" ref="AU64" si="1114">HLOOKUP(AU$2,$E63:$AG64,2,FALSE)</f>
        <v>#N/A</v>
      </c>
      <c r="AV64" s="56">
        <f t="shared" ref="AV64" si="1115">HLOOKUP(AV$2,$E63:$AG64,2,FALSE)</f>
        <v>5.9</v>
      </c>
      <c r="AW64" s="56">
        <f t="shared" ref="AW64" si="1116">HLOOKUP(AW$2,$E63:$AG64,2,FALSE)</f>
        <v>0.6</v>
      </c>
      <c r="AX64" s="56">
        <f t="shared" ref="AX64" si="1117">HLOOKUP(AX$2,$E63:$AG64,2,FALSE)</f>
        <v>38.700000000000003</v>
      </c>
      <c r="AY64" s="56">
        <f t="shared" ref="AY64" si="1118">HLOOKUP(AY$2,$E63:$AG64,2,FALSE)</f>
        <v>0.8</v>
      </c>
      <c r="AZ64" s="56">
        <f t="shared" ref="AZ64" si="1119">HLOOKUP(AZ$2,$E63:$AG64,2,FALSE)</f>
        <v>0.8</v>
      </c>
      <c r="BA64" s="56" t="e">
        <f t="shared" ref="BA64" si="1120">HLOOKUP(BA$2,$E63:$AG64,2,FALSE)</f>
        <v>#N/A</v>
      </c>
      <c r="BB64" s="56" t="e">
        <f t="shared" ref="BB64" si="1121">HLOOKUP(BB$2,$E63:$AG64,2,FALSE)</f>
        <v>#N/A</v>
      </c>
      <c r="BC64" s="56" t="e">
        <f t="shared" ref="BC64" si="1122">HLOOKUP(BC$2,$E63:$AG64,2,FALSE)</f>
        <v>#N/A</v>
      </c>
      <c r="BD64" s="56" t="e">
        <f t="shared" ref="BD64" si="1123">HLOOKUP(BD$2,$E63:$AG64,2,FALSE)</f>
        <v>#N/A</v>
      </c>
      <c r="BE64" s="56">
        <f t="shared" ref="BE64" si="1124">HLOOKUP(BE$2,$E63:$AG64,2,FALSE)</f>
        <v>3</v>
      </c>
      <c r="BF64" s="56">
        <f t="shared" ref="BF64" si="1125">HLOOKUP(BF$2,$E63:$AG64,2,FALSE)</f>
        <v>1.9</v>
      </c>
      <c r="BG64" s="56">
        <f t="shared" ref="BG64" si="1126">HLOOKUP(BG$2,$E63:$AG64,2,FALSE)</f>
        <v>2.7</v>
      </c>
      <c r="BH64" s="56">
        <f t="shared" ref="BH64" si="1127">HLOOKUP(BH$2,$E63:$AG64,2,FALSE)</f>
        <v>11</v>
      </c>
      <c r="BI64" s="56">
        <f t="shared" ref="BI64" si="1128">HLOOKUP(BI$2,$E63:$AG64,2,FALSE)</f>
        <v>1.1000000000000001</v>
      </c>
      <c r="BJ64" s="56" t="e">
        <f t="shared" ref="BJ64" si="1129">HLOOKUP(BJ$2,$E63:$AG64,2,FALSE)</f>
        <v>#N/A</v>
      </c>
      <c r="BK64" s="56">
        <f t="shared" ref="BK64" si="1130">HLOOKUP(BK$2,$E63:$AG64,2,FALSE)</f>
        <v>46.8</v>
      </c>
      <c r="BL64" s="56" t="e">
        <f t="shared" ref="BL64" si="1131">HLOOKUP(BL$2,$E63:$AG64,2,FALSE)</f>
        <v>#N/A</v>
      </c>
      <c r="BM64" s="56" t="e">
        <f t="shared" ref="BM64" si="1132">HLOOKUP(BM$2,$E63:$AG64,2,FALSE)</f>
        <v>#N/A</v>
      </c>
      <c r="BN64" s="56">
        <f t="shared" ref="BN64" si="1133">HLOOKUP(BN$2,$E63:$AG64,2,FALSE)</f>
        <v>0.1</v>
      </c>
      <c r="BO64" s="56">
        <f t="shared" ref="BO64" si="1134">HLOOKUP(BO$2,$E63:$AG64,2,FALSE)</f>
        <v>8.4</v>
      </c>
      <c r="BP64" s="56" t="e">
        <f t="shared" ref="BP64" si="1135">HLOOKUP(BP$2,$E63:$AG64,2,FALSE)</f>
        <v>#N/A</v>
      </c>
      <c r="BQ64" s="56" t="e">
        <f t="shared" ref="BQ64" si="1136">HLOOKUP(BQ$2,$E63:$AG64,2,FALSE)</f>
        <v>#N/A</v>
      </c>
      <c r="BR64" s="56">
        <f t="shared" ref="BR64" si="1137">HLOOKUP(BR$2,$E63:$AG64,2,FALSE)</f>
        <v>1.9</v>
      </c>
      <c r="BS64" s="56">
        <f t="shared" ref="BS64" si="1138">HLOOKUP(BS$2,$E63:$AG64,2,FALSE)</f>
        <v>1</v>
      </c>
      <c r="BT64" s="56">
        <f t="shared" ref="BT64" si="1139">HLOOKUP(BT$2,$E63:$AG64,2,FALSE)</f>
        <v>0.6</v>
      </c>
      <c r="BU64" s="56" t="e">
        <f t="shared" ref="BU64" si="1140">HLOOKUP(BU$2,$E63:$AG64,2,FALSE)</f>
        <v>#N/A</v>
      </c>
    </row>
    <row r="65" spans="1:73" x14ac:dyDescent="0.25">
      <c r="B65" s="56">
        <f>A66-1</f>
        <v>319</v>
      </c>
      <c r="C65" s="94" t="s">
        <v>459</v>
      </c>
      <c r="D65" s="71" t="s">
        <v>0</v>
      </c>
      <c r="E65" s="56" t="s">
        <v>326</v>
      </c>
      <c r="F65" s="56" t="s">
        <v>327</v>
      </c>
      <c r="G65" s="56" t="s">
        <v>52</v>
      </c>
      <c r="H65" s="56" t="s">
        <v>53</v>
      </c>
      <c r="I65" s="56" t="s">
        <v>328</v>
      </c>
      <c r="J65" s="56" t="s">
        <v>55</v>
      </c>
      <c r="K65" s="56" t="s">
        <v>329</v>
      </c>
      <c r="L65" s="56" t="s">
        <v>330</v>
      </c>
      <c r="M65" s="56" t="s">
        <v>331</v>
      </c>
      <c r="N65" s="56" t="s">
        <v>333</v>
      </c>
      <c r="O65" s="56" t="s">
        <v>334</v>
      </c>
      <c r="P65" s="56" t="s">
        <v>337</v>
      </c>
      <c r="Q65" s="56" t="s">
        <v>336</v>
      </c>
      <c r="R65" s="56" t="s">
        <v>338</v>
      </c>
      <c r="S65" s="56" t="s">
        <v>339</v>
      </c>
      <c r="T65" s="56" t="s">
        <v>344</v>
      </c>
      <c r="U65" s="56" t="s">
        <v>340</v>
      </c>
      <c r="V65" s="56" t="s">
        <v>347</v>
      </c>
      <c r="W65" s="56" t="s">
        <v>343</v>
      </c>
      <c r="X65" s="56" t="s">
        <v>345</v>
      </c>
      <c r="Y65" s="56" t="s">
        <v>346</v>
      </c>
      <c r="Z65" s="56" t="s">
        <v>349</v>
      </c>
      <c r="AA65" s="56" t="s">
        <v>351</v>
      </c>
      <c r="AB65" s="56" t="s">
        <v>354</v>
      </c>
      <c r="AC65" s="56" t="s">
        <v>350</v>
      </c>
      <c r="AD65" s="56"/>
      <c r="AE65" s="56"/>
      <c r="AF65" s="56"/>
      <c r="AG65" s="56"/>
    </row>
    <row r="66" spans="1:73" x14ac:dyDescent="0.25">
      <c r="A66" s="56">
        <v>320</v>
      </c>
      <c r="B66" s="56">
        <f>A66</f>
        <v>320</v>
      </c>
      <c r="C66" s="94"/>
      <c r="D66" s="72" t="s">
        <v>325</v>
      </c>
      <c r="E66" s="11">
        <v>6.9</v>
      </c>
      <c r="F66" s="11">
        <v>39.200000000000003</v>
      </c>
      <c r="G66" s="11">
        <v>1693.9</v>
      </c>
      <c r="H66" s="11">
        <v>902.3</v>
      </c>
      <c r="I66" s="11">
        <v>102.9</v>
      </c>
      <c r="J66" s="11">
        <v>1757.7</v>
      </c>
      <c r="K66" s="11">
        <v>21.7</v>
      </c>
      <c r="L66" s="11">
        <v>37</v>
      </c>
      <c r="M66" s="11">
        <v>1.7</v>
      </c>
      <c r="N66" s="11">
        <v>-0.4</v>
      </c>
      <c r="O66" s="11">
        <v>5.5</v>
      </c>
      <c r="P66" s="11">
        <v>3.8</v>
      </c>
      <c r="Q66" s="11">
        <v>17.8</v>
      </c>
      <c r="R66" s="11">
        <v>2.2000000000000002</v>
      </c>
      <c r="S66" s="11">
        <v>5.7</v>
      </c>
      <c r="T66" s="11">
        <v>3.9</v>
      </c>
      <c r="U66" s="11">
        <v>3.9</v>
      </c>
      <c r="V66" s="11">
        <v>-0.9</v>
      </c>
      <c r="W66" s="11">
        <v>5.5</v>
      </c>
      <c r="X66" s="11">
        <v>2</v>
      </c>
      <c r="Y66" s="11">
        <v>3.2</v>
      </c>
      <c r="Z66" s="11">
        <v>8.5</v>
      </c>
      <c r="AA66" s="11">
        <v>0.9</v>
      </c>
      <c r="AB66" s="11">
        <v>1.3</v>
      </c>
      <c r="AC66" s="11">
        <v>0.4</v>
      </c>
      <c r="AI66" s="107">
        <v>320</v>
      </c>
      <c r="AJ66" s="56">
        <f t="shared" ref="AJ66" si="1141">HLOOKUP(AJ$2,$E65:$AG66,2,FALSE)</f>
        <v>6.9</v>
      </c>
      <c r="AK66" s="56">
        <f t="shared" ref="AK66" si="1142">HLOOKUP(AK$2,$E65:$AG66,2,FALSE)</f>
        <v>39.200000000000003</v>
      </c>
      <c r="AL66" s="56">
        <f t="shared" ref="AL66" si="1143">HLOOKUP(AL$2,$E65:$AG66,2,FALSE)</f>
        <v>1693.9</v>
      </c>
      <c r="AM66" s="56">
        <f t="shared" ref="AM66" si="1144">HLOOKUP(AM$2,$E65:$AG66,2,FALSE)</f>
        <v>902.3</v>
      </c>
      <c r="AN66" s="56">
        <f t="shared" ref="AN66" si="1145">HLOOKUP(AN$2,$E65:$AG66,2,FALSE)</f>
        <v>102.9</v>
      </c>
      <c r="AO66" s="56">
        <f t="shared" ref="AO66" si="1146">HLOOKUP(AO$2,$E65:$AG66,2,FALSE)</f>
        <v>1757.7</v>
      </c>
      <c r="AP66" s="56">
        <f t="shared" ref="AP66" si="1147">HLOOKUP(AP$2,$E65:$AG66,2,FALSE)</f>
        <v>21.7</v>
      </c>
      <c r="AQ66" s="56">
        <f t="shared" ref="AQ66" si="1148">HLOOKUP(AQ$2,$E65:$AG66,2,FALSE)</f>
        <v>37</v>
      </c>
      <c r="AR66" s="56">
        <f t="shared" ref="AR66" si="1149">HLOOKUP(AR$2,$E65:$AG66,2,FALSE)</f>
        <v>1.7</v>
      </c>
      <c r="AS66" s="56" t="e">
        <f t="shared" ref="AS66" si="1150">HLOOKUP(AS$2,$E65:$AG66,2,FALSE)</f>
        <v>#N/A</v>
      </c>
      <c r="AT66" s="56" t="e">
        <f t="shared" ref="AT66" si="1151">HLOOKUP(AT$2,$E65:$AG66,2,FALSE)</f>
        <v>#N/A</v>
      </c>
      <c r="AU66" s="56">
        <f t="shared" ref="AU66" si="1152">HLOOKUP(AU$2,$E65:$AG66,2,FALSE)</f>
        <v>-0.4</v>
      </c>
      <c r="AV66" s="56">
        <f t="shared" ref="AV66" si="1153">HLOOKUP(AV$2,$E65:$AG66,2,FALSE)</f>
        <v>5.5</v>
      </c>
      <c r="AW66" s="56">
        <f t="shared" ref="AW66" si="1154">HLOOKUP(AW$2,$E65:$AG66,2,FALSE)</f>
        <v>3.8</v>
      </c>
      <c r="AX66" s="56">
        <f t="shared" ref="AX66" si="1155">HLOOKUP(AX$2,$E65:$AG66,2,FALSE)</f>
        <v>17.8</v>
      </c>
      <c r="AY66" s="56">
        <f t="shared" ref="AY66" si="1156">HLOOKUP(AY$2,$E65:$AG66,2,FALSE)</f>
        <v>2.2000000000000002</v>
      </c>
      <c r="AZ66" s="56">
        <f t="shared" ref="AZ66" si="1157">HLOOKUP(AZ$2,$E65:$AG66,2,FALSE)</f>
        <v>5.7</v>
      </c>
      <c r="BA66" s="56" t="e">
        <f t="shared" ref="BA66" si="1158">HLOOKUP(BA$2,$E65:$AG66,2,FALSE)</f>
        <v>#N/A</v>
      </c>
      <c r="BB66" s="56" t="e">
        <f t="shared" ref="BB66" si="1159">HLOOKUP(BB$2,$E65:$AG66,2,FALSE)</f>
        <v>#N/A</v>
      </c>
      <c r="BC66" s="56" t="e">
        <f t="shared" ref="BC66" si="1160">HLOOKUP(BC$2,$E65:$AG66,2,FALSE)</f>
        <v>#N/A</v>
      </c>
      <c r="BD66" s="56" t="e">
        <f t="shared" ref="BD66" si="1161">HLOOKUP(BD$2,$E65:$AG66,2,FALSE)</f>
        <v>#N/A</v>
      </c>
      <c r="BE66" s="56">
        <f t="shared" ref="BE66" si="1162">HLOOKUP(BE$2,$E65:$AG66,2,FALSE)</f>
        <v>3.9</v>
      </c>
      <c r="BF66" s="56">
        <f t="shared" ref="BF66" si="1163">HLOOKUP(BF$2,$E65:$AG66,2,FALSE)</f>
        <v>3.9</v>
      </c>
      <c r="BG66" s="56">
        <f t="shared" ref="BG66" si="1164">HLOOKUP(BG$2,$E65:$AG66,2,FALSE)</f>
        <v>-0.9</v>
      </c>
      <c r="BH66" s="56">
        <f t="shared" ref="BH66" si="1165">HLOOKUP(BH$2,$E65:$AG66,2,FALSE)</f>
        <v>5.5</v>
      </c>
      <c r="BI66" s="56">
        <f t="shared" ref="BI66" si="1166">HLOOKUP(BI$2,$E65:$AG66,2,FALSE)</f>
        <v>2</v>
      </c>
      <c r="BJ66" s="56" t="e">
        <f t="shared" ref="BJ66" si="1167">HLOOKUP(BJ$2,$E65:$AG66,2,FALSE)</f>
        <v>#N/A</v>
      </c>
      <c r="BK66" s="56">
        <f t="shared" ref="BK66" si="1168">HLOOKUP(BK$2,$E65:$AG66,2,FALSE)</f>
        <v>3.2</v>
      </c>
      <c r="BL66" s="56" t="e">
        <f t="shared" ref="BL66" si="1169">HLOOKUP(BL$2,$E65:$AG66,2,FALSE)</f>
        <v>#N/A</v>
      </c>
      <c r="BM66" s="56" t="e">
        <f t="shared" ref="BM66" si="1170">HLOOKUP(BM$2,$E65:$AG66,2,FALSE)</f>
        <v>#N/A</v>
      </c>
      <c r="BN66" s="56" t="e">
        <f t="shared" ref="BN66" si="1171">HLOOKUP(BN$2,$E65:$AG66,2,FALSE)</f>
        <v>#N/A</v>
      </c>
      <c r="BO66" s="56">
        <f t="shared" ref="BO66" si="1172">HLOOKUP(BO$2,$E65:$AG66,2,FALSE)</f>
        <v>8.5</v>
      </c>
      <c r="BP66" s="56" t="e">
        <f t="shared" ref="BP66" si="1173">HLOOKUP(BP$2,$E65:$AG66,2,FALSE)</f>
        <v>#N/A</v>
      </c>
      <c r="BQ66" s="56" t="e">
        <f t="shared" ref="BQ66" si="1174">HLOOKUP(BQ$2,$E65:$AG66,2,FALSE)</f>
        <v>#N/A</v>
      </c>
      <c r="BR66" s="56">
        <f t="shared" ref="BR66" si="1175">HLOOKUP(BR$2,$E65:$AG66,2,FALSE)</f>
        <v>0.9</v>
      </c>
      <c r="BS66" s="56">
        <f t="shared" ref="BS66" si="1176">HLOOKUP(BS$2,$E65:$AG66,2,FALSE)</f>
        <v>1.3</v>
      </c>
      <c r="BT66" s="56">
        <f t="shared" ref="BT66" si="1177">HLOOKUP(BT$2,$E65:$AG66,2,FALSE)</f>
        <v>0.4</v>
      </c>
      <c r="BU66" s="56" t="e">
        <f t="shared" ref="BU66" si="1178">HLOOKUP(BU$2,$E65:$AG66,2,FALSE)</f>
        <v>#N/A</v>
      </c>
    </row>
    <row r="67" spans="1:73" x14ac:dyDescent="0.25">
      <c r="B67" s="56">
        <f>A68-1</f>
        <v>329</v>
      </c>
      <c r="C67" s="94" t="s">
        <v>460</v>
      </c>
      <c r="D67" s="71" t="s">
        <v>0</v>
      </c>
      <c r="E67" s="56" t="s">
        <v>326</v>
      </c>
      <c r="F67" s="56" t="s">
        <v>327</v>
      </c>
      <c r="G67" s="56" t="s">
        <v>52</v>
      </c>
      <c r="H67" s="56" t="s">
        <v>53</v>
      </c>
      <c r="I67" s="56" t="s">
        <v>328</v>
      </c>
      <c r="J67" s="56" t="s">
        <v>55</v>
      </c>
      <c r="K67" s="56" t="s">
        <v>329</v>
      </c>
      <c r="L67" s="56" t="s">
        <v>330</v>
      </c>
      <c r="M67" s="56" t="s">
        <v>331</v>
      </c>
      <c r="N67" s="56" t="s">
        <v>334</v>
      </c>
      <c r="O67" s="56" t="s">
        <v>336</v>
      </c>
      <c r="P67" s="56" t="s">
        <v>338</v>
      </c>
      <c r="Q67" s="56" t="s">
        <v>342</v>
      </c>
      <c r="R67" s="56" t="s">
        <v>344</v>
      </c>
      <c r="S67" s="56" t="s">
        <v>340</v>
      </c>
      <c r="T67" s="56" t="s">
        <v>347</v>
      </c>
      <c r="U67" s="56" t="s">
        <v>343</v>
      </c>
      <c r="V67" s="56" t="s">
        <v>345</v>
      </c>
      <c r="W67" s="56" t="s">
        <v>346</v>
      </c>
      <c r="X67" s="56" t="s">
        <v>355</v>
      </c>
      <c r="Y67" s="56" t="s">
        <v>353</v>
      </c>
      <c r="Z67" s="56" t="s">
        <v>349</v>
      </c>
      <c r="AA67" s="56" t="s">
        <v>351</v>
      </c>
      <c r="AB67" s="56" t="s">
        <v>350</v>
      </c>
      <c r="AC67" s="56"/>
      <c r="AD67" s="56"/>
      <c r="AE67" s="56"/>
      <c r="AF67" s="56"/>
      <c r="AG67" s="56"/>
    </row>
    <row r="68" spans="1:73" x14ac:dyDescent="0.25">
      <c r="A68" s="56">
        <v>330</v>
      </c>
      <c r="B68" s="56">
        <f>A68</f>
        <v>330</v>
      </c>
      <c r="C68" s="94"/>
      <c r="D68" s="72" t="s">
        <v>325</v>
      </c>
      <c r="E68" s="11">
        <v>9.1</v>
      </c>
      <c r="F68" s="11">
        <v>31.9</v>
      </c>
      <c r="G68" s="11">
        <v>1868.8</v>
      </c>
      <c r="H68" s="11">
        <v>924</v>
      </c>
      <c r="I68" s="11">
        <v>112.5</v>
      </c>
      <c r="J68" s="11">
        <v>1919.7</v>
      </c>
      <c r="K68" s="11">
        <v>14.3</v>
      </c>
      <c r="L68" s="11">
        <v>39.299999999999997</v>
      </c>
      <c r="M68" s="11">
        <v>0.4</v>
      </c>
      <c r="N68" s="11">
        <v>8.1</v>
      </c>
      <c r="O68" s="11">
        <v>9.4</v>
      </c>
      <c r="P68" s="11">
        <v>0.7</v>
      </c>
      <c r="Q68" s="11">
        <v>0.1</v>
      </c>
      <c r="R68" s="11">
        <v>1.9</v>
      </c>
      <c r="S68" s="11">
        <v>1.6</v>
      </c>
      <c r="T68" s="11">
        <v>0.5</v>
      </c>
      <c r="U68" s="11">
        <v>2.7</v>
      </c>
      <c r="V68" s="11">
        <v>0.7</v>
      </c>
      <c r="W68" s="11">
        <v>3.8</v>
      </c>
      <c r="X68" s="11">
        <v>0.3</v>
      </c>
      <c r="Y68" s="11">
        <v>0.5</v>
      </c>
      <c r="Z68" s="11">
        <v>10.3</v>
      </c>
      <c r="AA68" s="11">
        <v>0.3</v>
      </c>
      <c r="AB68" s="11">
        <v>0.2</v>
      </c>
      <c r="AI68" s="107">
        <v>330</v>
      </c>
      <c r="AJ68" s="56">
        <f t="shared" ref="AJ68" si="1179">HLOOKUP(AJ$2,$E67:$AG68,2,FALSE)</f>
        <v>9.1</v>
      </c>
      <c r="AK68" s="56">
        <f t="shared" ref="AK68" si="1180">HLOOKUP(AK$2,$E67:$AG68,2,FALSE)</f>
        <v>31.9</v>
      </c>
      <c r="AL68" s="56">
        <f t="shared" ref="AL68" si="1181">HLOOKUP(AL$2,$E67:$AG68,2,FALSE)</f>
        <v>1868.8</v>
      </c>
      <c r="AM68" s="56">
        <f t="shared" ref="AM68" si="1182">HLOOKUP(AM$2,$E67:$AG68,2,FALSE)</f>
        <v>924</v>
      </c>
      <c r="AN68" s="56">
        <f t="shared" ref="AN68" si="1183">HLOOKUP(AN$2,$E67:$AG68,2,FALSE)</f>
        <v>112.5</v>
      </c>
      <c r="AO68" s="56">
        <f t="shared" ref="AO68" si="1184">HLOOKUP(AO$2,$E67:$AG68,2,FALSE)</f>
        <v>1919.7</v>
      </c>
      <c r="AP68" s="56">
        <f t="shared" ref="AP68" si="1185">HLOOKUP(AP$2,$E67:$AG68,2,FALSE)</f>
        <v>14.3</v>
      </c>
      <c r="AQ68" s="56">
        <f t="shared" ref="AQ68" si="1186">HLOOKUP(AQ$2,$E67:$AG68,2,FALSE)</f>
        <v>39.299999999999997</v>
      </c>
      <c r="AR68" s="56">
        <f t="shared" ref="AR68" si="1187">HLOOKUP(AR$2,$E67:$AG68,2,FALSE)</f>
        <v>0.4</v>
      </c>
      <c r="AS68" s="56" t="e">
        <f t="shared" ref="AS68" si="1188">HLOOKUP(AS$2,$E67:$AG68,2,FALSE)</f>
        <v>#N/A</v>
      </c>
      <c r="AT68" s="56" t="e">
        <f t="shared" ref="AT68" si="1189">HLOOKUP(AT$2,$E67:$AG68,2,FALSE)</f>
        <v>#N/A</v>
      </c>
      <c r="AU68" s="56" t="e">
        <f t="shared" ref="AU68" si="1190">HLOOKUP(AU$2,$E67:$AG68,2,FALSE)</f>
        <v>#N/A</v>
      </c>
      <c r="AV68" s="56">
        <f t="shared" ref="AV68" si="1191">HLOOKUP(AV$2,$E67:$AG68,2,FALSE)</f>
        <v>8.1</v>
      </c>
      <c r="AW68" s="56" t="e">
        <f t="shared" ref="AW68" si="1192">HLOOKUP(AW$2,$E67:$AG68,2,FALSE)</f>
        <v>#N/A</v>
      </c>
      <c r="AX68" s="56">
        <f t="shared" ref="AX68" si="1193">HLOOKUP(AX$2,$E67:$AG68,2,FALSE)</f>
        <v>9.4</v>
      </c>
      <c r="AY68" s="56">
        <f t="shared" ref="AY68" si="1194">HLOOKUP(AY$2,$E67:$AG68,2,FALSE)</f>
        <v>0.7</v>
      </c>
      <c r="AZ68" s="56" t="e">
        <f t="shared" ref="AZ68" si="1195">HLOOKUP(AZ$2,$E67:$AG68,2,FALSE)</f>
        <v>#N/A</v>
      </c>
      <c r="BA68" s="56" t="e">
        <f t="shared" ref="BA68" si="1196">HLOOKUP(BA$2,$E67:$AG68,2,FALSE)</f>
        <v>#N/A</v>
      </c>
      <c r="BB68" s="56">
        <f t="shared" ref="BB68" si="1197">HLOOKUP(BB$2,$E67:$AG68,2,FALSE)</f>
        <v>0.1</v>
      </c>
      <c r="BC68" s="56" t="e">
        <f t="shared" ref="BC68" si="1198">HLOOKUP(BC$2,$E67:$AG68,2,FALSE)</f>
        <v>#N/A</v>
      </c>
      <c r="BD68" s="56" t="e">
        <f t="shared" ref="BD68" si="1199">HLOOKUP(BD$2,$E67:$AG68,2,FALSE)</f>
        <v>#N/A</v>
      </c>
      <c r="BE68" s="56">
        <f t="shared" ref="BE68" si="1200">HLOOKUP(BE$2,$E67:$AG68,2,FALSE)</f>
        <v>1.9</v>
      </c>
      <c r="BF68" s="56">
        <f t="shared" ref="BF68" si="1201">HLOOKUP(BF$2,$E67:$AG68,2,FALSE)</f>
        <v>1.6</v>
      </c>
      <c r="BG68" s="56">
        <f t="shared" ref="BG68" si="1202">HLOOKUP(BG$2,$E67:$AG68,2,FALSE)</f>
        <v>0.5</v>
      </c>
      <c r="BH68" s="56">
        <f t="shared" ref="BH68" si="1203">HLOOKUP(BH$2,$E67:$AG68,2,FALSE)</f>
        <v>2.7</v>
      </c>
      <c r="BI68" s="56">
        <f t="shared" ref="BI68" si="1204">HLOOKUP(BI$2,$E67:$AG68,2,FALSE)</f>
        <v>0.7</v>
      </c>
      <c r="BJ68" s="56" t="e">
        <f t="shared" ref="BJ68" si="1205">HLOOKUP(BJ$2,$E67:$AG68,2,FALSE)</f>
        <v>#N/A</v>
      </c>
      <c r="BK68" s="56">
        <f t="shared" ref="BK68" si="1206">HLOOKUP(BK$2,$E67:$AG68,2,FALSE)</f>
        <v>3.8</v>
      </c>
      <c r="BL68" s="56">
        <f t="shared" ref="BL68" si="1207">HLOOKUP(BL$2,$E67:$AG68,2,FALSE)</f>
        <v>0.3</v>
      </c>
      <c r="BM68" s="56" t="e">
        <f t="shared" ref="BM68" si="1208">HLOOKUP(BM$2,$E67:$AG68,2,FALSE)</f>
        <v>#N/A</v>
      </c>
      <c r="BN68" s="56">
        <f t="shared" ref="BN68" si="1209">HLOOKUP(BN$2,$E67:$AG68,2,FALSE)</f>
        <v>0.5</v>
      </c>
      <c r="BO68" s="56">
        <f t="shared" ref="BO68" si="1210">HLOOKUP(BO$2,$E67:$AG68,2,FALSE)</f>
        <v>10.3</v>
      </c>
      <c r="BP68" s="56" t="e">
        <f t="shared" ref="BP68" si="1211">HLOOKUP(BP$2,$E67:$AG68,2,FALSE)</f>
        <v>#N/A</v>
      </c>
      <c r="BQ68" s="56" t="e">
        <f t="shared" ref="BQ68" si="1212">HLOOKUP(BQ$2,$E67:$AG68,2,FALSE)</f>
        <v>#N/A</v>
      </c>
      <c r="BR68" s="56">
        <f t="shared" ref="BR68" si="1213">HLOOKUP(BR$2,$E67:$AG68,2,FALSE)</f>
        <v>0.3</v>
      </c>
      <c r="BS68" s="56" t="e">
        <f t="shared" ref="BS68" si="1214">HLOOKUP(BS$2,$E67:$AG68,2,FALSE)</f>
        <v>#N/A</v>
      </c>
      <c r="BT68" s="56">
        <f t="shared" ref="BT68" si="1215">HLOOKUP(BT$2,$E67:$AG68,2,FALSE)</f>
        <v>0.2</v>
      </c>
      <c r="BU68" s="56" t="e">
        <f t="shared" ref="BU68" si="1216">HLOOKUP(BU$2,$E67:$AG68,2,FALSE)</f>
        <v>#N/A</v>
      </c>
    </row>
    <row r="69" spans="1:73" x14ac:dyDescent="0.25">
      <c r="B69" s="56">
        <f>A70-1</f>
        <v>339</v>
      </c>
      <c r="C69" s="94" t="s">
        <v>458</v>
      </c>
      <c r="D69" s="71" t="s">
        <v>0</v>
      </c>
      <c r="E69" s="56" t="s">
        <v>326</v>
      </c>
      <c r="F69" s="56" t="s">
        <v>327</v>
      </c>
      <c r="G69" s="56" t="s">
        <v>52</v>
      </c>
      <c r="H69" s="56" t="s">
        <v>53</v>
      </c>
      <c r="I69" s="56" t="s">
        <v>328</v>
      </c>
      <c r="J69" s="56" t="s">
        <v>55</v>
      </c>
      <c r="K69" s="56" t="s">
        <v>329</v>
      </c>
      <c r="L69" s="56" t="s">
        <v>330</v>
      </c>
      <c r="M69" s="56" t="s">
        <v>331</v>
      </c>
      <c r="N69" s="56" t="s">
        <v>332</v>
      </c>
      <c r="O69" s="56" t="s">
        <v>335</v>
      </c>
      <c r="P69" s="56" t="s">
        <v>334</v>
      </c>
      <c r="Q69" s="56" t="s">
        <v>337</v>
      </c>
      <c r="R69" s="56" t="s">
        <v>336</v>
      </c>
      <c r="S69" s="56" t="s">
        <v>338</v>
      </c>
      <c r="T69" s="56" t="s">
        <v>339</v>
      </c>
      <c r="U69" s="56" t="s">
        <v>341</v>
      </c>
      <c r="V69" s="56" t="s">
        <v>340</v>
      </c>
      <c r="W69" s="56" t="s">
        <v>343</v>
      </c>
      <c r="X69" s="56" t="s">
        <v>345</v>
      </c>
      <c r="Y69" s="56" t="s">
        <v>346</v>
      </c>
      <c r="Z69" s="56" t="s">
        <v>348</v>
      </c>
      <c r="AA69" s="56" t="s">
        <v>349</v>
      </c>
      <c r="AB69" s="56" t="s">
        <v>351</v>
      </c>
      <c r="AC69" s="56" t="s">
        <v>354</v>
      </c>
      <c r="AD69" s="56" t="s">
        <v>350</v>
      </c>
      <c r="AE69" s="56"/>
      <c r="AF69" s="56"/>
      <c r="AG69" s="56"/>
    </row>
    <row r="70" spans="1:73" x14ac:dyDescent="0.25">
      <c r="A70" s="56">
        <v>340</v>
      </c>
      <c r="B70" s="56">
        <f>A70</f>
        <v>340</v>
      </c>
      <c r="C70" s="94"/>
      <c r="D70" s="72" t="s">
        <v>325</v>
      </c>
      <c r="E70" s="11">
        <v>8.3000000000000007</v>
      </c>
      <c r="F70" s="11">
        <v>37.9</v>
      </c>
      <c r="G70" s="11">
        <v>1856.3</v>
      </c>
      <c r="H70" s="11">
        <v>909.8</v>
      </c>
      <c r="I70" s="11">
        <v>103.8</v>
      </c>
      <c r="J70" s="11">
        <v>1813.2</v>
      </c>
      <c r="K70" s="11">
        <v>17.899999999999999</v>
      </c>
      <c r="L70" s="11">
        <v>39.200000000000003</v>
      </c>
      <c r="M70" s="11">
        <v>1</v>
      </c>
      <c r="N70" s="11">
        <v>0.6</v>
      </c>
      <c r="O70" s="11">
        <v>0.7</v>
      </c>
      <c r="P70" s="11">
        <v>6.7</v>
      </c>
      <c r="Q70" s="11">
        <v>0.9</v>
      </c>
      <c r="R70" s="11">
        <v>17.8</v>
      </c>
      <c r="S70" s="11">
        <v>0.9</v>
      </c>
      <c r="T70" s="11">
        <v>1.2</v>
      </c>
      <c r="U70" s="11">
        <v>0.4</v>
      </c>
      <c r="V70" s="11">
        <v>2.9</v>
      </c>
      <c r="W70" s="11">
        <v>1.4</v>
      </c>
      <c r="X70" s="11">
        <v>1</v>
      </c>
      <c r="Y70" s="11">
        <v>4</v>
      </c>
      <c r="Z70" s="11">
        <v>0.2</v>
      </c>
      <c r="AA70" s="11">
        <v>8.5</v>
      </c>
      <c r="AB70" s="11">
        <v>1.8</v>
      </c>
      <c r="AC70" s="11">
        <v>0.7</v>
      </c>
      <c r="AD70" s="11">
        <v>0.1</v>
      </c>
      <c r="AI70" s="107">
        <v>340</v>
      </c>
      <c r="AJ70" s="56">
        <f t="shared" ref="AJ70" si="1217">HLOOKUP(AJ$2,$E69:$AG70,2,FALSE)</f>
        <v>8.3000000000000007</v>
      </c>
      <c r="AK70" s="56">
        <f t="shared" ref="AK70" si="1218">HLOOKUP(AK$2,$E69:$AG70,2,FALSE)</f>
        <v>37.9</v>
      </c>
      <c r="AL70" s="56">
        <f t="shared" ref="AL70" si="1219">HLOOKUP(AL$2,$E69:$AG70,2,FALSE)</f>
        <v>1856.3</v>
      </c>
      <c r="AM70" s="56">
        <f t="shared" ref="AM70" si="1220">HLOOKUP(AM$2,$E69:$AG70,2,FALSE)</f>
        <v>909.8</v>
      </c>
      <c r="AN70" s="56">
        <f t="shared" ref="AN70" si="1221">HLOOKUP(AN$2,$E69:$AG70,2,FALSE)</f>
        <v>103.8</v>
      </c>
      <c r="AO70" s="56">
        <f t="shared" ref="AO70" si="1222">HLOOKUP(AO$2,$E69:$AG70,2,FALSE)</f>
        <v>1813.2</v>
      </c>
      <c r="AP70" s="56">
        <f t="shared" ref="AP70" si="1223">HLOOKUP(AP$2,$E69:$AG70,2,FALSE)</f>
        <v>17.899999999999999</v>
      </c>
      <c r="AQ70" s="56">
        <f t="shared" ref="AQ70" si="1224">HLOOKUP(AQ$2,$E69:$AG70,2,FALSE)</f>
        <v>39.200000000000003</v>
      </c>
      <c r="AR70" s="56">
        <f t="shared" ref="AR70" si="1225">HLOOKUP(AR$2,$E69:$AG70,2,FALSE)</f>
        <v>1</v>
      </c>
      <c r="AS70" s="56">
        <f t="shared" ref="AS70" si="1226">HLOOKUP(AS$2,$E69:$AG70,2,FALSE)</f>
        <v>0.6</v>
      </c>
      <c r="AT70" s="56">
        <f t="shared" ref="AT70" si="1227">HLOOKUP(AT$2,$E69:$AG70,2,FALSE)</f>
        <v>0.7</v>
      </c>
      <c r="AU70" s="56" t="e">
        <f t="shared" ref="AU70" si="1228">HLOOKUP(AU$2,$E69:$AG70,2,FALSE)</f>
        <v>#N/A</v>
      </c>
      <c r="AV70" s="56">
        <f t="shared" ref="AV70" si="1229">HLOOKUP(AV$2,$E69:$AG70,2,FALSE)</f>
        <v>6.7</v>
      </c>
      <c r="AW70" s="56">
        <f t="shared" ref="AW70" si="1230">HLOOKUP(AW$2,$E69:$AG70,2,FALSE)</f>
        <v>0.9</v>
      </c>
      <c r="AX70" s="56">
        <f t="shared" ref="AX70" si="1231">HLOOKUP(AX$2,$E69:$AG70,2,FALSE)</f>
        <v>17.8</v>
      </c>
      <c r="AY70" s="56">
        <f t="shared" ref="AY70" si="1232">HLOOKUP(AY$2,$E69:$AG70,2,FALSE)</f>
        <v>0.9</v>
      </c>
      <c r="AZ70" s="56">
        <f t="shared" ref="AZ70" si="1233">HLOOKUP(AZ$2,$E69:$AG70,2,FALSE)</f>
        <v>1.2</v>
      </c>
      <c r="BA70" s="56" t="e">
        <f t="shared" ref="BA70" si="1234">HLOOKUP(BA$2,$E69:$AG70,2,FALSE)</f>
        <v>#N/A</v>
      </c>
      <c r="BB70" s="56" t="e">
        <f t="shared" ref="BB70" si="1235">HLOOKUP(BB$2,$E69:$AG70,2,FALSE)</f>
        <v>#N/A</v>
      </c>
      <c r="BC70" s="56" t="e">
        <f t="shared" ref="BC70" si="1236">HLOOKUP(BC$2,$E69:$AG70,2,FALSE)</f>
        <v>#N/A</v>
      </c>
      <c r="BD70" s="56">
        <f t="shared" ref="BD70" si="1237">HLOOKUP(BD$2,$E69:$AG70,2,FALSE)</f>
        <v>0.4</v>
      </c>
      <c r="BE70" s="56" t="e">
        <f t="shared" ref="BE70" si="1238">HLOOKUP(BE$2,$E69:$AG70,2,FALSE)</f>
        <v>#N/A</v>
      </c>
      <c r="BF70" s="56">
        <f t="shared" ref="BF70" si="1239">HLOOKUP(BF$2,$E69:$AG70,2,FALSE)</f>
        <v>2.9</v>
      </c>
      <c r="BG70" s="56" t="e">
        <f t="shared" ref="BG70" si="1240">HLOOKUP(BG$2,$E69:$AG70,2,FALSE)</f>
        <v>#N/A</v>
      </c>
      <c r="BH70" s="56">
        <f t="shared" ref="BH70" si="1241">HLOOKUP(BH$2,$E69:$AG70,2,FALSE)</f>
        <v>1.4</v>
      </c>
      <c r="BI70" s="56">
        <f t="shared" ref="BI70" si="1242">HLOOKUP(BI$2,$E69:$AG70,2,FALSE)</f>
        <v>1</v>
      </c>
      <c r="BJ70" s="56" t="e">
        <f t="shared" ref="BJ70" si="1243">HLOOKUP(BJ$2,$E69:$AG70,2,FALSE)</f>
        <v>#N/A</v>
      </c>
      <c r="BK70" s="56">
        <f t="shared" ref="BK70" si="1244">HLOOKUP(BK$2,$E69:$AG70,2,FALSE)</f>
        <v>4</v>
      </c>
      <c r="BL70" s="56" t="e">
        <f t="shared" ref="BL70" si="1245">HLOOKUP(BL$2,$E69:$AG70,2,FALSE)</f>
        <v>#N/A</v>
      </c>
      <c r="BM70" s="56">
        <f t="shared" ref="BM70" si="1246">HLOOKUP(BM$2,$E69:$AG70,2,FALSE)</f>
        <v>0.2</v>
      </c>
      <c r="BN70" s="56" t="e">
        <f t="shared" ref="BN70" si="1247">HLOOKUP(BN$2,$E69:$AG70,2,FALSE)</f>
        <v>#N/A</v>
      </c>
      <c r="BO70" s="56">
        <f t="shared" ref="BO70" si="1248">HLOOKUP(BO$2,$E69:$AG70,2,FALSE)</f>
        <v>8.5</v>
      </c>
      <c r="BP70" s="56" t="e">
        <f t="shared" ref="BP70" si="1249">HLOOKUP(BP$2,$E69:$AG70,2,FALSE)</f>
        <v>#N/A</v>
      </c>
      <c r="BQ70" s="56" t="e">
        <f t="shared" ref="BQ70" si="1250">HLOOKUP(BQ$2,$E69:$AG70,2,FALSE)</f>
        <v>#N/A</v>
      </c>
      <c r="BR70" s="56">
        <f t="shared" ref="BR70" si="1251">HLOOKUP(BR$2,$E69:$AG70,2,FALSE)</f>
        <v>1.8</v>
      </c>
      <c r="BS70" s="56">
        <f t="shared" ref="BS70" si="1252">HLOOKUP(BS$2,$E69:$AG70,2,FALSE)</f>
        <v>0.7</v>
      </c>
      <c r="BT70" s="56">
        <f t="shared" ref="BT70" si="1253">HLOOKUP(BT$2,$E69:$AG70,2,FALSE)</f>
        <v>0.1</v>
      </c>
      <c r="BU70" s="56" t="e">
        <f t="shared" ref="BU70" si="1254">HLOOKUP(BU$2,$E69:$AG70,2,FALSE)</f>
        <v>#N/A</v>
      </c>
    </row>
    <row r="71" spans="1:73" x14ac:dyDescent="0.25">
      <c r="B71" s="56">
        <f>A72-1</f>
        <v>349</v>
      </c>
      <c r="C71" s="94" t="s">
        <v>461</v>
      </c>
      <c r="D71" s="71" t="s">
        <v>0</v>
      </c>
      <c r="E71" s="56" t="s">
        <v>326</v>
      </c>
      <c r="F71" s="56" t="s">
        <v>327</v>
      </c>
      <c r="G71" s="56" t="s">
        <v>52</v>
      </c>
      <c r="H71" s="56" t="s">
        <v>53</v>
      </c>
      <c r="I71" s="56" t="s">
        <v>328</v>
      </c>
      <c r="J71" s="56" t="s">
        <v>55</v>
      </c>
      <c r="K71" s="56" t="s">
        <v>329</v>
      </c>
      <c r="L71" s="56" t="s">
        <v>330</v>
      </c>
      <c r="M71" s="56" t="s">
        <v>331</v>
      </c>
      <c r="N71" s="56" t="s">
        <v>332</v>
      </c>
      <c r="O71" s="56" t="s">
        <v>335</v>
      </c>
      <c r="P71" s="56" t="s">
        <v>333</v>
      </c>
      <c r="Q71" s="56" t="s">
        <v>334</v>
      </c>
      <c r="R71" s="56" t="s">
        <v>337</v>
      </c>
      <c r="S71" s="56" t="s">
        <v>336</v>
      </c>
      <c r="T71" s="56" t="s">
        <v>338</v>
      </c>
      <c r="U71" s="56" t="s">
        <v>339</v>
      </c>
      <c r="V71" s="56" t="s">
        <v>341</v>
      </c>
      <c r="W71" s="56" t="s">
        <v>340</v>
      </c>
      <c r="X71" s="56" t="s">
        <v>343</v>
      </c>
      <c r="Y71" s="56" t="s">
        <v>346</v>
      </c>
      <c r="Z71" s="56" t="s">
        <v>349</v>
      </c>
      <c r="AA71" s="56" t="s">
        <v>351</v>
      </c>
      <c r="AB71" s="56" t="s">
        <v>354</v>
      </c>
      <c r="AC71" s="56" t="s">
        <v>350</v>
      </c>
      <c r="AD71" s="56"/>
      <c r="AE71" s="56"/>
      <c r="AF71" s="56"/>
      <c r="AG71" s="44"/>
    </row>
    <row r="72" spans="1:73" x14ac:dyDescent="0.25">
      <c r="A72" s="56">
        <v>350</v>
      </c>
      <c r="B72" s="56">
        <f>A72</f>
        <v>350</v>
      </c>
      <c r="C72" s="94"/>
      <c r="D72" s="72" t="s">
        <v>325</v>
      </c>
      <c r="E72" s="11">
        <v>8.1</v>
      </c>
      <c r="F72" s="11">
        <v>35.299999999999997</v>
      </c>
      <c r="G72" s="11">
        <v>1920.6</v>
      </c>
      <c r="H72" s="11">
        <v>921.4</v>
      </c>
      <c r="I72" s="11">
        <v>105.7</v>
      </c>
      <c r="J72" s="11">
        <v>1835</v>
      </c>
      <c r="K72" s="11">
        <v>22.3</v>
      </c>
      <c r="L72" s="11">
        <v>86.6</v>
      </c>
      <c r="M72" s="11">
        <v>1.4</v>
      </c>
      <c r="N72" s="11">
        <v>0.3</v>
      </c>
      <c r="O72" s="11">
        <v>11.9</v>
      </c>
      <c r="P72" s="11">
        <v>0.2</v>
      </c>
      <c r="Q72" s="11">
        <v>6.9</v>
      </c>
      <c r="R72" s="11">
        <v>0.3</v>
      </c>
      <c r="S72" s="11">
        <v>11.6</v>
      </c>
      <c r="T72" s="11">
        <v>1.6</v>
      </c>
      <c r="U72" s="11">
        <v>2.2000000000000002</v>
      </c>
      <c r="V72" s="11">
        <v>1.3</v>
      </c>
      <c r="W72" s="11">
        <v>3.9</v>
      </c>
      <c r="X72" s="11">
        <v>5.6</v>
      </c>
      <c r="Y72" s="11">
        <v>7</v>
      </c>
      <c r="Z72" s="11">
        <v>7.9</v>
      </c>
      <c r="AA72" s="11">
        <v>1.5</v>
      </c>
      <c r="AB72" s="11">
        <v>0.2</v>
      </c>
      <c r="AC72" s="11">
        <v>0.9</v>
      </c>
      <c r="AI72" s="107">
        <v>350</v>
      </c>
      <c r="AJ72" s="56">
        <f t="shared" ref="AJ72" si="1255">HLOOKUP(AJ$2,$E71:$AG72,2,FALSE)</f>
        <v>8.1</v>
      </c>
      <c r="AK72" s="56">
        <f t="shared" ref="AK72" si="1256">HLOOKUP(AK$2,$E71:$AG72,2,FALSE)</f>
        <v>35.299999999999997</v>
      </c>
      <c r="AL72" s="56">
        <f t="shared" ref="AL72" si="1257">HLOOKUP(AL$2,$E71:$AG72,2,FALSE)</f>
        <v>1920.6</v>
      </c>
      <c r="AM72" s="56">
        <f t="shared" ref="AM72" si="1258">HLOOKUP(AM$2,$E71:$AG72,2,FALSE)</f>
        <v>921.4</v>
      </c>
      <c r="AN72" s="56">
        <f t="shared" ref="AN72" si="1259">HLOOKUP(AN$2,$E71:$AG72,2,FALSE)</f>
        <v>105.7</v>
      </c>
      <c r="AO72" s="56">
        <f t="shared" ref="AO72" si="1260">HLOOKUP(AO$2,$E71:$AG72,2,FALSE)</f>
        <v>1835</v>
      </c>
      <c r="AP72" s="56">
        <f t="shared" ref="AP72" si="1261">HLOOKUP(AP$2,$E71:$AG72,2,FALSE)</f>
        <v>22.3</v>
      </c>
      <c r="AQ72" s="56">
        <f t="shared" ref="AQ72" si="1262">HLOOKUP(AQ$2,$E71:$AG72,2,FALSE)</f>
        <v>86.6</v>
      </c>
      <c r="AR72" s="56">
        <f t="shared" ref="AR72" si="1263">HLOOKUP(AR$2,$E71:$AG72,2,FALSE)</f>
        <v>1.4</v>
      </c>
      <c r="AS72" s="56">
        <f t="shared" ref="AS72" si="1264">HLOOKUP(AS$2,$E71:$AG72,2,FALSE)</f>
        <v>0.3</v>
      </c>
      <c r="AT72" s="56">
        <f t="shared" ref="AT72" si="1265">HLOOKUP(AT$2,$E71:$AG72,2,FALSE)</f>
        <v>11.9</v>
      </c>
      <c r="AU72" s="56">
        <f t="shared" ref="AU72" si="1266">HLOOKUP(AU$2,$E71:$AG72,2,FALSE)</f>
        <v>0.2</v>
      </c>
      <c r="AV72" s="56">
        <f t="shared" ref="AV72" si="1267">HLOOKUP(AV$2,$E71:$AG72,2,FALSE)</f>
        <v>6.9</v>
      </c>
      <c r="AW72" s="56">
        <f t="shared" ref="AW72" si="1268">HLOOKUP(AW$2,$E71:$AG72,2,FALSE)</f>
        <v>0.3</v>
      </c>
      <c r="AX72" s="56">
        <f t="shared" ref="AX72" si="1269">HLOOKUP(AX$2,$E71:$AG72,2,FALSE)</f>
        <v>11.6</v>
      </c>
      <c r="AY72" s="56">
        <f t="shared" ref="AY72" si="1270">HLOOKUP(AY$2,$E71:$AG72,2,FALSE)</f>
        <v>1.6</v>
      </c>
      <c r="AZ72" s="56">
        <f t="shared" ref="AZ72" si="1271">HLOOKUP(AZ$2,$E71:$AG72,2,FALSE)</f>
        <v>2.2000000000000002</v>
      </c>
      <c r="BA72" s="56" t="e">
        <f t="shared" ref="BA72" si="1272">HLOOKUP(BA$2,$E71:$AG72,2,FALSE)</f>
        <v>#N/A</v>
      </c>
      <c r="BB72" s="56" t="e">
        <f t="shared" ref="BB72" si="1273">HLOOKUP(BB$2,$E71:$AG72,2,FALSE)</f>
        <v>#N/A</v>
      </c>
      <c r="BC72" s="56" t="e">
        <f t="shared" ref="BC72" si="1274">HLOOKUP(BC$2,$E71:$AG72,2,FALSE)</f>
        <v>#N/A</v>
      </c>
      <c r="BD72" s="56">
        <f t="shared" ref="BD72" si="1275">HLOOKUP(BD$2,$E71:$AG72,2,FALSE)</f>
        <v>1.3</v>
      </c>
      <c r="BE72" s="56" t="e">
        <f t="shared" ref="BE72" si="1276">HLOOKUP(BE$2,$E71:$AG72,2,FALSE)</f>
        <v>#N/A</v>
      </c>
      <c r="BF72" s="56">
        <f t="shared" ref="BF72" si="1277">HLOOKUP(BF$2,$E71:$AG72,2,FALSE)</f>
        <v>3.9</v>
      </c>
      <c r="BG72" s="56" t="e">
        <f t="shared" ref="BG72" si="1278">HLOOKUP(BG$2,$E71:$AG72,2,FALSE)</f>
        <v>#N/A</v>
      </c>
      <c r="BH72" s="56">
        <f t="shared" ref="BH72" si="1279">HLOOKUP(BH$2,$E71:$AG72,2,FALSE)</f>
        <v>5.6</v>
      </c>
      <c r="BI72" s="56" t="e">
        <f t="shared" ref="BI72" si="1280">HLOOKUP(BI$2,$E71:$AG72,2,FALSE)</f>
        <v>#N/A</v>
      </c>
      <c r="BJ72" s="56" t="e">
        <f t="shared" ref="BJ72" si="1281">HLOOKUP(BJ$2,$E71:$AG72,2,FALSE)</f>
        <v>#N/A</v>
      </c>
      <c r="BK72" s="56">
        <f t="shared" ref="BK72" si="1282">HLOOKUP(BK$2,$E71:$AG72,2,FALSE)</f>
        <v>7</v>
      </c>
      <c r="BL72" s="56" t="e">
        <f t="shared" ref="BL72" si="1283">HLOOKUP(BL$2,$E71:$AG72,2,FALSE)</f>
        <v>#N/A</v>
      </c>
      <c r="BM72" s="56" t="e">
        <f t="shared" ref="BM72" si="1284">HLOOKUP(BM$2,$E71:$AG72,2,FALSE)</f>
        <v>#N/A</v>
      </c>
      <c r="BN72" s="56" t="e">
        <f t="shared" ref="BN72" si="1285">HLOOKUP(BN$2,$E71:$AG72,2,FALSE)</f>
        <v>#N/A</v>
      </c>
      <c r="BO72" s="56">
        <f t="shared" ref="BO72" si="1286">HLOOKUP(BO$2,$E71:$AG72,2,FALSE)</f>
        <v>7.9</v>
      </c>
      <c r="BP72" s="56" t="e">
        <f t="shared" ref="BP72" si="1287">HLOOKUP(BP$2,$E71:$AG72,2,FALSE)</f>
        <v>#N/A</v>
      </c>
      <c r="BQ72" s="56" t="e">
        <f t="shared" ref="BQ72" si="1288">HLOOKUP(BQ$2,$E71:$AG72,2,FALSE)</f>
        <v>#N/A</v>
      </c>
      <c r="BR72" s="56">
        <f t="shared" ref="BR72" si="1289">HLOOKUP(BR$2,$E71:$AG72,2,FALSE)</f>
        <v>1.5</v>
      </c>
      <c r="BS72" s="56">
        <f t="shared" ref="BS72" si="1290">HLOOKUP(BS$2,$E71:$AG72,2,FALSE)</f>
        <v>0.2</v>
      </c>
      <c r="BT72" s="56">
        <f t="shared" ref="BT72" si="1291">HLOOKUP(BT$2,$E71:$AG72,2,FALSE)</f>
        <v>0.9</v>
      </c>
      <c r="BU72" s="56" t="e">
        <f t="shared" ref="BU72" si="1292">HLOOKUP(BU$2,$E71:$AG72,2,FALSE)</f>
        <v>#N/A</v>
      </c>
    </row>
    <row r="73" spans="1:73" x14ac:dyDescent="0.25">
      <c r="B73" s="56">
        <f>A74-1</f>
        <v>359</v>
      </c>
      <c r="C73" s="94" t="s">
        <v>462</v>
      </c>
      <c r="D73" s="71" t="s">
        <v>0</v>
      </c>
      <c r="E73" s="56" t="s">
        <v>326</v>
      </c>
      <c r="F73" s="56" t="s">
        <v>327</v>
      </c>
      <c r="G73" s="56" t="s">
        <v>52</v>
      </c>
      <c r="H73" s="56" t="s">
        <v>53</v>
      </c>
      <c r="I73" s="56" t="s">
        <v>328</v>
      </c>
      <c r="J73" s="56" t="s">
        <v>55</v>
      </c>
      <c r="K73" s="56" t="s">
        <v>329</v>
      </c>
      <c r="L73" s="56" t="s">
        <v>330</v>
      </c>
      <c r="M73" s="56" t="s">
        <v>331</v>
      </c>
      <c r="N73" s="56" t="s">
        <v>332</v>
      </c>
      <c r="O73" s="56" t="s">
        <v>335</v>
      </c>
      <c r="P73" s="56" t="s">
        <v>334</v>
      </c>
      <c r="Q73" s="56" t="s">
        <v>337</v>
      </c>
      <c r="R73" s="56" t="s">
        <v>336</v>
      </c>
      <c r="S73" s="56" t="s">
        <v>338</v>
      </c>
      <c r="T73" s="56" t="s">
        <v>339</v>
      </c>
      <c r="U73" s="56" t="s">
        <v>382</v>
      </c>
      <c r="V73" s="56" t="s">
        <v>342</v>
      </c>
      <c r="W73" s="56" t="s">
        <v>341</v>
      </c>
      <c r="X73" s="56" t="s">
        <v>344</v>
      </c>
      <c r="Y73" s="56" t="s">
        <v>340</v>
      </c>
      <c r="Z73" s="56" t="s">
        <v>343</v>
      </c>
      <c r="AA73" s="56" t="s">
        <v>352</v>
      </c>
      <c r="AB73" s="56" t="s">
        <v>346</v>
      </c>
      <c r="AC73" s="56" t="s">
        <v>355</v>
      </c>
      <c r="AD73" s="56" t="s">
        <v>349</v>
      </c>
      <c r="AE73" s="56" t="s">
        <v>351</v>
      </c>
      <c r="AF73" s="56" t="s">
        <v>354</v>
      </c>
      <c r="AG73" s="56" t="s">
        <v>350</v>
      </c>
    </row>
    <row r="74" spans="1:73" x14ac:dyDescent="0.25">
      <c r="A74" s="56">
        <v>360</v>
      </c>
      <c r="B74" s="56">
        <f>A74</f>
        <v>360</v>
      </c>
      <c r="C74" s="94"/>
      <c r="D74" s="72" t="s">
        <v>325</v>
      </c>
      <c r="E74" s="11">
        <v>7.6</v>
      </c>
      <c r="F74" s="11">
        <v>42.7</v>
      </c>
      <c r="G74" s="11">
        <v>1907.6</v>
      </c>
      <c r="H74" s="11">
        <v>901</v>
      </c>
      <c r="I74" s="11">
        <v>103</v>
      </c>
      <c r="J74" s="11">
        <v>1753.3</v>
      </c>
      <c r="K74" s="11">
        <v>20.100000000000001</v>
      </c>
      <c r="L74" s="11">
        <v>37.799999999999997</v>
      </c>
      <c r="M74" s="11">
        <v>1.3</v>
      </c>
      <c r="N74" s="11">
        <v>0.5</v>
      </c>
      <c r="O74" s="11">
        <v>0.8</v>
      </c>
      <c r="P74" s="11">
        <v>5</v>
      </c>
      <c r="Q74" s="11">
        <v>3</v>
      </c>
      <c r="R74" s="11">
        <v>19.100000000000001</v>
      </c>
      <c r="S74" s="11">
        <v>1.9</v>
      </c>
      <c r="T74" s="11">
        <v>3</v>
      </c>
      <c r="U74" s="11">
        <v>0.1</v>
      </c>
      <c r="V74" s="11">
        <v>0.1</v>
      </c>
      <c r="W74" s="11">
        <v>1.3</v>
      </c>
      <c r="X74" s="11">
        <v>4.7</v>
      </c>
      <c r="Y74" s="11">
        <v>1.3</v>
      </c>
      <c r="Z74" s="11">
        <v>8.3000000000000007</v>
      </c>
      <c r="AA74" s="11">
        <v>9.9</v>
      </c>
      <c r="AB74" s="11">
        <v>4.7</v>
      </c>
      <c r="AC74" s="11">
        <v>1.1000000000000001</v>
      </c>
      <c r="AD74" s="11">
        <v>9</v>
      </c>
      <c r="AE74" s="11">
        <v>1.4</v>
      </c>
      <c r="AF74" s="11">
        <v>1.3</v>
      </c>
      <c r="AG74" s="11">
        <v>1</v>
      </c>
      <c r="AI74" s="107">
        <v>360</v>
      </c>
      <c r="AJ74" s="56">
        <f t="shared" ref="AJ74" si="1293">HLOOKUP(AJ$2,$E73:$AG74,2,FALSE)</f>
        <v>7.6</v>
      </c>
      <c r="AK74" s="56">
        <f t="shared" ref="AK74" si="1294">HLOOKUP(AK$2,$E73:$AG74,2,FALSE)</f>
        <v>42.7</v>
      </c>
      <c r="AL74" s="56">
        <f t="shared" ref="AL74" si="1295">HLOOKUP(AL$2,$E73:$AG74,2,FALSE)</f>
        <v>1907.6</v>
      </c>
      <c r="AM74" s="56">
        <f t="shared" ref="AM74" si="1296">HLOOKUP(AM$2,$E73:$AG74,2,FALSE)</f>
        <v>901</v>
      </c>
      <c r="AN74" s="56">
        <f t="shared" ref="AN74" si="1297">HLOOKUP(AN$2,$E73:$AG74,2,FALSE)</f>
        <v>103</v>
      </c>
      <c r="AO74" s="56">
        <f t="shared" ref="AO74" si="1298">HLOOKUP(AO$2,$E73:$AG74,2,FALSE)</f>
        <v>1753.3</v>
      </c>
      <c r="AP74" s="56">
        <f t="shared" ref="AP74" si="1299">HLOOKUP(AP$2,$E73:$AG74,2,FALSE)</f>
        <v>20.100000000000001</v>
      </c>
      <c r="AQ74" s="56">
        <f t="shared" ref="AQ74" si="1300">HLOOKUP(AQ$2,$E73:$AG74,2,FALSE)</f>
        <v>37.799999999999997</v>
      </c>
      <c r="AR74" s="56">
        <f t="shared" ref="AR74" si="1301">HLOOKUP(AR$2,$E73:$AG74,2,FALSE)</f>
        <v>1.3</v>
      </c>
      <c r="AS74" s="56">
        <f t="shared" ref="AS74" si="1302">HLOOKUP(AS$2,$E73:$AG74,2,FALSE)</f>
        <v>0.5</v>
      </c>
      <c r="AT74" s="56">
        <f t="shared" ref="AT74" si="1303">HLOOKUP(AT$2,$E73:$AG74,2,FALSE)</f>
        <v>0.8</v>
      </c>
      <c r="AU74" s="56" t="e">
        <f t="shared" ref="AU74" si="1304">HLOOKUP(AU$2,$E73:$AG74,2,FALSE)</f>
        <v>#N/A</v>
      </c>
      <c r="AV74" s="56">
        <f t="shared" ref="AV74" si="1305">HLOOKUP(AV$2,$E73:$AG74,2,FALSE)</f>
        <v>5</v>
      </c>
      <c r="AW74" s="56">
        <f t="shared" ref="AW74" si="1306">HLOOKUP(AW$2,$E73:$AG74,2,FALSE)</f>
        <v>3</v>
      </c>
      <c r="AX74" s="56">
        <f t="shared" ref="AX74" si="1307">HLOOKUP(AX$2,$E73:$AG74,2,FALSE)</f>
        <v>19.100000000000001</v>
      </c>
      <c r="AY74" s="56">
        <f t="shared" ref="AY74" si="1308">HLOOKUP(AY$2,$E73:$AG74,2,FALSE)</f>
        <v>1.9</v>
      </c>
      <c r="AZ74" s="56">
        <f t="shared" ref="AZ74" si="1309">HLOOKUP(AZ$2,$E73:$AG74,2,FALSE)</f>
        <v>3</v>
      </c>
      <c r="BA74" s="56">
        <f t="shared" ref="BA74" si="1310">HLOOKUP(BA$2,$E73:$AG74,2,FALSE)</f>
        <v>0.1</v>
      </c>
      <c r="BB74" s="56">
        <f t="shared" ref="BB74" si="1311">HLOOKUP(BB$2,$E73:$AG74,2,FALSE)</f>
        <v>0.1</v>
      </c>
      <c r="BC74" s="56" t="e">
        <f t="shared" ref="BC74" si="1312">HLOOKUP(BC$2,$E73:$AG74,2,FALSE)</f>
        <v>#N/A</v>
      </c>
      <c r="BD74" s="56">
        <f t="shared" ref="BD74" si="1313">HLOOKUP(BD$2,$E73:$AG74,2,FALSE)</f>
        <v>1.3</v>
      </c>
      <c r="BE74" s="56">
        <f t="shared" ref="BE74" si="1314">HLOOKUP(BE$2,$E73:$AG74,2,FALSE)</f>
        <v>4.7</v>
      </c>
      <c r="BF74" s="56">
        <f t="shared" ref="BF74" si="1315">HLOOKUP(BF$2,$E73:$AG74,2,FALSE)</f>
        <v>1.3</v>
      </c>
      <c r="BG74" s="56" t="e">
        <f t="shared" ref="BG74" si="1316">HLOOKUP(BG$2,$E73:$AG74,2,FALSE)</f>
        <v>#N/A</v>
      </c>
      <c r="BH74" s="56">
        <f t="shared" ref="BH74" si="1317">HLOOKUP(BH$2,$E73:$AG74,2,FALSE)</f>
        <v>8.3000000000000007</v>
      </c>
      <c r="BI74" s="56" t="e">
        <f t="shared" ref="BI74" si="1318">HLOOKUP(BI$2,$E73:$AG74,2,FALSE)</f>
        <v>#N/A</v>
      </c>
      <c r="BJ74" s="56">
        <f t="shared" ref="BJ74" si="1319">HLOOKUP(BJ$2,$E73:$AG74,2,FALSE)</f>
        <v>9.9</v>
      </c>
      <c r="BK74" s="56">
        <f t="shared" ref="BK74" si="1320">HLOOKUP(BK$2,$E73:$AG74,2,FALSE)</f>
        <v>4.7</v>
      </c>
      <c r="BL74" s="56">
        <f t="shared" ref="BL74" si="1321">HLOOKUP(BL$2,$E73:$AG74,2,FALSE)</f>
        <v>1.1000000000000001</v>
      </c>
      <c r="BM74" s="56" t="e">
        <f t="shared" ref="BM74" si="1322">HLOOKUP(BM$2,$E73:$AG74,2,FALSE)</f>
        <v>#N/A</v>
      </c>
      <c r="BN74" s="56" t="e">
        <f t="shared" ref="BN74" si="1323">HLOOKUP(BN$2,$E73:$AG74,2,FALSE)</f>
        <v>#N/A</v>
      </c>
      <c r="BO74" s="56">
        <f t="shared" ref="BO74" si="1324">HLOOKUP(BO$2,$E73:$AG74,2,FALSE)</f>
        <v>9</v>
      </c>
      <c r="BP74" s="56" t="e">
        <f t="shared" ref="BP74" si="1325">HLOOKUP(BP$2,$E73:$AG74,2,FALSE)</f>
        <v>#N/A</v>
      </c>
      <c r="BQ74" s="56" t="e">
        <f t="shared" ref="BQ74" si="1326">HLOOKUP(BQ$2,$E73:$AG74,2,FALSE)</f>
        <v>#N/A</v>
      </c>
      <c r="BR74" s="56">
        <f t="shared" ref="BR74" si="1327">HLOOKUP(BR$2,$E73:$AG74,2,FALSE)</f>
        <v>1.4</v>
      </c>
      <c r="BS74" s="56">
        <f t="shared" ref="BS74" si="1328">HLOOKUP(BS$2,$E73:$AG74,2,FALSE)</f>
        <v>1.3</v>
      </c>
      <c r="BT74" s="56">
        <f t="shared" ref="BT74" si="1329">HLOOKUP(BT$2,$E73:$AG74,2,FALSE)</f>
        <v>1</v>
      </c>
      <c r="BU74" s="56" t="e">
        <f t="shared" ref="BU74" si="1330">HLOOKUP(BU$2,$E73:$AG74,2,FALSE)</f>
        <v>#N/A</v>
      </c>
    </row>
    <row r="75" spans="1:73" x14ac:dyDescent="0.25">
      <c r="B75" s="56">
        <f>A76-1</f>
        <v>369</v>
      </c>
      <c r="C75" s="94" t="s">
        <v>466</v>
      </c>
      <c r="D75" s="71" t="s">
        <v>0</v>
      </c>
      <c r="E75" s="56" t="s">
        <v>326</v>
      </c>
      <c r="F75" s="56" t="s">
        <v>327</v>
      </c>
      <c r="G75" s="56" t="s">
        <v>52</v>
      </c>
      <c r="H75" s="56" t="s">
        <v>53</v>
      </c>
      <c r="I75" s="56" t="s">
        <v>328</v>
      </c>
      <c r="J75" s="56" t="s">
        <v>55</v>
      </c>
      <c r="K75" s="56" t="s">
        <v>329</v>
      </c>
      <c r="L75" s="56" t="s">
        <v>330</v>
      </c>
      <c r="M75" s="56" t="s">
        <v>331</v>
      </c>
      <c r="N75" s="56" t="s">
        <v>332</v>
      </c>
      <c r="O75" s="56" t="s">
        <v>334</v>
      </c>
      <c r="P75" s="56" t="s">
        <v>337</v>
      </c>
      <c r="Q75" s="56" t="s">
        <v>336</v>
      </c>
      <c r="R75" s="56" t="s">
        <v>338</v>
      </c>
      <c r="S75" s="56" t="s">
        <v>339</v>
      </c>
      <c r="T75" s="56" t="s">
        <v>365</v>
      </c>
      <c r="U75" s="56" t="s">
        <v>341</v>
      </c>
      <c r="V75" s="56" t="s">
        <v>340</v>
      </c>
      <c r="W75" s="56" t="s">
        <v>347</v>
      </c>
      <c r="X75" s="56" t="s">
        <v>343</v>
      </c>
      <c r="Y75" s="56" t="s">
        <v>345</v>
      </c>
      <c r="Z75" s="56" t="s">
        <v>355</v>
      </c>
      <c r="AA75" s="56" t="s">
        <v>353</v>
      </c>
      <c r="AB75" s="56" t="s">
        <v>349</v>
      </c>
      <c r="AC75" s="56" t="s">
        <v>354</v>
      </c>
      <c r="AD75" s="56" t="s">
        <v>350</v>
      </c>
      <c r="AE75" s="56"/>
      <c r="AF75" s="56"/>
      <c r="AG75" s="56"/>
    </row>
    <row r="76" spans="1:73" x14ac:dyDescent="0.25">
      <c r="A76" s="56">
        <v>370</v>
      </c>
      <c r="B76" s="56">
        <f>A76</f>
        <v>370</v>
      </c>
      <c r="C76" s="94"/>
      <c r="D76" s="72" t="s">
        <v>325</v>
      </c>
      <c r="E76" s="11">
        <v>9.4</v>
      </c>
      <c r="F76" s="11">
        <v>32.6</v>
      </c>
      <c r="G76" s="11">
        <v>1770.3</v>
      </c>
      <c r="H76" s="11">
        <v>912.9</v>
      </c>
      <c r="I76" s="11">
        <v>107.3</v>
      </c>
      <c r="J76" s="11">
        <v>1829.6</v>
      </c>
      <c r="K76" s="11">
        <v>17.399999999999999</v>
      </c>
      <c r="L76" s="11">
        <v>40</v>
      </c>
      <c r="M76" s="11">
        <v>1.1000000000000001</v>
      </c>
      <c r="N76" s="11">
        <v>0.4</v>
      </c>
      <c r="O76" s="11">
        <v>5.0999999999999996</v>
      </c>
      <c r="P76" s="11">
        <v>1.9</v>
      </c>
      <c r="Q76" s="11">
        <v>23.4</v>
      </c>
      <c r="R76" s="11">
        <v>2</v>
      </c>
      <c r="S76" s="11">
        <v>2.2999999999999998</v>
      </c>
      <c r="T76" s="11">
        <v>-3</v>
      </c>
      <c r="U76" s="11">
        <v>0.3</v>
      </c>
      <c r="V76" s="11">
        <v>2.4</v>
      </c>
      <c r="W76" s="11">
        <v>0.7</v>
      </c>
      <c r="X76" s="11">
        <v>4.9000000000000004</v>
      </c>
      <c r="Y76" s="11">
        <v>2.5</v>
      </c>
      <c r="Z76" s="11">
        <v>6.4</v>
      </c>
      <c r="AA76" s="11">
        <v>0.5</v>
      </c>
      <c r="AB76" s="11">
        <v>9.1</v>
      </c>
      <c r="AC76" s="11">
        <v>0.1</v>
      </c>
      <c r="AD76" s="11">
        <v>0.4</v>
      </c>
      <c r="AF76" s="56"/>
      <c r="AG76" s="56"/>
      <c r="AI76" s="107">
        <v>370</v>
      </c>
      <c r="AJ76" s="56">
        <f t="shared" ref="AJ76" si="1331">HLOOKUP(AJ$2,$E75:$AG76,2,FALSE)</f>
        <v>9.4</v>
      </c>
      <c r="AK76" s="56">
        <f t="shared" ref="AK76" si="1332">HLOOKUP(AK$2,$E75:$AG76,2,FALSE)</f>
        <v>32.6</v>
      </c>
      <c r="AL76" s="56">
        <f t="shared" ref="AL76" si="1333">HLOOKUP(AL$2,$E75:$AG76,2,FALSE)</f>
        <v>1770.3</v>
      </c>
      <c r="AM76" s="56">
        <f t="shared" ref="AM76" si="1334">HLOOKUP(AM$2,$E75:$AG76,2,FALSE)</f>
        <v>912.9</v>
      </c>
      <c r="AN76" s="56">
        <f t="shared" ref="AN76" si="1335">HLOOKUP(AN$2,$E75:$AG76,2,FALSE)</f>
        <v>107.3</v>
      </c>
      <c r="AO76" s="56">
        <f t="shared" ref="AO76" si="1336">HLOOKUP(AO$2,$E75:$AG76,2,FALSE)</f>
        <v>1829.6</v>
      </c>
      <c r="AP76" s="56">
        <f t="shared" ref="AP76" si="1337">HLOOKUP(AP$2,$E75:$AG76,2,FALSE)</f>
        <v>17.399999999999999</v>
      </c>
      <c r="AQ76" s="56">
        <f t="shared" ref="AQ76" si="1338">HLOOKUP(AQ$2,$E75:$AG76,2,FALSE)</f>
        <v>40</v>
      </c>
      <c r="AR76" s="56">
        <f t="shared" ref="AR76" si="1339">HLOOKUP(AR$2,$E75:$AG76,2,FALSE)</f>
        <v>1.1000000000000001</v>
      </c>
      <c r="AS76" s="56">
        <f t="shared" ref="AS76" si="1340">HLOOKUP(AS$2,$E75:$AG76,2,FALSE)</f>
        <v>0.4</v>
      </c>
      <c r="AT76" s="56" t="e">
        <f t="shared" ref="AT76" si="1341">HLOOKUP(AT$2,$E75:$AG76,2,FALSE)</f>
        <v>#N/A</v>
      </c>
      <c r="AU76" s="56" t="e">
        <f t="shared" ref="AU76" si="1342">HLOOKUP(AU$2,$E75:$AG76,2,FALSE)</f>
        <v>#N/A</v>
      </c>
      <c r="AV76" s="56">
        <f t="shared" ref="AV76" si="1343">HLOOKUP(AV$2,$E75:$AG76,2,FALSE)</f>
        <v>5.0999999999999996</v>
      </c>
      <c r="AW76" s="56">
        <f t="shared" ref="AW76" si="1344">HLOOKUP(AW$2,$E75:$AG76,2,FALSE)</f>
        <v>1.9</v>
      </c>
      <c r="AX76" s="56">
        <f t="shared" ref="AX76" si="1345">HLOOKUP(AX$2,$E75:$AG76,2,FALSE)</f>
        <v>23.4</v>
      </c>
      <c r="AY76" s="56">
        <f t="shared" ref="AY76" si="1346">HLOOKUP(AY$2,$E75:$AG76,2,FALSE)</f>
        <v>2</v>
      </c>
      <c r="AZ76" s="56">
        <f t="shared" ref="AZ76" si="1347">HLOOKUP(AZ$2,$E75:$AG76,2,FALSE)</f>
        <v>2.2999999999999998</v>
      </c>
      <c r="BA76" s="56" t="e">
        <f t="shared" ref="BA76" si="1348">HLOOKUP(BA$2,$E75:$AG76,2,FALSE)</f>
        <v>#N/A</v>
      </c>
      <c r="BB76" s="56" t="e">
        <f t="shared" ref="BB76" si="1349">HLOOKUP(BB$2,$E75:$AG76,2,FALSE)</f>
        <v>#N/A</v>
      </c>
      <c r="BC76" s="56">
        <f t="shared" ref="BC76" si="1350">HLOOKUP(BC$2,$E75:$AG76,2,FALSE)</f>
        <v>-3</v>
      </c>
      <c r="BD76" s="56">
        <f t="shared" ref="BD76" si="1351">HLOOKUP(BD$2,$E75:$AG76,2,FALSE)</f>
        <v>0.3</v>
      </c>
      <c r="BE76" s="56" t="e">
        <f t="shared" ref="BE76" si="1352">HLOOKUP(BE$2,$E75:$AG76,2,FALSE)</f>
        <v>#N/A</v>
      </c>
      <c r="BF76" s="56">
        <f t="shared" ref="BF76" si="1353">HLOOKUP(BF$2,$E75:$AG76,2,FALSE)</f>
        <v>2.4</v>
      </c>
      <c r="BG76" s="56">
        <f t="shared" ref="BG76" si="1354">HLOOKUP(BG$2,$E75:$AG76,2,FALSE)</f>
        <v>0.7</v>
      </c>
      <c r="BH76" s="56">
        <f t="shared" ref="BH76" si="1355">HLOOKUP(BH$2,$E75:$AG76,2,FALSE)</f>
        <v>4.9000000000000004</v>
      </c>
      <c r="BI76" s="56">
        <f t="shared" ref="BI76" si="1356">HLOOKUP(BI$2,$E75:$AG76,2,FALSE)</f>
        <v>2.5</v>
      </c>
      <c r="BJ76" s="56" t="e">
        <f t="shared" ref="BJ76" si="1357">HLOOKUP(BJ$2,$E75:$AG76,2,FALSE)</f>
        <v>#N/A</v>
      </c>
      <c r="BK76" s="56" t="e">
        <f t="shared" ref="BK76" si="1358">HLOOKUP(BK$2,$E75:$AG76,2,FALSE)</f>
        <v>#N/A</v>
      </c>
      <c r="BL76" s="56">
        <f t="shared" ref="BL76" si="1359">HLOOKUP(BL$2,$E75:$AG76,2,FALSE)</f>
        <v>6.4</v>
      </c>
      <c r="BM76" s="56" t="e">
        <f t="shared" ref="BM76" si="1360">HLOOKUP(BM$2,$E75:$AG76,2,FALSE)</f>
        <v>#N/A</v>
      </c>
      <c r="BN76" s="56">
        <f t="shared" ref="BN76" si="1361">HLOOKUP(BN$2,$E75:$AG76,2,FALSE)</f>
        <v>0.5</v>
      </c>
      <c r="BO76" s="56">
        <f t="shared" ref="BO76" si="1362">HLOOKUP(BO$2,$E75:$AG76,2,FALSE)</f>
        <v>9.1</v>
      </c>
      <c r="BP76" s="56" t="e">
        <f t="shared" ref="BP76" si="1363">HLOOKUP(BP$2,$E75:$AG76,2,FALSE)</f>
        <v>#N/A</v>
      </c>
      <c r="BQ76" s="56" t="e">
        <f t="shared" ref="BQ76" si="1364">HLOOKUP(BQ$2,$E75:$AG76,2,FALSE)</f>
        <v>#N/A</v>
      </c>
      <c r="BR76" s="56" t="e">
        <f t="shared" ref="BR76" si="1365">HLOOKUP(BR$2,$E75:$AG76,2,FALSE)</f>
        <v>#N/A</v>
      </c>
      <c r="BS76" s="56">
        <f t="shared" ref="BS76" si="1366">HLOOKUP(BS$2,$E75:$AG76,2,FALSE)</f>
        <v>0.1</v>
      </c>
      <c r="BT76" s="56">
        <f t="shared" ref="BT76" si="1367">HLOOKUP(BT$2,$E75:$AG76,2,FALSE)</f>
        <v>0.4</v>
      </c>
      <c r="BU76" s="56" t="e">
        <f t="shared" ref="BU76" si="1368">HLOOKUP(BU$2,$E75:$AG76,2,FALSE)</f>
        <v>#N/A</v>
      </c>
    </row>
    <row r="77" spans="1:73" x14ac:dyDescent="0.25">
      <c r="B77" s="56">
        <f>A78-1</f>
        <v>379</v>
      </c>
      <c r="C77" s="94" t="s">
        <v>463</v>
      </c>
      <c r="D77" s="71" t="s">
        <v>0</v>
      </c>
      <c r="E77" s="56" t="s">
        <v>326</v>
      </c>
      <c r="F77" s="56" t="s">
        <v>327</v>
      </c>
      <c r="G77" s="56" t="s">
        <v>52</v>
      </c>
      <c r="H77" s="56" t="s">
        <v>53</v>
      </c>
      <c r="I77" s="56" t="s">
        <v>328</v>
      </c>
      <c r="J77" s="56" t="s">
        <v>55</v>
      </c>
      <c r="K77" s="56" t="s">
        <v>329</v>
      </c>
      <c r="L77" s="56" t="s">
        <v>330</v>
      </c>
      <c r="M77" s="56" t="s">
        <v>331</v>
      </c>
      <c r="N77" s="56" t="s">
        <v>332</v>
      </c>
      <c r="O77" s="56" t="s">
        <v>334</v>
      </c>
      <c r="P77" s="56" t="s">
        <v>337</v>
      </c>
      <c r="Q77" s="56" t="s">
        <v>336</v>
      </c>
      <c r="R77" s="56" t="s">
        <v>338</v>
      </c>
      <c r="S77" s="56" t="s">
        <v>339</v>
      </c>
      <c r="T77" s="56" t="s">
        <v>341</v>
      </c>
      <c r="U77" s="56" t="s">
        <v>340</v>
      </c>
      <c r="V77" s="56" t="s">
        <v>347</v>
      </c>
      <c r="W77" s="56" t="s">
        <v>343</v>
      </c>
      <c r="X77" s="56" t="s">
        <v>345</v>
      </c>
      <c r="Y77" s="56" t="s">
        <v>352</v>
      </c>
      <c r="Z77" s="56" t="s">
        <v>346</v>
      </c>
      <c r="AA77" s="56" t="s">
        <v>355</v>
      </c>
      <c r="AB77" s="56" t="s">
        <v>353</v>
      </c>
      <c r="AC77" s="56" t="s">
        <v>349</v>
      </c>
      <c r="AD77" s="56" t="s">
        <v>351</v>
      </c>
      <c r="AE77" s="56" t="s">
        <v>354</v>
      </c>
      <c r="AF77" s="56" t="s">
        <v>350</v>
      </c>
      <c r="AG77" s="56"/>
    </row>
    <row r="78" spans="1:73" x14ac:dyDescent="0.25">
      <c r="A78" s="56">
        <v>380</v>
      </c>
      <c r="B78" s="56">
        <f>A78</f>
        <v>380</v>
      </c>
      <c r="C78" s="94"/>
      <c r="D78" s="72" t="s">
        <v>325</v>
      </c>
      <c r="E78" s="11">
        <v>14.8</v>
      </c>
      <c r="F78" s="11">
        <v>48.7</v>
      </c>
      <c r="G78" s="11">
        <v>1925.7</v>
      </c>
      <c r="H78" s="11">
        <v>936.9</v>
      </c>
      <c r="I78" s="11">
        <v>105.2</v>
      </c>
      <c r="J78" s="11">
        <v>1738.1</v>
      </c>
      <c r="K78" s="11">
        <v>27.8</v>
      </c>
      <c r="L78" s="11">
        <v>42.9</v>
      </c>
      <c r="M78" s="11">
        <v>1.5</v>
      </c>
      <c r="N78" s="11">
        <v>0.3</v>
      </c>
      <c r="O78" s="11">
        <v>5.4</v>
      </c>
      <c r="P78" s="11">
        <v>1.1000000000000001</v>
      </c>
      <c r="Q78" s="11">
        <v>29.7</v>
      </c>
      <c r="R78" s="11">
        <v>2.6</v>
      </c>
      <c r="S78" s="11">
        <v>2.2999999999999998</v>
      </c>
      <c r="T78" s="11">
        <v>0.7</v>
      </c>
      <c r="U78" s="11">
        <v>2.5</v>
      </c>
      <c r="V78" s="11">
        <v>4.9000000000000004</v>
      </c>
      <c r="W78" s="11">
        <v>3.9</v>
      </c>
      <c r="X78" s="11">
        <v>0.1</v>
      </c>
      <c r="Y78" s="11">
        <v>10.7</v>
      </c>
      <c r="Z78" s="11">
        <v>2.2000000000000002</v>
      </c>
      <c r="AA78" s="11">
        <v>3</v>
      </c>
      <c r="AB78" s="11">
        <v>0.1</v>
      </c>
      <c r="AC78" s="11">
        <v>8.5</v>
      </c>
      <c r="AD78" s="11">
        <v>0.9</v>
      </c>
      <c r="AE78" s="11">
        <v>0.3</v>
      </c>
      <c r="AF78" s="11">
        <v>0.6</v>
      </c>
      <c r="AI78" s="107">
        <v>380</v>
      </c>
      <c r="AJ78" s="56">
        <f t="shared" ref="AJ78" si="1369">HLOOKUP(AJ$2,$E77:$AG78,2,FALSE)</f>
        <v>14.8</v>
      </c>
      <c r="AK78" s="56">
        <f t="shared" ref="AK78" si="1370">HLOOKUP(AK$2,$E77:$AG78,2,FALSE)</f>
        <v>48.7</v>
      </c>
      <c r="AL78" s="56">
        <f t="shared" ref="AL78" si="1371">HLOOKUP(AL$2,$E77:$AG78,2,FALSE)</f>
        <v>1925.7</v>
      </c>
      <c r="AM78" s="56">
        <f t="shared" ref="AM78" si="1372">HLOOKUP(AM$2,$E77:$AG78,2,FALSE)</f>
        <v>936.9</v>
      </c>
      <c r="AN78" s="56">
        <f t="shared" ref="AN78" si="1373">HLOOKUP(AN$2,$E77:$AG78,2,FALSE)</f>
        <v>105.2</v>
      </c>
      <c r="AO78" s="56">
        <f t="shared" ref="AO78" si="1374">HLOOKUP(AO$2,$E77:$AG78,2,FALSE)</f>
        <v>1738.1</v>
      </c>
      <c r="AP78" s="56">
        <f t="shared" ref="AP78" si="1375">HLOOKUP(AP$2,$E77:$AG78,2,FALSE)</f>
        <v>27.8</v>
      </c>
      <c r="AQ78" s="56">
        <f t="shared" ref="AQ78" si="1376">HLOOKUP(AQ$2,$E77:$AG78,2,FALSE)</f>
        <v>42.9</v>
      </c>
      <c r="AR78" s="56">
        <f t="shared" ref="AR78" si="1377">HLOOKUP(AR$2,$E77:$AG78,2,FALSE)</f>
        <v>1.5</v>
      </c>
      <c r="AS78" s="56">
        <f t="shared" ref="AS78" si="1378">HLOOKUP(AS$2,$E77:$AG78,2,FALSE)</f>
        <v>0.3</v>
      </c>
      <c r="AT78" s="56" t="e">
        <f t="shared" ref="AT78" si="1379">HLOOKUP(AT$2,$E77:$AG78,2,FALSE)</f>
        <v>#N/A</v>
      </c>
      <c r="AU78" s="56" t="e">
        <f t="shared" ref="AU78" si="1380">HLOOKUP(AU$2,$E77:$AG78,2,FALSE)</f>
        <v>#N/A</v>
      </c>
      <c r="AV78" s="56">
        <f t="shared" ref="AV78" si="1381">HLOOKUP(AV$2,$E77:$AG78,2,FALSE)</f>
        <v>5.4</v>
      </c>
      <c r="AW78" s="56">
        <f t="shared" ref="AW78" si="1382">HLOOKUP(AW$2,$E77:$AG78,2,FALSE)</f>
        <v>1.1000000000000001</v>
      </c>
      <c r="AX78" s="56">
        <f t="shared" ref="AX78" si="1383">HLOOKUP(AX$2,$E77:$AG78,2,FALSE)</f>
        <v>29.7</v>
      </c>
      <c r="AY78" s="56">
        <f t="shared" ref="AY78" si="1384">HLOOKUP(AY$2,$E77:$AG78,2,FALSE)</f>
        <v>2.6</v>
      </c>
      <c r="AZ78" s="56">
        <f t="shared" ref="AZ78" si="1385">HLOOKUP(AZ$2,$E77:$AG78,2,FALSE)</f>
        <v>2.2999999999999998</v>
      </c>
      <c r="BA78" s="56" t="e">
        <f t="shared" ref="BA78" si="1386">HLOOKUP(BA$2,$E77:$AG78,2,FALSE)</f>
        <v>#N/A</v>
      </c>
      <c r="BB78" s="56" t="e">
        <f t="shared" ref="BB78" si="1387">HLOOKUP(BB$2,$E77:$AG78,2,FALSE)</f>
        <v>#N/A</v>
      </c>
      <c r="BC78" s="56" t="e">
        <f t="shared" ref="BC78" si="1388">HLOOKUP(BC$2,$E77:$AG78,2,FALSE)</f>
        <v>#N/A</v>
      </c>
      <c r="BD78" s="56">
        <f t="shared" ref="BD78" si="1389">HLOOKUP(BD$2,$E77:$AG78,2,FALSE)</f>
        <v>0.7</v>
      </c>
      <c r="BE78" s="56" t="e">
        <f t="shared" ref="BE78" si="1390">HLOOKUP(BE$2,$E77:$AG78,2,FALSE)</f>
        <v>#N/A</v>
      </c>
      <c r="BF78" s="56">
        <f t="shared" ref="BF78" si="1391">HLOOKUP(BF$2,$E77:$AG78,2,FALSE)</f>
        <v>2.5</v>
      </c>
      <c r="BG78" s="56">
        <f t="shared" ref="BG78" si="1392">HLOOKUP(BG$2,$E77:$AG78,2,FALSE)</f>
        <v>4.9000000000000004</v>
      </c>
      <c r="BH78" s="56">
        <f t="shared" ref="BH78" si="1393">HLOOKUP(BH$2,$E77:$AG78,2,FALSE)</f>
        <v>3.9</v>
      </c>
      <c r="BI78" s="56">
        <f t="shared" ref="BI78" si="1394">HLOOKUP(BI$2,$E77:$AG78,2,FALSE)</f>
        <v>0.1</v>
      </c>
      <c r="BJ78" s="56">
        <f t="shared" ref="BJ78" si="1395">HLOOKUP(BJ$2,$E77:$AG78,2,FALSE)</f>
        <v>10.7</v>
      </c>
      <c r="BK78" s="56">
        <f t="shared" ref="BK78" si="1396">HLOOKUP(BK$2,$E77:$AG78,2,FALSE)</f>
        <v>2.2000000000000002</v>
      </c>
      <c r="BL78" s="56">
        <f t="shared" ref="BL78" si="1397">HLOOKUP(BL$2,$E77:$AG78,2,FALSE)</f>
        <v>3</v>
      </c>
      <c r="BM78" s="56" t="e">
        <f t="shared" ref="BM78" si="1398">HLOOKUP(BM$2,$E77:$AG78,2,FALSE)</f>
        <v>#N/A</v>
      </c>
      <c r="BN78" s="56">
        <f t="shared" ref="BN78" si="1399">HLOOKUP(BN$2,$E77:$AG78,2,FALSE)</f>
        <v>0.1</v>
      </c>
      <c r="BO78" s="56">
        <f t="shared" ref="BO78" si="1400">HLOOKUP(BO$2,$E77:$AG78,2,FALSE)</f>
        <v>8.5</v>
      </c>
      <c r="BP78" s="56" t="e">
        <f t="shared" ref="BP78" si="1401">HLOOKUP(BP$2,$E77:$AG78,2,FALSE)</f>
        <v>#N/A</v>
      </c>
      <c r="BQ78" s="56" t="e">
        <f t="shared" ref="BQ78" si="1402">HLOOKUP(BQ$2,$E77:$AG78,2,FALSE)</f>
        <v>#N/A</v>
      </c>
      <c r="BR78" s="56">
        <f t="shared" ref="BR78" si="1403">HLOOKUP(BR$2,$E77:$AG78,2,FALSE)</f>
        <v>0.9</v>
      </c>
      <c r="BS78" s="56">
        <f t="shared" ref="BS78" si="1404">HLOOKUP(BS$2,$E77:$AG78,2,FALSE)</f>
        <v>0.3</v>
      </c>
      <c r="BT78" s="56">
        <f t="shared" ref="BT78" si="1405">HLOOKUP(BT$2,$E77:$AG78,2,FALSE)</f>
        <v>0.6</v>
      </c>
      <c r="BU78" s="56" t="e">
        <f t="shared" ref="BU78" si="1406">HLOOKUP(BU$2,$E77:$AG78,2,FALSE)</f>
        <v>#N/A</v>
      </c>
    </row>
    <row r="79" spans="1:73" x14ac:dyDescent="0.25">
      <c r="B79" s="56">
        <f>A80-1</f>
        <v>389</v>
      </c>
      <c r="C79" s="94" t="s">
        <v>464</v>
      </c>
      <c r="D79" s="71" t="s">
        <v>0</v>
      </c>
      <c r="E79" s="56" t="s">
        <v>326</v>
      </c>
      <c r="F79" s="56" t="s">
        <v>327</v>
      </c>
      <c r="G79" s="56" t="s">
        <v>52</v>
      </c>
      <c r="H79" s="56" t="s">
        <v>53</v>
      </c>
      <c r="I79" s="56" t="s">
        <v>328</v>
      </c>
      <c r="J79" s="56" t="s">
        <v>55</v>
      </c>
      <c r="K79" s="56" t="s">
        <v>329</v>
      </c>
      <c r="L79" s="56" t="s">
        <v>330</v>
      </c>
      <c r="M79" s="56" t="s">
        <v>331</v>
      </c>
      <c r="N79" s="56" t="s">
        <v>332</v>
      </c>
      <c r="O79" s="56" t="s">
        <v>334</v>
      </c>
      <c r="P79" s="56" t="s">
        <v>337</v>
      </c>
      <c r="Q79" s="56" t="s">
        <v>336</v>
      </c>
      <c r="R79" s="56" t="s">
        <v>338</v>
      </c>
      <c r="S79" s="56" t="s">
        <v>339</v>
      </c>
      <c r="T79" s="56" t="s">
        <v>382</v>
      </c>
      <c r="U79" s="56" t="s">
        <v>341</v>
      </c>
      <c r="V79" s="56" t="s">
        <v>344</v>
      </c>
      <c r="W79" s="56" t="s">
        <v>343</v>
      </c>
      <c r="X79" s="56" t="s">
        <v>345</v>
      </c>
      <c r="Y79" s="56" t="s">
        <v>348</v>
      </c>
      <c r="Z79" s="56" t="s">
        <v>349</v>
      </c>
      <c r="AA79" s="56" t="s">
        <v>351</v>
      </c>
      <c r="AB79" s="56" t="s">
        <v>354</v>
      </c>
      <c r="AC79" s="56" t="s">
        <v>350</v>
      </c>
      <c r="AD79" s="56"/>
      <c r="AE79" s="56"/>
      <c r="AF79" s="56"/>
      <c r="AG79" s="56"/>
    </row>
    <row r="80" spans="1:73" x14ac:dyDescent="0.25">
      <c r="A80" s="56">
        <v>390</v>
      </c>
      <c r="B80" s="56">
        <f>A80</f>
        <v>390</v>
      </c>
      <c r="C80" s="94"/>
      <c r="D80" s="72" t="s">
        <v>325</v>
      </c>
      <c r="E80" s="11">
        <v>8.8000000000000007</v>
      </c>
      <c r="F80" s="11">
        <v>49.4</v>
      </c>
      <c r="G80" s="11">
        <v>1840.8</v>
      </c>
      <c r="H80" s="11">
        <v>893.5</v>
      </c>
      <c r="I80" s="11">
        <v>99.8</v>
      </c>
      <c r="J80" s="11">
        <v>1616.8</v>
      </c>
      <c r="K80" s="11">
        <v>24.5</v>
      </c>
      <c r="L80" s="11">
        <v>38</v>
      </c>
      <c r="M80" s="11">
        <v>1.7</v>
      </c>
      <c r="N80" s="11">
        <v>0.3</v>
      </c>
      <c r="O80" s="11">
        <v>4.9000000000000004</v>
      </c>
      <c r="P80" s="11">
        <v>1.4</v>
      </c>
      <c r="Q80" s="11">
        <v>49.2</v>
      </c>
      <c r="R80" s="11">
        <v>2.2999999999999998</v>
      </c>
      <c r="S80" s="11">
        <v>1.6</v>
      </c>
      <c r="T80" s="11">
        <v>0.1</v>
      </c>
      <c r="U80" s="11">
        <v>1.5</v>
      </c>
      <c r="V80" s="11">
        <v>5.4</v>
      </c>
      <c r="W80" s="11">
        <v>6.7</v>
      </c>
      <c r="X80" s="11">
        <v>5</v>
      </c>
      <c r="Y80" s="11">
        <v>0.6</v>
      </c>
      <c r="Z80" s="11">
        <v>8.3000000000000007</v>
      </c>
      <c r="AA80" s="11">
        <v>0.5</v>
      </c>
      <c r="AB80" s="11">
        <v>0.5</v>
      </c>
      <c r="AC80" s="11">
        <v>0.9</v>
      </c>
      <c r="AI80" s="107">
        <v>390</v>
      </c>
      <c r="AJ80" s="56">
        <f t="shared" ref="AJ80" si="1407">HLOOKUP(AJ$2,$E79:$AG80,2,FALSE)</f>
        <v>8.8000000000000007</v>
      </c>
      <c r="AK80" s="56">
        <f t="shared" ref="AK80" si="1408">HLOOKUP(AK$2,$E79:$AG80,2,FALSE)</f>
        <v>49.4</v>
      </c>
      <c r="AL80" s="56">
        <f t="shared" ref="AL80" si="1409">HLOOKUP(AL$2,$E79:$AG80,2,FALSE)</f>
        <v>1840.8</v>
      </c>
      <c r="AM80" s="56">
        <f t="shared" ref="AM80" si="1410">HLOOKUP(AM$2,$E79:$AG80,2,FALSE)</f>
        <v>893.5</v>
      </c>
      <c r="AN80" s="56">
        <f t="shared" ref="AN80" si="1411">HLOOKUP(AN$2,$E79:$AG80,2,FALSE)</f>
        <v>99.8</v>
      </c>
      <c r="AO80" s="56">
        <f t="shared" ref="AO80" si="1412">HLOOKUP(AO$2,$E79:$AG80,2,FALSE)</f>
        <v>1616.8</v>
      </c>
      <c r="AP80" s="56">
        <f t="shared" ref="AP80" si="1413">HLOOKUP(AP$2,$E79:$AG80,2,FALSE)</f>
        <v>24.5</v>
      </c>
      <c r="AQ80" s="56">
        <f t="shared" ref="AQ80" si="1414">HLOOKUP(AQ$2,$E79:$AG80,2,FALSE)</f>
        <v>38</v>
      </c>
      <c r="AR80" s="56">
        <f t="shared" ref="AR80" si="1415">HLOOKUP(AR$2,$E79:$AG80,2,FALSE)</f>
        <v>1.7</v>
      </c>
      <c r="AS80" s="56">
        <f t="shared" ref="AS80" si="1416">HLOOKUP(AS$2,$E79:$AG80,2,FALSE)</f>
        <v>0.3</v>
      </c>
      <c r="AT80" s="56" t="e">
        <f t="shared" ref="AT80" si="1417">HLOOKUP(AT$2,$E79:$AG80,2,FALSE)</f>
        <v>#N/A</v>
      </c>
      <c r="AU80" s="56" t="e">
        <f t="shared" ref="AU80" si="1418">HLOOKUP(AU$2,$E79:$AG80,2,FALSE)</f>
        <v>#N/A</v>
      </c>
      <c r="AV80" s="56">
        <f t="shared" ref="AV80" si="1419">HLOOKUP(AV$2,$E79:$AG80,2,FALSE)</f>
        <v>4.9000000000000004</v>
      </c>
      <c r="AW80" s="56">
        <f t="shared" ref="AW80" si="1420">HLOOKUP(AW$2,$E79:$AG80,2,FALSE)</f>
        <v>1.4</v>
      </c>
      <c r="AX80" s="56">
        <f t="shared" ref="AX80" si="1421">HLOOKUP(AX$2,$E79:$AG80,2,FALSE)</f>
        <v>49.2</v>
      </c>
      <c r="AY80" s="56">
        <f t="shared" ref="AY80" si="1422">HLOOKUP(AY$2,$E79:$AG80,2,FALSE)</f>
        <v>2.2999999999999998</v>
      </c>
      <c r="AZ80" s="56">
        <f t="shared" ref="AZ80" si="1423">HLOOKUP(AZ$2,$E79:$AG80,2,FALSE)</f>
        <v>1.6</v>
      </c>
      <c r="BA80" s="56">
        <f t="shared" ref="BA80" si="1424">HLOOKUP(BA$2,$E79:$AG80,2,FALSE)</f>
        <v>0.1</v>
      </c>
      <c r="BB80" s="56" t="e">
        <f t="shared" ref="BB80" si="1425">HLOOKUP(BB$2,$E79:$AG80,2,FALSE)</f>
        <v>#N/A</v>
      </c>
      <c r="BC80" s="56" t="e">
        <f t="shared" ref="BC80" si="1426">HLOOKUP(BC$2,$E79:$AG80,2,FALSE)</f>
        <v>#N/A</v>
      </c>
      <c r="BD80" s="56">
        <f t="shared" ref="BD80" si="1427">HLOOKUP(BD$2,$E79:$AG80,2,FALSE)</f>
        <v>1.5</v>
      </c>
      <c r="BE80" s="56">
        <f t="shared" ref="BE80" si="1428">HLOOKUP(BE$2,$E79:$AG80,2,FALSE)</f>
        <v>5.4</v>
      </c>
      <c r="BF80" s="56" t="e">
        <f t="shared" ref="BF80" si="1429">HLOOKUP(BF$2,$E79:$AG80,2,FALSE)</f>
        <v>#N/A</v>
      </c>
      <c r="BG80" s="56" t="e">
        <f t="shared" ref="BG80" si="1430">HLOOKUP(BG$2,$E79:$AG80,2,FALSE)</f>
        <v>#N/A</v>
      </c>
      <c r="BH80" s="56">
        <f t="shared" ref="BH80" si="1431">HLOOKUP(BH$2,$E79:$AG80,2,FALSE)</f>
        <v>6.7</v>
      </c>
      <c r="BI80" s="56">
        <f t="shared" ref="BI80" si="1432">HLOOKUP(BI$2,$E79:$AG80,2,FALSE)</f>
        <v>5</v>
      </c>
      <c r="BJ80" s="56" t="e">
        <f t="shared" ref="BJ80" si="1433">HLOOKUP(BJ$2,$E79:$AG80,2,FALSE)</f>
        <v>#N/A</v>
      </c>
      <c r="BK80" s="56" t="e">
        <f t="shared" ref="BK80" si="1434">HLOOKUP(BK$2,$E79:$AG80,2,FALSE)</f>
        <v>#N/A</v>
      </c>
      <c r="BL80" s="56" t="e">
        <f t="shared" ref="BL80" si="1435">HLOOKUP(BL$2,$E79:$AG80,2,FALSE)</f>
        <v>#N/A</v>
      </c>
      <c r="BM80" s="56">
        <f t="shared" ref="BM80" si="1436">HLOOKUP(BM$2,$E79:$AG80,2,FALSE)</f>
        <v>0.6</v>
      </c>
      <c r="BN80" s="56" t="e">
        <f t="shared" ref="BN80" si="1437">HLOOKUP(BN$2,$E79:$AG80,2,FALSE)</f>
        <v>#N/A</v>
      </c>
      <c r="BO80" s="56">
        <f t="shared" ref="BO80" si="1438">HLOOKUP(BO$2,$E79:$AG80,2,FALSE)</f>
        <v>8.3000000000000007</v>
      </c>
      <c r="BP80" s="56" t="e">
        <f t="shared" ref="BP80" si="1439">HLOOKUP(BP$2,$E79:$AG80,2,FALSE)</f>
        <v>#N/A</v>
      </c>
      <c r="BQ80" s="56" t="e">
        <f t="shared" ref="BQ80" si="1440">HLOOKUP(BQ$2,$E79:$AG80,2,FALSE)</f>
        <v>#N/A</v>
      </c>
      <c r="BR80" s="56">
        <f t="shared" ref="BR80" si="1441">HLOOKUP(BR$2,$E79:$AG80,2,FALSE)</f>
        <v>0.5</v>
      </c>
      <c r="BS80" s="56">
        <f t="shared" ref="BS80" si="1442">HLOOKUP(BS$2,$E79:$AG80,2,FALSE)</f>
        <v>0.5</v>
      </c>
      <c r="BT80" s="56">
        <f t="shared" ref="BT80" si="1443">HLOOKUP(BT$2,$E79:$AG80,2,FALSE)</f>
        <v>0.9</v>
      </c>
      <c r="BU80" s="56" t="e">
        <f t="shared" ref="BU80" si="1444">HLOOKUP(BU$2,$E79:$AG80,2,FALSE)</f>
        <v>#N/A</v>
      </c>
    </row>
    <row r="81" spans="1:73" x14ac:dyDescent="0.25">
      <c r="B81" s="56">
        <f>A82-1</f>
        <v>399</v>
      </c>
      <c r="C81" s="94" t="s">
        <v>468</v>
      </c>
      <c r="D81" s="71" t="s">
        <v>0</v>
      </c>
      <c r="E81" s="56" t="s">
        <v>326</v>
      </c>
      <c r="F81" s="56" t="s">
        <v>327</v>
      </c>
      <c r="G81" s="56" t="s">
        <v>52</v>
      </c>
      <c r="H81" s="56" t="s">
        <v>53</v>
      </c>
      <c r="I81" s="56" t="s">
        <v>328</v>
      </c>
      <c r="J81" s="56" t="s">
        <v>55</v>
      </c>
      <c r="K81" s="56" t="s">
        <v>329</v>
      </c>
      <c r="L81" s="56" t="s">
        <v>330</v>
      </c>
      <c r="M81" s="56" t="s">
        <v>331</v>
      </c>
      <c r="N81" s="56" t="s">
        <v>332</v>
      </c>
      <c r="O81" s="56" t="s">
        <v>334</v>
      </c>
      <c r="P81" s="56" t="s">
        <v>337</v>
      </c>
      <c r="Q81" s="56" t="s">
        <v>336</v>
      </c>
      <c r="R81" s="56" t="s">
        <v>338</v>
      </c>
      <c r="S81" s="56" t="s">
        <v>339</v>
      </c>
      <c r="T81" s="56" t="s">
        <v>340</v>
      </c>
      <c r="U81" s="56" t="s">
        <v>347</v>
      </c>
      <c r="V81" s="56" t="s">
        <v>343</v>
      </c>
      <c r="W81" s="56" t="s">
        <v>345</v>
      </c>
      <c r="X81" s="56" t="s">
        <v>352</v>
      </c>
      <c r="Y81" s="56" t="s">
        <v>346</v>
      </c>
      <c r="Z81" s="56" t="s">
        <v>348</v>
      </c>
      <c r="AA81" s="56" t="s">
        <v>353</v>
      </c>
      <c r="AB81" s="56" t="s">
        <v>349</v>
      </c>
      <c r="AC81" s="56" t="s">
        <v>351</v>
      </c>
      <c r="AD81" s="56" t="s">
        <v>354</v>
      </c>
      <c r="AE81" s="56" t="s">
        <v>350</v>
      </c>
      <c r="AF81" s="56"/>
      <c r="AG81" s="56"/>
    </row>
    <row r="82" spans="1:73" x14ac:dyDescent="0.25">
      <c r="A82" s="56">
        <v>400</v>
      </c>
      <c r="B82" s="56">
        <f>A82</f>
        <v>400</v>
      </c>
      <c r="C82" s="94"/>
      <c r="D82" s="72" t="s">
        <v>325</v>
      </c>
      <c r="E82" s="11">
        <v>8.1</v>
      </c>
      <c r="F82" s="11">
        <v>38.1</v>
      </c>
      <c r="G82" s="11">
        <v>1826.9</v>
      </c>
      <c r="H82" s="11">
        <v>888.1</v>
      </c>
      <c r="I82" s="11">
        <v>104.9</v>
      </c>
      <c r="J82" s="11">
        <v>1828.2</v>
      </c>
      <c r="K82" s="11">
        <v>25.2</v>
      </c>
      <c r="L82" s="11">
        <v>38.799999999999997</v>
      </c>
      <c r="M82" s="11">
        <v>0.9</v>
      </c>
      <c r="N82" s="11">
        <v>0.2</v>
      </c>
      <c r="O82" s="11">
        <v>6.9</v>
      </c>
      <c r="P82" s="11">
        <v>0.9</v>
      </c>
      <c r="Q82" s="11">
        <v>15</v>
      </c>
      <c r="R82" s="11">
        <v>0.8</v>
      </c>
      <c r="S82" s="11">
        <v>1.3</v>
      </c>
      <c r="T82" s="11">
        <v>2.6</v>
      </c>
      <c r="U82" s="11">
        <v>0.3</v>
      </c>
      <c r="V82" s="11">
        <v>1.6</v>
      </c>
      <c r="W82" s="11">
        <v>0.1</v>
      </c>
      <c r="X82" s="11">
        <v>4.5999999999999996</v>
      </c>
      <c r="Y82" s="11">
        <v>4.2</v>
      </c>
      <c r="Z82" s="11">
        <v>0.1</v>
      </c>
      <c r="AA82" s="11">
        <v>0.1</v>
      </c>
      <c r="AB82" s="11">
        <v>9.5</v>
      </c>
      <c r="AC82" s="11">
        <v>1.3</v>
      </c>
      <c r="AD82" s="11">
        <v>0.9</v>
      </c>
      <c r="AE82" s="11">
        <v>0.8</v>
      </c>
      <c r="AF82" s="56"/>
      <c r="AG82" s="56"/>
      <c r="AI82" s="107">
        <v>400</v>
      </c>
      <c r="AJ82" s="56">
        <f t="shared" ref="AJ82" si="1445">HLOOKUP(AJ$2,$E81:$AG82,2,FALSE)</f>
        <v>8.1</v>
      </c>
      <c r="AK82" s="56">
        <f t="shared" ref="AK82" si="1446">HLOOKUP(AK$2,$E81:$AG82,2,FALSE)</f>
        <v>38.1</v>
      </c>
      <c r="AL82" s="56">
        <f t="shared" ref="AL82" si="1447">HLOOKUP(AL$2,$E81:$AG82,2,FALSE)</f>
        <v>1826.9</v>
      </c>
      <c r="AM82" s="56">
        <f t="shared" ref="AM82" si="1448">HLOOKUP(AM$2,$E81:$AG82,2,FALSE)</f>
        <v>888.1</v>
      </c>
      <c r="AN82" s="56">
        <f t="shared" ref="AN82" si="1449">HLOOKUP(AN$2,$E81:$AG82,2,FALSE)</f>
        <v>104.9</v>
      </c>
      <c r="AO82" s="56">
        <f t="shared" ref="AO82" si="1450">HLOOKUP(AO$2,$E81:$AG82,2,FALSE)</f>
        <v>1828.2</v>
      </c>
      <c r="AP82" s="56">
        <f t="shared" ref="AP82" si="1451">HLOOKUP(AP$2,$E81:$AG82,2,FALSE)</f>
        <v>25.2</v>
      </c>
      <c r="AQ82" s="56">
        <f t="shared" ref="AQ82" si="1452">HLOOKUP(AQ$2,$E81:$AG82,2,FALSE)</f>
        <v>38.799999999999997</v>
      </c>
      <c r="AR82" s="56">
        <f t="shared" ref="AR82" si="1453">HLOOKUP(AR$2,$E81:$AG82,2,FALSE)</f>
        <v>0.9</v>
      </c>
      <c r="AS82" s="56">
        <f t="shared" ref="AS82" si="1454">HLOOKUP(AS$2,$E81:$AG82,2,FALSE)</f>
        <v>0.2</v>
      </c>
      <c r="AT82" s="56" t="e">
        <f t="shared" ref="AT82" si="1455">HLOOKUP(AT$2,$E81:$AG82,2,FALSE)</f>
        <v>#N/A</v>
      </c>
      <c r="AU82" s="56" t="e">
        <f t="shared" ref="AU82" si="1456">HLOOKUP(AU$2,$E81:$AG82,2,FALSE)</f>
        <v>#N/A</v>
      </c>
      <c r="AV82" s="56">
        <f t="shared" ref="AV82" si="1457">HLOOKUP(AV$2,$E81:$AG82,2,FALSE)</f>
        <v>6.9</v>
      </c>
      <c r="AW82" s="56">
        <f t="shared" ref="AW82" si="1458">HLOOKUP(AW$2,$E81:$AG82,2,FALSE)</f>
        <v>0.9</v>
      </c>
      <c r="AX82" s="56">
        <f t="shared" ref="AX82" si="1459">HLOOKUP(AX$2,$E81:$AG82,2,FALSE)</f>
        <v>15</v>
      </c>
      <c r="AY82" s="56">
        <f t="shared" ref="AY82" si="1460">HLOOKUP(AY$2,$E81:$AG82,2,FALSE)</f>
        <v>0.8</v>
      </c>
      <c r="AZ82" s="56">
        <f t="shared" ref="AZ82" si="1461">HLOOKUP(AZ$2,$E81:$AG82,2,FALSE)</f>
        <v>1.3</v>
      </c>
      <c r="BA82" s="56" t="e">
        <f t="shared" ref="BA82" si="1462">HLOOKUP(BA$2,$E81:$AG82,2,FALSE)</f>
        <v>#N/A</v>
      </c>
      <c r="BB82" s="56" t="e">
        <f t="shared" ref="BB82" si="1463">HLOOKUP(BB$2,$E81:$AG82,2,FALSE)</f>
        <v>#N/A</v>
      </c>
      <c r="BC82" s="56" t="e">
        <f t="shared" ref="BC82" si="1464">HLOOKUP(BC$2,$E81:$AG82,2,FALSE)</f>
        <v>#N/A</v>
      </c>
      <c r="BD82" s="56" t="e">
        <f t="shared" ref="BD82" si="1465">HLOOKUP(BD$2,$E81:$AG82,2,FALSE)</f>
        <v>#N/A</v>
      </c>
      <c r="BE82" s="56" t="e">
        <f t="shared" ref="BE82" si="1466">HLOOKUP(BE$2,$E81:$AG82,2,FALSE)</f>
        <v>#N/A</v>
      </c>
      <c r="BF82" s="56">
        <f t="shared" ref="BF82" si="1467">HLOOKUP(BF$2,$E81:$AG82,2,FALSE)</f>
        <v>2.6</v>
      </c>
      <c r="BG82" s="56">
        <f t="shared" ref="BG82" si="1468">HLOOKUP(BG$2,$E81:$AG82,2,FALSE)</f>
        <v>0.3</v>
      </c>
      <c r="BH82" s="56">
        <f t="shared" ref="BH82" si="1469">HLOOKUP(BH$2,$E81:$AG82,2,FALSE)</f>
        <v>1.6</v>
      </c>
      <c r="BI82" s="56">
        <f t="shared" ref="BI82" si="1470">HLOOKUP(BI$2,$E81:$AG82,2,FALSE)</f>
        <v>0.1</v>
      </c>
      <c r="BJ82" s="56">
        <f t="shared" ref="BJ82" si="1471">HLOOKUP(BJ$2,$E81:$AG82,2,FALSE)</f>
        <v>4.5999999999999996</v>
      </c>
      <c r="BK82" s="56">
        <f t="shared" ref="BK82" si="1472">HLOOKUP(BK$2,$E81:$AG82,2,FALSE)</f>
        <v>4.2</v>
      </c>
      <c r="BL82" s="56" t="e">
        <f t="shared" ref="BL82" si="1473">HLOOKUP(BL$2,$E81:$AG82,2,FALSE)</f>
        <v>#N/A</v>
      </c>
      <c r="BM82" s="56">
        <f t="shared" ref="BM82" si="1474">HLOOKUP(BM$2,$E81:$AG82,2,FALSE)</f>
        <v>0.1</v>
      </c>
      <c r="BN82" s="56">
        <f t="shared" ref="BN82" si="1475">HLOOKUP(BN$2,$E81:$AG82,2,FALSE)</f>
        <v>0.1</v>
      </c>
      <c r="BO82" s="56">
        <f t="shared" ref="BO82" si="1476">HLOOKUP(BO$2,$E81:$AG82,2,FALSE)</f>
        <v>9.5</v>
      </c>
      <c r="BP82" s="56" t="e">
        <f t="shared" ref="BP82" si="1477">HLOOKUP(BP$2,$E81:$AG82,2,FALSE)</f>
        <v>#N/A</v>
      </c>
      <c r="BQ82" s="56" t="e">
        <f t="shared" ref="BQ82" si="1478">HLOOKUP(BQ$2,$E81:$AG82,2,FALSE)</f>
        <v>#N/A</v>
      </c>
      <c r="BR82" s="56">
        <f t="shared" ref="BR82" si="1479">HLOOKUP(BR$2,$E81:$AG82,2,FALSE)</f>
        <v>1.3</v>
      </c>
      <c r="BS82" s="56">
        <f t="shared" ref="BS82" si="1480">HLOOKUP(BS$2,$E81:$AG82,2,FALSE)</f>
        <v>0.9</v>
      </c>
      <c r="BT82" s="56">
        <f t="shared" ref="BT82" si="1481">HLOOKUP(BT$2,$E81:$AG82,2,FALSE)</f>
        <v>0.8</v>
      </c>
      <c r="BU82" s="56" t="e">
        <f t="shared" ref="BU82" si="1482">HLOOKUP(BU$2,$E81:$AG82,2,FALSE)</f>
        <v>#N/A</v>
      </c>
    </row>
    <row r="83" spans="1:73" x14ac:dyDescent="0.25">
      <c r="C83" s="94"/>
    </row>
    <row r="84" spans="1:73" x14ac:dyDescent="0.25">
      <c r="C84" s="94"/>
      <c r="E84" s="99"/>
    </row>
    <row r="85" spans="1:73" x14ac:dyDescent="0.25">
      <c r="C85" s="94"/>
    </row>
    <row r="86" spans="1:73" x14ac:dyDescent="0.25">
      <c r="C86" s="94"/>
      <c r="AC86" s="99"/>
    </row>
    <row r="88" spans="1:73" x14ac:dyDescent="0.25">
      <c r="AH88" s="104"/>
    </row>
    <row r="89" spans="1:73" x14ac:dyDescent="0.25">
      <c r="AH89" s="104"/>
    </row>
    <row r="90" spans="1:73" x14ac:dyDescent="0.25">
      <c r="AH90" s="104"/>
    </row>
    <row r="91" spans="1:73" x14ac:dyDescent="0.25">
      <c r="AH91" s="104"/>
    </row>
    <row r="92" spans="1:73" x14ac:dyDescent="0.25">
      <c r="AH92" s="104"/>
    </row>
    <row r="93" spans="1:73" x14ac:dyDescent="0.25">
      <c r="AH93" s="104"/>
    </row>
    <row r="94" spans="1:73" x14ac:dyDescent="0.25">
      <c r="AH94" s="104"/>
    </row>
    <row r="95" spans="1:73" x14ac:dyDescent="0.25">
      <c r="AH95" s="104"/>
    </row>
    <row r="96" spans="1:73" x14ac:dyDescent="0.25">
      <c r="AH96" s="104"/>
    </row>
    <row r="97" spans="34:34" x14ac:dyDescent="0.25">
      <c r="AH97" s="104"/>
    </row>
    <row r="98" spans="34:34" x14ac:dyDescent="0.25">
      <c r="AH98" s="104"/>
    </row>
    <row r="99" spans="34:34" x14ac:dyDescent="0.25">
      <c r="AH99" s="104"/>
    </row>
    <row r="100" spans="34:34" x14ac:dyDescent="0.25">
      <c r="AH100" s="104"/>
    </row>
    <row r="101" spans="34:34" x14ac:dyDescent="0.25">
      <c r="AH101" s="104"/>
    </row>
    <row r="102" spans="34:34" x14ac:dyDescent="0.25">
      <c r="AH102" s="104"/>
    </row>
    <row r="103" spans="34:34" x14ac:dyDescent="0.25">
      <c r="AH103" s="104"/>
    </row>
    <row r="104" spans="34:34" x14ac:dyDescent="0.25">
      <c r="AH104" s="104"/>
    </row>
    <row r="105" spans="34:34" x14ac:dyDescent="0.25">
      <c r="AH105" s="104"/>
    </row>
    <row r="106" spans="34:34" x14ac:dyDescent="0.25">
      <c r="AH106" s="104"/>
    </row>
    <row r="107" spans="34:34" x14ac:dyDescent="0.25">
      <c r="AH107" s="104"/>
    </row>
    <row r="108" spans="34:34" x14ac:dyDescent="0.25">
      <c r="AH108" s="104"/>
    </row>
    <row r="109" spans="34:34" x14ac:dyDescent="0.25">
      <c r="AH109" s="104"/>
    </row>
    <row r="110" spans="34:34" x14ac:dyDescent="0.25">
      <c r="AH110" s="104"/>
    </row>
    <row r="111" spans="34:34" x14ac:dyDescent="0.25">
      <c r="AH111" s="104"/>
    </row>
    <row r="112" spans="34:34" x14ac:dyDescent="0.25">
      <c r="AH112" s="104"/>
    </row>
    <row r="113" spans="34:34" x14ac:dyDescent="0.25">
      <c r="AH113" s="104"/>
    </row>
    <row r="114" spans="34:34" x14ac:dyDescent="0.25">
      <c r="AH114" s="104"/>
    </row>
    <row r="115" spans="34:34" x14ac:dyDescent="0.25">
      <c r="AH115" s="104"/>
    </row>
    <row r="116" spans="34:34" x14ac:dyDescent="0.25">
      <c r="AH116" s="104"/>
    </row>
    <row r="117" spans="34:34" x14ac:dyDescent="0.25">
      <c r="AH117" s="104"/>
    </row>
    <row r="118" spans="34:34" x14ac:dyDescent="0.25">
      <c r="AH118" s="104"/>
    </row>
    <row r="119" spans="34:34" x14ac:dyDescent="0.25">
      <c r="AH119" s="104"/>
    </row>
    <row r="120" spans="34:34" x14ac:dyDescent="0.25">
      <c r="AH120" s="104"/>
    </row>
    <row r="121" spans="34:34" x14ac:dyDescent="0.25">
      <c r="AH121" s="104"/>
    </row>
    <row r="122" spans="34:34" x14ac:dyDescent="0.25">
      <c r="AH122" s="104"/>
    </row>
    <row r="123" spans="34:34" x14ac:dyDescent="0.25">
      <c r="AH123" s="104"/>
    </row>
    <row r="124" spans="34:34" x14ac:dyDescent="0.25">
      <c r="AH124" s="104"/>
    </row>
    <row r="125" spans="34:34" x14ac:dyDescent="0.25">
      <c r="AH125" s="104"/>
    </row>
    <row r="126" spans="34:34" x14ac:dyDescent="0.25">
      <c r="AH126" s="104"/>
    </row>
    <row r="127" spans="34:34" x14ac:dyDescent="0.25">
      <c r="AH127" s="104"/>
    </row>
    <row r="128" spans="34:34" x14ac:dyDescent="0.25">
      <c r="AH128" s="104"/>
    </row>
    <row r="129" spans="34:34" x14ac:dyDescent="0.25">
      <c r="AH129" s="104"/>
    </row>
    <row r="130" spans="34:34" x14ac:dyDescent="0.25">
      <c r="AH130" s="104"/>
    </row>
    <row r="131" spans="34:34" x14ac:dyDescent="0.25">
      <c r="AH131" s="104"/>
    </row>
  </sheetData>
  <sortState ref="A90:AG169">
    <sortCondition ref="A90"/>
  </sortState>
  <mergeCells count="1">
    <mergeCell ref="AJ1:BU1"/>
  </mergeCells>
  <pageMargins left="0.7" right="0.7" top="0.75" bottom="0.75" header="0.3" footer="0.3"/>
  <pageSetup paperSize="9" orientation="portrait" horizontalDpi="4294967292" verticalDpi="429496729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AF3036-99B0-DF47-BCC2-4E9965B82637}">
            <xm:f>'BA1C majors &amp; CIPW norms'!AX$83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AW2</xm:sqref>
        </x14:conditionalFormatting>
      </x14:conditionalFormattings>
    </ex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5">
    <tabColor rgb="FFE6005D"/>
  </sheetPr>
  <dimension ref="A1:BU131"/>
  <sheetViews>
    <sheetView topLeftCell="A37" workbookViewId="0">
      <selection activeCell="AM92" sqref="AM92"/>
    </sheetView>
  </sheetViews>
  <sheetFormatPr defaultColWidth="8.85546875" defaultRowHeight="15" x14ac:dyDescent="0.25"/>
  <cols>
    <col min="1" max="2" width="8.85546875" style="56"/>
    <col min="3" max="3" width="8.140625" style="56" customWidth="1"/>
    <col min="4" max="4" width="5" style="56" customWidth="1"/>
    <col min="5" max="33" width="5.7109375" style="11" customWidth="1"/>
    <col min="34" max="34" width="5.7109375" style="101" customWidth="1"/>
    <col min="35" max="35" width="15.28515625" style="107" bestFit="1" customWidth="1"/>
    <col min="36" max="68" width="5" style="107" customWidth="1"/>
    <col min="69" max="73" width="5" style="56" customWidth="1"/>
    <col min="74" max="16384" width="8.85546875" style="56"/>
  </cols>
  <sheetData>
    <row r="1" spans="1:73" s="96" customFormat="1" x14ac:dyDescent="0.25">
      <c r="A1" s="96" t="s">
        <v>502</v>
      </c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102"/>
      <c r="AI1" s="109" t="s">
        <v>502</v>
      </c>
      <c r="AJ1" s="128" t="s">
        <v>325</v>
      </c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</row>
    <row r="2" spans="1:73" s="96" customFormat="1" x14ac:dyDescent="0.25">
      <c r="C2" s="95"/>
      <c r="AH2" s="102"/>
      <c r="AI2" s="109" t="s">
        <v>506</v>
      </c>
      <c r="AJ2" s="108" t="s">
        <v>326</v>
      </c>
      <c r="AK2" s="108" t="s">
        <v>327</v>
      </c>
      <c r="AL2" s="108" t="s">
        <v>52</v>
      </c>
      <c r="AM2" s="108" t="s">
        <v>53</v>
      </c>
      <c r="AN2" s="108" t="s">
        <v>328</v>
      </c>
      <c r="AO2" s="108" t="s">
        <v>55</v>
      </c>
      <c r="AP2" s="108" t="s">
        <v>329</v>
      </c>
      <c r="AQ2" s="108" t="s">
        <v>330</v>
      </c>
      <c r="AR2" s="108" t="s">
        <v>331</v>
      </c>
      <c r="AS2" s="108" t="s">
        <v>332</v>
      </c>
      <c r="AT2" s="108" t="s">
        <v>335</v>
      </c>
      <c r="AU2" s="108" t="s">
        <v>333</v>
      </c>
      <c r="AV2" s="108" t="s">
        <v>334</v>
      </c>
      <c r="AW2" s="110" t="s">
        <v>337</v>
      </c>
      <c r="AX2" s="108" t="s">
        <v>336</v>
      </c>
      <c r="AY2" s="108" t="s">
        <v>338</v>
      </c>
      <c r="AZ2" s="108" t="s">
        <v>339</v>
      </c>
      <c r="BA2" s="108" t="s">
        <v>382</v>
      </c>
      <c r="BB2" s="108" t="s">
        <v>342</v>
      </c>
      <c r="BC2" s="108" t="s">
        <v>365</v>
      </c>
      <c r="BD2" s="108" t="s">
        <v>341</v>
      </c>
      <c r="BE2" s="108" t="s">
        <v>344</v>
      </c>
      <c r="BF2" s="108" t="s">
        <v>340</v>
      </c>
      <c r="BG2" s="108" t="s">
        <v>347</v>
      </c>
      <c r="BH2" s="108" t="s">
        <v>343</v>
      </c>
      <c r="BI2" s="108" t="s">
        <v>345</v>
      </c>
      <c r="BJ2" s="108" t="s">
        <v>352</v>
      </c>
      <c r="BK2" s="108" t="s">
        <v>346</v>
      </c>
      <c r="BL2" s="108" t="s">
        <v>355</v>
      </c>
      <c r="BM2" s="108" t="s">
        <v>348</v>
      </c>
      <c r="BN2" s="108" t="s">
        <v>353</v>
      </c>
      <c r="BO2" s="108" t="s">
        <v>349</v>
      </c>
      <c r="BP2" s="108" t="s">
        <v>366</v>
      </c>
      <c r="BQ2" s="108" t="s">
        <v>482</v>
      </c>
      <c r="BR2" s="108" t="s">
        <v>351</v>
      </c>
      <c r="BS2" s="108" t="s">
        <v>354</v>
      </c>
      <c r="BT2" s="108" t="s">
        <v>350</v>
      </c>
      <c r="BU2" s="108" t="s">
        <v>356</v>
      </c>
    </row>
    <row r="3" spans="1:73" x14ac:dyDescent="0.25">
      <c r="B3" s="56">
        <f>A4-1</f>
        <v>9</v>
      </c>
      <c r="C3" s="94" t="s">
        <v>361</v>
      </c>
      <c r="D3" s="71" t="s">
        <v>0</v>
      </c>
      <c r="E3" s="11" t="s">
        <v>326</v>
      </c>
      <c r="F3" s="11" t="s">
        <v>327</v>
      </c>
      <c r="G3" s="11" t="s">
        <v>52</v>
      </c>
      <c r="H3" s="11" t="s">
        <v>53</v>
      </c>
      <c r="I3" s="11" t="s">
        <v>328</v>
      </c>
      <c r="J3" s="11" t="s">
        <v>55</v>
      </c>
      <c r="K3" s="11" t="s">
        <v>329</v>
      </c>
      <c r="L3" s="11" t="s">
        <v>330</v>
      </c>
      <c r="M3" s="11" t="s">
        <v>331</v>
      </c>
      <c r="N3" s="11" t="s">
        <v>332</v>
      </c>
      <c r="O3" s="11" t="s">
        <v>334</v>
      </c>
      <c r="P3" s="11" t="s">
        <v>336</v>
      </c>
      <c r="Q3" s="11" t="s">
        <v>338</v>
      </c>
      <c r="R3" s="11" t="s">
        <v>339</v>
      </c>
      <c r="S3" s="11" t="s">
        <v>341</v>
      </c>
      <c r="T3" s="11" t="s">
        <v>344</v>
      </c>
      <c r="U3" s="11" t="s">
        <v>340</v>
      </c>
      <c r="V3" s="11" t="s">
        <v>347</v>
      </c>
      <c r="W3" s="11" t="s">
        <v>343</v>
      </c>
      <c r="X3" s="11" t="s">
        <v>345</v>
      </c>
      <c r="Y3" s="11" t="s">
        <v>353</v>
      </c>
      <c r="Z3" s="11" t="s">
        <v>349</v>
      </c>
      <c r="AA3" s="11" t="s">
        <v>351</v>
      </c>
      <c r="AB3" s="11" t="s">
        <v>350</v>
      </c>
    </row>
    <row r="4" spans="1:73" x14ac:dyDescent="0.25">
      <c r="A4" s="56">
        <v>10</v>
      </c>
      <c r="B4" s="56">
        <f>A4</f>
        <v>10</v>
      </c>
      <c r="C4" s="94"/>
      <c r="D4" s="72" t="s">
        <v>325</v>
      </c>
      <c r="E4" s="11">
        <v>4.5</v>
      </c>
      <c r="F4" s="11">
        <v>36.9</v>
      </c>
      <c r="G4" s="11">
        <v>715.1</v>
      </c>
      <c r="H4" s="11">
        <v>1128.9000000000001</v>
      </c>
      <c r="I4" s="11">
        <v>102.8</v>
      </c>
      <c r="J4" s="11">
        <v>559.29999999999995</v>
      </c>
      <c r="K4" s="11">
        <v>48.7</v>
      </c>
      <c r="L4" s="11">
        <v>42.5</v>
      </c>
      <c r="M4" s="11">
        <v>5.2</v>
      </c>
      <c r="N4" s="11">
        <v>0.5</v>
      </c>
      <c r="O4" s="11">
        <v>1.1000000000000001</v>
      </c>
      <c r="P4" s="11">
        <v>62.4</v>
      </c>
      <c r="Q4" s="11">
        <v>2.1</v>
      </c>
      <c r="R4" s="11">
        <v>0.6</v>
      </c>
      <c r="S4" s="11">
        <v>1</v>
      </c>
      <c r="T4" s="11">
        <v>3.2</v>
      </c>
      <c r="U4" s="11">
        <v>2.2999999999999998</v>
      </c>
      <c r="V4" s="11">
        <v>3.1</v>
      </c>
      <c r="W4" s="11">
        <v>5.0999999999999996</v>
      </c>
      <c r="X4" s="11">
        <v>0.4</v>
      </c>
      <c r="Y4" s="11">
        <v>4.3</v>
      </c>
      <c r="Z4" s="11">
        <v>8.1</v>
      </c>
      <c r="AA4" s="11">
        <v>0.5</v>
      </c>
      <c r="AB4" s="11">
        <v>0.1</v>
      </c>
      <c r="AI4" s="107">
        <v>10</v>
      </c>
      <c r="AJ4" s="107">
        <f t="shared" ref="AJ4:BL4" si="0">HLOOKUP(AJ$2,$E3:$AG4,2,FALSE)</f>
        <v>4.5</v>
      </c>
      <c r="AK4" s="107">
        <f t="shared" si="0"/>
        <v>36.9</v>
      </c>
      <c r="AL4" s="107">
        <f t="shared" si="0"/>
        <v>715.1</v>
      </c>
      <c r="AM4" s="107">
        <f t="shared" si="0"/>
        <v>1128.9000000000001</v>
      </c>
      <c r="AN4" s="107">
        <f t="shared" si="0"/>
        <v>102.8</v>
      </c>
      <c r="AO4" s="107">
        <f t="shared" si="0"/>
        <v>559.29999999999995</v>
      </c>
      <c r="AP4" s="107">
        <f t="shared" si="0"/>
        <v>48.7</v>
      </c>
      <c r="AQ4" s="107">
        <f t="shared" si="0"/>
        <v>42.5</v>
      </c>
      <c r="AR4" s="107">
        <f t="shared" si="0"/>
        <v>5.2</v>
      </c>
      <c r="AS4" s="107">
        <f t="shared" si="0"/>
        <v>0.5</v>
      </c>
      <c r="AT4" s="107" t="e">
        <f t="shared" si="0"/>
        <v>#N/A</v>
      </c>
      <c r="AU4" s="107" t="e">
        <f t="shared" si="0"/>
        <v>#N/A</v>
      </c>
      <c r="AV4" s="107">
        <f t="shared" si="0"/>
        <v>1.1000000000000001</v>
      </c>
      <c r="AW4" s="107" t="e">
        <f t="shared" si="0"/>
        <v>#N/A</v>
      </c>
      <c r="AX4" s="107">
        <f t="shared" si="0"/>
        <v>62.4</v>
      </c>
      <c r="AY4" s="107">
        <f t="shared" si="0"/>
        <v>2.1</v>
      </c>
      <c r="AZ4" s="107">
        <f t="shared" si="0"/>
        <v>0.6</v>
      </c>
      <c r="BA4" s="107" t="e">
        <f t="shared" si="0"/>
        <v>#N/A</v>
      </c>
      <c r="BB4" s="107" t="e">
        <f t="shared" si="0"/>
        <v>#N/A</v>
      </c>
      <c r="BC4" s="107" t="e">
        <f t="shared" si="0"/>
        <v>#N/A</v>
      </c>
      <c r="BD4" s="107">
        <f t="shared" si="0"/>
        <v>1</v>
      </c>
      <c r="BE4" s="107">
        <f t="shared" si="0"/>
        <v>3.2</v>
      </c>
      <c r="BF4" s="107">
        <f t="shared" si="0"/>
        <v>2.2999999999999998</v>
      </c>
      <c r="BG4" s="107">
        <f t="shared" si="0"/>
        <v>3.1</v>
      </c>
      <c r="BH4" s="107">
        <f t="shared" si="0"/>
        <v>5.0999999999999996</v>
      </c>
      <c r="BI4" s="107">
        <f t="shared" si="0"/>
        <v>0.4</v>
      </c>
      <c r="BJ4" s="107" t="e">
        <f t="shared" si="0"/>
        <v>#N/A</v>
      </c>
      <c r="BK4" s="107" t="e">
        <f t="shared" si="0"/>
        <v>#N/A</v>
      </c>
      <c r="BL4" s="107" t="e">
        <f t="shared" si="0"/>
        <v>#N/A</v>
      </c>
      <c r="BM4" s="107" t="e">
        <f t="shared" ref="BM4:BS4" si="1">HLOOKUP(BM$2,$E3:$AG4,2,FALSE)</f>
        <v>#N/A</v>
      </c>
      <c r="BN4" s="107">
        <f t="shared" si="1"/>
        <v>4.3</v>
      </c>
      <c r="BO4" s="107">
        <f t="shared" si="1"/>
        <v>8.1</v>
      </c>
      <c r="BP4" s="107" t="e">
        <f t="shared" si="1"/>
        <v>#N/A</v>
      </c>
      <c r="BQ4" s="107" t="e">
        <f t="shared" si="1"/>
        <v>#N/A</v>
      </c>
      <c r="BR4" s="107">
        <f t="shared" si="1"/>
        <v>0.5</v>
      </c>
      <c r="BS4" s="107" t="e">
        <f t="shared" si="1"/>
        <v>#N/A</v>
      </c>
      <c r="BT4" s="107">
        <f t="shared" ref="BT4" si="2">HLOOKUP(BT$2,$E3:$AG4,2,FALSE)</f>
        <v>0.1</v>
      </c>
      <c r="BU4" s="107" t="e">
        <f t="shared" ref="BU4" si="3">HLOOKUP(BU$2,$E3:$AG4,2,FALSE)</f>
        <v>#N/A</v>
      </c>
    </row>
    <row r="5" spans="1:73" x14ac:dyDescent="0.25">
      <c r="B5" s="56">
        <f>A6-1</f>
        <v>19</v>
      </c>
      <c r="C5" s="94" t="s">
        <v>322</v>
      </c>
      <c r="D5" s="71" t="s">
        <v>0</v>
      </c>
      <c r="E5" s="11" t="s">
        <v>326</v>
      </c>
      <c r="F5" s="11" t="s">
        <v>327</v>
      </c>
      <c r="G5" s="11" t="s">
        <v>52</v>
      </c>
      <c r="H5" s="11" t="s">
        <v>53</v>
      </c>
      <c r="I5" s="11" t="s">
        <v>328</v>
      </c>
      <c r="J5" s="11" t="s">
        <v>55</v>
      </c>
      <c r="K5" s="11" t="s">
        <v>329</v>
      </c>
      <c r="L5" s="11" t="s">
        <v>330</v>
      </c>
      <c r="M5" s="11" t="s">
        <v>331</v>
      </c>
      <c r="N5" s="11" t="s">
        <v>332</v>
      </c>
      <c r="O5" s="11" t="s">
        <v>334</v>
      </c>
      <c r="P5" s="11" t="s">
        <v>336</v>
      </c>
      <c r="Q5" s="11" t="s">
        <v>338</v>
      </c>
      <c r="R5" s="11" t="s">
        <v>339</v>
      </c>
      <c r="S5" s="11" t="s">
        <v>340</v>
      </c>
      <c r="T5" s="11" t="s">
        <v>343</v>
      </c>
      <c r="U5" s="11" t="s">
        <v>345</v>
      </c>
      <c r="V5" s="11" t="s">
        <v>348</v>
      </c>
      <c r="W5" s="11" t="s">
        <v>349</v>
      </c>
      <c r="X5" s="11" t="s">
        <v>351</v>
      </c>
      <c r="Y5" s="11" t="s">
        <v>350</v>
      </c>
      <c r="BQ5" s="107"/>
      <c r="BR5" s="107"/>
      <c r="BS5" s="107"/>
      <c r="BT5" s="107"/>
      <c r="BU5" s="107"/>
    </row>
    <row r="6" spans="1:73" x14ac:dyDescent="0.25">
      <c r="A6" s="56">
        <v>20</v>
      </c>
      <c r="B6" s="56">
        <f>A6</f>
        <v>20</v>
      </c>
      <c r="C6" s="94"/>
      <c r="D6" s="72" t="s">
        <v>325</v>
      </c>
      <c r="E6" s="11">
        <v>9.9</v>
      </c>
      <c r="F6" s="11">
        <v>103.1</v>
      </c>
      <c r="G6" s="11">
        <v>442.9</v>
      </c>
      <c r="H6" s="11">
        <v>915.8</v>
      </c>
      <c r="I6" s="11">
        <v>63.3</v>
      </c>
      <c r="J6" s="11">
        <v>176.2</v>
      </c>
      <c r="K6" s="11">
        <v>102.6</v>
      </c>
      <c r="L6" s="11">
        <v>33.700000000000003</v>
      </c>
      <c r="M6" s="11">
        <v>9</v>
      </c>
      <c r="N6" s="11">
        <v>0.6</v>
      </c>
      <c r="O6" s="11">
        <v>0.2</v>
      </c>
      <c r="P6" s="11">
        <v>109.5</v>
      </c>
      <c r="Q6" s="11">
        <v>5.9</v>
      </c>
      <c r="R6" s="11">
        <v>2.1</v>
      </c>
      <c r="S6" s="11">
        <v>1.1000000000000001</v>
      </c>
      <c r="T6" s="11">
        <v>1.2</v>
      </c>
      <c r="U6" s="11">
        <v>2.6</v>
      </c>
      <c r="V6" s="11">
        <v>0.7</v>
      </c>
      <c r="W6" s="11">
        <v>2</v>
      </c>
      <c r="X6" s="11">
        <v>0.7</v>
      </c>
      <c r="Y6" s="11">
        <v>0.8</v>
      </c>
      <c r="AF6" s="97"/>
      <c r="AI6" s="107">
        <v>20</v>
      </c>
      <c r="AJ6" s="107">
        <f t="shared" ref="AJ6:BL6" si="4">HLOOKUP(AJ$2,$E5:$AG6,2,FALSE)</f>
        <v>9.9</v>
      </c>
      <c r="AK6" s="107">
        <f t="shared" si="4"/>
        <v>103.1</v>
      </c>
      <c r="AL6" s="107">
        <f t="shared" si="4"/>
        <v>442.9</v>
      </c>
      <c r="AM6" s="107">
        <f t="shared" si="4"/>
        <v>915.8</v>
      </c>
      <c r="AN6" s="107">
        <f t="shared" si="4"/>
        <v>63.3</v>
      </c>
      <c r="AO6" s="107">
        <f t="shared" si="4"/>
        <v>176.2</v>
      </c>
      <c r="AP6" s="107">
        <f t="shared" si="4"/>
        <v>102.6</v>
      </c>
      <c r="AQ6" s="107">
        <f t="shared" si="4"/>
        <v>33.700000000000003</v>
      </c>
      <c r="AR6" s="107">
        <f t="shared" si="4"/>
        <v>9</v>
      </c>
      <c r="AS6" s="107">
        <f t="shared" si="4"/>
        <v>0.6</v>
      </c>
      <c r="AT6" s="107" t="e">
        <f t="shared" si="4"/>
        <v>#N/A</v>
      </c>
      <c r="AU6" s="107" t="e">
        <f t="shared" si="4"/>
        <v>#N/A</v>
      </c>
      <c r="AV6" s="107">
        <f t="shared" si="4"/>
        <v>0.2</v>
      </c>
      <c r="AW6" s="107" t="e">
        <f t="shared" si="4"/>
        <v>#N/A</v>
      </c>
      <c r="AX6" s="107">
        <f t="shared" si="4"/>
        <v>109.5</v>
      </c>
      <c r="AY6" s="107">
        <f t="shared" si="4"/>
        <v>5.9</v>
      </c>
      <c r="AZ6" s="107">
        <f t="shared" si="4"/>
        <v>2.1</v>
      </c>
      <c r="BA6" s="107" t="e">
        <f t="shared" si="4"/>
        <v>#N/A</v>
      </c>
      <c r="BB6" s="107" t="e">
        <f t="shared" si="4"/>
        <v>#N/A</v>
      </c>
      <c r="BC6" s="107" t="e">
        <f t="shared" si="4"/>
        <v>#N/A</v>
      </c>
      <c r="BD6" s="107" t="e">
        <f t="shared" si="4"/>
        <v>#N/A</v>
      </c>
      <c r="BE6" s="107" t="e">
        <f t="shared" si="4"/>
        <v>#N/A</v>
      </c>
      <c r="BF6" s="107">
        <f t="shared" si="4"/>
        <v>1.1000000000000001</v>
      </c>
      <c r="BG6" s="107" t="e">
        <f t="shared" si="4"/>
        <v>#N/A</v>
      </c>
      <c r="BH6" s="107">
        <f t="shared" si="4"/>
        <v>1.2</v>
      </c>
      <c r="BI6" s="107">
        <f t="shared" si="4"/>
        <v>2.6</v>
      </c>
      <c r="BJ6" s="107" t="e">
        <f t="shared" si="4"/>
        <v>#N/A</v>
      </c>
      <c r="BK6" s="107" t="e">
        <f t="shared" si="4"/>
        <v>#N/A</v>
      </c>
      <c r="BL6" s="107" t="e">
        <f t="shared" si="4"/>
        <v>#N/A</v>
      </c>
      <c r="BM6" s="107">
        <f t="shared" ref="BM6:BS6" si="5">HLOOKUP(BM$2,$E5:$AG6,2,FALSE)</f>
        <v>0.7</v>
      </c>
      <c r="BN6" s="107" t="e">
        <f t="shared" si="5"/>
        <v>#N/A</v>
      </c>
      <c r="BO6" s="107">
        <f t="shared" si="5"/>
        <v>2</v>
      </c>
      <c r="BP6" s="107" t="e">
        <f t="shared" si="5"/>
        <v>#N/A</v>
      </c>
      <c r="BQ6" s="107" t="e">
        <f t="shared" si="5"/>
        <v>#N/A</v>
      </c>
      <c r="BR6" s="107">
        <f t="shared" si="5"/>
        <v>0.7</v>
      </c>
      <c r="BS6" s="107" t="e">
        <f t="shared" si="5"/>
        <v>#N/A</v>
      </c>
      <c r="BT6" s="107">
        <f t="shared" ref="BT6" si="6">HLOOKUP(BT$2,$E5:$AG6,2,FALSE)</f>
        <v>0.8</v>
      </c>
      <c r="BU6" s="107" t="e">
        <f t="shared" ref="BU6" si="7">HLOOKUP(BU$2,$E5:$AG6,2,FALSE)</f>
        <v>#N/A</v>
      </c>
    </row>
    <row r="7" spans="1:73" x14ac:dyDescent="0.25">
      <c r="B7" s="56">
        <f>A8-1</f>
        <v>29</v>
      </c>
      <c r="C7" s="94" t="s">
        <v>374</v>
      </c>
      <c r="D7" s="71" t="s">
        <v>0</v>
      </c>
      <c r="E7" s="11" t="s">
        <v>326</v>
      </c>
      <c r="F7" s="11" t="s">
        <v>327</v>
      </c>
      <c r="G7" s="11" t="s">
        <v>52</v>
      </c>
      <c r="H7" s="11" t="s">
        <v>53</v>
      </c>
      <c r="I7" s="11" t="s">
        <v>328</v>
      </c>
      <c r="J7" s="11" t="s">
        <v>55</v>
      </c>
      <c r="K7" s="11" t="s">
        <v>329</v>
      </c>
      <c r="L7" s="11" t="s">
        <v>330</v>
      </c>
      <c r="M7" s="11" t="s">
        <v>331</v>
      </c>
      <c r="N7" s="11" t="s">
        <v>332</v>
      </c>
      <c r="O7" s="11" t="s">
        <v>334</v>
      </c>
      <c r="P7" s="11" t="s">
        <v>337</v>
      </c>
      <c r="Q7" s="11" t="s">
        <v>336</v>
      </c>
      <c r="R7" s="11" t="s">
        <v>338</v>
      </c>
      <c r="S7" s="11" t="s">
        <v>339</v>
      </c>
      <c r="T7" s="11" t="s">
        <v>365</v>
      </c>
      <c r="U7" s="11" t="s">
        <v>344</v>
      </c>
      <c r="V7" s="11" t="s">
        <v>340</v>
      </c>
      <c r="W7" s="11" t="s">
        <v>347</v>
      </c>
      <c r="X7" s="11" t="s">
        <v>343</v>
      </c>
      <c r="Y7" s="11" t="s">
        <v>352</v>
      </c>
      <c r="Z7" s="11" t="s">
        <v>346</v>
      </c>
      <c r="AA7" s="11" t="s">
        <v>349</v>
      </c>
      <c r="AB7" s="11" t="s">
        <v>351</v>
      </c>
      <c r="AC7" s="11" t="s">
        <v>354</v>
      </c>
      <c r="AD7" s="11" t="s">
        <v>350</v>
      </c>
      <c r="AE7" s="11" t="s">
        <v>356</v>
      </c>
      <c r="BQ7" s="107"/>
      <c r="BR7" s="107"/>
      <c r="BS7" s="107"/>
      <c r="BT7" s="107"/>
      <c r="BU7" s="107"/>
    </row>
    <row r="8" spans="1:73" x14ac:dyDescent="0.25">
      <c r="A8" s="56">
        <v>30</v>
      </c>
      <c r="B8" s="56">
        <f>A8</f>
        <v>30</v>
      </c>
      <c r="C8" s="94"/>
      <c r="D8" s="72" t="s">
        <v>325</v>
      </c>
      <c r="E8" s="11">
        <v>1.6</v>
      </c>
      <c r="F8" s="11">
        <v>75.8</v>
      </c>
      <c r="G8" s="11">
        <v>436.7</v>
      </c>
      <c r="H8" s="11">
        <v>590.1</v>
      </c>
      <c r="I8" s="11">
        <v>42.3</v>
      </c>
      <c r="J8" s="11">
        <v>131.80000000000001</v>
      </c>
      <c r="K8" s="11">
        <v>116.5</v>
      </c>
      <c r="L8" s="11">
        <v>17.100000000000001</v>
      </c>
      <c r="M8" s="11">
        <v>9.6</v>
      </c>
      <c r="N8" s="11">
        <v>0.8</v>
      </c>
      <c r="O8" s="11">
        <v>0.9</v>
      </c>
      <c r="P8" s="11">
        <v>0.1</v>
      </c>
      <c r="Q8" s="11">
        <v>133.19999999999999</v>
      </c>
      <c r="R8" s="11">
        <v>4.2</v>
      </c>
      <c r="S8" s="11">
        <v>2.2999999999999998</v>
      </c>
      <c r="T8" s="11">
        <v>1.5</v>
      </c>
      <c r="U8" s="11">
        <v>6.5</v>
      </c>
      <c r="V8" s="11">
        <v>3</v>
      </c>
      <c r="W8" s="11">
        <v>1.7</v>
      </c>
      <c r="X8" s="11">
        <v>1</v>
      </c>
      <c r="Y8" s="11">
        <v>1.2</v>
      </c>
      <c r="Z8" s="11">
        <v>4.2</v>
      </c>
      <c r="AA8" s="11">
        <v>1.5</v>
      </c>
      <c r="AB8" s="11">
        <v>1.6</v>
      </c>
      <c r="AC8" s="11">
        <v>0.1</v>
      </c>
      <c r="AD8" s="11">
        <v>1.7</v>
      </c>
      <c r="AE8" s="11">
        <v>0.2</v>
      </c>
      <c r="AI8" s="107">
        <v>30</v>
      </c>
      <c r="AJ8" s="107">
        <f t="shared" ref="AJ8:BL8" si="8">HLOOKUP(AJ$2,$E7:$AG8,2,FALSE)</f>
        <v>1.6</v>
      </c>
      <c r="AK8" s="107">
        <f t="shared" si="8"/>
        <v>75.8</v>
      </c>
      <c r="AL8" s="107">
        <f t="shared" si="8"/>
        <v>436.7</v>
      </c>
      <c r="AM8" s="107">
        <f t="shared" si="8"/>
        <v>590.1</v>
      </c>
      <c r="AN8" s="107">
        <f t="shared" si="8"/>
        <v>42.3</v>
      </c>
      <c r="AO8" s="107">
        <f t="shared" si="8"/>
        <v>131.80000000000001</v>
      </c>
      <c r="AP8" s="107">
        <f t="shared" si="8"/>
        <v>116.5</v>
      </c>
      <c r="AQ8" s="107">
        <f t="shared" si="8"/>
        <v>17.100000000000001</v>
      </c>
      <c r="AR8" s="107">
        <f t="shared" si="8"/>
        <v>9.6</v>
      </c>
      <c r="AS8" s="107">
        <f t="shared" si="8"/>
        <v>0.8</v>
      </c>
      <c r="AT8" s="107" t="e">
        <f t="shared" si="8"/>
        <v>#N/A</v>
      </c>
      <c r="AU8" s="107" t="e">
        <f t="shared" si="8"/>
        <v>#N/A</v>
      </c>
      <c r="AV8" s="107">
        <f t="shared" si="8"/>
        <v>0.9</v>
      </c>
      <c r="AW8" s="107">
        <f t="shared" si="8"/>
        <v>0.1</v>
      </c>
      <c r="AX8" s="107">
        <f t="shared" si="8"/>
        <v>133.19999999999999</v>
      </c>
      <c r="AY8" s="107">
        <f t="shared" si="8"/>
        <v>4.2</v>
      </c>
      <c r="AZ8" s="107">
        <f t="shared" si="8"/>
        <v>2.2999999999999998</v>
      </c>
      <c r="BA8" s="107" t="e">
        <f t="shared" si="8"/>
        <v>#N/A</v>
      </c>
      <c r="BB8" s="107" t="e">
        <f t="shared" si="8"/>
        <v>#N/A</v>
      </c>
      <c r="BC8" s="107">
        <f t="shared" si="8"/>
        <v>1.5</v>
      </c>
      <c r="BD8" s="107" t="e">
        <f t="shared" si="8"/>
        <v>#N/A</v>
      </c>
      <c r="BE8" s="107">
        <f t="shared" si="8"/>
        <v>6.5</v>
      </c>
      <c r="BF8" s="107">
        <f t="shared" si="8"/>
        <v>3</v>
      </c>
      <c r="BG8" s="107">
        <f t="shared" si="8"/>
        <v>1.7</v>
      </c>
      <c r="BH8" s="107">
        <f t="shared" si="8"/>
        <v>1</v>
      </c>
      <c r="BI8" s="107" t="e">
        <f t="shared" si="8"/>
        <v>#N/A</v>
      </c>
      <c r="BJ8" s="107">
        <f t="shared" si="8"/>
        <v>1.2</v>
      </c>
      <c r="BK8" s="107">
        <f t="shared" si="8"/>
        <v>4.2</v>
      </c>
      <c r="BL8" s="107" t="e">
        <f t="shared" si="8"/>
        <v>#N/A</v>
      </c>
      <c r="BM8" s="107" t="e">
        <f t="shared" ref="BM8:BS8" si="9">HLOOKUP(BM$2,$E7:$AG8,2,FALSE)</f>
        <v>#N/A</v>
      </c>
      <c r="BN8" s="107" t="e">
        <f t="shared" si="9"/>
        <v>#N/A</v>
      </c>
      <c r="BO8" s="107">
        <f t="shared" si="9"/>
        <v>1.5</v>
      </c>
      <c r="BP8" s="107" t="e">
        <f t="shared" si="9"/>
        <v>#N/A</v>
      </c>
      <c r="BQ8" s="107" t="e">
        <f t="shared" si="9"/>
        <v>#N/A</v>
      </c>
      <c r="BR8" s="107">
        <f t="shared" si="9"/>
        <v>1.6</v>
      </c>
      <c r="BS8" s="107">
        <f t="shared" si="9"/>
        <v>0.1</v>
      </c>
      <c r="BT8" s="107">
        <f t="shared" ref="BT8" si="10">HLOOKUP(BT$2,$E7:$AG8,2,FALSE)</f>
        <v>1.7</v>
      </c>
      <c r="BU8" s="107">
        <f t="shared" ref="BU8" si="11">HLOOKUP(BU$2,$E7:$AG8,2,FALSE)</f>
        <v>0.2</v>
      </c>
    </row>
    <row r="9" spans="1:73" x14ac:dyDescent="0.25">
      <c r="B9" s="56">
        <f>A10-1</f>
        <v>39</v>
      </c>
      <c r="C9" s="94" t="s">
        <v>321</v>
      </c>
      <c r="D9" s="71" t="s">
        <v>0</v>
      </c>
      <c r="E9" s="11" t="s">
        <v>326</v>
      </c>
      <c r="F9" s="11" t="s">
        <v>327</v>
      </c>
      <c r="G9" s="11" t="s">
        <v>52</v>
      </c>
      <c r="H9" s="11" t="s">
        <v>53</v>
      </c>
      <c r="I9" s="11" t="s">
        <v>328</v>
      </c>
      <c r="J9" s="11" t="s">
        <v>55</v>
      </c>
      <c r="K9" s="11" t="s">
        <v>329</v>
      </c>
      <c r="L9" s="11" t="s">
        <v>330</v>
      </c>
      <c r="M9" s="11" t="s">
        <v>331</v>
      </c>
      <c r="N9" s="11" t="s">
        <v>332</v>
      </c>
      <c r="O9" s="11" t="s">
        <v>335</v>
      </c>
      <c r="P9" s="11" t="s">
        <v>333</v>
      </c>
      <c r="Q9" s="11" t="s">
        <v>334</v>
      </c>
      <c r="R9" s="11" t="s">
        <v>337</v>
      </c>
      <c r="S9" s="11" t="s">
        <v>336</v>
      </c>
      <c r="T9" s="11" t="s">
        <v>338</v>
      </c>
      <c r="U9" s="11" t="s">
        <v>339</v>
      </c>
      <c r="V9" s="11" t="s">
        <v>341</v>
      </c>
      <c r="W9" s="11" t="s">
        <v>344</v>
      </c>
      <c r="X9" s="11" t="s">
        <v>340</v>
      </c>
      <c r="Y9" s="11" t="s">
        <v>347</v>
      </c>
      <c r="Z9" s="11" t="s">
        <v>345</v>
      </c>
      <c r="AA9" s="11" t="s">
        <v>346</v>
      </c>
      <c r="AB9" s="11" t="s">
        <v>355</v>
      </c>
      <c r="AC9" s="11" t="s">
        <v>348</v>
      </c>
      <c r="AD9" s="11" t="s">
        <v>349</v>
      </c>
      <c r="AE9" s="11" t="s">
        <v>351</v>
      </c>
      <c r="AF9" s="11" t="s">
        <v>350</v>
      </c>
      <c r="BQ9" s="107"/>
      <c r="BR9" s="107"/>
      <c r="BS9" s="107"/>
      <c r="BT9" s="107"/>
      <c r="BU9" s="107"/>
    </row>
    <row r="10" spans="1:73" x14ac:dyDescent="0.25">
      <c r="A10" s="56">
        <v>40</v>
      </c>
      <c r="B10" s="56">
        <f>A10</f>
        <v>40</v>
      </c>
      <c r="C10" s="94"/>
      <c r="D10" s="72" t="s">
        <v>325</v>
      </c>
      <c r="E10" s="11">
        <v>3.2</v>
      </c>
      <c r="F10" s="11">
        <v>84.3</v>
      </c>
      <c r="G10" s="11">
        <v>668.5</v>
      </c>
      <c r="H10" s="11">
        <v>634.5</v>
      </c>
      <c r="I10" s="11">
        <v>44.7</v>
      </c>
      <c r="J10" s="11">
        <v>159.4</v>
      </c>
      <c r="K10" s="11">
        <v>114</v>
      </c>
      <c r="L10" s="11">
        <v>19.100000000000001</v>
      </c>
      <c r="M10" s="11">
        <v>9.4</v>
      </c>
      <c r="N10" s="11">
        <v>0.6</v>
      </c>
      <c r="O10" s="11">
        <v>0.1</v>
      </c>
      <c r="P10" s="11">
        <v>0.1</v>
      </c>
      <c r="Q10" s="11">
        <v>0.8</v>
      </c>
      <c r="R10" s="11">
        <v>0.1</v>
      </c>
      <c r="S10" s="11">
        <v>140.6</v>
      </c>
      <c r="T10" s="11">
        <v>4.4000000000000004</v>
      </c>
      <c r="U10" s="11">
        <v>2.5</v>
      </c>
      <c r="V10" s="11">
        <v>1.2</v>
      </c>
      <c r="W10" s="11">
        <v>4</v>
      </c>
      <c r="X10" s="11">
        <v>1.5</v>
      </c>
      <c r="Y10" s="11">
        <v>3.9</v>
      </c>
      <c r="Z10" s="11">
        <v>1.8</v>
      </c>
      <c r="AA10" s="11">
        <v>0.5</v>
      </c>
      <c r="AB10" s="11">
        <v>4.5</v>
      </c>
      <c r="AC10" s="11">
        <v>1.1000000000000001</v>
      </c>
      <c r="AD10" s="11">
        <v>1.9</v>
      </c>
      <c r="AE10" s="11">
        <v>1.9</v>
      </c>
      <c r="AF10" s="11">
        <v>0.6</v>
      </c>
      <c r="AI10" s="107">
        <v>40</v>
      </c>
      <c r="AJ10" s="107">
        <f t="shared" ref="AJ10:BL10" si="12">HLOOKUP(AJ$2,$E9:$AG10,2,FALSE)</f>
        <v>3.2</v>
      </c>
      <c r="AK10" s="107">
        <f t="shared" si="12"/>
        <v>84.3</v>
      </c>
      <c r="AL10" s="107">
        <f t="shared" si="12"/>
        <v>668.5</v>
      </c>
      <c r="AM10" s="107">
        <f t="shared" si="12"/>
        <v>634.5</v>
      </c>
      <c r="AN10" s="107">
        <f t="shared" si="12"/>
        <v>44.7</v>
      </c>
      <c r="AO10" s="107">
        <f t="shared" si="12"/>
        <v>159.4</v>
      </c>
      <c r="AP10" s="107">
        <f t="shared" si="12"/>
        <v>114</v>
      </c>
      <c r="AQ10" s="107">
        <f t="shared" si="12"/>
        <v>19.100000000000001</v>
      </c>
      <c r="AR10" s="107">
        <f t="shared" si="12"/>
        <v>9.4</v>
      </c>
      <c r="AS10" s="107">
        <f t="shared" si="12"/>
        <v>0.6</v>
      </c>
      <c r="AT10" s="107">
        <f t="shared" si="12"/>
        <v>0.1</v>
      </c>
      <c r="AU10" s="107">
        <f t="shared" si="12"/>
        <v>0.1</v>
      </c>
      <c r="AV10" s="107">
        <f t="shared" si="12"/>
        <v>0.8</v>
      </c>
      <c r="AW10" s="107">
        <f t="shared" si="12"/>
        <v>0.1</v>
      </c>
      <c r="AX10" s="107">
        <f t="shared" si="12"/>
        <v>140.6</v>
      </c>
      <c r="AY10" s="107">
        <f t="shared" si="12"/>
        <v>4.4000000000000004</v>
      </c>
      <c r="AZ10" s="107">
        <f t="shared" si="12"/>
        <v>2.5</v>
      </c>
      <c r="BA10" s="107" t="e">
        <f t="shared" si="12"/>
        <v>#N/A</v>
      </c>
      <c r="BB10" s="107" t="e">
        <f t="shared" si="12"/>
        <v>#N/A</v>
      </c>
      <c r="BC10" s="107" t="e">
        <f t="shared" si="12"/>
        <v>#N/A</v>
      </c>
      <c r="BD10" s="107">
        <f t="shared" si="12"/>
        <v>1.2</v>
      </c>
      <c r="BE10" s="107">
        <f t="shared" si="12"/>
        <v>4</v>
      </c>
      <c r="BF10" s="107">
        <f t="shared" si="12"/>
        <v>1.5</v>
      </c>
      <c r="BG10" s="107">
        <f t="shared" si="12"/>
        <v>3.9</v>
      </c>
      <c r="BH10" s="107" t="e">
        <f t="shared" si="12"/>
        <v>#N/A</v>
      </c>
      <c r="BI10" s="107">
        <f t="shared" si="12"/>
        <v>1.8</v>
      </c>
      <c r="BJ10" s="107" t="e">
        <f t="shared" si="12"/>
        <v>#N/A</v>
      </c>
      <c r="BK10" s="107">
        <f t="shared" si="12"/>
        <v>0.5</v>
      </c>
      <c r="BL10" s="107">
        <f t="shared" si="12"/>
        <v>4.5</v>
      </c>
      <c r="BM10" s="107">
        <f t="shared" ref="BM10:BS10" si="13">HLOOKUP(BM$2,$E9:$AG10,2,FALSE)</f>
        <v>1.1000000000000001</v>
      </c>
      <c r="BN10" s="107" t="e">
        <f t="shared" si="13"/>
        <v>#N/A</v>
      </c>
      <c r="BO10" s="107">
        <f t="shared" si="13"/>
        <v>1.9</v>
      </c>
      <c r="BP10" s="107" t="e">
        <f t="shared" si="13"/>
        <v>#N/A</v>
      </c>
      <c r="BQ10" s="107" t="e">
        <f t="shared" si="13"/>
        <v>#N/A</v>
      </c>
      <c r="BR10" s="107">
        <f t="shared" si="13"/>
        <v>1.9</v>
      </c>
      <c r="BS10" s="107" t="e">
        <f t="shared" si="13"/>
        <v>#N/A</v>
      </c>
      <c r="BT10" s="107">
        <f t="shared" ref="BT10" si="14">HLOOKUP(BT$2,$E9:$AG10,2,FALSE)</f>
        <v>0.6</v>
      </c>
      <c r="BU10" s="107" t="e">
        <f t="shared" ref="BU10" si="15">HLOOKUP(BU$2,$E9:$AG10,2,FALSE)</f>
        <v>#N/A</v>
      </c>
    </row>
    <row r="11" spans="1:73" x14ac:dyDescent="0.25">
      <c r="B11" s="56">
        <f>A12-1</f>
        <v>49</v>
      </c>
      <c r="C11" s="94" t="s">
        <v>363</v>
      </c>
      <c r="D11" s="71" t="s">
        <v>0</v>
      </c>
      <c r="E11" s="11" t="s">
        <v>326</v>
      </c>
      <c r="F11" s="11" t="s">
        <v>327</v>
      </c>
      <c r="G11" s="11" t="s">
        <v>52</v>
      </c>
      <c r="H11" s="11" t="s">
        <v>53</v>
      </c>
      <c r="I11" s="11" t="s">
        <v>328</v>
      </c>
      <c r="J11" s="11" t="s">
        <v>55</v>
      </c>
      <c r="K11" s="11" t="s">
        <v>329</v>
      </c>
      <c r="L11" s="11" t="s">
        <v>330</v>
      </c>
      <c r="M11" s="11" t="s">
        <v>331</v>
      </c>
      <c r="N11" s="11" t="s">
        <v>332</v>
      </c>
      <c r="O11" s="11" t="s">
        <v>334</v>
      </c>
      <c r="P11" s="11" t="s">
        <v>336</v>
      </c>
      <c r="Q11" s="11" t="s">
        <v>338</v>
      </c>
      <c r="R11" s="11" t="s">
        <v>339</v>
      </c>
      <c r="S11" s="11" t="s">
        <v>341</v>
      </c>
      <c r="T11" s="11" t="s">
        <v>344</v>
      </c>
      <c r="U11" s="11" t="s">
        <v>340</v>
      </c>
      <c r="V11" s="11" t="s">
        <v>345</v>
      </c>
      <c r="W11" s="11" t="s">
        <v>352</v>
      </c>
      <c r="X11" s="11" t="s">
        <v>346</v>
      </c>
      <c r="Y11" s="11" t="s">
        <v>348</v>
      </c>
      <c r="Z11" s="11" t="s">
        <v>349</v>
      </c>
      <c r="AA11" s="11" t="s">
        <v>351</v>
      </c>
      <c r="AB11" s="11" t="s">
        <v>354</v>
      </c>
      <c r="AC11" s="11" t="s">
        <v>356</v>
      </c>
      <c r="BQ11" s="107"/>
      <c r="BR11" s="107"/>
      <c r="BS11" s="107"/>
      <c r="BT11" s="107"/>
      <c r="BU11" s="107"/>
    </row>
    <row r="12" spans="1:73" x14ac:dyDescent="0.25">
      <c r="A12" s="56">
        <v>50</v>
      </c>
      <c r="B12" s="56">
        <f>A12</f>
        <v>50</v>
      </c>
      <c r="C12" s="94"/>
      <c r="D12" s="72" t="s">
        <v>325</v>
      </c>
      <c r="E12" s="11">
        <v>7.8</v>
      </c>
      <c r="F12" s="11">
        <v>100.3</v>
      </c>
      <c r="G12" s="11">
        <v>127.1</v>
      </c>
      <c r="H12" s="11">
        <v>794.6</v>
      </c>
      <c r="I12" s="11">
        <v>58.3</v>
      </c>
      <c r="J12" s="11">
        <v>102.9</v>
      </c>
      <c r="K12" s="11">
        <v>96.6</v>
      </c>
      <c r="L12" s="11">
        <v>22.1</v>
      </c>
      <c r="M12" s="11">
        <v>10.6</v>
      </c>
      <c r="N12" s="11">
        <v>0.8</v>
      </c>
      <c r="O12" s="11">
        <v>0.5</v>
      </c>
      <c r="P12" s="11">
        <v>170.1</v>
      </c>
      <c r="Q12" s="11">
        <v>5.2</v>
      </c>
      <c r="R12" s="11">
        <v>2.7</v>
      </c>
      <c r="S12" s="11">
        <v>2.2000000000000002</v>
      </c>
      <c r="T12" s="11">
        <v>4.5</v>
      </c>
      <c r="U12" s="11">
        <v>1.6</v>
      </c>
      <c r="V12" s="11">
        <v>2.2999999999999998</v>
      </c>
      <c r="W12" s="11">
        <v>7</v>
      </c>
      <c r="X12" s="11">
        <v>3.4</v>
      </c>
      <c r="Y12" s="11">
        <v>0.8</v>
      </c>
      <c r="Z12" s="11">
        <v>7.2</v>
      </c>
      <c r="AA12" s="11">
        <v>1.6</v>
      </c>
      <c r="AB12" s="11">
        <v>0.4</v>
      </c>
      <c r="AC12" s="11">
        <v>0.5</v>
      </c>
      <c r="AI12" s="107">
        <v>50</v>
      </c>
      <c r="AJ12" s="107">
        <f t="shared" ref="AJ12:BL12" si="16">HLOOKUP(AJ$2,$E11:$AG12,2,FALSE)</f>
        <v>7.8</v>
      </c>
      <c r="AK12" s="107">
        <f t="shared" si="16"/>
        <v>100.3</v>
      </c>
      <c r="AL12" s="107">
        <f t="shared" si="16"/>
        <v>127.1</v>
      </c>
      <c r="AM12" s="107">
        <f t="shared" si="16"/>
        <v>794.6</v>
      </c>
      <c r="AN12" s="107">
        <f t="shared" si="16"/>
        <v>58.3</v>
      </c>
      <c r="AO12" s="107">
        <f t="shared" si="16"/>
        <v>102.9</v>
      </c>
      <c r="AP12" s="107">
        <f t="shared" si="16"/>
        <v>96.6</v>
      </c>
      <c r="AQ12" s="107">
        <f t="shared" si="16"/>
        <v>22.1</v>
      </c>
      <c r="AR12" s="107">
        <f t="shared" si="16"/>
        <v>10.6</v>
      </c>
      <c r="AS12" s="107">
        <f t="shared" si="16"/>
        <v>0.8</v>
      </c>
      <c r="AT12" s="107" t="e">
        <f t="shared" si="16"/>
        <v>#N/A</v>
      </c>
      <c r="AU12" s="107" t="e">
        <f t="shared" si="16"/>
        <v>#N/A</v>
      </c>
      <c r="AV12" s="107">
        <f t="shared" si="16"/>
        <v>0.5</v>
      </c>
      <c r="AW12" s="107" t="e">
        <f t="shared" si="16"/>
        <v>#N/A</v>
      </c>
      <c r="AX12" s="107">
        <f t="shared" si="16"/>
        <v>170.1</v>
      </c>
      <c r="AY12" s="107">
        <f t="shared" si="16"/>
        <v>5.2</v>
      </c>
      <c r="AZ12" s="107">
        <f t="shared" si="16"/>
        <v>2.7</v>
      </c>
      <c r="BA12" s="107" t="e">
        <f t="shared" si="16"/>
        <v>#N/A</v>
      </c>
      <c r="BB12" s="107" t="e">
        <f t="shared" si="16"/>
        <v>#N/A</v>
      </c>
      <c r="BC12" s="107" t="e">
        <f t="shared" si="16"/>
        <v>#N/A</v>
      </c>
      <c r="BD12" s="107">
        <f t="shared" si="16"/>
        <v>2.2000000000000002</v>
      </c>
      <c r="BE12" s="107">
        <f t="shared" si="16"/>
        <v>4.5</v>
      </c>
      <c r="BF12" s="107">
        <f t="shared" si="16"/>
        <v>1.6</v>
      </c>
      <c r="BG12" s="107" t="e">
        <f t="shared" si="16"/>
        <v>#N/A</v>
      </c>
      <c r="BH12" s="107" t="e">
        <f t="shared" si="16"/>
        <v>#N/A</v>
      </c>
      <c r="BI12" s="107">
        <f t="shared" si="16"/>
        <v>2.2999999999999998</v>
      </c>
      <c r="BJ12" s="107">
        <f t="shared" si="16"/>
        <v>7</v>
      </c>
      <c r="BK12" s="107">
        <f t="shared" si="16"/>
        <v>3.4</v>
      </c>
      <c r="BL12" s="107" t="e">
        <f t="shared" si="16"/>
        <v>#N/A</v>
      </c>
      <c r="BM12" s="107">
        <f t="shared" ref="BM12:BS12" si="17">HLOOKUP(BM$2,$E11:$AG12,2,FALSE)</f>
        <v>0.8</v>
      </c>
      <c r="BN12" s="107" t="e">
        <f t="shared" si="17"/>
        <v>#N/A</v>
      </c>
      <c r="BO12" s="107">
        <f t="shared" si="17"/>
        <v>7.2</v>
      </c>
      <c r="BP12" s="107" t="e">
        <f t="shared" si="17"/>
        <v>#N/A</v>
      </c>
      <c r="BQ12" s="107" t="e">
        <f t="shared" si="17"/>
        <v>#N/A</v>
      </c>
      <c r="BR12" s="107">
        <f t="shared" si="17"/>
        <v>1.6</v>
      </c>
      <c r="BS12" s="107">
        <f t="shared" si="17"/>
        <v>0.4</v>
      </c>
      <c r="BT12" s="107" t="e">
        <f t="shared" ref="BT12" si="18">HLOOKUP(BT$2,$E11:$AG12,2,FALSE)</f>
        <v>#N/A</v>
      </c>
      <c r="BU12" s="107">
        <f t="shared" ref="BU12" si="19">HLOOKUP(BU$2,$E11:$AG12,2,FALSE)</f>
        <v>0.5</v>
      </c>
    </row>
    <row r="13" spans="1:73" x14ac:dyDescent="0.25">
      <c r="B13" s="56">
        <f>A14-1</f>
        <v>59</v>
      </c>
      <c r="C13" s="94" t="s">
        <v>367</v>
      </c>
      <c r="D13" s="71" t="s">
        <v>0</v>
      </c>
      <c r="E13" s="11" t="s">
        <v>326</v>
      </c>
      <c r="F13" s="11" t="s">
        <v>327</v>
      </c>
      <c r="G13" s="11" t="s">
        <v>52</v>
      </c>
      <c r="H13" s="11" t="s">
        <v>53</v>
      </c>
      <c r="I13" s="11" t="s">
        <v>328</v>
      </c>
      <c r="J13" s="11" t="s">
        <v>55</v>
      </c>
      <c r="K13" s="11" t="s">
        <v>329</v>
      </c>
      <c r="L13" s="11" t="s">
        <v>330</v>
      </c>
      <c r="M13" s="11" t="s">
        <v>331</v>
      </c>
      <c r="N13" s="11" t="s">
        <v>332</v>
      </c>
      <c r="O13" s="11" t="s">
        <v>333</v>
      </c>
      <c r="P13" s="11" t="s">
        <v>334</v>
      </c>
      <c r="Q13" s="11" t="s">
        <v>336</v>
      </c>
      <c r="R13" s="11" t="s">
        <v>338</v>
      </c>
      <c r="S13" s="11" t="s">
        <v>339</v>
      </c>
      <c r="T13" s="11" t="s">
        <v>341</v>
      </c>
      <c r="U13" s="11" t="s">
        <v>344</v>
      </c>
      <c r="V13" s="11" t="s">
        <v>340</v>
      </c>
      <c r="W13" s="11" t="s">
        <v>347</v>
      </c>
      <c r="X13" s="11" t="s">
        <v>343</v>
      </c>
      <c r="Y13" s="11" t="s">
        <v>346</v>
      </c>
      <c r="Z13" s="11" t="s">
        <v>349</v>
      </c>
      <c r="AA13" s="11" t="s">
        <v>351</v>
      </c>
      <c r="AB13" s="11" t="s">
        <v>350</v>
      </c>
      <c r="AC13" s="11" t="s">
        <v>356</v>
      </c>
      <c r="BQ13" s="107"/>
      <c r="BR13" s="107"/>
      <c r="BS13" s="107"/>
      <c r="BT13" s="107"/>
      <c r="BU13" s="107"/>
    </row>
    <row r="14" spans="1:73" x14ac:dyDescent="0.25">
      <c r="A14" s="56">
        <v>60</v>
      </c>
      <c r="B14" s="56">
        <f>A14</f>
        <v>60</v>
      </c>
      <c r="C14" s="94"/>
      <c r="D14" s="72" t="s">
        <v>325</v>
      </c>
      <c r="E14" s="11">
        <v>8.3000000000000007</v>
      </c>
      <c r="F14" s="11">
        <v>106.9</v>
      </c>
      <c r="G14" s="11">
        <v>340.3</v>
      </c>
      <c r="H14" s="11">
        <v>847.5</v>
      </c>
      <c r="I14" s="11">
        <v>52.9</v>
      </c>
      <c r="J14" s="11">
        <v>122.4</v>
      </c>
      <c r="K14" s="11">
        <v>99.8</v>
      </c>
      <c r="L14" s="11">
        <v>26.1</v>
      </c>
      <c r="M14" s="11">
        <v>10.8</v>
      </c>
      <c r="N14" s="11">
        <v>0.5</v>
      </c>
      <c r="O14" s="11">
        <v>0</v>
      </c>
      <c r="P14" s="11">
        <v>0.6</v>
      </c>
      <c r="Q14" s="11">
        <v>153.9</v>
      </c>
      <c r="R14" s="11">
        <v>5.6</v>
      </c>
      <c r="S14" s="11">
        <v>2.7</v>
      </c>
      <c r="T14" s="11">
        <v>0.6</v>
      </c>
      <c r="U14" s="11">
        <v>5</v>
      </c>
      <c r="V14" s="11">
        <v>2.2999999999999998</v>
      </c>
      <c r="W14" s="11">
        <v>1</v>
      </c>
      <c r="X14" s="11">
        <v>1.7</v>
      </c>
      <c r="Y14" s="11">
        <v>5.9</v>
      </c>
      <c r="Z14" s="11">
        <v>2.6</v>
      </c>
      <c r="AA14" s="11">
        <v>1.7</v>
      </c>
      <c r="AB14" s="11">
        <v>0.3</v>
      </c>
      <c r="AC14" s="11">
        <v>0.2</v>
      </c>
      <c r="AI14" s="107">
        <v>60</v>
      </c>
      <c r="AJ14" s="107">
        <f t="shared" ref="AJ14:BL14" si="20">HLOOKUP(AJ$2,$E13:$AG14,2,FALSE)</f>
        <v>8.3000000000000007</v>
      </c>
      <c r="AK14" s="107">
        <f t="shared" si="20"/>
        <v>106.9</v>
      </c>
      <c r="AL14" s="107">
        <f t="shared" si="20"/>
        <v>340.3</v>
      </c>
      <c r="AM14" s="107">
        <f t="shared" si="20"/>
        <v>847.5</v>
      </c>
      <c r="AN14" s="107">
        <f t="shared" si="20"/>
        <v>52.9</v>
      </c>
      <c r="AO14" s="107">
        <f t="shared" si="20"/>
        <v>122.4</v>
      </c>
      <c r="AP14" s="107">
        <f t="shared" si="20"/>
        <v>99.8</v>
      </c>
      <c r="AQ14" s="107">
        <f t="shared" si="20"/>
        <v>26.1</v>
      </c>
      <c r="AR14" s="107">
        <f t="shared" si="20"/>
        <v>10.8</v>
      </c>
      <c r="AS14" s="107">
        <f t="shared" si="20"/>
        <v>0.5</v>
      </c>
      <c r="AT14" s="107" t="e">
        <f t="shared" si="20"/>
        <v>#N/A</v>
      </c>
      <c r="AU14" s="107">
        <f t="shared" si="20"/>
        <v>0</v>
      </c>
      <c r="AV14" s="107">
        <f t="shared" si="20"/>
        <v>0.6</v>
      </c>
      <c r="AW14" s="107" t="e">
        <f t="shared" si="20"/>
        <v>#N/A</v>
      </c>
      <c r="AX14" s="107">
        <f t="shared" si="20"/>
        <v>153.9</v>
      </c>
      <c r="AY14" s="107">
        <f t="shared" si="20"/>
        <v>5.6</v>
      </c>
      <c r="AZ14" s="107">
        <f t="shared" si="20"/>
        <v>2.7</v>
      </c>
      <c r="BA14" s="107" t="e">
        <f t="shared" si="20"/>
        <v>#N/A</v>
      </c>
      <c r="BB14" s="107" t="e">
        <f t="shared" si="20"/>
        <v>#N/A</v>
      </c>
      <c r="BC14" s="107" t="e">
        <f t="shared" si="20"/>
        <v>#N/A</v>
      </c>
      <c r="BD14" s="107">
        <f t="shared" si="20"/>
        <v>0.6</v>
      </c>
      <c r="BE14" s="107">
        <f t="shared" si="20"/>
        <v>5</v>
      </c>
      <c r="BF14" s="107">
        <f t="shared" si="20"/>
        <v>2.2999999999999998</v>
      </c>
      <c r="BG14" s="107">
        <f t="shared" si="20"/>
        <v>1</v>
      </c>
      <c r="BH14" s="107">
        <f t="shared" si="20"/>
        <v>1.7</v>
      </c>
      <c r="BI14" s="107" t="e">
        <f t="shared" si="20"/>
        <v>#N/A</v>
      </c>
      <c r="BJ14" s="107" t="e">
        <f t="shared" si="20"/>
        <v>#N/A</v>
      </c>
      <c r="BK14" s="107">
        <f t="shared" si="20"/>
        <v>5.9</v>
      </c>
      <c r="BL14" s="107" t="e">
        <f t="shared" si="20"/>
        <v>#N/A</v>
      </c>
      <c r="BM14" s="107" t="e">
        <f t="shared" ref="BM14:BS14" si="21">HLOOKUP(BM$2,$E13:$AG14,2,FALSE)</f>
        <v>#N/A</v>
      </c>
      <c r="BN14" s="107" t="e">
        <f t="shared" si="21"/>
        <v>#N/A</v>
      </c>
      <c r="BO14" s="107">
        <f t="shared" si="21"/>
        <v>2.6</v>
      </c>
      <c r="BP14" s="107" t="e">
        <f t="shared" si="21"/>
        <v>#N/A</v>
      </c>
      <c r="BQ14" s="107" t="e">
        <f t="shared" si="21"/>
        <v>#N/A</v>
      </c>
      <c r="BR14" s="107">
        <f t="shared" si="21"/>
        <v>1.7</v>
      </c>
      <c r="BS14" s="107" t="e">
        <f t="shared" si="21"/>
        <v>#N/A</v>
      </c>
      <c r="BT14" s="107">
        <f t="shared" ref="BT14" si="22">HLOOKUP(BT$2,$E13:$AG14,2,FALSE)</f>
        <v>0.3</v>
      </c>
      <c r="BU14" s="107">
        <f t="shared" ref="BU14" si="23">HLOOKUP(BU$2,$E13:$AG14,2,FALSE)</f>
        <v>0.2</v>
      </c>
    </row>
    <row r="15" spans="1:73" x14ac:dyDescent="0.25">
      <c r="B15" s="56">
        <f>A16-1</f>
        <v>69</v>
      </c>
      <c r="C15" s="94" t="s">
        <v>318</v>
      </c>
      <c r="D15" s="71" t="s">
        <v>0</v>
      </c>
      <c r="E15" s="11" t="s">
        <v>326</v>
      </c>
      <c r="F15" s="11" t="s">
        <v>327</v>
      </c>
      <c r="G15" s="11" t="s">
        <v>52</v>
      </c>
      <c r="H15" s="11" t="s">
        <v>53</v>
      </c>
      <c r="I15" s="11" t="s">
        <v>328</v>
      </c>
      <c r="J15" s="11" t="s">
        <v>55</v>
      </c>
      <c r="K15" s="11" t="s">
        <v>329</v>
      </c>
      <c r="L15" s="11" t="s">
        <v>330</v>
      </c>
      <c r="M15" s="11" t="s">
        <v>331</v>
      </c>
      <c r="N15" s="11" t="s">
        <v>332</v>
      </c>
      <c r="O15" s="11" t="s">
        <v>334</v>
      </c>
      <c r="P15" s="11" t="s">
        <v>336</v>
      </c>
      <c r="Q15" s="11" t="s">
        <v>338</v>
      </c>
      <c r="R15" s="11" t="s">
        <v>339</v>
      </c>
      <c r="S15" s="11" t="s">
        <v>342</v>
      </c>
      <c r="T15" s="11" t="s">
        <v>344</v>
      </c>
      <c r="U15" s="11" t="s">
        <v>340</v>
      </c>
      <c r="V15" s="11" t="s">
        <v>347</v>
      </c>
      <c r="W15" s="11" t="s">
        <v>343</v>
      </c>
      <c r="X15" s="11" t="s">
        <v>346</v>
      </c>
      <c r="Y15" s="11" t="s">
        <v>348</v>
      </c>
      <c r="Z15" s="11" t="s">
        <v>353</v>
      </c>
      <c r="AA15" s="11" t="s">
        <v>349</v>
      </c>
      <c r="AB15" s="11" t="s">
        <v>351</v>
      </c>
      <c r="AC15" s="11" t="s">
        <v>350</v>
      </c>
      <c r="AD15" s="11" t="s">
        <v>356</v>
      </c>
      <c r="BQ15" s="107"/>
      <c r="BR15" s="107"/>
      <c r="BS15" s="107"/>
      <c r="BT15" s="107"/>
      <c r="BU15" s="107"/>
    </row>
    <row r="16" spans="1:73" x14ac:dyDescent="0.25">
      <c r="A16" s="56">
        <v>70</v>
      </c>
      <c r="B16" s="56">
        <f>A16</f>
        <v>70</v>
      </c>
      <c r="C16" s="94"/>
      <c r="D16" s="72" t="s">
        <v>325</v>
      </c>
      <c r="E16" s="11">
        <v>4.0999999999999996</v>
      </c>
      <c r="F16" s="11">
        <v>93</v>
      </c>
      <c r="G16" s="11">
        <v>141.6</v>
      </c>
      <c r="H16" s="11">
        <v>844.7</v>
      </c>
      <c r="I16" s="11">
        <v>50.9</v>
      </c>
      <c r="J16" s="11">
        <v>80.900000000000006</v>
      </c>
      <c r="K16" s="11">
        <v>40.700000000000003</v>
      </c>
      <c r="L16" s="11">
        <v>22.9</v>
      </c>
      <c r="M16" s="11">
        <v>11.6</v>
      </c>
      <c r="N16" s="11">
        <v>0.7</v>
      </c>
      <c r="O16" s="11">
        <v>0.8</v>
      </c>
      <c r="P16" s="11">
        <v>163.4</v>
      </c>
      <c r="Q16" s="11">
        <v>5.3</v>
      </c>
      <c r="R16" s="11">
        <v>2.1</v>
      </c>
      <c r="S16" s="11">
        <v>0.4</v>
      </c>
      <c r="T16" s="11">
        <v>3.8</v>
      </c>
      <c r="U16" s="11">
        <v>0.3</v>
      </c>
      <c r="V16" s="11">
        <v>2.8</v>
      </c>
      <c r="W16" s="11">
        <v>0.3</v>
      </c>
      <c r="X16" s="11">
        <v>3.1</v>
      </c>
      <c r="Y16" s="11">
        <v>2</v>
      </c>
      <c r="Z16" s="11">
        <v>0.1</v>
      </c>
      <c r="AA16" s="11">
        <v>2.6</v>
      </c>
      <c r="AB16" s="11">
        <v>1.6</v>
      </c>
      <c r="AC16" s="11">
        <v>0.5</v>
      </c>
      <c r="AD16" s="11">
        <v>0.7</v>
      </c>
      <c r="AI16" s="107">
        <v>70</v>
      </c>
      <c r="AJ16" s="107">
        <f t="shared" ref="AJ16:BL16" si="24">HLOOKUP(AJ$2,$E15:$AG16,2,FALSE)</f>
        <v>4.0999999999999996</v>
      </c>
      <c r="AK16" s="107">
        <f t="shared" si="24"/>
        <v>93</v>
      </c>
      <c r="AL16" s="107">
        <f t="shared" si="24"/>
        <v>141.6</v>
      </c>
      <c r="AM16" s="107">
        <f t="shared" si="24"/>
        <v>844.7</v>
      </c>
      <c r="AN16" s="107">
        <f t="shared" si="24"/>
        <v>50.9</v>
      </c>
      <c r="AO16" s="107">
        <f t="shared" si="24"/>
        <v>80.900000000000006</v>
      </c>
      <c r="AP16" s="107">
        <f t="shared" si="24"/>
        <v>40.700000000000003</v>
      </c>
      <c r="AQ16" s="107">
        <f t="shared" si="24"/>
        <v>22.9</v>
      </c>
      <c r="AR16" s="107">
        <f t="shared" si="24"/>
        <v>11.6</v>
      </c>
      <c r="AS16" s="107">
        <f t="shared" si="24"/>
        <v>0.7</v>
      </c>
      <c r="AT16" s="107" t="e">
        <f t="shared" si="24"/>
        <v>#N/A</v>
      </c>
      <c r="AU16" s="107" t="e">
        <f t="shared" si="24"/>
        <v>#N/A</v>
      </c>
      <c r="AV16" s="107">
        <f t="shared" si="24"/>
        <v>0.8</v>
      </c>
      <c r="AW16" s="107" t="e">
        <f t="shared" si="24"/>
        <v>#N/A</v>
      </c>
      <c r="AX16" s="107">
        <f t="shared" si="24"/>
        <v>163.4</v>
      </c>
      <c r="AY16" s="107">
        <f t="shared" si="24"/>
        <v>5.3</v>
      </c>
      <c r="AZ16" s="107">
        <f t="shared" si="24"/>
        <v>2.1</v>
      </c>
      <c r="BA16" s="107" t="e">
        <f t="shared" si="24"/>
        <v>#N/A</v>
      </c>
      <c r="BB16" s="107">
        <f t="shared" si="24"/>
        <v>0.4</v>
      </c>
      <c r="BC16" s="107" t="e">
        <f t="shared" si="24"/>
        <v>#N/A</v>
      </c>
      <c r="BD16" s="107" t="e">
        <f t="shared" si="24"/>
        <v>#N/A</v>
      </c>
      <c r="BE16" s="107">
        <f t="shared" si="24"/>
        <v>3.8</v>
      </c>
      <c r="BF16" s="107">
        <f t="shared" si="24"/>
        <v>0.3</v>
      </c>
      <c r="BG16" s="107">
        <f t="shared" si="24"/>
        <v>2.8</v>
      </c>
      <c r="BH16" s="107">
        <f t="shared" si="24"/>
        <v>0.3</v>
      </c>
      <c r="BI16" s="107" t="e">
        <f t="shared" si="24"/>
        <v>#N/A</v>
      </c>
      <c r="BJ16" s="107" t="e">
        <f t="shared" si="24"/>
        <v>#N/A</v>
      </c>
      <c r="BK16" s="107">
        <f t="shared" si="24"/>
        <v>3.1</v>
      </c>
      <c r="BL16" s="107" t="e">
        <f t="shared" si="24"/>
        <v>#N/A</v>
      </c>
      <c r="BM16" s="107">
        <f t="shared" ref="BM16:BS16" si="25">HLOOKUP(BM$2,$E15:$AG16,2,FALSE)</f>
        <v>2</v>
      </c>
      <c r="BN16" s="107">
        <f t="shared" si="25"/>
        <v>0.1</v>
      </c>
      <c r="BO16" s="107">
        <f t="shared" si="25"/>
        <v>2.6</v>
      </c>
      <c r="BP16" s="107" t="e">
        <f t="shared" si="25"/>
        <v>#N/A</v>
      </c>
      <c r="BQ16" s="107" t="e">
        <f t="shared" si="25"/>
        <v>#N/A</v>
      </c>
      <c r="BR16" s="107">
        <f t="shared" si="25"/>
        <v>1.6</v>
      </c>
      <c r="BS16" s="107" t="e">
        <f t="shared" si="25"/>
        <v>#N/A</v>
      </c>
      <c r="BT16" s="107">
        <f t="shared" ref="BT16" si="26">HLOOKUP(BT$2,$E15:$AG16,2,FALSE)</f>
        <v>0.5</v>
      </c>
      <c r="BU16" s="107">
        <f t="shared" ref="BU16" si="27">HLOOKUP(BU$2,$E15:$AG16,2,FALSE)</f>
        <v>0.7</v>
      </c>
    </row>
    <row r="17" spans="1:73" x14ac:dyDescent="0.25">
      <c r="B17" s="56">
        <f>A18-1</f>
        <v>79</v>
      </c>
      <c r="C17" s="94" t="s">
        <v>364</v>
      </c>
      <c r="D17" s="71" t="s">
        <v>0</v>
      </c>
      <c r="E17" s="11" t="s">
        <v>326</v>
      </c>
      <c r="F17" s="11" t="s">
        <v>327</v>
      </c>
      <c r="G17" s="11" t="s">
        <v>52</v>
      </c>
      <c r="H17" s="11" t="s">
        <v>53</v>
      </c>
      <c r="I17" s="11" t="s">
        <v>328</v>
      </c>
      <c r="J17" s="11" t="s">
        <v>55</v>
      </c>
      <c r="K17" s="11" t="s">
        <v>329</v>
      </c>
      <c r="L17" s="11" t="s">
        <v>330</v>
      </c>
      <c r="M17" s="11" t="s">
        <v>331</v>
      </c>
      <c r="N17" s="11" t="s">
        <v>332</v>
      </c>
      <c r="O17" s="11" t="s">
        <v>334</v>
      </c>
      <c r="P17" s="11" t="s">
        <v>336</v>
      </c>
      <c r="Q17" s="11" t="s">
        <v>338</v>
      </c>
      <c r="R17" s="11" t="s">
        <v>339</v>
      </c>
      <c r="S17" s="11" t="s">
        <v>341</v>
      </c>
      <c r="T17" s="11" t="s">
        <v>344</v>
      </c>
      <c r="U17" s="11" t="s">
        <v>340</v>
      </c>
      <c r="V17" s="11" t="s">
        <v>347</v>
      </c>
      <c r="W17" s="11" t="s">
        <v>343</v>
      </c>
      <c r="X17" s="11" t="s">
        <v>352</v>
      </c>
      <c r="Y17" s="11" t="s">
        <v>355</v>
      </c>
      <c r="Z17" s="11" t="s">
        <v>349</v>
      </c>
      <c r="AA17" s="11" t="s">
        <v>351</v>
      </c>
      <c r="AB17" s="11" t="s">
        <v>350</v>
      </c>
      <c r="BQ17" s="107"/>
      <c r="BR17" s="107"/>
      <c r="BS17" s="107"/>
      <c r="BT17" s="107"/>
      <c r="BU17" s="107"/>
    </row>
    <row r="18" spans="1:73" x14ac:dyDescent="0.25">
      <c r="A18" s="56">
        <v>80</v>
      </c>
      <c r="B18" s="56">
        <f>A18</f>
        <v>80</v>
      </c>
      <c r="C18" s="94"/>
      <c r="D18" s="72" t="s">
        <v>325</v>
      </c>
      <c r="E18" s="11">
        <v>11.3</v>
      </c>
      <c r="F18" s="11">
        <v>110.6</v>
      </c>
      <c r="G18" s="11">
        <v>152.69999999999999</v>
      </c>
      <c r="H18" s="11">
        <v>719.7</v>
      </c>
      <c r="I18" s="11">
        <v>45.2</v>
      </c>
      <c r="J18" s="11">
        <v>96.1</v>
      </c>
      <c r="K18" s="11">
        <v>57</v>
      </c>
      <c r="L18" s="11">
        <v>15.7</v>
      </c>
      <c r="M18" s="11">
        <v>10.5</v>
      </c>
      <c r="N18" s="11">
        <v>0.9</v>
      </c>
      <c r="O18" s="11">
        <v>0.9</v>
      </c>
      <c r="P18" s="11">
        <v>176.4</v>
      </c>
      <c r="Q18" s="11">
        <v>5.6</v>
      </c>
      <c r="R18" s="11">
        <v>1.8</v>
      </c>
      <c r="S18" s="11">
        <v>1.5</v>
      </c>
      <c r="T18" s="11">
        <v>7.5</v>
      </c>
      <c r="U18" s="11">
        <v>1.8</v>
      </c>
      <c r="V18" s="11">
        <v>1.3</v>
      </c>
      <c r="W18" s="11">
        <v>1.5</v>
      </c>
      <c r="X18" s="11">
        <v>2</v>
      </c>
      <c r="Y18" s="11">
        <v>2.8</v>
      </c>
      <c r="Z18" s="11">
        <v>1.5</v>
      </c>
      <c r="AA18" s="11">
        <v>1.6</v>
      </c>
      <c r="AB18" s="11">
        <v>1.4</v>
      </c>
      <c r="AI18" s="107">
        <v>80</v>
      </c>
      <c r="AJ18" s="107">
        <f t="shared" ref="AJ18:BL18" si="28">HLOOKUP(AJ$2,$E17:$AG18,2,FALSE)</f>
        <v>11.3</v>
      </c>
      <c r="AK18" s="107">
        <f t="shared" si="28"/>
        <v>110.6</v>
      </c>
      <c r="AL18" s="107">
        <f t="shared" si="28"/>
        <v>152.69999999999999</v>
      </c>
      <c r="AM18" s="107">
        <f t="shared" si="28"/>
        <v>719.7</v>
      </c>
      <c r="AN18" s="107">
        <f t="shared" si="28"/>
        <v>45.2</v>
      </c>
      <c r="AO18" s="107">
        <f t="shared" si="28"/>
        <v>96.1</v>
      </c>
      <c r="AP18" s="107">
        <f t="shared" si="28"/>
        <v>57</v>
      </c>
      <c r="AQ18" s="107">
        <f t="shared" si="28"/>
        <v>15.7</v>
      </c>
      <c r="AR18" s="107">
        <f t="shared" si="28"/>
        <v>10.5</v>
      </c>
      <c r="AS18" s="107">
        <f t="shared" si="28"/>
        <v>0.9</v>
      </c>
      <c r="AT18" s="107" t="e">
        <f t="shared" si="28"/>
        <v>#N/A</v>
      </c>
      <c r="AU18" s="107" t="e">
        <f t="shared" si="28"/>
        <v>#N/A</v>
      </c>
      <c r="AV18" s="107">
        <f t="shared" si="28"/>
        <v>0.9</v>
      </c>
      <c r="AW18" s="107" t="e">
        <f t="shared" si="28"/>
        <v>#N/A</v>
      </c>
      <c r="AX18" s="107">
        <f t="shared" si="28"/>
        <v>176.4</v>
      </c>
      <c r="AY18" s="107">
        <f t="shared" si="28"/>
        <v>5.6</v>
      </c>
      <c r="AZ18" s="107">
        <f t="shared" si="28"/>
        <v>1.8</v>
      </c>
      <c r="BA18" s="107" t="e">
        <f t="shared" si="28"/>
        <v>#N/A</v>
      </c>
      <c r="BB18" s="107" t="e">
        <f t="shared" si="28"/>
        <v>#N/A</v>
      </c>
      <c r="BC18" s="107" t="e">
        <f t="shared" si="28"/>
        <v>#N/A</v>
      </c>
      <c r="BD18" s="107">
        <f t="shared" si="28"/>
        <v>1.5</v>
      </c>
      <c r="BE18" s="107">
        <f t="shared" si="28"/>
        <v>7.5</v>
      </c>
      <c r="BF18" s="107">
        <f t="shared" si="28"/>
        <v>1.8</v>
      </c>
      <c r="BG18" s="107">
        <f t="shared" si="28"/>
        <v>1.3</v>
      </c>
      <c r="BH18" s="107">
        <f t="shared" si="28"/>
        <v>1.5</v>
      </c>
      <c r="BI18" s="107" t="e">
        <f t="shared" si="28"/>
        <v>#N/A</v>
      </c>
      <c r="BJ18" s="107">
        <f t="shared" si="28"/>
        <v>2</v>
      </c>
      <c r="BK18" s="107" t="e">
        <f t="shared" si="28"/>
        <v>#N/A</v>
      </c>
      <c r="BL18" s="107">
        <f t="shared" si="28"/>
        <v>2.8</v>
      </c>
      <c r="BM18" s="107" t="e">
        <f t="shared" ref="BM18:BS18" si="29">HLOOKUP(BM$2,$E17:$AG18,2,FALSE)</f>
        <v>#N/A</v>
      </c>
      <c r="BN18" s="107" t="e">
        <f t="shared" si="29"/>
        <v>#N/A</v>
      </c>
      <c r="BO18" s="107">
        <f t="shared" si="29"/>
        <v>1.5</v>
      </c>
      <c r="BP18" s="107" t="e">
        <f t="shared" si="29"/>
        <v>#N/A</v>
      </c>
      <c r="BQ18" s="107" t="e">
        <f t="shared" si="29"/>
        <v>#N/A</v>
      </c>
      <c r="BR18" s="107">
        <f t="shared" si="29"/>
        <v>1.6</v>
      </c>
      <c r="BS18" s="107" t="e">
        <f t="shared" si="29"/>
        <v>#N/A</v>
      </c>
      <c r="BT18" s="107">
        <f t="shared" ref="BT18" si="30">HLOOKUP(BT$2,$E17:$AG18,2,FALSE)</f>
        <v>1.4</v>
      </c>
      <c r="BU18" s="107" t="e">
        <f t="shared" ref="BU18" si="31">HLOOKUP(BU$2,$E17:$AG18,2,FALSE)</f>
        <v>#N/A</v>
      </c>
    </row>
    <row r="19" spans="1:73" x14ac:dyDescent="0.25">
      <c r="B19" s="56">
        <f>A20-1</f>
        <v>89</v>
      </c>
      <c r="C19" s="94" t="s">
        <v>372</v>
      </c>
      <c r="D19" s="71" t="s">
        <v>0</v>
      </c>
      <c r="E19" s="11" t="s">
        <v>327</v>
      </c>
      <c r="F19" s="11" t="s">
        <v>52</v>
      </c>
      <c r="G19" s="11" t="s">
        <v>53</v>
      </c>
      <c r="H19" s="11" t="s">
        <v>328</v>
      </c>
      <c r="I19" s="11" t="s">
        <v>55</v>
      </c>
      <c r="J19" s="11" t="s">
        <v>329</v>
      </c>
      <c r="K19" s="11" t="s">
        <v>330</v>
      </c>
      <c r="L19" s="11" t="s">
        <v>331</v>
      </c>
      <c r="M19" s="11" t="s">
        <v>332</v>
      </c>
      <c r="N19" s="11" t="s">
        <v>333</v>
      </c>
      <c r="O19" s="11" t="s">
        <v>334</v>
      </c>
      <c r="P19" s="11" t="s">
        <v>336</v>
      </c>
      <c r="Q19" s="11" t="s">
        <v>338</v>
      </c>
      <c r="R19" s="11" t="s">
        <v>339</v>
      </c>
      <c r="S19" s="11" t="s">
        <v>342</v>
      </c>
      <c r="T19" s="11" t="s">
        <v>341</v>
      </c>
      <c r="U19" s="11" t="s">
        <v>344</v>
      </c>
      <c r="V19" s="11" t="s">
        <v>340</v>
      </c>
      <c r="W19" s="11" t="s">
        <v>347</v>
      </c>
      <c r="X19" s="11" t="s">
        <v>345</v>
      </c>
      <c r="Y19" s="11" t="s">
        <v>352</v>
      </c>
      <c r="Z19" s="11" t="s">
        <v>346</v>
      </c>
      <c r="AA19" s="11" t="s">
        <v>355</v>
      </c>
      <c r="AB19" s="11" t="s">
        <v>348</v>
      </c>
      <c r="AC19" s="11" t="s">
        <v>349</v>
      </c>
      <c r="AD19" s="11" t="s">
        <v>351</v>
      </c>
      <c r="AE19" s="11" t="s">
        <v>354</v>
      </c>
      <c r="AF19" s="11" t="s">
        <v>350</v>
      </c>
      <c r="AG19" s="11" t="s">
        <v>356</v>
      </c>
      <c r="BQ19" s="107"/>
      <c r="BR19" s="107"/>
      <c r="BS19" s="107"/>
      <c r="BT19" s="107"/>
      <c r="BU19" s="107"/>
    </row>
    <row r="20" spans="1:73" x14ac:dyDescent="0.25">
      <c r="A20" s="56">
        <v>90</v>
      </c>
      <c r="B20" s="56">
        <f>A20</f>
        <v>90</v>
      </c>
      <c r="C20" s="94"/>
      <c r="D20" s="72" t="s">
        <v>325</v>
      </c>
      <c r="E20" s="11">
        <v>68.599999999999994</v>
      </c>
      <c r="F20" s="11">
        <v>739.6</v>
      </c>
      <c r="G20" s="11">
        <v>811.8</v>
      </c>
      <c r="H20" s="11">
        <v>61</v>
      </c>
      <c r="I20" s="11">
        <v>320</v>
      </c>
      <c r="J20" s="11">
        <v>101.4</v>
      </c>
      <c r="K20" s="11">
        <v>30.2</v>
      </c>
      <c r="L20" s="11">
        <v>7.7</v>
      </c>
      <c r="M20" s="11">
        <v>0.7</v>
      </c>
      <c r="N20" s="11">
        <v>0.1</v>
      </c>
      <c r="O20" s="11">
        <v>0.6</v>
      </c>
      <c r="P20" s="11">
        <v>130.30000000000001</v>
      </c>
      <c r="Q20" s="11">
        <v>3.9</v>
      </c>
      <c r="R20" s="11">
        <v>1.6</v>
      </c>
      <c r="S20" s="11">
        <v>0.2</v>
      </c>
      <c r="T20" s="11">
        <v>0.7</v>
      </c>
      <c r="U20" s="11">
        <v>2.4</v>
      </c>
      <c r="V20" s="11">
        <v>2.4</v>
      </c>
      <c r="W20" s="11">
        <v>0.7</v>
      </c>
      <c r="X20" s="11">
        <v>3.5</v>
      </c>
      <c r="Y20" s="11">
        <v>1.8</v>
      </c>
      <c r="Z20" s="11">
        <v>3.9</v>
      </c>
      <c r="AA20" s="11">
        <v>3.7</v>
      </c>
      <c r="AB20" s="11">
        <v>1.8</v>
      </c>
      <c r="AC20" s="11">
        <v>0.8</v>
      </c>
      <c r="AD20" s="11">
        <v>1.2</v>
      </c>
      <c r="AE20" s="11">
        <v>0.1</v>
      </c>
      <c r="AF20" s="11">
        <v>1.2</v>
      </c>
      <c r="AG20" s="11">
        <v>0.6</v>
      </c>
      <c r="AI20" s="107">
        <v>90</v>
      </c>
      <c r="AJ20" s="107" t="e">
        <f t="shared" ref="AJ20:BL20" si="32">HLOOKUP(AJ$2,$E19:$AG20,2,FALSE)</f>
        <v>#N/A</v>
      </c>
      <c r="AK20" s="107">
        <f t="shared" si="32"/>
        <v>68.599999999999994</v>
      </c>
      <c r="AL20" s="107">
        <f t="shared" si="32"/>
        <v>739.6</v>
      </c>
      <c r="AM20" s="107">
        <f t="shared" si="32"/>
        <v>811.8</v>
      </c>
      <c r="AN20" s="107">
        <f t="shared" si="32"/>
        <v>61</v>
      </c>
      <c r="AO20" s="107">
        <f t="shared" si="32"/>
        <v>320</v>
      </c>
      <c r="AP20" s="107">
        <f t="shared" si="32"/>
        <v>101.4</v>
      </c>
      <c r="AQ20" s="107">
        <f t="shared" si="32"/>
        <v>30.2</v>
      </c>
      <c r="AR20" s="107">
        <f t="shared" si="32"/>
        <v>7.7</v>
      </c>
      <c r="AS20" s="107">
        <f t="shared" si="32"/>
        <v>0.7</v>
      </c>
      <c r="AT20" s="107" t="e">
        <f t="shared" si="32"/>
        <v>#N/A</v>
      </c>
      <c r="AU20" s="107">
        <f t="shared" si="32"/>
        <v>0.1</v>
      </c>
      <c r="AV20" s="107">
        <f t="shared" si="32"/>
        <v>0.6</v>
      </c>
      <c r="AW20" s="107" t="e">
        <f t="shared" si="32"/>
        <v>#N/A</v>
      </c>
      <c r="AX20" s="107">
        <f t="shared" si="32"/>
        <v>130.30000000000001</v>
      </c>
      <c r="AY20" s="107">
        <f t="shared" si="32"/>
        <v>3.9</v>
      </c>
      <c r="AZ20" s="107">
        <f t="shared" si="32"/>
        <v>1.6</v>
      </c>
      <c r="BA20" s="107" t="e">
        <f t="shared" si="32"/>
        <v>#N/A</v>
      </c>
      <c r="BB20" s="107">
        <f t="shared" si="32"/>
        <v>0.2</v>
      </c>
      <c r="BC20" s="107" t="e">
        <f t="shared" si="32"/>
        <v>#N/A</v>
      </c>
      <c r="BD20" s="107">
        <f t="shared" si="32"/>
        <v>0.7</v>
      </c>
      <c r="BE20" s="107">
        <f t="shared" si="32"/>
        <v>2.4</v>
      </c>
      <c r="BF20" s="107">
        <f t="shared" si="32"/>
        <v>2.4</v>
      </c>
      <c r="BG20" s="107">
        <f t="shared" si="32"/>
        <v>0.7</v>
      </c>
      <c r="BH20" s="107" t="e">
        <f t="shared" si="32"/>
        <v>#N/A</v>
      </c>
      <c r="BI20" s="107">
        <f t="shared" si="32"/>
        <v>3.5</v>
      </c>
      <c r="BJ20" s="107">
        <f t="shared" si="32"/>
        <v>1.8</v>
      </c>
      <c r="BK20" s="107">
        <f t="shared" si="32"/>
        <v>3.9</v>
      </c>
      <c r="BL20" s="107">
        <f t="shared" si="32"/>
        <v>3.7</v>
      </c>
      <c r="BM20" s="107">
        <f t="shared" ref="BM20:BS20" si="33">HLOOKUP(BM$2,$E19:$AG20,2,FALSE)</f>
        <v>1.8</v>
      </c>
      <c r="BN20" s="107" t="e">
        <f t="shared" si="33"/>
        <v>#N/A</v>
      </c>
      <c r="BO20" s="107">
        <f t="shared" si="33"/>
        <v>0.8</v>
      </c>
      <c r="BP20" s="107" t="e">
        <f t="shared" si="33"/>
        <v>#N/A</v>
      </c>
      <c r="BQ20" s="107" t="e">
        <f t="shared" si="33"/>
        <v>#N/A</v>
      </c>
      <c r="BR20" s="107">
        <f t="shared" si="33"/>
        <v>1.2</v>
      </c>
      <c r="BS20" s="107">
        <f t="shared" si="33"/>
        <v>0.1</v>
      </c>
      <c r="BT20" s="107">
        <f t="shared" ref="BT20" si="34">HLOOKUP(BT$2,$E19:$AG20,2,FALSE)</f>
        <v>1.2</v>
      </c>
      <c r="BU20" s="107">
        <f t="shared" ref="BU20" si="35">HLOOKUP(BU$2,$E19:$AG20,2,FALSE)</f>
        <v>0.6</v>
      </c>
    </row>
    <row r="21" spans="1:73" x14ac:dyDescent="0.25">
      <c r="B21" s="56">
        <f>A22-1</f>
        <v>99</v>
      </c>
      <c r="C21" s="94" t="s">
        <v>369</v>
      </c>
      <c r="D21" s="71" t="s">
        <v>0</v>
      </c>
      <c r="E21" s="11" t="s">
        <v>326</v>
      </c>
      <c r="F21" s="11" t="s">
        <v>327</v>
      </c>
      <c r="G21" s="11" t="s">
        <v>52</v>
      </c>
      <c r="H21" s="11" t="s">
        <v>53</v>
      </c>
      <c r="I21" s="11" t="s">
        <v>328</v>
      </c>
      <c r="J21" s="11" t="s">
        <v>55</v>
      </c>
      <c r="K21" s="11" t="s">
        <v>329</v>
      </c>
      <c r="L21" s="11" t="s">
        <v>330</v>
      </c>
      <c r="M21" s="11" t="s">
        <v>331</v>
      </c>
      <c r="N21" s="11" t="s">
        <v>332</v>
      </c>
      <c r="O21" s="11" t="s">
        <v>334</v>
      </c>
      <c r="P21" s="11" t="s">
        <v>336</v>
      </c>
      <c r="Q21" s="11" t="s">
        <v>338</v>
      </c>
      <c r="R21" s="11" t="s">
        <v>339</v>
      </c>
      <c r="S21" s="11" t="s">
        <v>342</v>
      </c>
      <c r="T21" s="11" t="s">
        <v>341</v>
      </c>
      <c r="U21" s="11" t="s">
        <v>344</v>
      </c>
      <c r="V21" s="11" t="s">
        <v>340</v>
      </c>
      <c r="W21" s="11" t="s">
        <v>343</v>
      </c>
      <c r="X21" s="11" t="s">
        <v>345</v>
      </c>
      <c r="Y21" s="11" t="s">
        <v>346</v>
      </c>
      <c r="Z21" s="11" t="s">
        <v>355</v>
      </c>
      <c r="AA21" s="11" t="s">
        <v>348</v>
      </c>
      <c r="AB21" s="11" t="s">
        <v>349</v>
      </c>
      <c r="AC21" s="11" t="s">
        <v>351</v>
      </c>
      <c r="AD21" s="11" t="s">
        <v>350</v>
      </c>
      <c r="BQ21" s="107"/>
      <c r="BR21" s="107"/>
      <c r="BS21" s="107"/>
      <c r="BT21" s="107"/>
      <c r="BU21" s="107"/>
    </row>
    <row r="22" spans="1:73" x14ac:dyDescent="0.25">
      <c r="A22" s="56">
        <v>100</v>
      </c>
      <c r="B22" s="56">
        <f>A22</f>
        <v>100</v>
      </c>
      <c r="C22" s="94"/>
      <c r="D22" s="72" t="s">
        <v>325</v>
      </c>
      <c r="E22" s="11">
        <v>5.4</v>
      </c>
      <c r="F22" s="11">
        <v>93.3</v>
      </c>
      <c r="G22" s="11">
        <v>460.3</v>
      </c>
      <c r="H22" s="11">
        <v>872.8</v>
      </c>
      <c r="I22" s="11">
        <v>50.9</v>
      </c>
      <c r="J22" s="11">
        <v>194</v>
      </c>
      <c r="K22" s="11">
        <v>92.8</v>
      </c>
      <c r="L22" s="11">
        <v>28.4</v>
      </c>
      <c r="M22" s="11">
        <v>9.9</v>
      </c>
      <c r="N22" s="11">
        <v>0.5</v>
      </c>
      <c r="O22" s="11">
        <v>0.7</v>
      </c>
      <c r="P22" s="11">
        <v>128.5</v>
      </c>
      <c r="Q22" s="11">
        <v>5.8</v>
      </c>
      <c r="R22" s="11">
        <v>2.5</v>
      </c>
      <c r="S22" s="11">
        <v>0.1</v>
      </c>
      <c r="T22" s="11">
        <v>0.8</v>
      </c>
      <c r="U22" s="11">
        <v>5.7</v>
      </c>
      <c r="V22" s="11">
        <v>0.6</v>
      </c>
      <c r="W22" s="11">
        <v>4.4000000000000004</v>
      </c>
      <c r="X22" s="11">
        <v>1.5</v>
      </c>
      <c r="Y22" s="11">
        <v>1.8</v>
      </c>
      <c r="Z22" s="11">
        <v>1.2</v>
      </c>
      <c r="AA22" s="11">
        <v>0.8</v>
      </c>
      <c r="AB22" s="11">
        <v>1.8</v>
      </c>
      <c r="AC22" s="11">
        <v>1.1000000000000001</v>
      </c>
      <c r="AD22" s="11">
        <v>0.8</v>
      </c>
      <c r="AI22" s="107">
        <v>100</v>
      </c>
      <c r="AJ22" s="107">
        <f t="shared" ref="AJ22:BL22" si="36">HLOOKUP(AJ$2,$E21:$AG22,2,FALSE)</f>
        <v>5.4</v>
      </c>
      <c r="AK22" s="107">
        <f t="shared" si="36"/>
        <v>93.3</v>
      </c>
      <c r="AL22" s="107">
        <f t="shared" si="36"/>
        <v>460.3</v>
      </c>
      <c r="AM22" s="107">
        <f t="shared" si="36"/>
        <v>872.8</v>
      </c>
      <c r="AN22" s="107">
        <f t="shared" si="36"/>
        <v>50.9</v>
      </c>
      <c r="AO22" s="107">
        <f t="shared" si="36"/>
        <v>194</v>
      </c>
      <c r="AP22" s="107">
        <f t="shared" si="36"/>
        <v>92.8</v>
      </c>
      <c r="AQ22" s="107">
        <f t="shared" si="36"/>
        <v>28.4</v>
      </c>
      <c r="AR22" s="107">
        <f t="shared" si="36"/>
        <v>9.9</v>
      </c>
      <c r="AS22" s="107">
        <f t="shared" si="36"/>
        <v>0.5</v>
      </c>
      <c r="AT22" s="107" t="e">
        <f t="shared" si="36"/>
        <v>#N/A</v>
      </c>
      <c r="AU22" s="107" t="e">
        <f t="shared" si="36"/>
        <v>#N/A</v>
      </c>
      <c r="AV22" s="107">
        <f t="shared" si="36"/>
        <v>0.7</v>
      </c>
      <c r="AW22" s="107" t="e">
        <f t="shared" si="36"/>
        <v>#N/A</v>
      </c>
      <c r="AX22" s="107">
        <f t="shared" si="36"/>
        <v>128.5</v>
      </c>
      <c r="AY22" s="107">
        <f t="shared" si="36"/>
        <v>5.8</v>
      </c>
      <c r="AZ22" s="107">
        <f t="shared" si="36"/>
        <v>2.5</v>
      </c>
      <c r="BA22" s="107" t="e">
        <f t="shared" si="36"/>
        <v>#N/A</v>
      </c>
      <c r="BB22" s="107">
        <f t="shared" si="36"/>
        <v>0.1</v>
      </c>
      <c r="BC22" s="107" t="e">
        <f t="shared" si="36"/>
        <v>#N/A</v>
      </c>
      <c r="BD22" s="107">
        <f t="shared" si="36"/>
        <v>0.8</v>
      </c>
      <c r="BE22" s="107">
        <f t="shared" si="36"/>
        <v>5.7</v>
      </c>
      <c r="BF22" s="107">
        <f t="shared" si="36"/>
        <v>0.6</v>
      </c>
      <c r="BG22" s="107" t="e">
        <f t="shared" si="36"/>
        <v>#N/A</v>
      </c>
      <c r="BH22" s="107">
        <f t="shared" si="36"/>
        <v>4.4000000000000004</v>
      </c>
      <c r="BI22" s="107">
        <f t="shared" si="36"/>
        <v>1.5</v>
      </c>
      <c r="BJ22" s="107" t="e">
        <f t="shared" si="36"/>
        <v>#N/A</v>
      </c>
      <c r="BK22" s="107">
        <f t="shared" si="36"/>
        <v>1.8</v>
      </c>
      <c r="BL22" s="107">
        <f t="shared" si="36"/>
        <v>1.2</v>
      </c>
      <c r="BM22" s="107">
        <f t="shared" ref="BM22:BS22" si="37">HLOOKUP(BM$2,$E21:$AG22,2,FALSE)</f>
        <v>0.8</v>
      </c>
      <c r="BN22" s="107" t="e">
        <f t="shared" si="37"/>
        <v>#N/A</v>
      </c>
      <c r="BO22" s="107">
        <f t="shared" si="37"/>
        <v>1.8</v>
      </c>
      <c r="BP22" s="107" t="e">
        <f t="shared" si="37"/>
        <v>#N/A</v>
      </c>
      <c r="BQ22" s="107" t="e">
        <f t="shared" si="37"/>
        <v>#N/A</v>
      </c>
      <c r="BR22" s="107">
        <f t="shared" si="37"/>
        <v>1.1000000000000001</v>
      </c>
      <c r="BS22" s="107" t="e">
        <f t="shared" si="37"/>
        <v>#N/A</v>
      </c>
      <c r="BT22" s="107">
        <f t="shared" ref="BT22" si="38">HLOOKUP(BT$2,$E21:$AG22,2,FALSE)</f>
        <v>0.8</v>
      </c>
      <c r="BU22" s="107" t="e">
        <f t="shared" ref="BU22" si="39">HLOOKUP(BU$2,$E21:$AG22,2,FALSE)</f>
        <v>#N/A</v>
      </c>
    </row>
    <row r="23" spans="1:73" x14ac:dyDescent="0.25">
      <c r="B23" s="56">
        <f>A24-1</f>
        <v>109</v>
      </c>
      <c r="C23" s="94" t="s">
        <v>320</v>
      </c>
      <c r="D23" s="71" t="s">
        <v>0</v>
      </c>
      <c r="E23" s="11" t="s">
        <v>326</v>
      </c>
      <c r="F23" s="11" t="s">
        <v>327</v>
      </c>
      <c r="G23" s="11" t="s">
        <v>52</v>
      </c>
      <c r="H23" s="11" t="s">
        <v>53</v>
      </c>
      <c r="I23" s="11" t="s">
        <v>328</v>
      </c>
      <c r="J23" s="11" t="s">
        <v>55</v>
      </c>
      <c r="K23" s="11" t="s">
        <v>329</v>
      </c>
      <c r="L23" s="11" t="s">
        <v>330</v>
      </c>
      <c r="M23" s="11" t="s">
        <v>331</v>
      </c>
      <c r="N23" s="11" t="s">
        <v>332</v>
      </c>
      <c r="O23" s="11" t="s">
        <v>334</v>
      </c>
      <c r="P23" s="11" t="s">
        <v>336</v>
      </c>
      <c r="Q23" s="11" t="s">
        <v>338</v>
      </c>
      <c r="R23" s="11" t="s">
        <v>339</v>
      </c>
      <c r="S23" s="11" t="s">
        <v>342</v>
      </c>
      <c r="T23" s="11" t="s">
        <v>340</v>
      </c>
      <c r="U23" s="11" t="s">
        <v>343</v>
      </c>
      <c r="V23" s="11" t="s">
        <v>345</v>
      </c>
      <c r="W23" s="11" t="s">
        <v>346</v>
      </c>
      <c r="X23" s="11" t="s">
        <v>348</v>
      </c>
      <c r="Y23" s="11" t="s">
        <v>349</v>
      </c>
      <c r="Z23" s="11" t="s">
        <v>351</v>
      </c>
      <c r="AA23" s="11" t="s">
        <v>350</v>
      </c>
      <c r="AB23" s="11" t="s">
        <v>356</v>
      </c>
      <c r="BQ23" s="107"/>
      <c r="BR23" s="107"/>
      <c r="BS23" s="107"/>
      <c r="BT23" s="107"/>
      <c r="BU23" s="107"/>
    </row>
    <row r="24" spans="1:73" x14ac:dyDescent="0.25">
      <c r="A24" s="56">
        <v>110</v>
      </c>
      <c r="B24" s="56">
        <f>A24</f>
        <v>110</v>
      </c>
      <c r="C24" s="94"/>
      <c r="D24" s="72" t="s">
        <v>325</v>
      </c>
      <c r="E24" s="11">
        <v>0.2</v>
      </c>
      <c r="F24" s="11">
        <v>92.1</v>
      </c>
      <c r="G24" s="11">
        <v>367.1</v>
      </c>
      <c r="H24" s="11">
        <v>633.1</v>
      </c>
      <c r="I24" s="11">
        <v>32.700000000000003</v>
      </c>
      <c r="J24" s="11">
        <v>81.7</v>
      </c>
      <c r="K24" s="11">
        <v>93.5</v>
      </c>
      <c r="L24" s="11">
        <v>18.3</v>
      </c>
      <c r="M24" s="11">
        <v>12.9</v>
      </c>
      <c r="N24" s="11">
        <v>0.8</v>
      </c>
      <c r="O24" s="11">
        <v>0.6</v>
      </c>
      <c r="P24" s="11">
        <v>188</v>
      </c>
      <c r="Q24" s="11">
        <v>4.8</v>
      </c>
      <c r="R24" s="11">
        <v>2.1</v>
      </c>
      <c r="S24" s="11">
        <v>0.1</v>
      </c>
      <c r="T24" s="11">
        <v>2.4</v>
      </c>
      <c r="U24" s="11">
        <v>2.2999999999999998</v>
      </c>
      <c r="V24" s="11">
        <v>2</v>
      </c>
      <c r="W24" s="11">
        <v>1.1000000000000001</v>
      </c>
      <c r="X24" s="11">
        <v>1</v>
      </c>
      <c r="Y24" s="11">
        <v>0.1</v>
      </c>
      <c r="Z24" s="11">
        <v>0.4</v>
      </c>
      <c r="AA24" s="11">
        <v>0.6</v>
      </c>
      <c r="AB24" s="11">
        <v>0.1</v>
      </c>
      <c r="AI24" s="107">
        <v>110</v>
      </c>
      <c r="AJ24" s="107">
        <f t="shared" ref="AJ24:BL24" si="40">HLOOKUP(AJ$2,$E23:$AG24,2,FALSE)</f>
        <v>0.2</v>
      </c>
      <c r="AK24" s="107">
        <f t="shared" si="40"/>
        <v>92.1</v>
      </c>
      <c r="AL24" s="107">
        <f t="shared" si="40"/>
        <v>367.1</v>
      </c>
      <c r="AM24" s="107">
        <f t="shared" si="40"/>
        <v>633.1</v>
      </c>
      <c r="AN24" s="107">
        <f t="shared" si="40"/>
        <v>32.700000000000003</v>
      </c>
      <c r="AO24" s="107">
        <f t="shared" si="40"/>
        <v>81.7</v>
      </c>
      <c r="AP24" s="107">
        <f t="shared" si="40"/>
        <v>93.5</v>
      </c>
      <c r="AQ24" s="107">
        <f t="shared" si="40"/>
        <v>18.3</v>
      </c>
      <c r="AR24" s="107">
        <f t="shared" si="40"/>
        <v>12.9</v>
      </c>
      <c r="AS24" s="107">
        <f t="shared" si="40"/>
        <v>0.8</v>
      </c>
      <c r="AT24" s="107" t="e">
        <f t="shared" si="40"/>
        <v>#N/A</v>
      </c>
      <c r="AU24" s="107" t="e">
        <f t="shared" si="40"/>
        <v>#N/A</v>
      </c>
      <c r="AV24" s="107">
        <f t="shared" si="40"/>
        <v>0.6</v>
      </c>
      <c r="AW24" s="107" t="e">
        <f t="shared" si="40"/>
        <v>#N/A</v>
      </c>
      <c r="AX24" s="107">
        <f t="shared" si="40"/>
        <v>188</v>
      </c>
      <c r="AY24" s="107">
        <f t="shared" si="40"/>
        <v>4.8</v>
      </c>
      <c r="AZ24" s="107">
        <f t="shared" si="40"/>
        <v>2.1</v>
      </c>
      <c r="BA24" s="107" t="e">
        <f t="shared" si="40"/>
        <v>#N/A</v>
      </c>
      <c r="BB24" s="107">
        <f t="shared" si="40"/>
        <v>0.1</v>
      </c>
      <c r="BC24" s="107" t="e">
        <f t="shared" si="40"/>
        <v>#N/A</v>
      </c>
      <c r="BD24" s="107" t="e">
        <f t="shared" si="40"/>
        <v>#N/A</v>
      </c>
      <c r="BE24" s="107" t="e">
        <f t="shared" si="40"/>
        <v>#N/A</v>
      </c>
      <c r="BF24" s="107">
        <f t="shared" si="40"/>
        <v>2.4</v>
      </c>
      <c r="BG24" s="107" t="e">
        <f t="shared" si="40"/>
        <v>#N/A</v>
      </c>
      <c r="BH24" s="107">
        <f t="shared" si="40"/>
        <v>2.2999999999999998</v>
      </c>
      <c r="BI24" s="107">
        <f t="shared" si="40"/>
        <v>2</v>
      </c>
      <c r="BJ24" s="107" t="e">
        <f t="shared" si="40"/>
        <v>#N/A</v>
      </c>
      <c r="BK24" s="107">
        <f t="shared" si="40"/>
        <v>1.1000000000000001</v>
      </c>
      <c r="BL24" s="107" t="e">
        <f t="shared" si="40"/>
        <v>#N/A</v>
      </c>
      <c r="BM24" s="107">
        <f t="shared" ref="BM24:BS24" si="41">HLOOKUP(BM$2,$E23:$AG24,2,FALSE)</f>
        <v>1</v>
      </c>
      <c r="BN24" s="107" t="e">
        <f t="shared" si="41"/>
        <v>#N/A</v>
      </c>
      <c r="BO24" s="107">
        <f t="shared" si="41"/>
        <v>0.1</v>
      </c>
      <c r="BP24" s="107" t="e">
        <f t="shared" si="41"/>
        <v>#N/A</v>
      </c>
      <c r="BQ24" s="107" t="e">
        <f t="shared" si="41"/>
        <v>#N/A</v>
      </c>
      <c r="BR24" s="107">
        <f t="shared" si="41"/>
        <v>0.4</v>
      </c>
      <c r="BS24" s="107" t="e">
        <f t="shared" si="41"/>
        <v>#N/A</v>
      </c>
      <c r="BT24" s="107">
        <f t="shared" ref="BT24" si="42">HLOOKUP(BT$2,$E23:$AG24,2,FALSE)</f>
        <v>0.6</v>
      </c>
      <c r="BU24" s="107">
        <f t="shared" ref="BU24" si="43">HLOOKUP(BU$2,$E23:$AG24,2,FALSE)</f>
        <v>0.1</v>
      </c>
    </row>
    <row r="25" spans="1:73" x14ac:dyDescent="0.25">
      <c r="B25" s="56">
        <f>A26-1</f>
        <v>119</v>
      </c>
      <c r="C25" s="94" t="s">
        <v>317</v>
      </c>
      <c r="D25" s="71" t="s">
        <v>0</v>
      </c>
      <c r="E25" s="11" t="s">
        <v>326</v>
      </c>
      <c r="F25" s="11" t="s">
        <v>327</v>
      </c>
      <c r="G25" s="11" t="s">
        <v>52</v>
      </c>
      <c r="H25" s="11" t="s">
        <v>53</v>
      </c>
      <c r="I25" s="11" t="s">
        <v>328</v>
      </c>
      <c r="J25" s="11" t="s">
        <v>55</v>
      </c>
      <c r="K25" s="11" t="s">
        <v>329</v>
      </c>
      <c r="L25" s="11" t="s">
        <v>330</v>
      </c>
      <c r="M25" s="11" t="s">
        <v>331</v>
      </c>
      <c r="N25" s="11" t="s">
        <v>332</v>
      </c>
      <c r="O25" s="11" t="s">
        <v>333</v>
      </c>
      <c r="P25" s="11" t="s">
        <v>334</v>
      </c>
      <c r="Q25" s="11" t="s">
        <v>337</v>
      </c>
      <c r="R25" s="11" t="s">
        <v>336</v>
      </c>
      <c r="S25" s="11" t="s">
        <v>338</v>
      </c>
      <c r="T25" s="11" t="s">
        <v>339</v>
      </c>
      <c r="U25" s="11" t="s">
        <v>342</v>
      </c>
      <c r="V25" s="11" t="s">
        <v>341</v>
      </c>
      <c r="W25" s="11" t="s">
        <v>344</v>
      </c>
      <c r="X25" s="11" t="s">
        <v>340</v>
      </c>
      <c r="Y25" s="11" t="s">
        <v>352</v>
      </c>
      <c r="Z25" s="11" t="s">
        <v>346</v>
      </c>
      <c r="AA25" s="11" t="s">
        <v>355</v>
      </c>
      <c r="AB25" s="11" t="s">
        <v>348</v>
      </c>
      <c r="AC25" s="11" t="s">
        <v>349</v>
      </c>
      <c r="AD25" s="11" t="s">
        <v>350</v>
      </c>
      <c r="AE25" s="11" t="s">
        <v>356</v>
      </c>
      <c r="BQ25" s="107"/>
      <c r="BR25" s="107"/>
      <c r="BS25" s="107"/>
      <c r="BT25" s="107"/>
      <c r="BU25" s="107"/>
    </row>
    <row r="26" spans="1:73" x14ac:dyDescent="0.25">
      <c r="A26" s="56">
        <v>120</v>
      </c>
      <c r="B26" s="56">
        <f>A26</f>
        <v>120</v>
      </c>
      <c r="C26" s="94"/>
      <c r="D26" s="72" t="s">
        <v>325</v>
      </c>
      <c r="E26" s="11">
        <v>3</v>
      </c>
      <c r="F26" s="11">
        <v>97.4</v>
      </c>
      <c r="G26" s="11">
        <v>281.8</v>
      </c>
      <c r="H26" s="11">
        <v>714.5</v>
      </c>
      <c r="I26" s="11">
        <v>40.799999999999997</v>
      </c>
      <c r="J26" s="11">
        <v>114.8</v>
      </c>
      <c r="K26" s="11">
        <v>117.6</v>
      </c>
      <c r="L26" s="11">
        <v>21.4</v>
      </c>
      <c r="M26" s="11">
        <v>11.5</v>
      </c>
      <c r="N26" s="11">
        <v>0.7</v>
      </c>
      <c r="O26" s="11">
        <v>0</v>
      </c>
      <c r="P26" s="11">
        <v>0.1</v>
      </c>
      <c r="Q26" s="11">
        <v>0.1</v>
      </c>
      <c r="R26" s="11">
        <v>148.5</v>
      </c>
      <c r="S26" s="11">
        <v>5.0999999999999996</v>
      </c>
      <c r="T26" s="11">
        <v>1.7</v>
      </c>
      <c r="U26" s="11">
        <v>0.2</v>
      </c>
      <c r="V26" s="11">
        <v>2</v>
      </c>
      <c r="W26" s="11">
        <v>12.2</v>
      </c>
      <c r="X26" s="11">
        <v>4.4000000000000004</v>
      </c>
      <c r="Y26" s="11">
        <v>2.4</v>
      </c>
      <c r="Z26" s="11">
        <v>4.9000000000000004</v>
      </c>
      <c r="AA26" s="11">
        <v>1.4</v>
      </c>
      <c r="AB26" s="11">
        <v>1.2</v>
      </c>
      <c r="AC26" s="11">
        <v>1.9</v>
      </c>
      <c r="AD26" s="11">
        <v>1</v>
      </c>
      <c r="AE26" s="11">
        <v>0.4</v>
      </c>
      <c r="AI26" s="107">
        <v>120</v>
      </c>
      <c r="AJ26" s="107">
        <f t="shared" ref="AJ26:BL26" si="44">HLOOKUP(AJ$2,$E25:$AG26,2,FALSE)</f>
        <v>3</v>
      </c>
      <c r="AK26" s="107">
        <f t="shared" si="44"/>
        <v>97.4</v>
      </c>
      <c r="AL26" s="107">
        <f t="shared" si="44"/>
        <v>281.8</v>
      </c>
      <c r="AM26" s="107">
        <f t="shared" si="44"/>
        <v>714.5</v>
      </c>
      <c r="AN26" s="107">
        <f t="shared" si="44"/>
        <v>40.799999999999997</v>
      </c>
      <c r="AO26" s="107">
        <f t="shared" si="44"/>
        <v>114.8</v>
      </c>
      <c r="AP26" s="107">
        <f t="shared" si="44"/>
        <v>117.6</v>
      </c>
      <c r="AQ26" s="107">
        <f t="shared" si="44"/>
        <v>21.4</v>
      </c>
      <c r="AR26" s="107">
        <f t="shared" si="44"/>
        <v>11.5</v>
      </c>
      <c r="AS26" s="107">
        <f t="shared" si="44"/>
        <v>0.7</v>
      </c>
      <c r="AT26" s="107" t="e">
        <f t="shared" si="44"/>
        <v>#N/A</v>
      </c>
      <c r="AU26" s="107">
        <f t="shared" si="44"/>
        <v>0</v>
      </c>
      <c r="AV26" s="107">
        <f t="shared" si="44"/>
        <v>0.1</v>
      </c>
      <c r="AW26" s="107">
        <f t="shared" si="44"/>
        <v>0.1</v>
      </c>
      <c r="AX26" s="107">
        <f t="shared" si="44"/>
        <v>148.5</v>
      </c>
      <c r="AY26" s="107">
        <f t="shared" si="44"/>
        <v>5.0999999999999996</v>
      </c>
      <c r="AZ26" s="107">
        <f t="shared" si="44"/>
        <v>1.7</v>
      </c>
      <c r="BA26" s="107" t="e">
        <f t="shared" si="44"/>
        <v>#N/A</v>
      </c>
      <c r="BB26" s="107">
        <f t="shared" si="44"/>
        <v>0.2</v>
      </c>
      <c r="BC26" s="107" t="e">
        <f t="shared" si="44"/>
        <v>#N/A</v>
      </c>
      <c r="BD26" s="107">
        <f t="shared" si="44"/>
        <v>2</v>
      </c>
      <c r="BE26" s="107">
        <f t="shared" si="44"/>
        <v>12.2</v>
      </c>
      <c r="BF26" s="107">
        <f t="shared" si="44"/>
        <v>4.4000000000000004</v>
      </c>
      <c r="BG26" s="107" t="e">
        <f t="shared" si="44"/>
        <v>#N/A</v>
      </c>
      <c r="BH26" s="107" t="e">
        <f t="shared" si="44"/>
        <v>#N/A</v>
      </c>
      <c r="BI26" s="107" t="e">
        <f t="shared" si="44"/>
        <v>#N/A</v>
      </c>
      <c r="BJ26" s="107">
        <f t="shared" si="44"/>
        <v>2.4</v>
      </c>
      <c r="BK26" s="107">
        <f t="shared" si="44"/>
        <v>4.9000000000000004</v>
      </c>
      <c r="BL26" s="107">
        <f t="shared" si="44"/>
        <v>1.4</v>
      </c>
      <c r="BM26" s="107">
        <f t="shared" ref="BM26:BS26" si="45">HLOOKUP(BM$2,$E25:$AG26,2,FALSE)</f>
        <v>1.2</v>
      </c>
      <c r="BN26" s="107" t="e">
        <f t="shared" si="45"/>
        <v>#N/A</v>
      </c>
      <c r="BO26" s="107">
        <f t="shared" si="45"/>
        <v>1.9</v>
      </c>
      <c r="BP26" s="107" t="e">
        <f t="shared" si="45"/>
        <v>#N/A</v>
      </c>
      <c r="BQ26" s="107" t="e">
        <f t="shared" si="45"/>
        <v>#N/A</v>
      </c>
      <c r="BR26" s="107" t="e">
        <f t="shared" si="45"/>
        <v>#N/A</v>
      </c>
      <c r="BS26" s="107" t="e">
        <f t="shared" si="45"/>
        <v>#N/A</v>
      </c>
      <c r="BT26" s="107">
        <f t="shared" ref="BT26" si="46">HLOOKUP(BT$2,$E25:$AG26,2,FALSE)</f>
        <v>1</v>
      </c>
      <c r="BU26" s="107">
        <f t="shared" ref="BU26" si="47">HLOOKUP(BU$2,$E25:$AG26,2,FALSE)</f>
        <v>0.4</v>
      </c>
    </row>
    <row r="27" spans="1:73" x14ac:dyDescent="0.25">
      <c r="B27" s="56">
        <f>A28-1</f>
        <v>129</v>
      </c>
      <c r="C27" s="94" t="s">
        <v>319</v>
      </c>
      <c r="D27" s="71" t="s">
        <v>0</v>
      </c>
      <c r="E27" s="11" t="s">
        <v>326</v>
      </c>
      <c r="F27" s="11" t="s">
        <v>327</v>
      </c>
      <c r="G27" s="11" t="s">
        <v>52</v>
      </c>
      <c r="H27" s="11" t="s">
        <v>53</v>
      </c>
      <c r="I27" s="11" t="s">
        <v>328</v>
      </c>
      <c r="J27" s="11" t="s">
        <v>55</v>
      </c>
      <c r="K27" s="11" t="s">
        <v>329</v>
      </c>
      <c r="L27" s="11" t="s">
        <v>330</v>
      </c>
      <c r="M27" s="11" t="s">
        <v>331</v>
      </c>
      <c r="N27" s="11" t="s">
        <v>332</v>
      </c>
      <c r="O27" s="11" t="s">
        <v>334</v>
      </c>
      <c r="P27" s="11" t="s">
        <v>337</v>
      </c>
      <c r="Q27" s="11" t="s">
        <v>336</v>
      </c>
      <c r="R27" s="11" t="s">
        <v>338</v>
      </c>
      <c r="S27" s="11" t="s">
        <v>339</v>
      </c>
      <c r="T27" s="11" t="s">
        <v>342</v>
      </c>
      <c r="U27" s="11" t="s">
        <v>341</v>
      </c>
      <c r="V27" s="11" t="s">
        <v>344</v>
      </c>
      <c r="W27" s="11" t="s">
        <v>340</v>
      </c>
      <c r="X27" s="11" t="s">
        <v>347</v>
      </c>
      <c r="Y27" s="11" t="s">
        <v>343</v>
      </c>
      <c r="Z27" s="11" t="s">
        <v>352</v>
      </c>
      <c r="AA27" s="11" t="s">
        <v>346</v>
      </c>
      <c r="AB27" s="11" t="s">
        <v>348</v>
      </c>
      <c r="AC27" s="11" t="s">
        <v>349</v>
      </c>
      <c r="AD27" s="11" t="s">
        <v>350</v>
      </c>
      <c r="BQ27" s="107"/>
      <c r="BR27" s="107"/>
      <c r="BS27" s="107"/>
      <c r="BT27" s="107"/>
      <c r="BU27" s="107"/>
    </row>
    <row r="28" spans="1:73" x14ac:dyDescent="0.25">
      <c r="A28" s="56">
        <v>130</v>
      </c>
      <c r="B28" s="56">
        <f>A28</f>
        <v>130</v>
      </c>
      <c r="C28" s="94"/>
      <c r="D28" s="72" t="s">
        <v>325</v>
      </c>
      <c r="E28" s="11">
        <v>1.8</v>
      </c>
      <c r="F28" s="11">
        <v>78.599999999999994</v>
      </c>
      <c r="G28" s="11">
        <v>479.5</v>
      </c>
      <c r="H28" s="11">
        <v>600.79999999999995</v>
      </c>
      <c r="I28" s="11">
        <v>43.1</v>
      </c>
      <c r="J28" s="11">
        <v>145</v>
      </c>
      <c r="K28" s="11">
        <v>122.3</v>
      </c>
      <c r="L28" s="11">
        <v>17.3</v>
      </c>
      <c r="M28" s="11">
        <v>9.4</v>
      </c>
      <c r="N28" s="11">
        <v>0.6</v>
      </c>
      <c r="O28" s="11">
        <v>0.8</v>
      </c>
      <c r="P28" s="11">
        <v>0.3</v>
      </c>
      <c r="Q28" s="11">
        <v>133.69999999999999</v>
      </c>
      <c r="R28" s="11">
        <v>4.0999999999999996</v>
      </c>
      <c r="S28" s="11">
        <v>2</v>
      </c>
      <c r="T28" s="11">
        <v>0.1</v>
      </c>
      <c r="U28" s="11">
        <v>1.5</v>
      </c>
      <c r="V28" s="11">
        <v>1.2</v>
      </c>
      <c r="W28" s="11">
        <v>2.6</v>
      </c>
      <c r="X28" s="11">
        <v>2.1</v>
      </c>
      <c r="Y28" s="11">
        <v>1.8</v>
      </c>
      <c r="Z28" s="11">
        <v>6.9</v>
      </c>
      <c r="AA28" s="11">
        <v>2.4</v>
      </c>
      <c r="AB28" s="11">
        <v>1.9</v>
      </c>
      <c r="AC28" s="11">
        <v>0.9</v>
      </c>
      <c r="AD28" s="11">
        <v>0.5</v>
      </c>
      <c r="AG28" s="97"/>
      <c r="AI28" s="107">
        <v>130</v>
      </c>
      <c r="AJ28" s="107">
        <f t="shared" ref="AJ28:BL28" si="48">HLOOKUP(AJ$2,$E27:$AG28,2,FALSE)</f>
        <v>1.8</v>
      </c>
      <c r="AK28" s="107">
        <f t="shared" si="48"/>
        <v>78.599999999999994</v>
      </c>
      <c r="AL28" s="107">
        <f t="shared" si="48"/>
        <v>479.5</v>
      </c>
      <c r="AM28" s="107">
        <f t="shared" si="48"/>
        <v>600.79999999999995</v>
      </c>
      <c r="AN28" s="107">
        <f t="shared" si="48"/>
        <v>43.1</v>
      </c>
      <c r="AO28" s="107">
        <f t="shared" si="48"/>
        <v>145</v>
      </c>
      <c r="AP28" s="107">
        <f t="shared" si="48"/>
        <v>122.3</v>
      </c>
      <c r="AQ28" s="107">
        <f t="shared" si="48"/>
        <v>17.3</v>
      </c>
      <c r="AR28" s="107">
        <f t="shared" si="48"/>
        <v>9.4</v>
      </c>
      <c r="AS28" s="107">
        <f t="shared" si="48"/>
        <v>0.6</v>
      </c>
      <c r="AT28" s="107" t="e">
        <f t="shared" si="48"/>
        <v>#N/A</v>
      </c>
      <c r="AU28" s="107" t="e">
        <f t="shared" si="48"/>
        <v>#N/A</v>
      </c>
      <c r="AV28" s="107">
        <f t="shared" si="48"/>
        <v>0.8</v>
      </c>
      <c r="AW28" s="107">
        <f t="shared" si="48"/>
        <v>0.3</v>
      </c>
      <c r="AX28" s="107">
        <f t="shared" si="48"/>
        <v>133.69999999999999</v>
      </c>
      <c r="AY28" s="107">
        <f t="shared" si="48"/>
        <v>4.0999999999999996</v>
      </c>
      <c r="AZ28" s="107">
        <f t="shared" si="48"/>
        <v>2</v>
      </c>
      <c r="BA28" s="107" t="e">
        <f t="shared" si="48"/>
        <v>#N/A</v>
      </c>
      <c r="BB28" s="107">
        <f t="shared" si="48"/>
        <v>0.1</v>
      </c>
      <c r="BC28" s="107" t="e">
        <f t="shared" si="48"/>
        <v>#N/A</v>
      </c>
      <c r="BD28" s="107">
        <f t="shared" si="48"/>
        <v>1.5</v>
      </c>
      <c r="BE28" s="107">
        <f t="shared" si="48"/>
        <v>1.2</v>
      </c>
      <c r="BF28" s="107">
        <f t="shared" si="48"/>
        <v>2.6</v>
      </c>
      <c r="BG28" s="107">
        <f t="shared" si="48"/>
        <v>2.1</v>
      </c>
      <c r="BH28" s="107">
        <f t="shared" si="48"/>
        <v>1.8</v>
      </c>
      <c r="BI28" s="107" t="e">
        <f t="shared" si="48"/>
        <v>#N/A</v>
      </c>
      <c r="BJ28" s="107">
        <f t="shared" si="48"/>
        <v>6.9</v>
      </c>
      <c r="BK28" s="107">
        <f t="shared" si="48"/>
        <v>2.4</v>
      </c>
      <c r="BL28" s="107" t="e">
        <f t="shared" si="48"/>
        <v>#N/A</v>
      </c>
      <c r="BM28" s="107">
        <f t="shared" ref="BM28:BS28" si="49">HLOOKUP(BM$2,$E27:$AG28,2,FALSE)</f>
        <v>1.9</v>
      </c>
      <c r="BN28" s="107" t="e">
        <f t="shared" si="49"/>
        <v>#N/A</v>
      </c>
      <c r="BO28" s="107">
        <f t="shared" si="49"/>
        <v>0.9</v>
      </c>
      <c r="BP28" s="107" t="e">
        <f t="shared" si="49"/>
        <v>#N/A</v>
      </c>
      <c r="BQ28" s="107" t="e">
        <f t="shared" si="49"/>
        <v>#N/A</v>
      </c>
      <c r="BR28" s="107" t="e">
        <f t="shared" si="49"/>
        <v>#N/A</v>
      </c>
      <c r="BS28" s="107" t="e">
        <f t="shared" si="49"/>
        <v>#N/A</v>
      </c>
      <c r="BT28" s="107">
        <f t="shared" ref="BT28" si="50">HLOOKUP(BT$2,$E27:$AG28,2,FALSE)</f>
        <v>0.5</v>
      </c>
      <c r="BU28" s="107" t="e">
        <f t="shared" ref="BU28" si="51">HLOOKUP(BU$2,$E27:$AG28,2,FALSE)</f>
        <v>#N/A</v>
      </c>
    </row>
    <row r="29" spans="1:73" x14ac:dyDescent="0.25">
      <c r="B29" s="56">
        <f>A30-1</f>
        <v>139</v>
      </c>
      <c r="C29" s="94" t="s">
        <v>358</v>
      </c>
      <c r="D29" s="71" t="s">
        <v>0</v>
      </c>
      <c r="E29" s="11" t="s">
        <v>326</v>
      </c>
      <c r="F29" s="11" t="s">
        <v>327</v>
      </c>
      <c r="G29" s="11" t="s">
        <v>52</v>
      </c>
      <c r="H29" s="11" t="s">
        <v>53</v>
      </c>
      <c r="I29" s="11" t="s">
        <v>328</v>
      </c>
      <c r="J29" s="11" t="s">
        <v>55</v>
      </c>
      <c r="K29" s="11" t="s">
        <v>329</v>
      </c>
      <c r="L29" s="11" t="s">
        <v>330</v>
      </c>
      <c r="M29" s="11" t="s">
        <v>331</v>
      </c>
      <c r="N29" s="11" t="s">
        <v>335</v>
      </c>
      <c r="O29" s="11" t="s">
        <v>333</v>
      </c>
      <c r="P29" s="11" t="s">
        <v>334</v>
      </c>
      <c r="Q29" s="11" t="s">
        <v>337</v>
      </c>
      <c r="R29" s="11" t="s">
        <v>336</v>
      </c>
      <c r="S29" s="11" t="s">
        <v>338</v>
      </c>
      <c r="T29" s="11" t="s">
        <v>342</v>
      </c>
      <c r="U29" s="11" t="s">
        <v>365</v>
      </c>
      <c r="V29" s="11" t="s">
        <v>341</v>
      </c>
      <c r="W29" s="11" t="s">
        <v>340</v>
      </c>
      <c r="X29" s="11" t="s">
        <v>345</v>
      </c>
      <c r="Y29" s="11" t="s">
        <v>352</v>
      </c>
      <c r="Z29" s="11" t="s">
        <v>366</v>
      </c>
      <c r="AA29" s="11" t="s">
        <v>351</v>
      </c>
      <c r="BQ29" s="107"/>
      <c r="BR29" s="107"/>
      <c r="BS29" s="107"/>
      <c r="BT29" s="107"/>
      <c r="BU29" s="107"/>
    </row>
    <row r="30" spans="1:73" x14ac:dyDescent="0.25">
      <c r="A30" s="56">
        <v>140</v>
      </c>
      <c r="B30" s="56">
        <f>A30</f>
        <v>140</v>
      </c>
      <c r="C30" s="94"/>
      <c r="D30" s="72" t="s">
        <v>325</v>
      </c>
      <c r="E30" s="11">
        <v>3.6</v>
      </c>
      <c r="F30" s="11">
        <v>7.3</v>
      </c>
      <c r="G30" s="11">
        <v>29.2</v>
      </c>
      <c r="H30" s="11">
        <v>101.2</v>
      </c>
      <c r="I30" s="11">
        <v>7.1</v>
      </c>
      <c r="J30" s="11">
        <v>39</v>
      </c>
      <c r="K30" s="11">
        <v>5.9</v>
      </c>
      <c r="L30" s="11">
        <v>2.4</v>
      </c>
      <c r="M30" s="11">
        <v>0.5</v>
      </c>
      <c r="N30" s="11">
        <v>36.799999999999997</v>
      </c>
      <c r="O30" s="11">
        <v>2.4</v>
      </c>
      <c r="P30" s="11">
        <v>1703.5</v>
      </c>
      <c r="Q30" s="11">
        <v>0.3</v>
      </c>
      <c r="R30" s="11">
        <v>5.4</v>
      </c>
      <c r="S30" s="11">
        <v>0.5</v>
      </c>
      <c r="T30" s="11">
        <v>2.1</v>
      </c>
      <c r="U30" s="11">
        <v>2.6</v>
      </c>
      <c r="V30" s="11">
        <v>0.6</v>
      </c>
      <c r="W30" s="11">
        <v>1</v>
      </c>
      <c r="X30" s="11">
        <v>1.9</v>
      </c>
      <c r="Y30" s="11">
        <v>0.7</v>
      </c>
      <c r="Z30" s="11">
        <v>0.3</v>
      </c>
      <c r="AA30" s="11">
        <v>0.3</v>
      </c>
      <c r="AI30" s="107">
        <v>140</v>
      </c>
      <c r="AJ30" s="107">
        <f t="shared" ref="AJ30:BL30" si="52">HLOOKUP(AJ$2,$E29:$AG30,2,FALSE)</f>
        <v>3.6</v>
      </c>
      <c r="AK30" s="107">
        <f t="shared" si="52"/>
        <v>7.3</v>
      </c>
      <c r="AL30" s="107">
        <f t="shared" si="52"/>
        <v>29.2</v>
      </c>
      <c r="AM30" s="107">
        <f t="shared" si="52"/>
        <v>101.2</v>
      </c>
      <c r="AN30" s="107">
        <f t="shared" si="52"/>
        <v>7.1</v>
      </c>
      <c r="AO30" s="107">
        <f t="shared" si="52"/>
        <v>39</v>
      </c>
      <c r="AP30" s="107">
        <f t="shared" si="52"/>
        <v>5.9</v>
      </c>
      <c r="AQ30" s="107">
        <f t="shared" si="52"/>
        <v>2.4</v>
      </c>
      <c r="AR30" s="107">
        <f t="shared" si="52"/>
        <v>0.5</v>
      </c>
      <c r="AS30" s="107" t="e">
        <f t="shared" si="52"/>
        <v>#N/A</v>
      </c>
      <c r="AT30" s="107">
        <f t="shared" si="52"/>
        <v>36.799999999999997</v>
      </c>
      <c r="AU30" s="107">
        <f t="shared" si="52"/>
        <v>2.4</v>
      </c>
      <c r="AV30" s="107">
        <f t="shared" si="52"/>
        <v>1703.5</v>
      </c>
      <c r="AW30" s="107">
        <f t="shared" si="52"/>
        <v>0.3</v>
      </c>
      <c r="AX30" s="107">
        <f t="shared" si="52"/>
        <v>5.4</v>
      </c>
      <c r="AY30" s="107">
        <f t="shared" si="52"/>
        <v>0.5</v>
      </c>
      <c r="AZ30" s="107" t="e">
        <f t="shared" si="52"/>
        <v>#N/A</v>
      </c>
      <c r="BA30" s="107" t="e">
        <f t="shared" si="52"/>
        <v>#N/A</v>
      </c>
      <c r="BB30" s="107">
        <f t="shared" si="52"/>
        <v>2.1</v>
      </c>
      <c r="BC30" s="107">
        <f t="shared" si="52"/>
        <v>2.6</v>
      </c>
      <c r="BD30" s="107">
        <f t="shared" si="52"/>
        <v>0.6</v>
      </c>
      <c r="BE30" s="107" t="e">
        <f t="shared" si="52"/>
        <v>#N/A</v>
      </c>
      <c r="BF30" s="107">
        <f t="shared" si="52"/>
        <v>1</v>
      </c>
      <c r="BG30" s="107" t="e">
        <f t="shared" si="52"/>
        <v>#N/A</v>
      </c>
      <c r="BH30" s="107" t="e">
        <f t="shared" si="52"/>
        <v>#N/A</v>
      </c>
      <c r="BI30" s="107">
        <f t="shared" si="52"/>
        <v>1.9</v>
      </c>
      <c r="BJ30" s="107">
        <f t="shared" si="52"/>
        <v>0.7</v>
      </c>
      <c r="BK30" s="107" t="e">
        <f t="shared" si="52"/>
        <v>#N/A</v>
      </c>
      <c r="BL30" s="107" t="e">
        <f t="shared" si="52"/>
        <v>#N/A</v>
      </c>
      <c r="BM30" s="107" t="e">
        <f t="shared" ref="BM30:BS30" si="53">HLOOKUP(BM$2,$E29:$AG30,2,FALSE)</f>
        <v>#N/A</v>
      </c>
      <c r="BN30" s="107" t="e">
        <f t="shared" si="53"/>
        <v>#N/A</v>
      </c>
      <c r="BO30" s="107" t="e">
        <f t="shared" si="53"/>
        <v>#N/A</v>
      </c>
      <c r="BP30" s="107">
        <f t="shared" si="53"/>
        <v>0.3</v>
      </c>
      <c r="BQ30" s="107" t="e">
        <f t="shared" si="53"/>
        <v>#N/A</v>
      </c>
      <c r="BR30" s="107">
        <f t="shared" si="53"/>
        <v>0.3</v>
      </c>
      <c r="BS30" s="107" t="e">
        <f t="shared" si="53"/>
        <v>#N/A</v>
      </c>
      <c r="BT30" s="107" t="e">
        <f t="shared" ref="BT30" si="54">HLOOKUP(BT$2,$E29:$AG30,2,FALSE)</f>
        <v>#N/A</v>
      </c>
      <c r="BU30" s="107" t="e">
        <f t="shared" ref="BU30" si="55">HLOOKUP(BU$2,$E29:$AG30,2,FALSE)</f>
        <v>#N/A</v>
      </c>
    </row>
    <row r="31" spans="1:73" x14ac:dyDescent="0.25">
      <c r="B31" s="56">
        <f>A32-1</f>
        <v>149</v>
      </c>
      <c r="C31" s="94" t="s">
        <v>357</v>
      </c>
      <c r="D31" s="71" t="s">
        <v>0</v>
      </c>
      <c r="E31" s="11" t="s">
        <v>326</v>
      </c>
      <c r="F31" s="11" t="s">
        <v>327</v>
      </c>
      <c r="G31" s="11" t="s">
        <v>52</v>
      </c>
      <c r="H31" s="11" t="s">
        <v>53</v>
      </c>
      <c r="I31" s="11" t="s">
        <v>328</v>
      </c>
      <c r="J31" s="11" t="s">
        <v>55</v>
      </c>
      <c r="K31" s="11" t="s">
        <v>329</v>
      </c>
      <c r="L31" s="11" t="s">
        <v>330</v>
      </c>
      <c r="M31" s="11" t="s">
        <v>331</v>
      </c>
      <c r="N31" s="11" t="s">
        <v>335</v>
      </c>
      <c r="O31" s="11" t="s">
        <v>333</v>
      </c>
      <c r="P31" s="11" t="s">
        <v>334</v>
      </c>
      <c r="Q31" s="11" t="s">
        <v>336</v>
      </c>
      <c r="R31" s="11" t="s">
        <v>338</v>
      </c>
      <c r="S31" s="11" t="s">
        <v>342</v>
      </c>
      <c r="T31" s="11" t="s">
        <v>365</v>
      </c>
      <c r="U31" s="11" t="s">
        <v>341</v>
      </c>
      <c r="V31" s="11" t="s">
        <v>340</v>
      </c>
      <c r="W31" s="11" t="s">
        <v>347</v>
      </c>
      <c r="X31" s="11" t="s">
        <v>345</v>
      </c>
      <c r="Y31" s="11" t="s">
        <v>346</v>
      </c>
      <c r="Z31" s="11" t="s">
        <v>355</v>
      </c>
      <c r="AA31" s="11" t="s">
        <v>351</v>
      </c>
      <c r="BQ31" s="107"/>
      <c r="BR31" s="107"/>
      <c r="BS31" s="107"/>
      <c r="BT31" s="107"/>
      <c r="BU31" s="107"/>
    </row>
    <row r="32" spans="1:73" x14ac:dyDescent="0.25">
      <c r="A32" s="56">
        <v>150</v>
      </c>
      <c r="B32" s="56">
        <f>A32</f>
        <v>150</v>
      </c>
      <c r="C32" s="94"/>
      <c r="D32" s="72" t="s">
        <v>325</v>
      </c>
      <c r="E32" s="11">
        <v>3.4</v>
      </c>
      <c r="F32" s="11">
        <v>5.7</v>
      </c>
      <c r="G32" s="11">
        <v>111</v>
      </c>
      <c r="H32" s="11">
        <v>98.7</v>
      </c>
      <c r="I32" s="11">
        <v>10.8</v>
      </c>
      <c r="J32" s="11">
        <v>61</v>
      </c>
      <c r="K32" s="11">
        <v>8</v>
      </c>
      <c r="L32" s="11">
        <v>3.2</v>
      </c>
      <c r="M32" s="11">
        <v>0.5</v>
      </c>
      <c r="N32" s="11">
        <v>26.5</v>
      </c>
      <c r="O32" s="11">
        <v>1.9</v>
      </c>
      <c r="P32" s="11">
        <v>1252.3</v>
      </c>
      <c r="Q32" s="11">
        <v>4.3</v>
      </c>
      <c r="R32" s="11">
        <v>0.3</v>
      </c>
      <c r="S32" s="11">
        <v>2</v>
      </c>
      <c r="T32" s="11">
        <v>3.1</v>
      </c>
      <c r="U32" s="11">
        <v>1.7</v>
      </c>
      <c r="V32" s="11">
        <v>1.4</v>
      </c>
      <c r="W32" s="11">
        <v>3.2</v>
      </c>
      <c r="X32" s="11">
        <v>1</v>
      </c>
      <c r="Y32" s="11">
        <v>2.4</v>
      </c>
      <c r="Z32" s="11">
        <v>0.9</v>
      </c>
      <c r="AA32" s="11">
        <v>0.6</v>
      </c>
      <c r="AI32" s="107">
        <v>150</v>
      </c>
      <c r="AJ32" s="107">
        <f t="shared" ref="AJ32:BL32" si="56">HLOOKUP(AJ$2,$E31:$AG32,2,FALSE)</f>
        <v>3.4</v>
      </c>
      <c r="AK32" s="107">
        <f t="shared" si="56"/>
        <v>5.7</v>
      </c>
      <c r="AL32" s="107">
        <f t="shared" si="56"/>
        <v>111</v>
      </c>
      <c r="AM32" s="107">
        <f t="shared" si="56"/>
        <v>98.7</v>
      </c>
      <c r="AN32" s="107">
        <f t="shared" si="56"/>
        <v>10.8</v>
      </c>
      <c r="AO32" s="107">
        <f t="shared" si="56"/>
        <v>61</v>
      </c>
      <c r="AP32" s="107">
        <f t="shared" si="56"/>
        <v>8</v>
      </c>
      <c r="AQ32" s="107">
        <f t="shared" si="56"/>
        <v>3.2</v>
      </c>
      <c r="AR32" s="107">
        <f t="shared" si="56"/>
        <v>0.5</v>
      </c>
      <c r="AS32" s="107" t="e">
        <f t="shared" si="56"/>
        <v>#N/A</v>
      </c>
      <c r="AT32" s="107">
        <f t="shared" si="56"/>
        <v>26.5</v>
      </c>
      <c r="AU32" s="107">
        <f t="shared" si="56"/>
        <v>1.9</v>
      </c>
      <c r="AV32" s="107">
        <f t="shared" si="56"/>
        <v>1252.3</v>
      </c>
      <c r="AW32" s="107" t="e">
        <f t="shared" si="56"/>
        <v>#N/A</v>
      </c>
      <c r="AX32" s="107">
        <f t="shared" si="56"/>
        <v>4.3</v>
      </c>
      <c r="AY32" s="107">
        <f t="shared" si="56"/>
        <v>0.3</v>
      </c>
      <c r="AZ32" s="107" t="e">
        <f t="shared" si="56"/>
        <v>#N/A</v>
      </c>
      <c r="BA32" s="107" t="e">
        <f t="shared" si="56"/>
        <v>#N/A</v>
      </c>
      <c r="BB32" s="107">
        <f t="shared" si="56"/>
        <v>2</v>
      </c>
      <c r="BC32" s="107">
        <f t="shared" si="56"/>
        <v>3.1</v>
      </c>
      <c r="BD32" s="107">
        <f t="shared" si="56"/>
        <v>1.7</v>
      </c>
      <c r="BE32" s="107" t="e">
        <f t="shared" si="56"/>
        <v>#N/A</v>
      </c>
      <c r="BF32" s="107">
        <f t="shared" si="56"/>
        <v>1.4</v>
      </c>
      <c r="BG32" s="107">
        <f t="shared" si="56"/>
        <v>3.2</v>
      </c>
      <c r="BH32" s="107" t="e">
        <f t="shared" si="56"/>
        <v>#N/A</v>
      </c>
      <c r="BI32" s="107">
        <f t="shared" si="56"/>
        <v>1</v>
      </c>
      <c r="BJ32" s="107" t="e">
        <f t="shared" si="56"/>
        <v>#N/A</v>
      </c>
      <c r="BK32" s="107">
        <f t="shared" si="56"/>
        <v>2.4</v>
      </c>
      <c r="BL32" s="107">
        <f t="shared" si="56"/>
        <v>0.9</v>
      </c>
      <c r="BM32" s="107" t="e">
        <f t="shared" ref="BM32:BS32" si="57">HLOOKUP(BM$2,$E31:$AG32,2,FALSE)</f>
        <v>#N/A</v>
      </c>
      <c r="BN32" s="107" t="e">
        <f t="shared" si="57"/>
        <v>#N/A</v>
      </c>
      <c r="BO32" s="107" t="e">
        <f t="shared" si="57"/>
        <v>#N/A</v>
      </c>
      <c r="BP32" s="107" t="e">
        <f t="shared" si="57"/>
        <v>#N/A</v>
      </c>
      <c r="BQ32" s="107" t="e">
        <f t="shared" si="57"/>
        <v>#N/A</v>
      </c>
      <c r="BR32" s="107">
        <f t="shared" si="57"/>
        <v>0.6</v>
      </c>
      <c r="BS32" s="107" t="e">
        <f t="shared" si="57"/>
        <v>#N/A</v>
      </c>
      <c r="BT32" s="107" t="e">
        <f t="shared" ref="BT32" si="58">HLOOKUP(BT$2,$E31:$AG32,2,FALSE)</f>
        <v>#N/A</v>
      </c>
      <c r="BU32" s="107" t="e">
        <f t="shared" ref="BU32" si="59">HLOOKUP(BU$2,$E31:$AG32,2,FALSE)</f>
        <v>#N/A</v>
      </c>
    </row>
    <row r="33" spans="1:73" x14ac:dyDescent="0.25">
      <c r="B33" s="56">
        <f>A34-1</f>
        <v>159</v>
      </c>
      <c r="C33" s="94" t="s">
        <v>362</v>
      </c>
      <c r="D33" s="71" t="s">
        <v>0</v>
      </c>
      <c r="E33" s="11" t="s">
        <v>326</v>
      </c>
      <c r="F33" s="11" t="s">
        <v>327</v>
      </c>
      <c r="G33" s="11" t="s">
        <v>52</v>
      </c>
      <c r="H33" s="11" t="s">
        <v>53</v>
      </c>
      <c r="I33" s="11" t="s">
        <v>328</v>
      </c>
      <c r="J33" s="11" t="s">
        <v>55</v>
      </c>
      <c r="K33" s="11" t="s">
        <v>329</v>
      </c>
      <c r="L33" s="11" t="s">
        <v>330</v>
      </c>
      <c r="M33" s="11" t="s">
        <v>331</v>
      </c>
      <c r="N33" s="11" t="s">
        <v>332</v>
      </c>
      <c r="O33" s="11" t="s">
        <v>333</v>
      </c>
      <c r="P33" s="11" t="s">
        <v>334</v>
      </c>
      <c r="Q33" s="11" t="s">
        <v>336</v>
      </c>
      <c r="R33" s="11" t="s">
        <v>338</v>
      </c>
      <c r="S33" s="11" t="s">
        <v>339</v>
      </c>
      <c r="T33" s="11" t="s">
        <v>341</v>
      </c>
      <c r="U33" s="11" t="s">
        <v>344</v>
      </c>
      <c r="V33" s="11" t="s">
        <v>340</v>
      </c>
      <c r="W33" s="11" t="s">
        <v>343</v>
      </c>
      <c r="X33" s="11" t="s">
        <v>345</v>
      </c>
      <c r="Y33" s="11" t="s">
        <v>352</v>
      </c>
      <c r="Z33" s="11" t="s">
        <v>349</v>
      </c>
      <c r="AA33" s="11" t="s">
        <v>351</v>
      </c>
      <c r="AB33" s="11" t="s">
        <v>350</v>
      </c>
      <c r="BQ33" s="107"/>
      <c r="BR33" s="107"/>
      <c r="BS33" s="107"/>
      <c r="BT33" s="107"/>
      <c r="BU33" s="107"/>
    </row>
    <row r="34" spans="1:73" x14ac:dyDescent="0.25">
      <c r="A34" s="56">
        <v>160</v>
      </c>
      <c r="B34" s="56">
        <f>A34</f>
        <v>160</v>
      </c>
      <c r="C34" s="94"/>
      <c r="D34" s="72" t="s">
        <v>325</v>
      </c>
      <c r="E34" s="11">
        <v>6.4</v>
      </c>
      <c r="F34" s="11">
        <v>48.5</v>
      </c>
      <c r="G34" s="11">
        <v>854.3</v>
      </c>
      <c r="H34" s="11">
        <v>1090.2</v>
      </c>
      <c r="I34" s="11">
        <v>109.6</v>
      </c>
      <c r="J34" s="11">
        <v>724.3</v>
      </c>
      <c r="K34" s="11">
        <v>93.6</v>
      </c>
      <c r="L34" s="11">
        <v>42.6</v>
      </c>
      <c r="M34" s="11">
        <v>5.5</v>
      </c>
      <c r="N34" s="11">
        <v>0.3</v>
      </c>
      <c r="O34" s="11">
        <v>0.6</v>
      </c>
      <c r="P34" s="11">
        <v>1</v>
      </c>
      <c r="Q34" s="11">
        <v>15.8</v>
      </c>
      <c r="R34" s="11">
        <v>2</v>
      </c>
      <c r="S34" s="11">
        <v>0.3</v>
      </c>
      <c r="T34" s="11">
        <v>0.9</v>
      </c>
      <c r="U34" s="11">
        <v>6.4</v>
      </c>
      <c r="V34" s="11">
        <v>2.2999999999999998</v>
      </c>
      <c r="W34" s="11">
        <v>7.8</v>
      </c>
      <c r="X34" s="11">
        <v>8</v>
      </c>
      <c r="Y34" s="11">
        <v>1.1000000000000001</v>
      </c>
      <c r="Z34" s="11">
        <v>5.8</v>
      </c>
      <c r="AA34" s="11">
        <v>1</v>
      </c>
      <c r="AB34" s="11">
        <v>1.1000000000000001</v>
      </c>
      <c r="AI34" s="107">
        <v>160</v>
      </c>
      <c r="AJ34" s="107">
        <f t="shared" ref="AJ34:BL34" si="60">HLOOKUP(AJ$2,$E33:$AG34,2,FALSE)</f>
        <v>6.4</v>
      </c>
      <c r="AK34" s="107">
        <f t="shared" si="60"/>
        <v>48.5</v>
      </c>
      <c r="AL34" s="107">
        <f t="shared" si="60"/>
        <v>854.3</v>
      </c>
      <c r="AM34" s="107">
        <f t="shared" si="60"/>
        <v>1090.2</v>
      </c>
      <c r="AN34" s="107">
        <f t="shared" si="60"/>
        <v>109.6</v>
      </c>
      <c r="AO34" s="107">
        <f t="shared" si="60"/>
        <v>724.3</v>
      </c>
      <c r="AP34" s="107">
        <f t="shared" si="60"/>
        <v>93.6</v>
      </c>
      <c r="AQ34" s="107">
        <f t="shared" si="60"/>
        <v>42.6</v>
      </c>
      <c r="AR34" s="107">
        <f t="shared" si="60"/>
        <v>5.5</v>
      </c>
      <c r="AS34" s="107">
        <f t="shared" si="60"/>
        <v>0.3</v>
      </c>
      <c r="AT34" s="107" t="e">
        <f t="shared" si="60"/>
        <v>#N/A</v>
      </c>
      <c r="AU34" s="107">
        <f t="shared" si="60"/>
        <v>0.6</v>
      </c>
      <c r="AV34" s="107">
        <f t="shared" si="60"/>
        <v>1</v>
      </c>
      <c r="AW34" s="107" t="e">
        <f t="shared" si="60"/>
        <v>#N/A</v>
      </c>
      <c r="AX34" s="107">
        <f t="shared" si="60"/>
        <v>15.8</v>
      </c>
      <c r="AY34" s="107">
        <f t="shared" si="60"/>
        <v>2</v>
      </c>
      <c r="AZ34" s="107">
        <f t="shared" si="60"/>
        <v>0.3</v>
      </c>
      <c r="BA34" s="107" t="e">
        <f t="shared" si="60"/>
        <v>#N/A</v>
      </c>
      <c r="BB34" s="107" t="e">
        <f t="shared" si="60"/>
        <v>#N/A</v>
      </c>
      <c r="BC34" s="107" t="e">
        <f t="shared" si="60"/>
        <v>#N/A</v>
      </c>
      <c r="BD34" s="107">
        <f t="shared" si="60"/>
        <v>0.9</v>
      </c>
      <c r="BE34" s="107">
        <f t="shared" si="60"/>
        <v>6.4</v>
      </c>
      <c r="BF34" s="107">
        <f t="shared" si="60"/>
        <v>2.2999999999999998</v>
      </c>
      <c r="BG34" s="107" t="e">
        <f t="shared" si="60"/>
        <v>#N/A</v>
      </c>
      <c r="BH34" s="107">
        <f t="shared" si="60"/>
        <v>7.8</v>
      </c>
      <c r="BI34" s="107">
        <f t="shared" si="60"/>
        <v>8</v>
      </c>
      <c r="BJ34" s="107">
        <f t="shared" si="60"/>
        <v>1.1000000000000001</v>
      </c>
      <c r="BK34" s="107" t="e">
        <f t="shared" si="60"/>
        <v>#N/A</v>
      </c>
      <c r="BL34" s="107" t="e">
        <f t="shared" si="60"/>
        <v>#N/A</v>
      </c>
      <c r="BM34" s="107" t="e">
        <f t="shared" ref="BM34:BS34" si="61">HLOOKUP(BM$2,$E33:$AG34,2,FALSE)</f>
        <v>#N/A</v>
      </c>
      <c r="BN34" s="107" t="e">
        <f t="shared" si="61"/>
        <v>#N/A</v>
      </c>
      <c r="BO34" s="107">
        <f t="shared" si="61"/>
        <v>5.8</v>
      </c>
      <c r="BP34" s="107" t="e">
        <f t="shared" si="61"/>
        <v>#N/A</v>
      </c>
      <c r="BQ34" s="107" t="e">
        <f t="shared" si="61"/>
        <v>#N/A</v>
      </c>
      <c r="BR34" s="107">
        <f t="shared" si="61"/>
        <v>1</v>
      </c>
      <c r="BS34" s="107" t="e">
        <f t="shared" si="61"/>
        <v>#N/A</v>
      </c>
      <c r="BT34" s="107">
        <f t="shared" ref="BT34" si="62">HLOOKUP(BT$2,$E33:$AG34,2,FALSE)</f>
        <v>1.1000000000000001</v>
      </c>
      <c r="BU34" s="107" t="e">
        <f t="shared" ref="BU34" si="63">HLOOKUP(BU$2,$E33:$AG34,2,FALSE)</f>
        <v>#N/A</v>
      </c>
    </row>
    <row r="35" spans="1:73" x14ac:dyDescent="0.25">
      <c r="B35" s="56">
        <f>A36-1</f>
        <v>169</v>
      </c>
      <c r="C35" s="94" t="s">
        <v>324</v>
      </c>
      <c r="D35" s="71" t="s">
        <v>0</v>
      </c>
      <c r="E35" s="11" t="s">
        <v>326</v>
      </c>
      <c r="F35" s="11" t="s">
        <v>327</v>
      </c>
      <c r="G35" s="11" t="s">
        <v>52</v>
      </c>
      <c r="H35" s="11" t="s">
        <v>53</v>
      </c>
      <c r="I35" s="11" t="s">
        <v>328</v>
      </c>
      <c r="J35" s="11" t="s">
        <v>55</v>
      </c>
      <c r="K35" s="11" t="s">
        <v>329</v>
      </c>
      <c r="L35" s="11" t="s">
        <v>330</v>
      </c>
      <c r="M35" s="11" t="s">
        <v>331</v>
      </c>
      <c r="N35" s="11" t="s">
        <v>332</v>
      </c>
      <c r="O35" s="11" t="s">
        <v>334</v>
      </c>
      <c r="P35" s="11" t="s">
        <v>336</v>
      </c>
      <c r="Q35" s="11" t="s">
        <v>338</v>
      </c>
      <c r="R35" s="11" t="s">
        <v>341</v>
      </c>
      <c r="S35" s="11" t="s">
        <v>344</v>
      </c>
      <c r="T35" s="11" t="s">
        <v>340</v>
      </c>
      <c r="U35" s="11" t="s">
        <v>345</v>
      </c>
      <c r="V35" s="11" t="s">
        <v>346</v>
      </c>
      <c r="W35" s="11" t="s">
        <v>348</v>
      </c>
      <c r="X35" s="11" t="s">
        <v>349</v>
      </c>
      <c r="Y35" s="11" t="s">
        <v>351</v>
      </c>
      <c r="Z35" s="11" t="s">
        <v>354</v>
      </c>
      <c r="BQ35" s="107"/>
      <c r="BR35" s="107"/>
      <c r="BS35" s="107"/>
      <c r="BT35" s="107"/>
      <c r="BU35" s="107"/>
    </row>
    <row r="36" spans="1:73" x14ac:dyDescent="0.25">
      <c r="A36" s="56">
        <v>170</v>
      </c>
      <c r="B36" s="56">
        <f>A36</f>
        <v>170</v>
      </c>
      <c r="C36" s="94"/>
      <c r="D36" s="72" t="s">
        <v>325</v>
      </c>
      <c r="E36" s="11">
        <v>5.4</v>
      </c>
      <c r="F36" s="11">
        <v>18.5</v>
      </c>
      <c r="G36" s="11">
        <v>1359.7</v>
      </c>
      <c r="H36" s="11">
        <v>1116.8</v>
      </c>
      <c r="I36" s="11">
        <v>127.1</v>
      </c>
      <c r="J36" s="11">
        <v>1519.2</v>
      </c>
      <c r="K36" s="11">
        <v>29.6</v>
      </c>
      <c r="L36" s="11">
        <v>37.5</v>
      </c>
      <c r="M36" s="11">
        <v>1.3</v>
      </c>
      <c r="N36" s="11">
        <v>0.4</v>
      </c>
      <c r="O36" s="11">
        <v>2.2000000000000002</v>
      </c>
      <c r="P36" s="11">
        <v>6.1</v>
      </c>
      <c r="Q36" s="11">
        <v>0.7</v>
      </c>
      <c r="R36" s="11">
        <v>2.6</v>
      </c>
      <c r="S36" s="11">
        <v>4.4000000000000004</v>
      </c>
      <c r="T36" s="11">
        <v>1.2</v>
      </c>
      <c r="U36" s="11">
        <v>2</v>
      </c>
      <c r="V36" s="11">
        <v>3.1</v>
      </c>
      <c r="W36" s="11">
        <v>0.2</v>
      </c>
      <c r="X36" s="11">
        <v>6.8</v>
      </c>
      <c r="Y36" s="11">
        <v>0.6</v>
      </c>
      <c r="Z36" s="11">
        <v>0.1</v>
      </c>
      <c r="AI36" s="107">
        <v>170</v>
      </c>
      <c r="AJ36" s="107">
        <f t="shared" ref="AJ36:BL36" si="64">HLOOKUP(AJ$2,$E35:$AG36,2,FALSE)</f>
        <v>5.4</v>
      </c>
      <c r="AK36" s="107">
        <f t="shared" si="64"/>
        <v>18.5</v>
      </c>
      <c r="AL36" s="107">
        <f t="shared" si="64"/>
        <v>1359.7</v>
      </c>
      <c r="AM36" s="107">
        <f t="shared" si="64"/>
        <v>1116.8</v>
      </c>
      <c r="AN36" s="107">
        <f t="shared" si="64"/>
        <v>127.1</v>
      </c>
      <c r="AO36" s="107">
        <f t="shared" si="64"/>
        <v>1519.2</v>
      </c>
      <c r="AP36" s="107">
        <f t="shared" si="64"/>
        <v>29.6</v>
      </c>
      <c r="AQ36" s="107">
        <f t="shared" si="64"/>
        <v>37.5</v>
      </c>
      <c r="AR36" s="107">
        <f t="shared" si="64"/>
        <v>1.3</v>
      </c>
      <c r="AS36" s="107">
        <f t="shared" si="64"/>
        <v>0.4</v>
      </c>
      <c r="AT36" s="107" t="e">
        <f t="shared" si="64"/>
        <v>#N/A</v>
      </c>
      <c r="AU36" s="107" t="e">
        <f t="shared" si="64"/>
        <v>#N/A</v>
      </c>
      <c r="AV36" s="107">
        <f t="shared" si="64"/>
        <v>2.2000000000000002</v>
      </c>
      <c r="AW36" s="107" t="e">
        <f t="shared" si="64"/>
        <v>#N/A</v>
      </c>
      <c r="AX36" s="107">
        <f t="shared" si="64"/>
        <v>6.1</v>
      </c>
      <c r="AY36" s="107">
        <f t="shared" si="64"/>
        <v>0.7</v>
      </c>
      <c r="AZ36" s="107" t="e">
        <f t="shared" si="64"/>
        <v>#N/A</v>
      </c>
      <c r="BA36" s="107" t="e">
        <f t="shared" si="64"/>
        <v>#N/A</v>
      </c>
      <c r="BB36" s="107" t="e">
        <f t="shared" si="64"/>
        <v>#N/A</v>
      </c>
      <c r="BC36" s="107" t="e">
        <f t="shared" si="64"/>
        <v>#N/A</v>
      </c>
      <c r="BD36" s="107">
        <f t="shared" si="64"/>
        <v>2.6</v>
      </c>
      <c r="BE36" s="107">
        <f t="shared" si="64"/>
        <v>4.4000000000000004</v>
      </c>
      <c r="BF36" s="107">
        <f t="shared" si="64"/>
        <v>1.2</v>
      </c>
      <c r="BG36" s="107" t="e">
        <f t="shared" si="64"/>
        <v>#N/A</v>
      </c>
      <c r="BH36" s="107" t="e">
        <f t="shared" si="64"/>
        <v>#N/A</v>
      </c>
      <c r="BI36" s="107">
        <f t="shared" si="64"/>
        <v>2</v>
      </c>
      <c r="BJ36" s="107" t="e">
        <f t="shared" si="64"/>
        <v>#N/A</v>
      </c>
      <c r="BK36" s="107">
        <f t="shared" si="64"/>
        <v>3.1</v>
      </c>
      <c r="BL36" s="107" t="e">
        <f t="shared" si="64"/>
        <v>#N/A</v>
      </c>
      <c r="BM36" s="107">
        <f t="shared" ref="BM36:BS36" si="65">HLOOKUP(BM$2,$E35:$AG36,2,FALSE)</f>
        <v>0.2</v>
      </c>
      <c r="BN36" s="107" t="e">
        <f t="shared" si="65"/>
        <v>#N/A</v>
      </c>
      <c r="BO36" s="107">
        <f t="shared" si="65"/>
        <v>6.8</v>
      </c>
      <c r="BP36" s="107" t="e">
        <f t="shared" si="65"/>
        <v>#N/A</v>
      </c>
      <c r="BQ36" s="107" t="e">
        <f t="shared" si="65"/>
        <v>#N/A</v>
      </c>
      <c r="BR36" s="107">
        <f t="shared" si="65"/>
        <v>0.6</v>
      </c>
      <c r="BS36" s="107">
        <f t="shared" si="65"/>
        <v>0.1</v>
      </c>
      <c r="BT36" s="107" t="e">
        <f t="shared" ref="BT36" si="66">HLOOKUP(BT$2,$E35:$AG36,2,FALSE)</f>
        <v>#N/A</v>
      </c>
      <c r="BU36" s="107" t="e">
        <f t="shared" ref="BU36" si="67">HLOOKUP(BU$2,$E35:$AG36,2,FALSE)</f>
        <v>#N/A</v>
      </c>
    </row>
    <row r="37" spans="1:73" x14ac:dyDescent="0.25">
      <c r="B37" s="56">
        <f>A38-1</f>
        <v>179</v>
      </c>
      <c r="C37" s="94" t="s">
        <v>370</v>
      </c>
      <c r="D37" s="71" t="s">
        <v>0</v>
      </c>
      <c r="E37" s="11" t="s">
        <v>326</v>
      </c>
      <c r="F37" s="11" t="s">
        <v>327</v>
      </c>
      <c r="G37" s="11" t="s">
        <v>52</v>
      </c>
      <c r="H37" s="11" t="s">
        <v>53</v>
      </c>
      <c r="I37" s="11" t="s">
        <v>328</v>
      </c>
      <c r="J37" s="11" t="s">
        <v>55</v>
      </c>
      <c r="K37" s="11" t="s">
        <v>329</v>
      </c>
      <c r="L37" s="11" t="s">
        <v>330</v>
      </c>
      <c r="M37" s="11" t="s">
        <v>331</v>
      </c>
      <c r="N37" s="11" t="s">
        <v>332</v>
      </c>
      <c r="O37" s="11" t="s">
        <v>334</v>
      </c>
      <c r="P37" s="11" t="s">
        <v>336</v>
      </c>
      <c r="Q37" s="11" t="s">
        <v>338</v>
      </c>
      <c r="R37" s="11" t="s">
        <v>340</v>
      </c>
      <c r="S37" s="11" t="s">
        <v>343</v>
      </c>
      <c r="T37" s="11" t="s">
        <v>346</v>
      </c>
      <c r="U37" s="11" t="s">
        <v>349</v>
      </c>
      <c r="V37" s="11" t="s">
        <v>351</v>
      </c>
      <c r="W37" s="11" t="s">
        <v>354</v>
      </c>
      <c r="X37" s="11" t="s">
        <v>350</v>
      </c>
      <c r="BQ37" s="107"/>
      <c r="BR37" s="107"/>
      <c r="BS37" s="107"/>
      <c r="BT37" s="107"/>
      <c r="BU37" s="107"/>
    </row>
    <row r="38" spans="1:73" x14ac:dyDescent="0.25">
      <c r="A38" s="56">
        <v>180</v>
      </c>
      <c r="B38" s="56">
        <f>A38</f>
        <v>180</v>
      </c>
      <c r="C38" s="94"/>
      <c r="D38" s="72" t="s">
        <v>325</v>
      </c>
      <c r="E38" s="11">
        <v>4.5</v>
      </c>
      <c r="F38" s="11">
        <v>10.199999999999999</v>
      </c>
      <c r="G38" s="11">
        <v>1212.2</v>
      </c>
      <c r="H38" s="11">
        <v>990.7</v>
      </c>
      <c r="I38" s="11">
        <v>136.5</v>
      </c>
      <c r="J38" s="11">
        <v>1816.4</v>
      </c>
      <c r="K38" s="11">
        <v>26.5</v>
      </c>
      <c r="L38" s="11">
        <v>33.5</v>
      </c>
      <c r="M38" s="11">
        <v>0.4</v>
      </c>
      <c r="N38" s="11">
        <v>0.6</v>
      </c>
      <c r="O38" s="11">
        <v>1.9</v>
      </c>
      <c r="P38" s="11">
        <v>1.6</v>
      </c>
      <c r="Q38" s="11">
        <v>0.2</v>
      </c>
      <c r="R38" s="11">
        <v>2.4</v>
      </c>
      <c r="S38" s="11">
        <v>2</v>
      </c>
      <c r="T38" s="11">
        <v>4.5999999999999996</v>
      </c>
      <c r="U38" s="11">
        <v>9.1</v>
      </c>
      <c r="V38" s="11">
        <v>1.9</v>
      </c>
      <c r="W38" s="11">
        <v>0.1</v>
      </c>
      <c r="X38" s="11">
        <v>0.9</v>
      </c>
      <c r="AI38" s="107">
        <v>180</v>
      </c>
      <c r="AJ38" s="107">
        <f t="shared" ref="AJ38:BL38" si="68">HLOOKUP(AJ$2,$E37:$AG38,2,FALSE)</f>
        <v>4.5</v>
      </c>
      <c r="AK38" s="107">
        <f t="shared" si="68"/>
        <v>10.199999999999999</v>
      </c>
      <c r="AL38" s="107">
        <f t="shared" si="68"/>
        <v>1212.2</v>
      </c>
      <c r="AM38" s="107">
        <f t="shared" si="68"/>
        <v>990.7</v>
      </c>
      <c r="AN38" s="107">
        <f t="shared" si="68"/>
        <v>136.5</v>
      </c>
      <c r="AO38" s="107">
        <f t="shared" si="68"/>
        <v>1816.4</v>
      </c>
      <c r="AP38" s="107">
        <f t="shared" si="68"/>
        <v>26.5</v>
      </c>
      <c r="AQ38" s="107">
        <f t="shared" si="68"/>
        <v>33.5</v>
      </c>
      <c r="AR38" s="107">
        <f t="shared" si="68"/>
        <v>0.4</v>
      </c>
      <c r="AS38" s="107">
        <f t="shared" si="68"/>
        <v>0.6</v>
      </c>
      <c r="AT38" s="107" t="e">
        <f t="shared" si="68"/>
        <v>#N/A</v>
      </c>
      <c r="AU38" s="107" t="e">
        <f t="shared" si="68"/>
        <v>#N/A</v>
      </c>
      <c r="AV38" s="107">
        <f t="shared" si="68"/>
        <v>1.9</v>
      </c>
      <c r="AW38" s="107" t="e">
        <f t="shared" si="68"/>
        <v>#N/A</v>
      </c>
      <c r="AX38" s="107">
        <f t="shared" si="68"/>
        <v>1.6</v>
      </c>
      <c r="AY38" s="107">
        <f t="shared" si="68"/>
        <v>0.2</v>
      </c>
      <c r="AZ38" s="107" t="e">
        <f t="shared" si="68"/>
        <v>#N/A</v>
      </c>
      <c r="BA38" s="107" t="e">
        <f t="shared" si="68"/>
        <v>#N/A</v>
      </c>
      <c r="BB38" s="107" t="e">
        <f t="shared" si="68"/>
        <v>#N/A</v>
      </c>
      <c r="BC38" s="107" t="e">
        <f t="shared" si="68"/>
        <v>#N/A</v>
      </c>
      <c r="BD38" s="107" t="e">
        <f t="shared" si="68"/>
        <v>#N/A</v>
      </c>
      <c r="BE38" s="107" t="e">
        <f t="shared" si="68"/>
        <v>#N/A</v>
      </c>
      <c r="BF38" s="107">
        <f t="shared" si="68"/>
        <v>2.4</v>
      </c>
      <c r="BG38" s="107" t="e">
        <f t="shared" si="68"/>
        <v>#N/A</v>
      </c>
      <c r="BH38" s="107">
        <f t="shared" si="68"/>
        <v>2</v>
      </c>
      <c r="BI38" s="107" t="e">
        <f t="shared" si="68"/>
        <v>#N/A</v>
      </c>
      <c r="BJ38" s="107" t="e">
        <f t="shared" si="68"/>
        <v>#N/A</v>
      </c>
      <c r="BK38" s="107">
        <f t="shared" si="68"/>
        <v>4.5999999999999996</v>
      </c>
      <c r="BL38" s="107" t="e">
        <f t="shared" si="68"/>
        <v>#N/A</v>
      </c>
      <c r="BM38" s="107" t="e">
        <f t="shared" ref="BM38:BS38" si="69">HLOOKUP(BM$2,$E37:$AG38,2,FALSE)</f>
        <v>#N/A</v>
      </c>
      <c r="BN38" s="107" t="e">
        <f t="shared" si="69"/>
        <v>#N/A</v>
      </c>
      <c r="BO38" s="107">
        <f t="shared" si="69"/>
        <v>9.1</v>
      </c>
      <c r="BP38" s="107" t="e">
        <f t="shared" si="69"/>
        <v>#N/A</v>
      </c>
      <c r="BQ38" s="107" t="e">
        <f t="shared" si="69"/>
        <v>#N/A</v>
      </c>
      <c r="BR38" s="107">
        <f t="shared" si="69"/>
        <v>1.9</v>
      </c>
      <c r="BS38" s="107">
        <f t="shared" si="69"/>
        <v>0.1</v>
      </c>
      <c r="BT38" s="107">
        <f t="shared" ref="BT38" si="70">HLOOKUP(BT$2,$E37:$AG38,2,FALSE)</f>
        <v>0.9</v>
      </c>
      <c r="BU38" s="107" t="e">
        <f t="shared" ref="BU38" si="71">HLOOKUP(BU$2,$E37:$AG38,2,FALSE)</f>
        <v>#N/A</v>
      </c>
    </row>
    <row r="39" spans="1:73" x14ac:dyDescent="0.25">
      <c r="B39" s="56">
        <f>A40-1</f>
        <v>189</v>
      </c>
      <c r="C39" s="94" t="s">
        <v>360</v>
      </c>
      <c r="D39" s="71" t="s">
        <v>0</v>
      </c>
      <c r="E39" s="11" t="s">
        <v>326</v>
      </c>
      <c r="F39" s="11" t="s">
        <v>327</v>
      </c>
      <c r="G39" s="11" t="s">
        <v>52</v>
      </c>
      <c r="H39" s="11" t="s">
        <v>53</v>
      </c>
      <c r="I39" s="11" t="s">
        <v>328</v>
      </c>
      <c r="J39" s="11" t="s">
        <v>55</v>
      </c>
      <c r="K39" s="11" t="s">
        <v>329</v>
      </c>
      <c r="L39" s="11" t="s">
        <v>330</v>
      </c>
      <c r="M39" s="11" t="s">
        <v>331</v>
      </c>
      <c r="N39" s="11" t="s">
        <v>332</v>
      </c>
      <c r="O39" s="11" t="s">
        <v>334</v>
      </c>
      <c r="P39" s="11" t="s">
        <v>336</v>
      </c>
      <c r="Q39" s="11" t="s">
        <v>338</v>
      </c>
      <c r="R39" s="11" t="s">
        <v>344</v>
      </c>
      <c r="S39" s="11" t="s">
        <v>343</v>
      </c>
      <c r="T39" s="11" t="s">
        <v>346</v>
      </c>
      <c r="U39" s="11" t="s">
        <v>353</v>
      </c>
      <c r="V39" s="11" t="s">
        <v>349</v>
      </c>
      <c r="W39" s="11" t="s">
        <v>351</v>
      </c>
      <c r="BQ39" s="107"/>
      <c r="BR39" s="107"/>
      <c r="BS39" s="107"/>
      <c r="BT39" s="107"/>
      <c r="BU39" s="107"/>
    </row>
    <row r="40" spans="1:73" x14ac:dyDescent="0.25">
      <c r="A40" s="56">
        <v>190</v>
      </c>
      <c r="B40" s="56">
        <f>A40</f>
        <v>190</v>
      </c>
      <c r="C40" s="94"/>
      <c r="D40" s="72" t="s">
        <v>325</v>
      </c>
      <c r="E40" s="11">
        <v>6.5</v>
      </c>
      <c r="F40" s="11">
        <v>13.4</v>
      </c>
      <c r="G40" s="11">
        <v>1382.5</v>
      </c>
      <c r="H40" s="11">
        <v>978.2</v>
      </c>
      <c r="I40" s="11">
        <v>127</v>
      </c>
      <c r="J40" s="11">
        <v>1686.3</v>
      </c>
      <c r="K40" s="11">
        <v>20.5</v>
      </c>
      <c r="L40" s="11">
        <v>36.5</v>
      </c>
      <c r="M40" s="11">
        <v>1.3</v>
      </c>
      <c r="N40" s="11">
        <v>0.6</v>
      </c>
      <c r="O40" s="11">
        <v>1.6</v>
      </c>
      <c r="P40" s="11">
        <v>3.7</v>
      </c>
      <c r="Q40" s="11">
        <v>0.4</v>
      </c>
      <c r="R40" s="11">
        <v>2.4</v>
      </c>
      <c r="S40" s="11">
        <v>1.4</v>
      </c>
      <c r="T40" s="11">
        <v>1.8</v>
      </c>
      <c r="U40" s="11">
        <v>1.2</v>
      </c>
      <c r="V40" s="11">
        <v>7.6</v>
      </c>
      <c r="W40" s="11">
        <v>0.5</v>
      </c>
      <c r="AI40" s="107">
        <v>190</v>
      </c>
      <c r="AJ40" s="107">
        <f t="shared" ref="AJ40:BL40" si="72">HLOOKUP(AJ$2,$E39:$AG40,2,FALSE)</f>
        <v>6.5</v>
      </c>
      <c r="AK40" s="107">
        <f t="shared" si="72"/>
        <v>13.4</v>
      </c>
      <c r="AL40" s="107">
        <f t="shared" si="72"/>
        <v>1382.5</v>
      </c>
      <c r="AM40" s="107">
        <f t="shared" si="72"/>
        <v>978.2</v>
      </c>
      <c r="AN40" s="107">
        <f t="shared" si="72"/>
        <v>127</v>
      </c>
      <c r="AO40" s="107">
        <f t="shared" si="72"/>
        <v>1686.3</v>
      </c>
      <c r="AP40" s="107">
        <f t="shared" si="72"/>
        <v>20.5</v>
      </c>
      <c r="AQ40" s="107">
        <f t="shared" si="72"/>
        <v>36.5</v>
      </c>
      <c r="AR40" s="107">
        <f t="shared" si="72"/>
        <v>1.3</v>
      </c>
      <c r="AS40" s="107">
        <f t="shared" si="72"/>
        <v>0.6</v>
      </c>
      <c r="AT40" s="107" t="e">
        <f t="shared" si="72"/>
        <v>#N/A</v>
      </c>
      <c r="AU40" s="107" t="e">
        <f t="shared" si="72"/>
        <v>#N/A</v>
      </c>
      <c r="AV40" s="107">
        <f t="shared" si="72"/>
        <v>1.6</v>
      </c>
      <c r="AW40" s="107" t="e">
        <f t="shared" si="72"/>
        <v>#N/A</v>
      </c>
      <c r="AX40" s="107">
        <f t="shared" si="72"/>
        <v>3.7</v>
      </c>
      <c r="AY40" s="107">
        <f t="shared" si="72"/>
        <v>0.4</v>
      </c>
      <c r="AZ40" s="107" t="e">
        <f t="shared" si="72"/>
        <v>#N/A</v>
      </c>
      <c r="BA40" s="107" t="e">
        <f t="shared" si="72"/>
        <v>#N/A</v>
      </c>
      <c r="BB40" s="107" t="e">
        <f t="shared" si="72"/>
        <v>#N/A</v>
      </c>
      <c r="BC40" s="107" t="e">
        <f t="shared" si="72"/>
        <v>#N/A</v>
      </c>
      <c r="BD40" s="107" t="e">
        <f t="shared" si="72"/>
        <v>#N/A</v>
      </c>
      <c r="BE40" s="107">
        <f t="shared" si="72"/>
        <v>2.4</v>
      </c>
      <c r="BF40" s="107" t="e">
        <f t="shared" si="72"/>
        <v>#N/A</v>
      </c>
      <c r="BG40" s="107" t="e">
        <f t="shared" si="72"/>
        <v>#N/A</v>
      </c>
      <c r="BH40" s="107">
        <f t="shared" si="72"/>
        <v>1.4</v>
      </c>
      <c r="BI40" s="107" t="e">
        <f t="shared" si="72"/>
        <v>#N/A</v>
      </c>
      <c r="BJ40" s="107" t="e">
        <f t="shared" si="72"/>
        <v>#N/A</v>
      </c>
      <c r="BK40" s="107">
        <f t="shared" si="72"/>
        <v>1.8</v>
      </c>
      <c r="BL40" s="107" t="e">
        <f t="shared" si="72"/>
        <v>#N/A</v>
      </c>
      <c r="BM40" s="107" t="e">
        <f t="shared" ref="BM40:BS40" si="73">HLOOKUP(BM$2,$E39:$AG40,2,FALSE)</f>
        <v>#N/A</v>
      </c>
      <c r="BN40" s="107">
        <f t="shared" si="73"/>
        <v>1.2</v>
      </c>
      <c r="BO40" s="107">
        <f t="shared" si="73"/>
        <v>7.6</v>
      </c>
      <c r="BP40" s="107" t="e">
        <f t="shared" si="73"/>
        <v>#N/A</v>
      </c>
      <c r="BQ40" s="107" t="e">
        <f t="shared" si="73"/>
        <v>#N/A</v>
      </c>
      <c r="BR40" s="107">
        <f t="shared" si="73"/>
        <v>0.5</v>
      </c>
      <c r="BS40" s="107" t="e">
        <f t="shared" si="73"/>
        <v>#N/A</v>
      </c>
      <c r="BT40" s="107" t="e">
        <f t="shared" ref="BT40" si="74">HLOOKUP(BT$2,$E39:$AG40,2,FALSE)</f>
        <v>#N/A</v>
      </c>
      <c r="BU40" s="107" t="e">
        <f t="shared" ref="BU40" si="75">HLOOKUP(BU$2,$E39:$AG40,2,FALSE)</f>
        <v>#N/A</v>
      </c>
    </row>
    <row r="41" spans="1:73" x14ac:dyDescent="0.25">
      <c r="B41" s="56">
        <f>A42-1</f>
        <v>199</v>
      </c>
      <c r="C41" s="94" t="s">
        <v>371</v>
      </c>
      <c r="D41" s="71" t="s">
        <v>0</v>
      </c>
      <c r="E41" s="11" t="s">
        <v>326</v>
      </c>
      <c r="F41" s="11" t="s">
        <v>327</v>
      </c>
      <c r="G41" s="11" t="s">
        <v>52</v>
      </c>
      <c r="H41" s="11" t="s">
        <v>53</v>
      </c>
      <c r="I41" s="11" t="s">
        <v>328</v>
      </c>
      <c r="J41" s="11" t="s">
        <v>55</v>
      </c>
      <c r="K41" s="11" t="s">
        <v>329</v>
      </c>
      <c r="L41" s="11" t="s">
        <v>330</v>
      </c>
      <c r="M41" s="11" t="s">
        <v>331</v>
      </c>
      <c r="N41" s="11" t="s">
        <v>332</v>
      </c>
      <c r="O41" s="11" t="s">
        <v>334</v>
      </c>
      <c r="P41" s="11" t="s">
        <v>336</v>
      </c>
      <c r="Q41" s="11" t="s">
        <v>338</v>
      </c>
      <c r="R41" s="11" t="s">
        <v>341</v>
      </c>
      <c r="S41" s="11" t="s">
        <v>340</v>
      </c>
      <c r="T41" s="11" t="s">
        <v>345</v>
      </c>
      <c r="U41" s="11" t="s">
        <v>346</v>
      </c>
      <c r="V41" s="11" t="s">
        <v>349</v>
      </c>
      <c r="W41" s="11" t="s">
        <v>351</v>
      </c>
      <c r="X41" s="11" t="s">
        <v>350</v>
      </c>
      <c r="BQ41" s="107"/>
      <c r="BR41" s="107"/>
      <c r="BS41" s="107"/>
      <c r="BT41" s="107"/>
      <c r="BU41" s="107"/>
    </row>
    <row r="42" spans="1:73" x14ac:dyDescent="0.25">
      <c r="A42" s="56">
        <v>200</v>
      </c>
      <c r="B42" s="56">
        <f>A42</f>
        <v>200</v>
      </c>
      <c r="C42" s="94"/>
      <c r="D42" s="72" t="s">
        <v>325</v>
      </c>
      <c r="E42" s="11">
        <v>7.8</v>
      </c>
      <c r="F42" s="11">
        <v>25.8</v>
      </c>
      <c r="G42" s="11">
        <v>1407.5</v>
      </c>
      <c r="H42" s="11">
        <v>1119.5</v>
      </c>
      <c r="I42" s="11">
        <v>121.2</v>
      </c>
      <c r="J42" s="11">
        <v>1423.5</v>
      </c>
      <c r="K42" s="11">
        <v>34.6</v>
      </c>
      <c r="L42" s="11">
        <v>37.9</v>
      </c>
      <c r="M42" s="11">
        <v>2.4</v>
      </c>
      <c r="N42" s="11">
        <v>0.5</v>
      </c>
      <c r="O42" s="11">
        <v>2.2000000000000002</v>
      </c>
      <c r="P42" s="11">
        <v>6.3</v>
      </c>
      <c r="Q42" s="11">
        <v>1</v>
      </c>
      <c r="R42" s="11">
        <v>1.1000000000000001</v>
      </c>
      <c r="S42" s="11">
        <v>3.4</v>
      </c>
      <c r="T42" s="11">
        <v>1.6</v>
      </c>
      <c r="U42" s="11">
        <v>1.7</v>
      </c>
      <c r="V42" s="11">
        <v>6.3</v>
      </c>
      <c r="W42" s="11">
        <v>0.2</v>
      </c>
      <c r="X42" s="11">
        <v>0.3</v>
      </c>
      <c r="AI42" s="107">
        <v>200</v>
      </c>
      <c r="AJ42" s="107">
        <f t="shared" ref="AJ42:BL42" si="76">HLOOKUP(AJ$2,$E41:$AG42,2,FALSE)</f>
        <v>7.8</v>
      </c>
      <c r="AK42" s="107">
        <f t="shared" si="76"/>
        <v>25.8</v>
      </c>
      <c r="AL42" s="107">
        <f t="shared" si="76"/>
        <v>1407.5</v>
      </c>
      <c r="AM42" s="107">
        <f t="shared" si="76"/>
        <v>1119.5</v>
      </c>
      <c r="AN42" s="107">
        <f t="shared" si="76"/>
        <v>121.2</v>
      </c>
      <c r="AO42" s="107">
        <f t="shared" si="76"/>
        <v>1423.5</v>
      </c>
      <c r="AP42" s="107">
        <f t="shared" si="76"/>
        <v>34.6</v>
      </c>
      <c r="AQ42" s="107">
        <f t="shared" si="76"/>
        <v>37.9</v>
      </c>
      <c r="AR42" s="107">
        <f t="shared" si="76"/>
        <v>2.4</v>
      </c>
      <c r="AS42" s="107">
        <f t="shared" si="76"/>
        <v>0.5</v>
      </c>
      <c r="AT42" s="107" t="e">
        <f t="shared" si="76"/>
        <v>#N/A</v>
      </c>
      <c r="AU42" s="107" t="e">
        <f t="shared" si="76"/>
        <v>#N/A</v>
      </c>
      <c r="AV42" s="107">
        <f t="shared" si="76"/>
        <v>2.2000000000000002</v>
      </c>
      <c r="AW42" s="107" t="e">
        <f t="shared" si="76"/>
        <v>#N/A</v>
      </c>
      <c r="AX42" s="107">
        <f t="shared" si="76"/>
        <v>6.3</v>
      </c>
      <c r="AY42" s="107">
        <f t="shared" si="76"/>
        <v>1</v>
      </c>
      <c r="AZ42" s="107" t="e">
        <f t="shared" si="76"/>
        <v>#N/A</v>
      </c>
      <c r="BA42" s="107" t="e">
        <f t="shared" si="76"/>
        <v>#N/A</v>
      </c>
      <c r="BB42" s="107" t="e">
        <f t="shared" si="76"/>
        <v>#N/A</v>
      </c>
      <c r="BC42" s="107" t="e">
        <f t="shared" si="76"/>
        <v>#N/A</v>
      </c>
      <c r="BD42" s="107">
        <f t="shared" si="76"/>
        <v>1.1000000000000001</v>
      </c>
      <c r="BE42" s="107" t="e">
        <f t="shared" si="76"/>
        <v>#N/A</v>
      </c>
      <c r="BF42" s="107">
        <f t="shared" si="76"/>
        <v>3.4</v>
      </c>
      <c r="BG42" s="107" t="e">
        <f t="shared" si="76"/>
        <v>#N/A</v>
      </c>
      <c r="BH42" s="107" t="e">
        <f t="shared" si="76"/>
        <v>#N/A</v>
      </c>
      <c r="BI42" s="107">
        <f t="shared" si="76"/>
        <v>1.6</v>
      </c>
      <c r="BJ42" s="107" t="e">
        <f t="shared" si="76"/>
        <v>#N/A</v>
      </c>
      <c r="BK42" s="107">
        <f t="shared" si="76"/>
        <v>1.7</v>
      </c>
      <c r="BL42" s="107" t="e">
        <f t="shared" si="76"/>
        <v>#N/A</v>
      </c>
      <c r="BM42" s="107" t="e">
        <f t="shared" ref="BM42:BS42" si="77">HLOOKUP(BM$2,$E41:$AG42,2,FALSE)</f>
        <v>#N/A</v>
      </c>
      <c r="BN42" s="107" t="e">
        <f t="shared" si="77"/>
        <v>#N/A</v>
      </c>
      <c r="BO42" s="107">
        <f t="shared" si="77"/>
        <v>6.3</v>
      </c>
      <c r="BP42" s="107" t="e">
        <f t="shared" si="77"/>
        <v>#N/A</v>
      </c>
      <c r="BQ42" s="107" t="e">
        <f t="shared" si="77"/>
        <v>#N/A</v>
      </c>
      <c r="BR42" s="107">
        <f t="shared" si="77"/>
        <v>0.2</v>
      </c>
      <c r="BS42" s="107" t="e">
        <f t="shared" si="77"/>
        <v>#N/A</v>
      </c>
      <c r="BT42" s="107">
        <f t="shared" ref="BT42" si="78">HLOOKUP(BT$2,$E41:$AG42,2,FALSE)</f>
        <v>0.3</v>
      </c>
      <c r="BU42" s="107" t="e">
        <f t="shared" ref="BU42" si="79">HLOOKUP(BU$2,$E41:$AG42,2,FALSE)</f>
        <v>#N/A</v>
      </c>
    </row>
    <row r="43" spans="1:73" x14ac:dyDescent="0.25">
      <c r="B43" s="56">
        <f>A44-1</f>
        <v>209</v>
      </c>
      <c r="C43" s="94" t="s">
        <v>359</v>
      </c>
      <c r="D43" s="71" t="s">
        <v>0</v>
      </c>
      <c r="E43" s="11" t="s">
        <v>326</v>
      </c>
      <c r="F43" s="11" t="s">
        <v>327</v>
      </c>
      <c r="G43" s="11" t="s">
        <v>52</v>
      </c>
      <c r="H43" s="11" t="s">
        <v>53</v>
      </c>
      <c r="I43" s="11" t="s">
        <v>328</v>
      </c>
      <c r="J43" s="11" t="s">
        <v>55</v>
      </c>
      <c r="K43" s="11" t="s">
        <v>329</v>
      </c>
      <c r="L43" s="11" t="s">
        <v>330</v>
      </c>
      <c r="M43" s="11" t="s">
        <v>331</v>
      </c>
      <c r="N43" s="11" t="s">
        <v>332</v>
      </c>
      <c r="O43" s="11" t="s">
        <v>333</v>
      </c>
      <c r="P43" s="11" t="s">
        <v>334</v>
      </c>
      <c r="Q43" s="11" t="s">
        <v>336</v>
      </c>
      <c r="R43" s="11" t="s">
        <v>338</v>
      </c>
      <c r="S43" s="11" t="s">
        <v>339</v>
      </c>
      <c r="T43" s="11" t="s">
        <v>341</v>
      </c>
      <c r="U43" s="11" t="s">
        <v>344</v>
      </c>
      <c r="V43" s="11" t="s">
        <v>340</v>
      </c>
      <c r="W43" s="11" t="s">
        <v>343</v>
      </c>
      <c r="X43" s="11" t="s">
        <v>345</v>
      </c>
      <c r="Y43" s="11" t="s">
        <v>352</v>
      </c>
      <c r="Z43" s="11" t="s">
        <v>353</v>
      </c>
      <c r="AA43" s="11" t="s">
        <v>349</v>
      </c>
      <c r="AB43" s="11" t="s">
        <v>350</v>
      </c>
      <c r="BQ43" s="107"/>
      <c r="BR43" s="107"/>
      <c r="BS43" s="107"/>
      <c r="BT43" s="107"/>
      <c r="BU43" s="107"/>
    </row>
    <row r="44" spans="1:73" x14ac:dyDescent="0.25">
      <c r="A44" s="56">
        <v>210</v>
      </c>
      <c r="B44" s="56">
        <f>A44</f>
        <v>210</v>
      </c>
      <c r="C44" s="94"/>
      <c r="D44" s="72" t="s">
        <v>325</v>
      </c>
      <c r="E44" s="11">
        <v>4.2</v>
      </c>
      <c r="F44" s="11">
        <v>21.2</v>
      </c>
      <c r="G44" s="11">
        <v>1070.8</v>
      </c>
      <c r="H44" s="11">
        <v>991.3</v>
      </c>
      <c r="I44" s="11">
        <v>110.3</v>
      </c>
      <c r="J44" s="11">
        <v>1602.7</v>
      </c>
      <c r="K44" s="11">
        <v>27.3</v>
      </c>
      <c r="L44" s="11">
        <v>32.700000000000003</v>
      </c>
      <c r="M44" s="11">
        <v>2.2000000000000002</v>
      </c>
      <c r="N44" s="11">
        <v>0.3</v>
      </c>
      <c r="O44" s="11">
        <v>0.2</v>
      </c>
      <c r="P44" s="11">
        <v>1.6</v>
      </c>
      <c r="Q44" s="11">
        <v>9.6</v>
      </c>
      <c r="R44" s="11">
        <v>0.9</v>
      </c>
      <c r="S44" s="11">
        <v>0.3</v>
      </c>
      <c r="T44" s="11">
        <v>0.3</v>
      </c>
      <c r="U44" s="11">
        <v>3.9</v>
      </c>
      <c r="V44" s="11">
        <v>1.8</v>
      </c>
      <c r="W44" s="11">
        <v>5.0999999999999996</v>
      </c>
      <c r="X44" s="11">
        <v>1.4</v>
      </c>
      <c r="Y44" s="11">
        <v>2.6</v>
      </c>
      <c r="Z44" s="11">
        <v>0.5</v>
      </c>
      <c r="AA44" s="11">
        <v>7</v>
      </c>
      <c r="AB44" s="11">
        <v>0.5</v>
      </c>
      <c r="AI44" s="107">
        <v>210</v>
      </c>
      <c r="AJ44" s="107">
        <f t="shared" ref="AJ44:BL44" si="80">HLOOKUP(AJ$2,$E43:$AG44,2,FALSE)</f>
        <v>4.2</v>
      </c>
      <c r="AK44" s="107">
        <f t="shared" si="80"/>
        <v>21.2</v>
      </c>
      <c r="AL44" s="107">
        <f t="shared" si="80"/>
        <v>1070.8</v>
      </c>
      <c r="AM44" s="107">
        <f t="shared" si="80"/>
        <v>991.3</v>
      </c>
      <c r="AN44" s="107">
        <f t="shared" si="80"/>
        <v>110.3</v>
      </c>
      <c r="AO44" s="107">
        <f t="shared" si="80"/>
        <v>1602.7</v>
      </c>
      <c r="AP44" s="107">
        <f t="shared" si="80"/>
        <v>27.3</v>
      </c>
      <c r="AQ44" s="107">
        <f t="shared" si="80"/>
        <v>32.700000000000003</v>
      </c>
      <c r="AR44" s="107">
        <f t="shared" si="80"/>
        <v>2.2000000000000002</v>
      </c>
      <c r="AS44" s="107">
        <f t="shared" si="80"/>
        <v>0.3</v>
      </c>
      <c r="AT44" s="107" t="e">
        <f t="shared" si="80"/>
        <v>#N/A</v>
      </c>
      <c r="AU44" s="107">
        <f t="shared" si="80"/>
        <v>0.2</v>
      </c>
      <c r="AV44" s="107">
        <f t="shared" si="80"/>
        <v>1.6</v>
      </c>
      <c r="AW44" s="107" t="e">
        <f t="shared" si="80"/>
        <v>#N/A</v>
      </c>
      <c r="AX44" s="107">
        <f t="shared" si="80"/>
        <v>9.6</v>
      </c>
      <c r="AY44" s="107">
        <f t="shared" si="80"/>
        <v>0.9</v>
      </c>
      <c r="AZ44" s="107">
        <f t="shared" si="80"/>
        <v>0.3</v>
      </c>
      <c r="BA44" s="107" t="e">
        <f t="shared" si="80"/>
        <v>#N/A</v>
      </c>
      <c r="BB44" s="107" t="e">
        <f t="shared" si="80"/>
        <v>#N/A</v>
      </c>
      <c r="BC44" s="107" t="e">
        <f t="shared" si="80"/>
        <v>#N/A</v>
      </c>
      <c r="BD44" s="107">
        <f t="shared" si="80"/>
        <v>0.3</v>
      </c>
      <c r="BE44" s="107">
        <f t="shared" si="80"/>
        <v>3.9</v>
      </c>
      <c r="BF44" s="107">
        <f t="shared" si="80"/>
        <v>1.8</v>
      </c>
      <c r="BG44" s="107" t="e">
        <f t="shared" si="80"/>
        <v>#N/A</v>
      </c>
      <c r="BH44" s="107">
        <f t="shared" si="80"/>
        <v>5.0999999999999996</v>
      </c>
      <c r="BI44" s="107">
        <f t="shared" si="80"/>
        <v>1.4</v>
      </c>
      <c r="BJ44" s="107">
        <f t="shared" si="80"/>
        <v>2.6</v>
      </c>
      <c r="BK44" s="107" t="e">
        <f t="shared" si="80"/>
        <v>#N/A</v>
      </c>
      <c r="BL44" s="107" t="e">
        <f t="shared" si="80"/>
        <v>#N/A</v>
      </c>
      <c r="BM44" s="107" t="e">
        <f t="shared" ref="BM44:BS44" si="81">HLOOKUP(BM$2,$E43:$AG44,2,FALSE)</f>
        <v>#N/A</v>
      </c>
      <c r="BN44" s="107">
        <f t="shared" si="81"/>
        <v>0.5</v>
      </c>
      <c r="BO44" s="107">
        <f t="shared" si="81"/>
        <v>7</v>
      </c>
      <c r="BP44" s="107" t="e">
        <f t="shared" si="81"/>
        <v>#N/A</v>
      </c>
      <c r="BQ44" s="107" t="e">
        <f t="shared" si="81"/>
        <v>#N/A</v>
      </c>
      <c r="BR44" s="107" t="e">
        <f t="shared" si="81"/>
        <v>#N/A</v>
      </c>
      <c r="BS44" s="107" t="e">
        <f t="shared" si="81"/>
        <v>#N/A</v>
      </c>
      <c r="BT44" s="107">
        <f t="shared" ref="BT44" si="82">HLOOKUP(BT$2,$E43:$AG44,2,FALSE)</f>
        <v>0.5</v>
      </c>
      <c r="BU44" s="107" t="e">
        <f t="shared" ref="BU44" si="83">HLOOKUP(BU$2,$E43:$AG44,2,FALSE)</f>
        <v>#N/A</v>
      </c>
    </row>
    <row r="45" spans="1:73" x14ac:dyDescent="0.25">
      <c r="B45" s="56">
        <f>A46-1</f>
        <v>219</v>
      </c>
      <c r="C45" s="94" t="s">
        <v>373</v>
      </c>
      <c r="D45" s="71" t="s">
        <v>0</v>
      </c>
      <c r="E45" s="11" t="s">
        <v>326</v>
      </c>
      <c r="F45" s="11" t="s">
        <v>327</v>
      </c>
      <c r="G45" s="11" t="s">
        <v>52</v>
      </c>
      <c r="H45" s="11" t="s">
        <v>53</v>
      </c>
      <c r="I45" s="11" t="s">
        <v>328</v>
      </c>
      <c r="J45" s="11" t="s">
        <v>55</v>
      </c>
      <c r="K45" s="11" t="s">
        <v>329</v>
      </c>
      <c r="L45" s="11" t="s">
        <v>330</v>
      </c>
      <c r="M45" s="11" t="s">
        <v>331</v>
      </c>
      <c r="N45" s="11" t="s">
        <v>332</v>
      </c>
      <c r="O45" s="11" t="s">
        <v>334</v>
      </c>
      <c r="P45" s="11" t="s">
        <v>336</v>
      </c>
      <c r="Q45" s="11" t="s">
        <v>338</v>
      </c>
      <c r="R45" s="11" t="s">
        <v>339</v>
      </c>
      <c r="S45" s="11" t="s">
        <v>341</v>
      </c>
      <c r="T45" s="11" t="s">
        <v>340</v>
      </c>
      <c r="U45" s="11" t="s">
        <v>347</v>
      </c>
      <c r="V45" s="11" t="s">
        <v>343</v>
      </c>
      <c r="W45" s="11" t="s">
        <v>345</v>
      </c>
      <c r="X45" s="11" t="s">
        <v>352</v>
      </c>
      <c r="Y45" s="11" t="s">
        <v>346</v>
      </c>
      <c r="Z45" s="11" t="s">
        <v>353</v>
      </c>
      <c r="AA45" s="11" t="s">
        <v>349</v>
      </c>
      <c r="AB45" s="11" t="s">
        <v>351</v>
      </c>
      <c r="AC45" s="11" t="s">
        <v>350</v>
      </c>
      <c r="BQ45" s="107"/>
      <c r="BR45" s="107"/>
      <c r="BS45" s="107"/>
      <c r="BT45" s="107"/>
      <c r="BU45" s="107"/>
    </row>
    <row r="46" spans="1:73" x14ac:dyDescent="0.25">
      <c r="A46" s="56">
        <v>220</v>
      </c>
      <c r="B46" s="56">
        <f>A46</f>
        <v>220</v>
      </c>
      <c r="C46" s="94"/>
      <c r="D46" s="72" t="s">
        <v>325</v>
      </c>
      <c r="E46" s="11">
        <v>1.5</v>
      </c>
      <c r="F46" s="11">
        <v>8</v>
      </c>
      <c r="G46" s="11">
        <v>1252.5</v>
      </c>
      <c r="H46" s="11">
        <v>1073.5</v>
      </c>
      <c r="I46" s="11">
        <v>117.3</v>
      </c>
      <c r="J46" s="11">
        <v>1416.4</v>
      </c>
      <c r="K46" s="11">
        <v>25.4</v>
      </c>
      <c r="L46" s="11">
        <v>36.4</v>
      </c>
      <c r="M46" s="11">
        <v>1.7</v>
      </c>
      <c r="N46" s="11">
        <v>0.4</v>
      </c>
      <c r="O46" s="11">
        <v>1.8</v>
      </c>
      <c r="P46" s="11">
        <v>6.3</v>
      </c>
      <c r="Q46" s="11">
        <v>1</v>
      </c>
      <c r="R46" s="11">
        <v>0.1</v>
      </c>
      <c r="S46" s="11">
        <v>0.2</v>
      </c>
      <c r="T46" s="11">
        <v>1.2</v>
      </c>
      <c r="U46" s="11">
        <v>21.6</v>
      </c>
      <c r="V46" s="11">
        <v>12.7</v>
      </c>
      <c r="W46" s="11">
        <v>1.2</v>
      </c>
      <c r="X46" s="11">
        <v>13.3</v>
      </c>
      <c r="Y46" s="11">
        <v>11.6</v>
      </c>
      <c r="Z46" s="11">
        <v>0.4</v>
      </c>
      <c r="AA46" s="11">
        <v>7.8</v>
      </c>
      <c r="AB46" s="11">
        <v>0.6</v>
      </c>
      <c r="AC46" s="11">
        <v>0.2</v>
      </c>
      <c r="AI46" s="107">
        <v>220</v>
      </c>
      <c r="AJ46" s="107">
        <f t="shared" ref="AJ46:BL46" si="84">HLOOKUP(AJ$2,$E45:$AG46,2,FALSE)</f>
        <v>1.5</v>
      </c>
      <c r="AK46" s="107">
        <f t="shared" si="84"/>
        <v>8</v>
      </c>
      <c r="AL46" s="107">
        <f t="shared" si="84"/>
        <v>1252.5</v>
      </c>
      <c r="AM46" s="107">
        <f t="shared" si="84"/>
        <v>1073.5</v>
      </c>
      <c r="AN46" s="107">
        <f t="shared" si="84"/>
        <v>117.3</v>
      </c>
      <c r="AO46" s="107">
        <f t="shared" si="84"/>
        <v>1416.4</v>
      </c>
      <c r="AP46" s="107">
        <f t="shared" si="84"/>
        <v>25.4</v>
      </c>
      <c r="AQ46" s="107">
        <f t="shared" si="84"/>
        <v>36.4</v>
      </c>
      <c r="AR46" s="107">
        <f t="shared" si="84"/>
        <v>1.7</v>
      </c>
      <c r="AS46" s="107">
        <f t="shared" si="84"/>
        <v>0.4</v>
      </c>
      <c r="AT46" s="107" t="e">
        <f t="shared" si="84"/>
        <v>#N/A</v>
      </c>
      <c r="AU46" s="107" t="e">
        <f t="shared" si="84"/>
        <v>#N/A</v>
      </c>
      <c r="AV46" s="107">
        <f t="shared" si="84"/>
        <v>1.8</v>
      </c>
      <c r="AW46" s="107" t="e">
        <f t="shared" si="84"/>
        <v>#N/A</v>
      </c>
      <c r="AX46" s="107">
        <f t="shared" si="84"/>
        <v>6.3</v>
      </c>
      <c r="AY46" s="107">
        <f t="shared" si="84"/>
        <v>1</v>
      </c>
      <c r="AZ46" s="107">
        <f t="shared" si="84"/>
        <v>0.1</v>
      </c>
      <c r="BA46" s="107" t="e">
        <f t="shared" si="84"/>
        <v>#N/A</v>
      </c>
      <c r="BB46" s="107" t="e">
        <f t="shared" si="84"/>
        <v>#N/A</v>
      </c>
      <c r="BC46" s="107" t="e">
        <f t="shared" si="84"/>
        <v>#N/A</v>
      </c>
      <c r="BD46" s="107">
        <f t="shared" si="84"/>
        <v>0.2</v>
      </c>
      <c r="BE46" s="107" t="e">
        <f t="shared" si="84"/>
        <v>#N/A</v>
      </c>
      <c r="BF46" s="107">
        <f t="shared" si="84"/>
        <v>1.2</v>
      </c>
      <c r="BG46" s="107">
        <f t="shared" si="84"/>
        <v>21.6</v>
      </c>
      <c r="BH46" s="107">
        <f t="shared" si="84"/>
        <v>12.7</v>
      </c>
      <c r="BI46" s="107">
        <f t="shared" si="84"/>
        <v>1.2</v>
      </c>
      <c r="BJ46" s="107">
        <f t="shared" si="84"/>
        <v>13.3</v>
      </c>
      <c r="BK46" s="107">
        <f t="shared" si="84"/>
        <v>11.6</v>
      </c>
      <c r="BL46" s="107" t="e">
        <f t="shared" si="84"/>
        <v>#N/A</v>
      </c>
      <c r="BM46" s="107" t="e">
        <f t="shared" ref="BM46:BS46" si="85">HLOOKUP(BM$2,$E45:$AG46,2,FALSE)</f>
        <v>#N/A</v>
      </c>
      <c r="BN46" s="107">
        <f t="shared" si="85"/>
        <v>0.4</v>
      </c>
      <c r="BO46" s="107">
        <f t="shared" si="85"/>
        <v>7.8</v>
      </c>
      <c r="BP46" s="107" t="e">
        <f t="shared" si="85"/>
        <v>#N/A</v>
      </c>
      <c r="BQ46" s="107" t="e">
        <f t="shared" si="85"/>
        <v>#N/A</v>
      </c>
      <c r="BR46" s="107">
        <f t="shared" si="85"/>
        <v>0.6</v>
      </c>
      <c r="BS46" s="107" t="e">
        <f t="shared" si="85"/>
        <v>#N/A</v>
      </c>
      <c r="BT46" s="107">
        <f t="shared" ref="BT46" si="86">HLOOKUP(BT$2,$E45:$AG46,2,FALSE)</f>
        <v>0.2</v>
      </c>
      <c r="BU46" s="107" t="e">
        <f t="shared" ref="BU46" si="87">HLOOKUP(BU$2,$E45:$AG46,2,FALSE)</f>
        <v>#N/A</v>
      </c>
    </row>
    <row r="47" spans="1:73" x14ac:dyDescent="0.25">
      <c r="B47" s="56">
        <f>A48-1</f>
        <v>229</v>
      </c>
      <c r="C47" s="94" t="s">
        <v>368</v>
      </c>
      <c r="D47" s="71" t="s">
        <v>0</v>
      </c>
      <c r="E47" s="11" t="s">
        <v>326</v>
      </c>
      <c r="F47" s="11" t="s">
        <v>327</v>
      </c>
      <c r="G47" s="11" t="s">
        <v>52</v>
      </c>
      <c r="H47" s="11" t="s">
        <v>53</v>
      </c>
      <c r="I47" s="11" t="s">
        <v>328</v>
      </c>
      <c r="J47" s="11" t="s">
        <v>55</v>
      </c>
      <c r="K47" s="11" t="s">
        <v>329</v>
      </c>
      <c r="L47" s="11" t="s">
        <v>330</v>
      </c>
      <c r="M47" s="11" t="s">
        <v>331</v>
      </c>
      <c r="N47" s="11" t="s">
        <v>332</v>
      </c>
      <c r="O47" s="11" t="s">
        <v>334</v>
      </c>
      <c r="P47" s="11" t="s">
        <v>336</v>
      </c>
      <c r="Q47" s="11" t="s">
        <v>338</v>
      </c>
      <c r="R47" s="11" t="s">
        <v>341</v>
      </c>
      <c r="S47" s="11" t="s">
        <v>344</v>
      </c>
      <c r="T47" s="11" t="s">
        <v>340</v>
      </c>
      <c r="U47" s="11" t="s">
        <v>347</v>
      </c>
      <c r="V47" s="11" t="s">
        <v>352</v>
      </c>
      <c r="W47" s="11" t="s">
        <v>346</v>
      </c>
      <c r="X47" s="11" t="s">
        <v>349</v>
      </c>
      <c r="Y47" s="11" t="s">
        <v>351</v>
      </c>
      <c r="Z47" s="11" t="s">
        <v>350</v>
      </c>
      <c r="BQ47" s="107"/>
      <c r="BR47" s="107"/>
      <c r="BS47" s="107"/>
      <c r="BT47" s="107"/>
      <c r="BU47" s="107"/>
    </row>
    <row r="48" spans="1:73" x14ac:dyDescent="0.25">
      <c r="A48" s="56">
        <v>230</v>
      </c>
      <c r="B48" s="56">
        <f>A48</f>
        <v>230</v>
      </c>
      <c r="C48" s="94"/>
      <c r="D48" s="72" t="s">
        <v>325</v>
      </c>
      <c r="E48" s="11">
        <v>4.0999999999999996</v>
      </c>
      <c r="F48" s="11">
        <v>21.9</v>
      </c>
      <c r="G48" s="11">
        <v>1043.5999999999999</v>
      </c>
      <c r="H48" s="11">
        <v>1072.8</v>
      </c>
      <c r="I48" s="11">
        <v>119.3</v>
      </c>
      <c r="J48" s="11">
        <v>1349.5</v>
      </c>
      <c r="K48" s="11">
        <v>31.7</v>
      </c>
      <c r="L48" s="11">
        <v>38.299999999999997</v>
      </c>
      <c r="M48" s="11">
        <v>2.2999999999999998</v>
      </c>
      <c r="N48" s="11">
        <v>0.4</v>
      </c>
      <c r="O48" s="11">
        <v>1.8</v>
      </c>
      <c r="P48" s="11">
        <v>6.1</v>
      </c>
      <c r="Q48" s="11">
        <v>1</v>
      </c>
      <c r="R48" s="11">
        <v>0.9</v>
      </c>
      <c r="S48" s="11">
        <v>8.3000000000000007</v>
      </c>
      <c r="T48" s="11">
        <v>1.8</v>
      </c>
      <c r="U48" s="11">
        <v>8.6999999999999993</v>
      </c>
      <c r="V48" s="11">
        <v>0.3</v>
      </c>
      <c r="W48" s="11">
        <v>3.1</v>
      </c>
      <c r="X48" s="11">
        <v>7.2</v>
      </c>
      <c r="Y48" s="11">
        <v>1.1000000000000001</v>
      </c>
      <c r="Z48" s="11">
        <v>0.2</v>
      </c>
      <c r="AI48" s="107">
        <v>230</v>
      </c>
      <c r="AJ48" s="107">
        <f t="shared" ref="AJ48:BL48" si="88">HLOOKUP(AJ$2,$E47:$AG48,2,FALSE)</f>
        <v>4.0999999999999996</v>
      </c>
      <c r="AK48" s="107">
        <f t="shared" si="88"/>
        <v>21.9</v>
      </c>
      <c r="AL48" s="107">
        <f t="shared" si="88"/>
        <v>1043.5999999999999</v>
      </c>
      <c r="AM48" s="107">
        <f t="shared" si="88"/>
        <v>1072.8</v>
      </c>
      <c r="AN48" s="107">
        <f t="shared" si="88"/>
        <v>119.3</v>
      </c>
      <c r="AO48" s="107">
        <f t="shared" si="88"/>
        <v>1349.5</v>
      </c>
      <c r="AP48" s="107">
        <f t="shared" si="88"/>
        <v>31.7</v>
      </c>
      <c r="AQ48" s="107">
        <f t="shared" si="88"/>
        <v>38.299999999999997</v>
      </c>
      <c r="AR48" s="107">
        <f t="shared" si="88"/>
        <v>2.2999999999999998</v>
      </c>
      <c r="AS48" s="107">
        <f t="shared" si="88"/>
        <v>0.4</v>
      </c>
      <c r="AT48" s="107" t="e">
        <f t="shared" si="88"/>
        <v>#N/A</v>
      </c>
      <c r="AU48" s="107" t="e">
        <f t="shared" si="88"/>
        <v>#N/A</v>
      </c>
      <c r="AV48" s="107">
        <f t="shared" si="88"/>
        <v>1.8</v>
      </c>
      <c r="AW48" s="107" t="e">
        <f t="shared" si="88"/>
        <v>#N/A</v>
      </c>
      <c r="AX48" s="107">
        <f t="shared" si="88"/>
        <v>6.1</v>
      </c>
      <c r="AY48" s="107">
        <f t="shared" si="88"/>
        <v>1</v>
      </c>
      <c r="AZ48" s="107" t="e">
        <f t="shared" si="88"/>
        <v>#N/A</v>
      </c>
      <c r="BA48" s="107" t="e">
        <f t="shared" si="88"/>
        <v>#N/A</v>
      </c>
      <c r="BB48" s="107" t="e">
        <f t="shared" si="88"/>
        <v>#N/A</v>
      </c>
      <c r="BC48" s="107" t="e">
        <f t="shared" si="88"/>
        <v>#N/A</v>
      </c>
      <c r="BD48" s="107">
        <f t="shared" si="88"/>
        <v>0.9</v>
      </c>
      <c r="BE48" s="107">
        <f t="shared" si="88"/>
        <v>8.3000000000000007</v>
      </c>
      <c r="BF48" s="107">
        <f t="shared" si="88"/>
        <v>1.8</v>
      </c>
      <c r="BG48" s="107">
        <f t="shared" si="88"/>
        <v>8.6999999999999993</v>
      </c>
      <c r="BH48" s="107" t="e">
        <f t="shared" si="88"/>
        <v>#N/A</v>
      </c>
      <c r="BI48" s="107" t="e">
        <f t="shared" si="88"/>
        <v>#N/A</v>
      </c>
      <c r="BJ48" s="107">
        <f t="shared" si="88"/>
        <v>0.3</v>
      </c>
      <c r="BK48" s="107">
        <f t="shared" si="88"/>
        <v>3.1</v>
      </c>
      <c r="BL48" s="107" t="e">
        <f t="shared" si="88"/>
        <v>#N/A</v>
      </c>
      <c r="BM48" s="107" t="e">
        <f t="shared" ref="BM48:BS48" si="89">HLOOKUP(BM$2,$E47:$AG48,2,FALSE)</f>
        <v>#N/A</v>
      </c>
      <c r="BN48" s="107" t="e">
        <f t="shared" si="89"/>
        <v>#N/A</v>
      </c>
      <c r="BO48" s="107">
        <f t="shared" si="89"/>
        <v>7.2</v>
      </c>
      <c r="BP48" s="107" t="e">
        <f t="shared" si="89"/>
        <v>#N/A</v>
      </c>
      <c r="BQ48" s="107" t="e">
        <f t="shared" si="89"/>
        <v>#N/A</v>
      </c>
      <c r="BR48" s="107">
        <f t="shared" si="89"/>
        <v>1.1000000000000001</v>
      </c>
      <c r="BS48" s="107" t="e">
        <f t="shared" si="89"/>
        <v>#N/A</v>
      </c>
      <c r="BT48" s="107">
        <f t="shared" ref="BT48" si="90">HLOOKUP(BT$2,$E47:$AG48,2,FALSE)</f>
        <v>0.2</v>
      </c>
      <c r="BU48" s="107" t="e">
        <f t="shared" ref="BU48" si="91">HLOOKUP(BU$2,$E47:$AG48,2,FALSE)</f>
        <v>#N/A</v>
      </c>
    </row>
    <row r="49" spans="1:73" x14ac:dyDescent="0.25">
      <c r="B49" s="56">
        <f>A50-1</f>
        <v>234</v>
      </c>
      <c r="C49" s="94" t="s">
        <v>323</v>
      </c>
      <c r="D49" s="71" t="s">
        <v>0</v>
      </c>
      <c r="E49" s="11" t="s">
        <v>326</v>
      </c>
      <c r="F49" s="11" t="s">
        <v>327</v>
      </c>
      <c r="G49" s="11" t="s">
        <v>52</v>
      </c>
      <c r="H49" s="11" t="s">
        <v>53</v>
      </c>
      <c r="I49" s="11" t="s">
        <v>328</v>
      </c>
      <c r="J49" s="11" t="s">
        <v>55</v>
      </c>
      <c r="K49" s="11" t="s">
        <v>329</v>
      </c>
      <c r="L49" s="11" t="s">
        <v>330</v>
      </c>
      <c r="M49" s="11" t="s">
        <v>331</v>
      </c>
      <c r="N49" s="11" t="s">
        <v>333</v>
      </c>
      <c r="O49" s="11" t="s">
        <v>334</v>
      </c>
      <c r="P49" s="11" t="s">
        <v>336</v>
      </c>
      <c r="Q49" s="11" t="s">
        <v>338</v>
      </c>
      <c r="R49" s="11" t="s">
        <v>340</v>
      </c>
      <c r="S49" s="11" t="s">
        <v>343</v>
      </c>
      <c r="T49" s="11" t="s">
        <v>345</v>
      </c>
      <c r="U49" s="11" t="s">
        <v>346</v>
      </c>
      <c r="V49" s="11" t="s">
        <v>349</v>
      </c>
      <c r="W49" s="11" t="s">
        <v>350</v>
      </c>
      <c r="BQ49" s="107"/>
      <c r="BR49" s="107"/>
      <c r="BS49" s="107"/>
      <c r="BT49" s="107"/>
      <c r="BU49" s="107"/>
    </row>
    <row r="50" spans="1:73" x14ac:dyDescent="0.25">
      <c r="A50" s="56">
        <v>235</v>
      </c>
      <c r="B50" s="56">
        <f>A50</f>
        <v>235</v>
      </c>
      <c r="C50" s="94"/>
      <c r="D50" s="72" t="s">
        <v>325</v>
      </c>
      <c r="E50" s="11">
        <v>8.3000000000000007</v>
      </c>
      <c r="F50" s="11">
        <v>18.2</v>
      </c>
      <c r="G50" s="11">
        <v>1115.0999999999999</v>
      </c>
      <c r="H50" s="11">
        <v>1104.8</v>
      </c>
      <c r="I50" s="11">
        <v>131.6</v>
      </c>
      <c r="J50" s="11">
        <v>1459.3</v>
      </c>
      <c r="K50" s="11">
        <v>40.4</v>
      </c>
      <c r="L50" s="11">
        <v>36.6</v>
      </c>
      <c r="M50" s="11">
        <v>2.2000000000000002</v>
      </c>
      <c r="N50" s="11">
        <v>0.2</v>
      </c>
      <c r="O50" s="11">
        <v>2.2999999999999998</v>
      </c>
      <c r="P50" s="11">
        <v>5.6</v>
      </c>
      <c r="Q50" s="11">
        <v>0.7</v>
      </c>
      <c r="R50" s="11">
        <v>0.8</v>
      </c>
      <c r="S50" s="11">
        <v>1.6</v>
      </c>
      <c r="T50" s="11">
        <v>0.7</v>
      </c>
      <c r="U50" s="11">
        <v>1.3</v>
      </c>
      <c r="V50" s="11">
        <v>7.7</v>
      </c>
      <c r="W50" s="11">
        <v>0.4</v>
      </c>
      <c r="AB50" s="97"/>
      <c r="AH50" s="103"/>
      <c r="AI50" s="107">
        <v>235</v>
      </c>
      <c r="AJ50" s="107">
        <f t="shared" ref="AJ50:BL50" si="92">HLOOKUP(AJ$2,$E49:$AG50,2,FALSE)</f>
        <v>8.3000000000000007</v>
      </c>
      <c r="AK50" s="107">
        <f t="shared" si="92"/>
        <v>18.2</v>
      </c>
      <c r="AL50" s="107">
        <f t="shared" si="92"/>
        <v>1115.0999999999999</v>
      </c>
      <c r="AM50" s="107">
        <f t="shared" si="92"/>
        <v>1104.8</v>
      </c>
      <c r="AN50" s="107">
        <f t="shared" si="92"/>
        <v>131.6</v>
      </c>
      <c r="AO50" s="107">
        <f t="shared" si="92"/>
        <v>1459.3</v>
      </c>
      <c r="AP50" s="107">
        <f t="shared" si="92"/>
        <v>40.4</v>
      </c>
      <c r="AQ50" s="107">
        <f t="shared" si="92"/>
        <v>36.6</v>
      </c>
      <c r="AR50" s="107">
        <f t="shared" si="92"/>
        <v>2.2000000000000002</v>
      </c>
      <c r="AS50" s="107" t="e">
        <f t="shared" si="92"/>
        <v>#N/A</v>
      </c>
      <c r="AT50" s="107" t="e">
        <f t="shared" si="92"/>
        <v>#N/A</v>
      </c>
      <c r="AU50" s="107">
        <f t="shared" si="92"/>
        <v>0.2</v>
      </c>
      <c r="AV50" s="107">
        <f t="shared" si="92"/>
        <v>2.2999999999999998</v>
      </c>
      <c r="AW50" s="107" t="e">
        <f t="shared" si="92"/>
        <v>#N/A</v>
      </c>
      <c r="AX50" s="107">
        <f t="shared" si="92"/>
        <v>5.6</v>
      </c>
      <c r="AY50" s="107">
        <f t="shared" si="92"/>
        <v>0.7</v>
      </c>
      <c r="AZ50" s="107" t="e">
        <f t="shared" si="92"/>
        <v>#N/A</v>
      </c>
      <c r="BA50" s="107" t="e">
        <f t="shared" si="92"/>
        <v>#N/A</v>
      </c>
      <c r="BB50" s="107" t="e">
        <f t="shared" si="92"/>
        <v>#N/A</v>
      </c>
      <c r="BC50" s="107" t="e">
        <f t="shared" si="92"/>
        <v>#N/A</v>
      </c>
      <c r="BD50" s="107" t="e">
        <f t="shared" si="92"/>
        <v>#N/A</v>
      </c>
      <c r="BE50" s="107" t="e">
        <f t="shared" si="92"/>
        <v>#N/A</v>
      </c>
      <c r="BF50" s="107">
        <f t="shared" si="92"/>
        <v>0.8</v>
      </c>
      <c r="BG50" s="107" t="e">
        <f t="shared" si="92"/>
        <v>#N/A</v>
      </c>
      <c r="BH50" s="107">
        <f t="shared" si="92"/>
        <v>1.6</v>
      </c>
      <c r="BI50" s="107">
        <f t="shared" si="92"/>
        <v>0.7</v>
      </c>
      <c r="BJ50" s="107" t="e">
        <f t="shared" si="92"/>
        <v>#N/A</v>
      </c>
      <c r="BK50" s="107">
        <f t="shared" si="92"/>
        <v>1.3</v>
      </c>
      <c r="BL50" s="107" t="e">
        <f t="shared" si="92"/>
        <v>#N/A</v>
      </c>
      <c r="BM50" s="107" t="e">
        <f t="shared" ref="BM50:BS50" si="93">HLOOKUP(BM$2,$E49:$AG50,2,FALSE)</f>
        <v>#N/A</v>
      </c>
      <c r="BN50" s="107" t="e">
        <f t="shared" si="93"/>
        <v>#N/A</v>
      </c>
      <c r="BO50" s="107">
        <f t="shared" si="93"/>
        <v>7.7</v>
      </c>
      <c r="BP50" s="107" t="e">
        <f t="shared" si="93"/>
        <v>#N/A</v>
      </c>
      <c r="BQ50" s="107" t="e">
        <f t="shared" si="93"/>
        <v>#N/A</v>
      </c>
      <c r="BR50" s="107" t="e">
        <f t="shared" si="93"/>
        <v>#N/A</v>
      </c>
      <c r="BS50" s="107" t="e">
        <f t="shared" si="93"/>
        <v>#N/A</v>
      </c>
      <c r="BT50" s="107">
        <f t="shared" ref="BT50" si="94">HLOOKUP(BT$2,$E49:$AG50,2,FALSE)</f>
        <v>0.4</v>
      </c>
      <c r="BU50" s="107" t="e">
        <f t="shared" ref="BU50" si="95">HLOOKUP(BU$2,$E49:$AG50,2,FALSE)</f>
        <v>#N/A</v>
      </c>
    </row>
    <row r="51" spans="1:73" x14ac:dyDescent="0.25">
      <c r="BQ51" s="107"/>
      <c r="BR51" s="107"/>
      <c r="BS51" s="107"/>
    </row>
    <row r="52" spans="1:73" x14ac:dyDescent="0.25">
      <c r="AF52" s="97"/>
      <c r="BQ52" s="107"/>
      <c r="BR52" s="107"/>
      <c r="BS52" s="107"/>
    </row>
    <row r="53" spans="1:73" x14ac:dyDescent="0.25">
      <c r="D53" s="44"/>
      <c r="BQ53" s="107"/>
      <c r="BR53" s="107"/>
      <c r="BS53" s="107"/>
    </row>
    <row r="54" spans="1:73" x14ac:dyDescent="0.25"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BQ54" s="107"/>
      <c r="BR54" s="107"/>
      <c r="BS54" s="107"/>
    </row>
    <row r="55" spans="1:73" x14ac:dyDescent="0.25"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BQ55" s="107"/>
      <c r="BR55" s="107"/>
      <c r="BS55" s="107"/>
    </row>
    <row r="56" spans="1:73" x14ac:dyDescent="0.25"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BQ56" s="107"/>
      <c r="BR56" s="107"/>
      <c r="BS56" s="107"/>
    </row>
    <row r="57" spans="1:73" x14ac:dyDescent="0.25"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BQ57" s="107"/>
      <c r="BR57" s="107"/>
      <c r="BS57" s="107"/>
    </row>
    <row r="58" spans="1:73" x14ac:dyDescent="0.25"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BQ58" s="107"/>
      <c r="BR58" s="107"/>
      <c r="BS58" s="107"/>
    </row>
    <row r="59" spans="1:73" x14ac:dyDescent="0.25"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BQ59" s="107"/>
      <c r="BR59" s="107"/>
      <c r="BS59" s="107"/>
    </row>
    <row r="60" spans="1:73" x14ac:dyDescent="0.25"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BQ60" s="107"/>
      <c r="BR60" s="107"/>
      <c r="BS60" s="107"/>
    </row>
    <row r="61" spans="1:73" x14ac:dyDescent="0.25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BQ61" s="107"/>
      <c r="BR61" s="107"/>
      <c r="BS61" s="107"/>
    </row>
    <row r="62" spans="1:73" x14ac:dyDescent="0.25"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BQ62" s="107"/>
      <c r="BR62" s="107"/>
      <c r="BS62" s="107"/>
    </row>
    <row r="63" spans="1:73" x14ac:dyDescent="0.25"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BQ63" s="107"/>
      <c r="BR63" s="107"/>
      <c r="BS63" s="107"/>
    </row>
    <row r="64" spans="1:73" x14ac:dyDescent="0.25"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BQ64" s="107"/>
      <c r="BR64" s="107"/>
      <c r="BS64" s="107"/>
    </row>
    <row r="65" spans="5:71" x14ac:dyDescent="0.25"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BQ65" s="107"/>
      <c r="BR65" s="107"/>
      <c r="BS65" s="107"/>
    </row>
    <row r="66" spans="5:71" x14ac:dyDescent="0.25"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BQ66" s="107"/>
      <c r="BR66" s="107"/>
      <c r="BS66" s="107"/>
    </row>
    <row r="67" spans="5:71" x14ac:dyDescent="0.25"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BQ67" s="107"/>
      <c r="BR67" s="107"/>
      <c r="BS67" s="107"/>
    </row>
    <row r="68" spans="5:71" x14ac:dyDescent="0.25"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BQ68" s="107"/>
      <c r="BR68" s="107"/>
      <c r="BS68" s="107"/>
    </row>
    <row r="69" spans="5:71" x14ac:dyDescent="0.25"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BQ69" s="107"/>
      <c r="BR69" s="107"/>
      <c r="BS69" s="107"/>
    </row>
    <row r="70" spans="5:71" x14ac:dyDescent="0.25"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BQ70" s="107"/>
      <c r="BR70" s="107"/>
      <c r="BS70" s="107"/>
    </row>
    <row r="71" spans="5:71" x14ac:dyDescent="0.25"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BQ71" s="107"/>
      <c r="BR71" s="107"/>
      <c r="BS71" s="107"/>
    </row>
    <row r="72" spans="5:71" x14ac:dyDescent="0.25"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BQ72" s="107"/>
      <c r="BR72" s="107"/>
      <c r="BS72" s="107"/>
    </row>
    <row r="73" spans="5:71" x14ac:dyDescent="0.25"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BQ73" s="107"/>
      <c r="BR73" s="107"/>
      <c r="BS73" s="107"/>
    </row>
    <row r="74" spans="5:71" x14ac:dyDescent="0.25"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BQ74" s="107"/>
      <c r="BR74" s="107"/>
      <c r="BS74" s="107"/>
    </row>
    <row r="75" spans="5:71" x14ac:dyDescent="0.25"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BQ75" s="107"/>
      <c r="BR75" s="107"/>
      <c r="BS75" s="107"/>
    </row>
    <row r="76" spans="5:71" x14ac:dyDescent="0.25"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BQ76" s="107"/>
      <c r="BR76" s="107"/>
      <c r="BS76" s="107"/>
    </row>
    <row r="77" spans="5:71" x14ac:dyDescent="0.25">
      <c r="E77" s="56"/>
      <c r="F77" s="108" t="s">
        <v>326</v>
      </c>
      <c r="G77" s="108" t="s">
        <v>327</v>
      </c>
      <c r="H77" s="108" t="s">
        <v>52</v>
      </c>
      <c r="I77" s="108" t="s">
        <v>53</v>
      </c>
      <c r="J77" s="108" t="s">
        <v>328</v>
      </c>
      <c r="K77" s="108" t="s">
        <v>55</v>
      </c>
      <c r="L77" s="108" t="s">
        <v>329</v>
      </c>
      <c r="M77" s="108" t="s">
        <v>330</v>
      </c>
      <c r="N77" s="108" t="s">
        <v>331</v>
      </c>
      <c r="O77" s="108" t="s">
        <v>332</v>
      </c>
      <c r="P77" s="108" t="s">
        <v>335</v>
      </c>
      <c r="Q77" s="108" t="s">
        <v>333</v>
      </c>
      <c r="R77" s="108" t="s">
        <v>334</v>
      </c>
      <c r="S77" s="11" t="s">
        <v>337</v>
      </c>
      <c r="T77" s="108" t="s">
        <v>336</v>
      </c>
      <c r="U77" s="108" t="s">
        <v>338</v>
      </c>
      <c r="V77" s="108" t="s">
        <v>339</v>
      </c>
      <c r="W77" s="108" t="s">
        <v>342</v>
      </c>
      <c r="X77" s="11" t="s">
        <v>365</v>
      </c>
      <c r="Y77" s="108" t="s">
        <v>341</v>
      </c>
      <c r="Z77" s="108" t="s">
        <v>344</v>
      </c>
      <c r="AA77" s="108" t="s">
        <v>340</v>
      </c>
      <c r="AB77" s="108" t="s">
        <v>347</v>
      </c>
      <c r="AC77" s="108" t="s">
        <v>343</v>
      </c>
      <c r="AD77" s="108" t="s">
        <v>345</v>
      </c>
      <c r="AE77" s="108" t="s">
        <v>352</v>
      </c>
      <c r="AF77" s="108" t="s">
        <v>346</v>
      </c>
      <c r="AG77" s="108" t="s">
        <v>355</v>
      </c>
      <c r="AJ77" s="107" t="s">
        <v>353</v>
      </c>
      <c r="AK77" s="107" t="s">
        <v>349</v>
      </c>
      <c r="AL77" s="107" t="s">
        <v>366</v>
      </c>
      <c r="AM77" s="107" t="s">
        <v>351</v>
      </c>
      <c r="AN77" s="107" t="s">
        <v>354</v>
      </c>
      <c r="AO77" s="107" t="s">
        <v>350</v>
      </c>
      <c r="AP77" s="107" t="s">
        <v>356</v>
      </c>
      <c r="BQ77" s="107"/>
      <c r="BR77" s="107"/>
      <c r="BS77" s="107"/>
    </row>
    <row r="78" spans="5:71" x14ac:dyDescent="0.25">
      <c r="E78" s="56"/>
      <c r="F78" s="11" t="s">
        <v>326</v>
      </c>
      <c r="O78" s="11" t="s">
        <v>332</v>
      </c>
      <c r="R78" s="11" t="s">
        <v>334</v>
      </c>
      <c r="T78" s="11" t="s">
        <v>336</v>
      </c>
      <c r="U78" s="11" t="s">
        <v>338</v>
      </c>
      <c r="V78" s="11" t="s">
        <v>339</v>
      </c>
      <c r="Y78" s="11" t="s">
        <v>341</v>
      </c>
      <c r="Z78" s="11" t="s">
        <v>344</v>
      </c>
      <c r="AA78" s="11" t="s">
        <v>340</v>
      </c>
      <c r="AB78" s="11" t="s">
        <v>347</v>
      </c>
      <c r="AC78" s="11" t="s">
        <v>343</v>
      </c>
      <c r="AD78" s="11" t="s">
        <v>345</v>
      </c>
      <c r="AJ78" s="107" t="s">
        <v>353</v>
      </c>
      <c r="AK78" s="107" t="s">
        <v>349</v>
      </c>
      <c r="AM78" s="107" t="s">
        <v>351</v>
      </c>
      <c r="AO78" s="107" t="s">
        <v>350</v>
      </c>
      <c r="BQ78" s="107"/>
      <c r="BR78" s="107"/>
      <c r="BS78" s="107"/>
    </row>
    <row r="79" spans="5:71" x14ac:dyDescent="0.25">
      <c r="E79" s="56"/>
      <c r="F79" s="11" t="s">
        <v>326</v>
      </c>
      <c r="O79" s="11" t="s">
        <v>332</v>
      </c>
      <c r="R79" s="11" t="s">
        <v>334</v>
      </c>
      <c r="T79" s="11" t="s">
        <v>336</v>
      </c>
      <c r="U79" s="11" t="s">
        <v>338</v>
      </c>
      <c r="V79" s="11" t="s">
        <v>339</v>
      </c>
      <c r="AA79" s="11" t="s">
        <v>340</v>
      </c>
      <c r="AC79" s="11" t="s">
        <v>343</v>
      </c>
      <c r="AD79" s="11" t="s">
        <v>345</v>
      </c>
      <c r="AK79" s="107" t="s">
        <v>349</v>
      </c>
      <c r="AM79" s="107" t="s">
        <v>351</v>
      </c>
      <c r="AO79" s="107" t="s">
        <v>350</v>
      </c>
      <c r="BQ79" s="107"/>
      <c r="BR79" s="107"/>
      <c r="BS79" s="107"/>
    </row>
    <row r="80" spans="5:71" x14ac:dyDescent="0.25">
      <c r="E80" s="56"/>
      <c r="F80" s="11" t="s">
        <v>326</v>
      </c>
      <c r="O80" s="11" t="s">
        <v>332</v>
      </c>
      <c r="R80" s="11" t="s">
        <v>334</v>
      </c>
      <c r="S80" s="11" t="s">
        <v>337</v>
      </c>
      <c r="T80" s="11" t="s">
        <v>336</v>
      </c>
      <c r="U80" s="11" t="s">
        <v>338</v>
      </c>
      <c r="V80" s="11" t="s">
        <v>339</v>
      </c>
      <c r="X80" s="11" t="s">
        <v>365</v>
      </c>
      <c r="Z80" s="11" t="s">
        <v>344</v>
      </c>
      <c r="AA80" s="11" t="s">
        <v>340</v>
      </c>
      <c r="AB80" s="11" t="s">
        <v>347</v>
      </c>
      <c r="AC80" s="11" t="s">
        <v>343</v>
      </c>
      <c r="AE80" s="11" t="s">
        <v>352</v>
      </c>
      <c r="AF80" s="11" t="s">
        <v>346</v>
      </c>
      <c r="AK80" s="107" t="s">
        <v>349</v>
      </c>
      <c r="AM80" s="107" t="s">
        <v>351</v>
      </c>
      <c r="AN80" s="107" t="s">
        <v>354</v>
      </c>
      <c r="AO80" s="107" t="s">
        <v>350</v>
      </c>
      <c r="AP80" s="107" t="s">
        <v>356</v>
      </c>
      <c r="BQ80" s="107"/>
      <c r="BR80" s="107"/>
      <c r="BS80" s="107"/>
    </row>
    <row r="81" spans="5:42" x14ac:dyDescent="0.25">
      <c r="E81" s="56"/>
      <c r="F81" s="11" t="s">
        <v>326</v>
      </c>
      <c r="O81" s="11" t="s">
        <v>332</v>
      </c>
      <c r="P81" s="11" t="s">
        <v>335</v>
      </c>
      <c r="Q81" s="11" t="s">
        <v>333</v>
      </c>
      <c r="R81" s="11" t="s">
        <v>334</v>
      </c>
      <c r="S81" s="11" t="s">
        <v>337</v>
      </c>
      <c r="T81" s="11" t="s">
        <v>336</v>
      </c>
      <c r="U81" s="11" t="s">
        <v>338</v>
      </c>
      <c r="V81" s="11" t="s">
        <v>339</v>
      </c>
      <c r="Y81" s="11" t="s">
        <v>341</v>
      </c>
      <c r="Z81" s="11" t="s">
        <v>344</v>
      </c>
      <c r="AA81" s="11" t="s">
        <v>340</v>
      </c>
      <c r="AB81" s="11" t="s">
        <v>347</v>
      </c>
      <c r="AD81" s="11" t="s">
        <v>345</v>
      </c>
      <c r="AF81" s="11" t="s">
        <v>346</v>
      </c>
      <c r="AG81" s="11" t="s">
        <v>355</v>
      </c>
      <c r="AK81" s="107" t="s">
        <v>349</v>
      </c>
      <c r="AM81" s="107" t="s">
        <v>351</v>
      </c>
      <c r="AO81" s="107" t="s">
        <v>350</v>
      </c>
    </row>
    <row r="82" spans="5:42" x14ac:dyDescent="0.25">
      <c r="E82" s="56"/>
      <c r="F82" s="11" t="s">
        <v>326</v>
      </c>
      <c r="O82" s="11" t="s">
        <v>332</v>
      </c>
      <c r="R82" s="11" t="s">
        <v>334</v>
      </c>
      <c r="T82" s="11" t="s">
        <v>336</v>
      </c>
      <c r="U82" s="11" t="s">
        <v>338</v>
      </c>
      <c r="V82" s="11" t="s">
        <v>339</v>
      </c>
      <c r="Y82" s="11" t="s">
        <v>341</v>
      </c>
      <c r="Z82" s="11" t="s">
        <v>344</v>
      </c>
      <c r="AA82" s="11" t="s">
        <v>340</v>
      </c>
      <c r="AD82" s="11" t="s">
        <v>345</v>
      </c>
      <c r="AE82" s="11" t="s">
        <v>352</v>
      </c>
      <c r="AF82" s="11" t="s">
        <v>346</v>
      </c>
      <c r="AK82" s="107" t="s">
        <v>349</v>
      </c>
      <c r="AM82" s="107" t="s">
        <v>351</v>
      </c>
      <c r="AN82" s="107" t="s">
        <v>354</v>
      </c>
      <c r="AP82" s="107" t="s">
        <v>356</v>
      </c>
    </row>
    <row r="83" spans="5:42" x14ac:dyDescent="0.25">
      <c r="E83" s="56"/>
      <c r="F83" s="11" t="s">
        <v>326</v>
      </c>
      <c r="O83" s="11" t="s">
        <v>332</v>
      </c>
      <c r="Q83" s="11" t="s">
        <v>333</v>
      </c>
      <c r="R83" s="11" t="s">
        <v>334</v>
      </c>
      <c r="T83" s="11" t="s">
        <v>336</v>
      </c>
      <c r="U83" s="11" t="s">
        <v>338</v>
      </c>
      <c r="V83" s="11" t="s">
        <v>339</v>
      </c>
      <c r="Y83" s="11" t="s">
        <v>341</v>
      </c>
      <c r="Z83" s="11" t="s">
        <v>344</v>
      </c>
      <c r="AA83" s="11" t="s">
        <v>340</v>
      </c>
      <c r="AB83" s="11" t="s">
        <v>347</v>
      </c>
      <c r="AC83" s="11" t="s">
        <v>343</v>
      </c>
      <c r="AF83" s="11" t="s">
        <v>346</v>
      </c>
      <c r="AK83" s="107" t="s">
        <v>349</v>
      </c>
      <c r="AM83" s="107" t="s">
        <v>351</v>
      </c>
      <c r="AN83" s="107" t="s">
        <v>350</v>
      </c>
      <c r="AO83" s="107" t="s">
        <v>356</v>
      </c>
    </row>
    <row r="84" spans="5:42" x14ac:dyDescent="0.25">
      <c r="E84" s="56"/>
      <c r="F84" s="11" t="s">
        <v>326</v>
      </c>
      <c r="O84" s="11" t="s">
        <v>332</v>
      </c>
      <c r="R84" s="11" t="s">
        <v>334</v>
      </c>
      <c r="T84" s="11" t="s">
        <v>336</v>
      </c>
      <c r="U84" s="11" t="s">
        <v>338</v>
      </c>
      <c r="V84" s="11" t="s">
        <v>339</v>
      </c>
      <c r="W84" s="11" t="s">
        <v>342</v>
      </c>
      <c r="Z84" s="11" t="s">
        <v>344</v>
      </c>
      <c r="AA84" s="11" t="s">
        <v>340</v>
      </c>
      <c r="AB84" s="11" t="s">
        <v>347</v>
      </c>
      <c r="AC84" s="11" t="s">
        <v>343</v>
      </c>
      <c r="AF84" s="11" t="s">
        <v>346</v>
      </c>
      <c r="AJ84" s="107" t="s">
        <v>353</v>
      </c>
      <c r="AK84" s="107" t="s">
        <v>349</v>
      </c>
      <c r="AM84" s="107" t="s">
        <v>351</v>
      </c>
      <c r="AO84" s="107" t="s">
        <v>350</v>
      </c>
      <c r="AP84" s="107" t="s">
        <v>356</v>
      </c>
    </row>
    <row r="85" spans="5:42" x14ac:dyDescent="0.25">
      <c r="E85" s="56"/>
      <c r="F85" s="11" t="s">
        <v>326</v>
      </c>
      <c r="O85" s="11" t="s">
        <v>332</v>
      </c>
      <c r="R85" s="11" t="s">
        <v>334</v>
      </c>
      <c r="T85" s="11" t="s">
        <v>336</v>
      </c>
      <c r="U85" s="11" t="s">
        <v>338</v>
      </c>
      <c r="V85" s="11" t="s">
        <v>339</v>
      </c>
      <c r="Y85" s="11" t="s">
        <v>341</v>
      </c>
      <c r="Z85" s="11" t="s">
        <v>344</v>
      </c>
      <c r="AA85" s="11" t="s">
        <v>340</v>
      </c>
      <c r="AB85" s="11" t="s">
        <v>347</v>
      </c>
      <c r="AC85" s="11" t="s">
        <v>343</v>
      </c>
      <c r="AE85" s="11" t="s">
        <v>352</v>
      </c>
      <c r="AG85" s="11" t="s">
        <v>355</v>
      </c>
      <c r="AK85" s="107" t="s">
        <v>349</v>
      </c>
      <c r="AM85" s="107" t="s">
        <v>351</v>
      </c>
      <c r="AN85" s="107" t="s">
        <v>350</v>
      </c>
    </row>
    <row r="86" spans="5:42" x14ac:dyDescent="0.25">
      <c r="E86" s="56"/>
      <c r="O86" s="11" t="s">
        <v>332</v>
      </c>
      <c r="Q86" s="11" t="s">
        <v>333</v>
      </c>
      <c r="R86" s="11" t="s">
        <v>334</v>
      </c>
      <c r="T86" s="11" t="s">
        <v>336</v>
      </c>
      <c r="U86" s="11" t="s">
        <v>338</v>
      </c>
      <c r="V86" s="11" t="s">
        <v>339</v>
      </c>
      <c r="W86" s="11" t="s">
        <v>342</v>
      </c>
      <c r="Y86" s="11" t="s">
        <v>341</v>
      </c>
      <c r="Z86" s="11" t="s">
        <v>344</v>
      </c>
      <c r="AA86" s="11" t="s">
        <v>340</v>
      </c>
      <c r="AB86" s="11" t="s">
        <v>347</v>
      </c>
      <c r="AD86" s="11" t="s">
        <v>345</v>
      </c>
      <c r="AE86" s="11" t="s">
        <v>352</v>
      </c>
      <c r="AF86" s="11" t="s">
        <v>346</v>
      </c>
      <c r="AG86" s="11" t="s">
        <v>355</v>
      </c>
      <c r="AK86" s="107" t="s">
        <v>349</v>
      </c>
      <c r="AM86" s="107" t="s">
        <v>351</v>
      </c>
      <c r="AN86" s="107" t="s">
        <v>354</v>
      </c>
      <c r="AO86" s="107" t="s">
        <v>350</v>
      </c>
      <c r="AP86" s="107" t="s">
        <v>356</v>
      </c>
    </row>
    <row r="87" spans="5:42" x14ac:dyDescent="0.25">
      <c r="E87" s="56"/>
      <c r="F87" s="11" t="s">
        <v>326</v>
      </c>
      <c r="O87" s="11" t="s">
        <v>332</v>
      </c>
      <c r="R87" s="11" t="s">
        <v>334</v>
      </c>
      <c r="T87" s="11" t="s">
        <v>336</v>
      </c>
      <c r="U87" s="11" t="s">
        <v>338</v>
      </c>
      <c r="V87" s="11" t="s">
        <v>339</v>
      </c>
      <c r="W87" s="11" t="s">
        <v>342</v>
      </c>
      <c r="Y87" s="11" t="s">
        <v>341</v>
      </c>
      <c r="Z87" s="11" t="s">
        <v>344</v>
      </c>
      <c r="AA87" s="11" t="s">
        <v>340</v>
      </c>
      <c r="AC87" s="11" t="s">
        <v>343</v>
      </c>
      <c r="AD87" s="11" t="s">
        <v>345</v>
      </c>
      <c r="AF87" s="11" t="s">
        <v>346</v>
      </c>
      <c r="AG87" s="11" t="s">
        <v>355</v>
      </c>
      <c r="AK87" s="107" t="s">
        <v>349</v>
      </c>
      <c r="AM87" s="107" t="s">
        <v>351</v>
      </c>
      <c r="AO87" s="107" t="s">
        <v>350</v>
      </c>
    </row>
    <row r="88" spans="5:42" x14ac:dyDescent="0.25">
      <c r="E88" s="56"/>
      <c r="F88" s="11" t="s">
        <v>326</v>
      </c>
      <c r="O88" s="11" t="s">
        <v>332</v>
      </c>
      <c r="R88" s="11" t="s">
        <v>334</v>
      </c>
      <c r="T88" s="11" t="s">
        <v>336</v>
      </c>
      <c r="U88" s="11" t="s">
        <v>338</v>
      </c>
      <c r="V88" s="11" t="s">
        <v>339</v>
      </c>
      <c r="W88" s="11" t="s">
        <v>342</v>
      </c>
      <c r="AA88" s="11" t="s">
        <v>340</v>
      </c>
      <c r="AC88" s="11" t="s">
        <v>343</v>
      </c>
      <c r="AD88" s="11" t="s">
        <v>345</v>
      </c>
      <c r="AF88" s="11" t="s">
        <v>346</v>
      </c>
      <c r="AH88" s="104"/>
      <c r="AK88" s="107" t="s">
        <v>349</v>
      </c>
      <c r="AM88" s="107" t="s">
        <v>351</v>
      </c>
      <c r="AO88" s="107" t="s">
        <v>350</v>
      </c>
      <c r="AP88" s="107" t="s">
        <v>356</v>
      </c>
    </row>
    <row r="89" spans="5:42" x14ac:dyDescent="0.25">
      <c r="E89" s="56"/>
      <c r="F89" s="11" t="s">
        <v>326</v>
      </c>
      <c r="O89" s="11" t="s">
        <v>332</v>
      </c>
      <c r="Q89" s="11" t="s">
        <v>333</v>
      </c>
      <c r="R89" s="11" t="s">
        <v>334</v>
      </c>
      <c r="S89" s="11" t="s">
        <v>337</v>
      </c>
      <c r="T89" s="11" t="s">
        <v>336</v>
      </c>
      <c r="U89" s="11" t="s">
        <v>338</v>
      </c>
      <c r="V89" s="11" t="s">
        <v>339</v>
      </c>
      <c r="W89" s="11" t="s">
        <v>342</v>
      </c>
      <c r="Y89" s="11" t="s">
        <v>341</v>
      </c>
      <c r="Z89" s="11" t="s">
        <v>344</v>
      </c>
      <c r="AA89" s="11" t="s">
        <v>340</v>
      </c>
      <c r="AE89" s="11" t="s">
        <v>352</v>
      </c>
      <c r="AF89" s="11" t="s">
        <v>346</v>
      </c>
      <c r="AG89" s="11" t="s">
        <v>355</v>
      </c>
      <c r="AH89" s="104"/>
      <c r="AK89" s="107" t="s">
        <v>349</v>
      </c>
      <c r="AO89" s="107" t="s">
        <v>350</v>
      </c>
      <c r="AP89" s="107" t="s">
        <v>356</v>
      </c>
    </row>
    <row r="90" spans="5:42" x14ac:dyDescent="0.25">
      <c r="E90" s="56"/>
      <c r="F90" s="11" t="s">
        <v>326</v>
      </c>
      <c r="O90" s="11" t="s">
        <v>332</v>
      </c>
      <c r="R90" s="11" t="s">
        <v>334</v>
      </c>
      <c r="S90" s="11" t="s">
        <v>337</v>
      </c>
      <c r="T90" s="11" t="s">
        <v>336</v>
      </c>
      <c r="U90" s="11" t="s">
        <v>338</v>
      </c>
      <c r="V90" s="11" t="s">
        <v>339</v>
      </c>
      <c r="W90" s="11" t="s">
        <v>342</v>
      </c>
      <c r="Y90" s="11" t="s">
        <v>341</v>
      </c>
      <c r="Z90" s="11" t="s">
        <v>344</v>
      </c>
      <c r="AA90" s="11" t="s">
        <v>340</v>
      </c>
      <c r="AB90" s="11" t="s">
        <v>347</v>
      </c>
      <c r="AC90" s="11" t="s">
        <v>343</v>
      </c>
      <c r="AE90" s="11" t="s">
        <v>352</v>
      </c>
      <c r="AF90" s="11" t="s">
        <v>346</v>
      </c>
      <c r="AH90" s="104"/>
      <c r="AK90" s="107" t="s">
        <v>349</v>
      </c>
      <c r="AO90" s="107" t="s">
        <v>350</v>
      </c>
    </row>
    <row r="91" spans="5:42" x14ac:dyDescent="0.25">
      <c r="E91" s="56"/>
      <c r="F91" s="11" t="s">
        <v>326</v>
      </c>
      <c r="P91" s="11" t="s">
        <v>335</v>
      </c>
      <c r="Q91" s="11" t="s">
        <v>333</v>
      </c>
      <c r="R91" s="11" t="s">
        <v>334</v>
      </c>
      <c r="S91" s="11" t="s">
        <v>337</v>
      </c>
      <c r="T91" s="11" t="s">
        <v>336</v>
      </c>
      <c r="U91" s="11" t="s">
        <v>338</v>
      </c>
      <c r="W91" s="11" t="s">
        <v>342</v>
      </c>
      <c r="X91" s="11" t="s">
        <v>365</v>
      </c>
      <c r="Y91" s="11" t="s">
        <v>341</v>
      </c>
      <c r="AA91" s="11" t="s">
        <v>340</v>
      </c>
      <c r="AD91" s="11" t="s">
        <v>345</v>
      </c>
      <c r="AE91" s="11" t="s">
        <v>352</v>
      </c>
      <c r="AH91" s="104"/>
      <c r="AL91" s="107" t="s">
        <v>366</v>
      </c>
      <c r="AM91" s="107" t="s">
        <v>351</v>
      </c>
    </row>
    <row r="92" spans="5:42" x14ac:dyDescent="0.25">
      <c r="E92" s="56"/>
      <c r="F92" s="11" t="s">
        <v>326</v>
      </c>
      <c r="P92" s="11" t="s">
        <v>335</v>
      </c>
      <c r="Q92" s="11" t="s">
        <v>333</v>
      </c>
      <c r="R92" s="11" t="s">
        <v>334</v>
      </c>
      <c r="T92" s="11" t="s">
        <v>336</v>
      </c>
      <c r="U92" s="11" t="s">
        <v>338</v>
      </c>
      <c r="W92" s="11" t="s">
        <v>342</v>
      </c>
      <c r="X92" s="11" t="s">
        <v>365</v>
      </c>
      <c r="Y92" s="11" t="s">
        <v>341</v>
      </c>
      <c r="AA92" s="11" t="s">
        <v>340</v>
      </c>
      <c r="AB92" s="11" t="s">
        <v>347</v>
      </c>
      <c r="AD92" s="11" t="s">
        <v>345</v>
      </c>
      <c r="AF92" s="11" t="s">
        <v>346</v>
      </c>
      <c r="AG92" s="11" t="s">
        <v>355</v>
      </c>
      <c r="AH92" s="104"/>
      <c r="AM92" s="107" t="s">
        <v>351</v>
      </c>
    </row>
    <row r="93" spans="5:42" x14ac:dyDescent="0.25">
      <c r="E93" s="56"/>
      <c r="F93" s="11" t="s">
        <v>326</v>
      </c>
      <c r="O93" s="11" t="s">
        <v>332</v>
      </c>
      <c r="Q93" s="11" t="s">
        <v>333</v>
      </c>
      <c r="R93" s="11" t="s">
        <v>334</v>
      </c>
      <c r="T93" s="11" t="s">
        <v>336</v>
      </c>
      <c r="U93" s="11" t="s">
        <v>338</v>
      </c>
      <c r="V93" s="11" t="s">
        <v>339</v>
      </c>
      <c r="Y93" s="11" t="s">
        <v>341</v>
      </c>
      <c r="Z93" s="11" t="s">
        <v>344</v>
      </c>
      <c r="AA93" s="11" t="s">
        <v>340</v>
      </c>
      <c r="AC93" s="11" t="s">
        <v>343</v>
      </c>
      <c r="AD93" s="11" t="s">
        <v>345</v>
      </c>
      <c r="AE93" s="11" t="s">
        <v>352</v>
      </c>
      <c r="AH93" s="104"/>
      <c r="AK93" s="107" t="s">
        <v>349</v>
      </c>
      <c r="AM93" s="107" t="s">
        <v>351</v>
      </c>
      <c r="AO93" s="107" t="s">
        <v>350</v>
      </c>
    </row>
    <row r="94" spans="5:42" x14ac:dyDescent="0.25">
      <c r="E94" s="56"/>
      <c r="F94" s="11" t="s">
        <v>326</v>
      </c>
      <c r="O94" s="11" t="s">
        <v>332</v>
      </c>
      <c r="R94" s="11" t="s">
        <v>334</v>
      </c>
      <c r="T94" s="11" t="s">
        <v>336</v>
      </c>
      <c r="U94" s="11" t="s">
        <v>338</v>
      </c>
      <c r="Y94" s="11" t="s">
        <v>341</v>
      </c>
      <c r="Z94" s="11" t="s">
        <v>344</v>
      </c>
      <c r="AA94" s="11" t="s">
        <v>340</v>
      </c>
      <c r="AD94" s="11" t="s">
        <v>345</v>
      </c>
      <c r="AF94" s="11" t="s">
        <v>346</v>
      </c>
      <c r="AH94" s="104"/>
      <c r="AK94" s="107" t="s">
        <v>349</v>
      </c>
      <c r="AM94" s="107" t="s">
        <v>351</v>
      </c>
      <c r="AN94" s="107" t="s">
        <v>354</v>
      </c>
    </row>
    <row r="95" spans="5:42" x14ac:dyDescent="0.25">
      <c r="E95" s="56"/>
      <c r="F95" s="11" t="s">
        <v>326</v>
      </c>
      <c r="O95" s="11" t="s">
        <v>332</v>
      </c>
      <c r="R95" s="11" t="s">
        <v>334</v>
      </c>
      <c r="T95" s="11" t="s">
        <v>336</v>
      </c>
      <c r="U95" s="11" t="s">
        <v>338</v>
      </c>
      <c r="AA95" s="11" t="s">
        <v>340</v>
      </c>
      <c r="AC95" s="11" t="s">
        <v>343</v>
      </c>
      <c r="AF95" s="11" t="s">
        <v>346</v>
      </c>
      <c r="AH95" s="104"/>
      <c r="AK95" s="107" t="s">
        <v>349</v>
      </c>
      <c r="AM95" s="107" t="s">
        <v>351</v>
      </c>
      <c r="AN95" s="107" t="s">
        <v>354</v>
      </c>
      <c r="AO95" s="107" t="s">
        <v>350</v>
      </c>
    </row>
    <row r="96" spans="5:42" x14ac:dyDescent="0.25">
      <c r="E96" s="56"/>
      <c r="F96" s="11" t="s">
        <v>326</v>
      </c>
      <c r="O96" s="11" t="s">
        <v>332</v>
      </c>
      <c r="R96" s="11" t="s">
        <v>334</v>
      </c>
      <c r="T96" s="11" t="s">
        <v>336</v>
      </c>
      <c r="U96" s="11" t="s">
        <v>338</v>
      </c>
      <c r="Z96" s="11" t="s">
        <v>344</v>
      </c>
      <c r="AC96" s="11" t="s">
        <v>343</v>
      </c>
      <c r="AF96" s="11" t="s">
        <v>346</v>
      </c>
      <c r="AH96" s="104"/>
      <c r="AJ96" s="107" t="s">
        <v>353</v>
      </c>
      <c r="AK96" s="107" t="s">
        <v>349</v>
      </c>
      <c r="AM96" s="107" t="s">
        <v>351</v>
      </c>
    </row>
    <row r="97" spans="3:41" x14ac:dyDescent="0.25">
      <c r="E97" s="56"/>
      <c r="F97" s="11" t="s">
        <v>326</v>
      </c>
      <c r="O97" s="11" t="s">
        <v>332</v>
      </c>
      <c r="R97" s="11" t="s">
        <v>334</v>
      </c>
      <c r="T97" s="11" t="s">
        <v>336</v>
      </c>
      <c r="U97" s="11" t="s">
        <v>338</v>
      </c>
      <c r="Y97" s="11" t="s">
        <v>341</v>
      </c>
      <c r="AA97" s="11" t="s">
        <v>340</v>
      </c>
      <c r="AD97" s="11" t="s">
        <v>345</v>
      </c>
      <c r="AF97" s="11" t="s">
        <v>346</v>
      </c>
      <c r="AH97" s="104"/>
      <c r="AK97" s="107" t="s">
        <v>349</v>
      </c>
      <c r="AM97" s="107" t="s">
        <v>351</v>
      </c>
      <c r="AO97" s="107" t="s">
        <v>350</v>
      </c>
    </row>
    <row r="98" spans="3:41" x14ac:dyDescent="0.25">
      <c r="E98" s="56"/>
      <c r="F98" s="11" t="s">
        <v>326</v>
      </c>
      <c r="O98" s="11" t="s">
        <v>332</v>
      </c>
      <c r="Q98" s="11" t="s">
        <v>333</v>
      </c>
      <c r="R98" s="11" t="s">
        <v>334</v>
      </c>
      <c r="T98" s="11" t="s">
        <v>336</v>
      </c>
      <c r="U98" s="11" t="s">
        <v>338</v>
      </c>
      <c r="V98" s="11" t="s">
        <v>339</v>
      </c>
      <c r="Y98" s="11" t="s">
        <v>341</v>
      </c>
      <c r="Z98" s="11" t="s">
        <v>344</v>
      </c>
      <c r="AA98" s="11" t="s">
        <v>340</v>
      </c>
      <c r="AC98" s="11" t="s">
        <v>343</v>
      </c>
      <c r="AD98" s="11" t="s">
        <v>345</v>
      </c>
      <c r="AE98" s="11" t="s">
        <v>352</v>
      </c>
      <c r="AH98" s="104"/>
      <c r="AJ98" s="107" t="s">
        <v>353</v>
      </c>
      <c r="AK98" s="107" t="s">
        <v>349</v>
      </c>
      <c r="AO98" s="107" t="s">
        <v>350</v>
      </c>
    </row>
    <row r="99" spans="3:41" x14ac:dyDescent="0.25">
      <c r="E99" s="56"/>
      <c r="F99" s="11" t="s">
        <v>326</v>
      </c>
      <c r="O99" s="11" t="s">
        <v>332</v>
      </c>
      <c r="R99" s="11" t="s">
        <v>334</v>
      </c>
      <c r="T99" s="11" t="s">
        <v>336</v>
      </c>
      <c r="U99" s="11" t="s">
        <v>338</v>
      </c>
      <c r="V99" s="11" t="s">
        <v>339</v>
      </c>
      <c r="Y99" s="11" t="s">
        <v>341</v>
      </c>
      <c r="AA99" s="11" t="s">
        <v>340</v>
      </c>
      <c r="AB99" s="11" t="s">
        <v>347</v>
      </c>
      <c r="AC99" s="11" t="s">
        <v>343</v>
      </c>
      <c r="AD99" s="11" t="s">
        <v>345</v>
      </c>
      <c r="AE99" s="11" t="s">
        <v>352</v>
      </c>
      <c r="AF99" s="11" t="s">
        <v>346</v>
      </c>
      <c r="AH99" s="104"/>
      <c r="AJ99" s="107" t="s">
        <v>353</v>
      </c>
      <c r="AK99" s="107" t="s">
        <v>349</v>
      </c>
      <c r="AM99" s="107" t="s">
        <v>351</v>
      </c>
      <c r="AO99" s="107" t="s">
        <v>350</v>
      </c>
    </row>
    <row r="100" spans="3:41" x14ac:dyDescent="0.25">
      <c r="E100" s="56"/>
      <c r="F100" s="11" t="s">
        <v>326</v>
      </c>
      <c r="O100" s="11" t="s">
        <v>332</v>
      </c>
      <c r="R100" s="11" t="s">
        <v>334</v>
      </c>
      <c r="T100" s="11" t="s">
        <v>336</v>
      </c>
      <c r="U100" s="11" t="s">
        <v>338</v>
      </c>
      <c r="Y100" s="11" t="s">
        <v>341</v>
      </c>
      <c r="Z100" s="11" t="s">
        <v>344</v>
      </c>
      <c r="AA100" s="11" t="s">
        <v>340</v>
      </c>
      <c r="AB100" s="11" t="s">
        <v>347</v>
      </c>
      <c r="AE100" s="11" t="s">
        <v>352</v>
      </c>
      <c r="AF100" s="11" t="s">
        <v>346</v>
      </c>
      <c r="AH100" s="104"/>
      <c r="AK100" s="107" t="s">
        <v>349</v>
      </c>
      <c r="AM100" s="107" t="s">
        <v>351</v>
      </c>
      <c r="AO100" s="107" t="s">
        <v>350</v>
      </c>
    </row>
    <row r="101" spans="3:41" x14ac:dyDescent="0.25">
      <c r="E101" s="56"/>
      <c r="F101" s="11" t="s">
        <v>326</v>
      </c>
      <c r="Q101" s="11" t="s">
        <v>333</v>
      </c>
      <c r="R101" s="11" t="s">
        <v>334</v>
      </c>
      <c r="T101" s="11" t="s">
        <v>336</v>
      </c>
      <c r="U101" s="11" t="s">
        <v>338</v>
      </c>
      <c r="AA101" s="11" t="s">
        <v>340</v>
      </c>
      <c r="AC101" s="11" t="s">
        <v>343</v>
      </c>
      <c r="AD101" s="11" t="s">
        <v>345</v>
      </c>
      <c r="AF101" s="11" t="s">
        <v>346</v>
      </c>
      <c r="AH101" s="104"/>
      <c r="AK101" s="107" t="s">
        <v>349</v>
      </c>
      <c r="AO101" s="107" t="s">
        <v>350</v>
      </c>
    </row>
    <row r="102" spans="3:41" x14ac:dyDescent="0.25">
      <c r="C102" s="94"/>
      <c r="AH102" s="104"/>
    </row>
    <row r="103" spans="3:41" x14ac:dyDescent="0.25">
      <c r="C103" s="94"/>
      <c r="AH103" s="104"/>
    </row>
    <row r="104" spans="3:41" x14ac:dyDescent="0.25">
      <c r="C104" s="94"/>
      <c r="AH104" s="104"/>
    </row>
    <row r="105" spans="3:41" x14ac:dyDescent="0.25">
      <c r="C105" s="94"/>
      <c r="AH105" s="104"/>
    </row>
    <row r="106" spans="3:41" x14ac:dyDescent="0.25">
      <c r="C106" s="94"/>
      <c r="AH106" s="104"/>
    </row>
    <row r="107" spans="3:41" x14ac:dyDescent="0.25">
      <c r="C107" s="94"/>
      <c r="D107" s="44"/>
      <c r="E107" s="97"/>
      <c r="AH107" s="104"/>
    </row>
    <row r="108" spans="3:41" x14ac:dyDescent="0.25">
      <c r="C108" s="94"/>
      <c r="AH108" s="104"/>
    </row>
    <row r="109" spans="3:41" x14ac:dyDescent="0.25">
      <c r="C109" s="94"/>
      <c r="AH109" s="104"/>
    </row>
    <row r="110" spans="3:41" x14ac:dyDescent="0.25">
      <c r="C110" s="94"/>
      <c r="D110" s="44"/>
      <c r="AH110" s="104"/>
    </row>
    <row r="111" spans="3:41" x14ac:dyDescent="0.25">
      <c r="C111" s="94"/>
      <c r="E111" s="99"/>
      <c r="AH111" s="104"/>
    </row>
    <row r="112" spans="3:41" x14ac:dyDescent="0.25">
      <c r="C112" s="94"/>
      <c r="AH112" s="104"/>
    </row>
    <row r="113" spans="3:34" x14ac:dyDescent="0.25">
      <c r="C113" s="94"/>
      <c r="AH113" s="104"/>
    </row>
    <row r="114" spans="3:34" x14ac:dyDescent="0.25">
      <c r="C114" s="94"/>
      <c r="AH114" s="104"/>
    </row>
    <row r="115" spans="3:34" x14ac:dyDescent="0.25">
      <c r="C115" s="94"/>
      <c r="AH115" s="104"/>
    </row>
    <row r="116" spans="3:34" x14ac:dyDescent="0.25">
      <c r="C116" s="94"/>
      <c r="AH116" s="104"/>
    </row>
    <row r="117" spans="3:34" x14ac:dyDescent="0.25">
      <c r="C117" s="94"/>
      <c r="AH117" s="104"/>
    </row>
    <row r="118" spans="3:34" x14ac:dyDescent="0.25">
      <c r="C118" s="94"/>
      <c r="AH118" s="104"/>
    </row>
    <row r="119" spans="3:34" x14ac:dyDescent="0.25">
      <c r="C119" s="94"/>
      <c r="AH119" s="104"/>
    </row>
    <row r="120" spans="3:34" x14ac:dyDescent="0.25">
      <c r="AH120" s="104"/>
    </row>
    <row r="121" spans="3:34" x14ac:dyDescent="0.25">
      <c r="AH121" s="104"/>
    </row>
    <row r="122" spans="3:34" x14ac:dyDescent="0.25">
      <c r="AH122" s="104"/>
    </row>
    <row r="123" spans="3:34" x14ac:dyDescent="0.25">
      <c r="AH123" s="104"/>
    </row>
    <row r="124" spans="3:34" x14ac:dyDescent="0.25">
      <c r="AH124" s="104"/>
    </row>
    <row r="125" spans="3:34" x14ac:dyDescent="0.25">
      <c r="AH125" s="104"/>
    </row>
    <row r="126" spans="3:34" x14ac:dyDescent="0.25">
      <c r="AH126" s="104"/>
    </row>
    <row r="127" spans="3:34" x14ac:dyDescent="0.25">
      <c r="AH127" s="104"/>
    </row>
    <row r="128" spans="3:34" x14ac:dyDescent="0.25">
      <c r="AH128" s="104"/>
    </row>
    <row r="129" spans="34:34" x14ac:dyDescent="0.25">
      <c r="AH129" s="104"/>
    </row>
    <row r="130" spans="34:34" x14ac:dyDescent="0.25">
      <c r="AH130" s="104"/>
    </row>
    <row r="131" spans="34:34" x14ac:dyDescent="0.25">
      <c r="AH131" s="104"/>
    </row>
  </sheetData>
  <sortState ref="B54:AH101">
    <sortCondition descending="1" ref="B54"/>
  </sortState>
  <mergeCells count="1">
    <mergeCell ref="AJ1:BU1"/>
  </mergeCells>
  <pageMargins left="0.7" right="0.7" top="0.75" bottom="0.75" header="0.3" footer="0.3"/>
  <pageSetup paperSize="9" orientation="portrait" horizontalDpi="4294967292" verticalDpi="429496729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EFB1D016-3835-574B-9E55-01B62974415E}">
            <xm:f>'BA1D traces'!T$78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S77</xm:sqref>
        </x14:conditionalFormatting>
        <x14:conditionalFormatting xmlns:xm="http://schemas.microsoft.com/office/excel/2006/main">
          <x14:cfRule type="cellIs" priority="6" operator="equal" id="{E9DC9BCA-8420-304C-B02F-1790C8E9C29F}">
            <xm:f>'BA1D traces'!Z$78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X77</xm:sqref>
        </x14:conditionalFormatting>
        <x14:conditionalFormatting xmlns:xm="http://schemas.microsoft.com/office/excel/2006/main">
          <x14:cfRule type="cellIs" priority="1" operator="equal" id="{58513624-58B8-884A-A2BD-477413474295}">
            <xm:f>'BA1D traces'!AW$78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AW2</xm:sqref>
        </x14:conditionalFormatting>
      </x14:conditionalFormattings>
    </ex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>
    <tabColor rgb="FFE6005D"/>
  </sheetPr>
  <dimension ref="A1:BS155"/>
  <sheetViews>
    <sheetView topLeftCell="B1" workbookViewId="0">
      <selection activeCell="AM92" sqref="AM92"/>
    </sheetView>
  </sheetViews>
  <sheetFormatPr defaultColWidth="8.85546875" defaultRowHeight="15" x14ac:dyDescent="0.25"/>
  <cols>
    <col min="1" max="2" width="8.85546875" style="56"/>
    <col min="3" max="3" width="8.140625" style="56" customWidth="1"/>
    <col min="4" max="4" width="5" style="56" customWidth="1"/>
    <col min="5" max="31" width="5.7109375" style="11" customWidth="1"/>
    <col min="32" max="32" width="5.7109375" style="101" customWidth="1"/>
    <col min="33" max="33" width="15.28515625" style="107" bestFit="1" customWidth="1"/>
    <col min="34" max="66" width="5" style="107" customWidth="1"/>
    <col min="67" max="71" width="5" style="56" customWidth="1"/>
    <col min="72" max="16384" width="8.85546875" style="56"/>
  </cols>
  <sheetData>
    <row r="1" spans="1:71" s="96" customFormat="1" x14ac:dyDescent="0.25">
      <c r="A1" s="96" t="s">
        <v>503</v>
      </c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102"/>
      <c r="AG1" s="109" t="s">
        <v>503</v>
      </c>
      <c r="AH1" s="128" t="s">
        <v>325</v>
      </c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</row>
    <row r="2" spans="1:71" s="96" customFormat="1" x14ac:dyDescent="0.25">
      <c r="C2" s="95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102"/>
      <c r="AG2" s="109" t="s">
        <v>506</v>
      </c>
      <c r="AH2" s="108" t="s">
        <v>326</v>
      </c>
      <c r="AI2" s="108" t="s">
        <v>327</v>
      </c>
      <c r="AJ2" s="108" t="s">
        <v>52</v>
      </c>
      <c r="AK2" s="108" t="s">
        <v>53</v>
      </c>
      <c r="AL2" s="108" t="s">
        <v>328</v>
      </c>
      <c r="AM2" s="108" t="s">
        <v>55</v>
      </c>
      <c r="AN2" s="108" t="s">
        <v>329</v>
      </c>
      <c r="AO2" s="108" t="s">
        <v>330</v>
      </c>
      <c r="AP2" s="108" t="s">
        <v>331</v>
      </c>
      <c r="AQ2" s="108" t="s">
        <v>332</v>
      </c>
      <c r="AR2" s="108" t="s">
        <v>335</v>
      </c>
      <c r="AS2" s="108" t="s">
        <v>333</v>
      </c>
      <c r="AT2" s="108" t="s">
        <v>334</v>
      </c>
      <c r="AU2" s="110" t="s">
        <v>337</v>
      </c>
      <c r="AV2" s="108" t="s">
        <v>336</v>
      </c>
      <c r="AW2" s="108" t="s">
        <v>338</v>
      </c>
      <c r="AX2" s="108" t="s">
        <v>339</v>
      </c>
      <c r="AY2" s="108" t="s">
        <v>382</v>
      </c>
      <c r="AZ2" s="108" t="s">
        <v>342</v>
      </c>
      <c r="BA2" s="108" t="s">
        <v>365</v>
      </c>
      <c r="BB2" s="108" t="s">
        <v>341</v>
      </c>
      <c r="BC2" s="108" t="s">
        <v>344</v>
      </c>
      <c r="BD2" s="108" t="s">
        <v>340</v>
      </c>
      <c r="BE2" s="108" t="s">
        <v>347</v>
      </c>
      <c r="BF2" s="108" t="s">
        <v>343</v>
      </c>
      <c r="BG2" s="108" t="s">
        <v>345</v>
      </c>
      <c r="BH2" s="108" t="s">
        <v>352</v>
      </c>
      <c r="BI2" s="108" t="s">
        <v>346</v>
      </c>
      <c r="BJ2" s="108" t="s">
        <v>355</v>
      </c>
      <c r="BK2" s="108" t="s">
        <v>348</v>
      </c>
      <c r="BL2" s="108" t="s">
        <v>353</v>
      </c>
      <c r="BM2" s="108" t="s">
        <v>349</v>
      </c>
      <c r="BN2" s="108" t="s">
        <v>366</v>
      </c>
      <c r="BO2" s="108" t="s">
        <v>482</v>
      </c>
      <c r="BP2" s="108" t="s">
        <v>351</v>
      </c>
      <c r="BQ2" s="108" t="s">
        <v>354</v>
      </c>
      <c r="BR2" s="108" t="s">
        <v>350</v>
      </c>
      <c r="BS2" s="108" t="s">
        <v>356</v>
      </c>
    </row>
    <row r="3" spans="1:71" x14ac:dyDescent="0.25">
      <c r="B3" s="56">
        <v>9</v>
      </c>
      <c r="D3" s="71" t="s">
        <v>0</v>
      </c>
      <c r="E3" s="11" t="s">
        <v>326</v>
      </c>
      <c r="F3" s="11" t="s">
        <v>327</v>
      </c>
      <c r="G3" s="11" t="s">
        <v>52</v>
      </c>
      <c r="H3" s="11" t="s">
        <v>53</v>
      </c>
      <c r="I3" s="11" t="s">
        <v>328</v>
      </c>
      <c r="J3" s="11" t="s">
        <v>55</v>
      </c>
      <c r="K3" s="11" t="s">
        <v>329</v>
      </c>
      <c r="L3" s="11" t="s">
        <v>330</v>
      </c>
      <c r="M3" s="11" t="s">
        <v>331</v>
      </c>
      <c r="N3" s="11" t="s">
        <v>332</v>
      </c>
      <c r="O3" s="11" t="s">
        <v>335</v>
      </c>
      <c r="P3" s="11" t="s">
        <v>333</v>
      </c>
      <c r="Q3" s="11" t="s">
        <v>334</v>
      </c>
      <c r="R3" s="11" t="s">
        <v>336</v>
      </c>
      <c r="S3" s="11" t="s">
        <v>338</v>
      </c>
      <c r="T3" s="11" t="s">
        <v>341</v>
      </c>
      <c r="U3" s="11" t="s">
        <v>344</v>
      </c>
      <c r="V3" s="11" t="s">
        <v>340</v>
      </c>
      <c r="W3" s="11" t="s">
        <v>343</v>
      </c>
      <c r="X3" s="11" t="s">
        <v>345</v>
      </c>
      <c r="Y3" s="11" t="s">
        <v>346</v>
      </c>
      <c r="Z3" s="11" t="s">
        <v>349</v>
      </c>
      <c r="AA3" s="11" t="s">
        <v>351</v>
      </c>
      <c r="AB3" s="11" t="s">
        <v>350</v>
      </c>
      <c r="AC3" s="11" t="s">
        <v>356</v>
      </c>
    </row>
    <row r="4" spans="1:71" x14ac:dyDescent="0.25">
      <c r="A4" s="56">
        <v>10</v>
      </c>
      <c r="B4" s="56">
        <v>10</v>
      </c>
      <c r="C4" s="94" t="s">
        <v>437</v>
      </c>
      <c r="D4" s="72" t="s">
        <v>325</v>
      </c>
      <c r="E4" s="11">
        <v>7.9</v>
      </c>
      <c r="F4" s="11">
        <v>46</v>
      </c>
      <c r="G4" s="11">
        <v>1990.3</v>
      </c>
      <c r="H4" s="11">
        <v>970.2</v>
      </c>
      <c r="I4" s="11">
        <v>120.4</v>
      </c>
      <c r="J4" s="11">
        <v>2113.1</v>
      </c>
      <c r="K4" s="11">
        <v>28.2</v>
      </c>
      <c r="L4" s="11">
        <v>37.4</v>
      </c>
      <c r="M4" s="11">
        <v>1.7</v>
      </c>
      <c r="N4" s="11">
        <v>0.4</v>
      </c>
      <c r="O4" s="11">
        <v>3.3</v>
      </c>
      <c r="P4" s="11">
        <v>0.2</v>
      </c>
      <c r="Q4" s="11">
        <v>0.8</v>
      </c>
      <c r="R4" s="11">
        <v>41.9</v>
      </c>
      <c r="S4" s="11">
        <v>1.3</v>
      </c>
      <c r="T4" s="11">
        <v>1.1000000000000001</v>
      </c>
      <c r="U4" s="11">
        <v>2.2999999999999998</v>
      </c>
      <c r="V4" s="11">
        <v>0.9</v>
      </c>
      <c r="W4" s="11">
        <v>8.3000000000000007</v>
      </c>
      <c r="X4" s="11">
        <v>1.3</v>
      </c>
      <c r="Y4" s="11">
        <v>4</v>
      </c>
      <c r="Z4" s="11">
        <v>11.4</v>
      </c>
      <c r="AA4" s="11">
        <v>1.3</v>
      </c>
      <c r="AB4" s="11">
        <v>0.6</v>
      </c>
      <c r="AC4" s="11">
        <v>0.2</v>
      </c>
      <c r="AG4" s="107">
        <v>10</v>
      </c>
      <c r="AH4" s="107">
        <f>HLOOKUP(AH$2,$E3:$AE4,2,FALSE)</f>
        <v>7.9</v>
      </c>
      <c r="AI4" s="107">
        <f t="shared" ref="AI4:BN4" si="0">HLOOKUP(AI$2,$E3:$AE4,2,FALSE)</f>
        <v>46</v>
      </c>
      <c r="AJ4" s="107">
        <f t="shared" si="0"/>
        <v>1990.3</v>
      </c>
      <c r="AK4" s="107">
        <f t="shared" si="0"/>
        <v>970.2</v>
      </c>
      <c r="AL4" s="107">
        <f t="shared" si="0"/>
        <v>120.4</v>
      </c>
      <c r="AM4" s="107">
        <f t="shared" si="0"/>
        <v>2113.1</v>
      </c>
      <c r="AN4" s="107">
        <f t="shared" si="0"/>
        <v>28.2</v>
      </c>
      <c r="AO4" s="107">
        <f t="shared" si="0"/>
        <v>37.4</v>
      </c>
      <c r="AP4" s="107">
        <f t="shared" si="0"/>
        <v>1.7</v>
      </c>
      <c r="AQ4" s="107">
        <f t="shared" si="0"/>
        <v>0.4</v>
      </c>
      <c r="AR4" s="107">
        <f t="shared" si="0"/>
        <v>3.3</v>
      </c>
      <c r="AS4" s="107">
        <f t="shared" si="0"/>
        <v>0.2</v>
      </c>
      <c r="AT4" s="107">
        <f t="shared" si="0"/>
        <v>0.8</v>
      </c>
      <c r="AU4" s="107" t="e">
        <f t="shared" si="0"/>
        <v>#N/A</v>
      </c>
      <c r="AV4" s="107">
        <f t="shared" si="0"/>
        <v>41.9</v>
      </c>
      <c r="AW4" s="107">
        <f t="shared" si="0"/>
        <v>1.3</v>
      </c>
      <c r="AX4" s="107" t="e">
        <f t="shared" si="0"/>
        <v>#N/A</v>
      </c>
      <c r="AY4" s="107" t="e">
        <f t="shared" si="0"/>
        <v>#N/A</v>
      </c>
      <c r="AZ4" s="107" t="e">
        <f t="shared" si="0"/>
        <v>#N/A</v>
      </c>
      <c r="BA4" s="107" t="e">
        <f t="shared" si="0"/>
        <v>#N/A</v>
      </c>
      <c r="BB4" s="107">
        <f t="shared" si="0"/>
        <v>1.1000000000000001</v>
      </c>
      <c r="BC4" s="107">
        <f t="shared" si="0"/>
        <v>2.2999999999999998</v>
      </c>
      <c r="BD4" s="107">
        <f t="shared" si="0"/>
        <v>0.9</v>
      </c>
      <c r="BE4" s="107" t="e">
        <f t="shared" si="0"/>
        <v>#N/A</v>
      </c>
      <c r="BF4" s="107">
        <f t="shared" si="0"/>
        <v>8.3000000000000007</v>
      </c>
      <c r="BG4" s="107">
        <f t="shared" si="0"/>
        <v>1.3</v>
      </c>
      <c r="BH4" s="107" t="e">
        <f t="shared" si="0"/>
        <v>#N/A</v>
      </c>
      <c r="BI4" s="107">
        <f t="shared" si="0"/>
        <v>4</v>
      </c>
      <c r="BJ4" s="107" t="e">
        <f t="shared" si="0"/>
        <v>#N/A</v>
      </c>
      <c r="BK4" s="107" t="e">
        <f t="shared" si="0"/>
        <v>#N/A</v>
      </c>
      <c r="BL4" s="107" t="e">
        <f t="shared" si="0"/>
        <v>#N/A</v>
      </c>
      <c r="BM4" s="107">
        <f t="shared" si="0"/>
        <v>11.4</v>
      </c>
      <c r="BN4" s="107" t="e">
        <f t="shared" si="0"/>
        <v>#N/A</v>
      </c>
      <c r="BO4" s="107" t="e">
        <f>HLOOKUP(BO$2,$E3:$AE4,2,FALSE)</f>
        <v>#N/A</v>
      </c>
      <c r="BP4" s="107">
        <f t="shared" ref="BP4" si="1">HLOOKUP(BP$2,$E3:$AE4,2,FALSE)</f>
        <v>1.3</v>
      </c>
      <c r="BQ4" s="107" t="e">
        <f t="shared" ref="BQ4" si="2">HLOOKUP(BQ$2,$E3:$AE4,2,FALSE)</f>
        <v>#N/A</v>
      </c>
      <c r="BR4" s="107">
        <f t="shared" ref="BR4" si="3">HLOOKUP(BR$2,$E3:$AE4,2,FALSE)</f>
        <v>0.6</v>
      </c>
      <c r="BS4" s="107">
        <f t="shared" ref="BS4" si="4">HLOOKUP(BS$2,$E3:$AE4,2,FALSE)</f>
        <v>0.2</v>
      </c>
    </row>
    <row r="5" spans="1:71" x14ac:dyDescent="0.25">
      <c r="B5" s="56">
        <v>19</v>
      </c>
      <c r="D5" s="71" t="s">
        <v>0</v>
      </c>
      <c r="E5" s="11" t="s">
        <v>326</v>
      </c>
      <c r="F5" s="11" t="s">
        <v>327</v>
      </c>
      <c r="G5" s="11" t="s">
        <v>52</v>
      </c>
      <c r="H5" s="11" t="s">
        <v>53</v>
      </c>
      <c r="I5" s="11" t="s">
        <v>328</v>
      </c>
      <c r="J5" s="11" t="s">
        <v>55</v>
      </c>
      <c r="K5" s="11" t="s">
        <v>329</v>
      </c>
      <c r="L5" s="11" t="s">
        <v>330</v>
      </c>
      <c r="M5" s="11" t="s">
        <v>331</v>
      </c>
      <c r="N5" s="11" t="s">
        <v>334</v>
      </c>
      <c r="O5" s="11" t="s">
        <v>336</v>
      </c>
      <c r="P5" s="11" t="s">
        <v>338</v>
      </c>
      <c r="Q5" s="11" t="s">
        <v>342</v>
      </c>
      <c r="R5" s="11" t="s">
        <v>341</v>
      </c>
      <c r="S5" s="11" t="s">
        <v>340</v>
      </c>
      <c r="T5" s="11" t="s">
        <v>347</v>
      </c>
      <c r="U5" s="11" t="s">
        <v>345</v>
      </c>
      <c r="V5" s="11" t="s">
        <v>355</v>
      </c>
      <c r="W5" s="11" t="s">
        <v>349</v>
      </c>
      <c r="X5" s="11" t="s">
        <v>351</v>
      </c>
      <c r="Y5" s="11" t="s">
        <v>350</v>
      </c>
      <c r="BO5" s="107"/>
      <c r="BP5" s="107"/>
      <c r="BQ5" s="107"/>
      <c r="BR5" s="107"/>
      <c r="BS5" s="107"/>
    </row>
    <row r="6" spans="1:71" x14ac:dyDescent="0.25">
      <c r="A6" s="56">
        <v>20</v>
      </c>
      <c r="B6" s="56">
        <v>20</v>
      </c>
      <c r="C6" s="94" t="s">
        <v>448</v>
      </c>
      <c r="D6" s="72" t="s">
        <v>325</v>
      </c>
      <c r="E6" s="11">
        <v>4.2</v>
      </c>
      <c r="F6" s="11">
        <v>7.5</v>
      </c>
      <c r="G6" s="11">
        <v>1617.3</v>
      </c>
      <c r="H6" s="11">
        <v>796.9</v>
      </c>
      <c r="I6" s="11">
        <v>96.9</v>
      </c>
      <c r="J6" s="11">
        <v>1752.8</v>
      </c>
      <c r="K6" s="11">
        <v>6.5</v>
      </c>
      <c r="L6" s="11">
        <v>27.3</v>
      </c>
      <c r="M6" s="11">
        <v>0.1</v>
      </c>
      <c r="N6" s="11">
        <v>2</v>
      </c>
      <c r="O6" s="11">
        <v>4.4000000000000004</v>
      </c>
      <c r="P6" s="11">
        <v>0.4</v>
      </c>
      <c r="Q6" s="11">
        <v>0.1</v>
      </c>
      <c r="R6" s="11">
        <v>1.8</v>
      </c>
      <c r="S6" s="11">
        <v>2</v>
      </c>
      <c r="T6" s="11">
        <v>13.6</v>
      </c>
      <c r="U6" s="11">
        <v>1.4</v>
      </c>
      <c r="V6" s="11">
        <v>0.1</v>
      </c>
      <c r="W6" s="11">
        <v>15.6</v>
      </c>
      <c r="X6" s="11">
        <v>1.1000000000000001</v>
      </c>
      <c r="Y6" s="11">
        <v>0.3</v>
      </c>
      <c r="AG6" s="107">
        <v>20</v>
      </c>
      <c r="AH6" s="107">
        <f t="shared" ref="AH6" si="5">HLOOKUP(AH$2,$E5:$AE6,2,FALSE)</f>
        <v>4.2</v>
      </c>
      <c r="AI6" s="107">
        <f t="shared" ref="AI6" si="6">HLOOKUP(AI$2,$E5:$AE6,2,FALSE)</f>
        <v>7.5</v>
      </c>
      <c r="AJ6" s="107">
        <f t="shared" ref="AJ6" si="7">HLOOKUP(AJ$2,$E5:$AE6,2,FALSE)</f>
        <v>1617.3</v>
      </c>
      <c r="AK6" s="107">
        <f t="shared" ref="AK6" si="8">HLOOKUP(AK$2,$E5:$AE6,2,FALSE)</f>
        <v>796.9</v>
      </c>
      <c r="AL6" s="107">
        <f t="shared" ref="AL6" si="9">HLOOKUP(AL$2,$E5:$AE6,2,FALSE)</f>
        <v>96.9</v>
      </c>
      <c r="AM6" s="107">
        <f t="shared" ref="AM6" si="10">HLOOKUP(AM$2,$E5:$AE6,2,FALSE)</f>
        <v>1752.8</v>
      </c>
      <c r="AN6" s="107">
        <f t="shared" ref="AN6" si="11">HLOOKUP(AN$2,$E5:$AE6,2,FALSE)</f>
        <v>6.5</v>
      </c>
      <c r="AO6" s="107">
        <f t="shared" ref="AO6" si="12">HLOOKUP(AO$2,$E5:$AE6,2,FALSE)</f>
        <v>27.3</v>
      </c>
      <c r="AP6" s="107">
        <f t="shared" ref="AP6" si="13">HLOOKUP(AP$2,$E5:$AE6,2,FALSE)</f>
        <v>0.1</v>
      </c>
      <c r="AQ6" s="107" t="e">
        <f t="shared" ref="AQ6" si="14">HLOOKUP(AQ$2,$E5:$AE6,2,FALSE)</f>
        <v>#N/A</v>
      </c>
      <c r="AR6" s="107" t="e">
        <f t="shared" ref="AR6" si="15">HLOOKUP(AR$2,$E5:$AE6,2,FALSE)</f>
        <v>#N/A</v>
      </c>
      <c r="AS6" s="107" t="e">
        <f t="shared" ref="AS6" si="16">HLOOKUP(AS$2,$E5:$AE6,2,FALSE)</f>
        <v>#N/A</v>
      </c>
      <c r="AT6" s="107">
        <f t="shared" ref="AT6" si="17">HLOOKUP(AT$2,$E5:$AE6,2,FALSE)</f>
        <v>2</v>
      </c>
      <c r="AU6" s="107" t="e">
        <f t="shared" ref="AU6" si="18">HLOOKUP(AU$2,$E5:$AE6,2,FALSE)</f>
        <v>#N/A</v>
      </c>
      <c r="AV6" s="107">
        <f t="shared" ref="AV6" si="19">HLOOKUP(AV$2,$E5:$AE6,2,FALSE)</f>
        <v>4.4000000000000004</v>
      </c>
      <c r="AW6" s="107">
        <f t="shared" ref="AW6" si="20">HLOOKUP(AW$2,$E5:$AE6,2,FALSE)</f>
        <v>0.4</v>
      </c>
      <c r="AX6" s="107" t="e">
        <f t="shared" ref="AX6" si="21">HLOOKUP(AX$2,$E5:$AE6,2,FALSE)</f>
        <v>#N/A</v>
      </c>
      <c r="AY6" s="107" t="e">
        <f t="shared" ref="AY6" si="22">HLOOKUP(AY$2,$E5:$AE6,2,FALSE)</f>
        <v>#N/A</v>
      </c>
      <c r="AZ6" s="107">
        <f t="shared" ref="AZ6" si="23">HLOOKUP(AZ$2,$E5:$AE6,2,FALSE)</f>
        <v>0.1</v>
      </c>
      <c r="BA6" s="107" t="e">
        <f t="shared" ref="BA6" si="24">HLOOKUP(BA$2,$E5:$AE6,2,FALSE)</f>
        <v>#N/A</v>
      </c>
      <c r="BB6" s="107">
        <f t="shared" ref="BB6" si="25">HLOOKUP(BB$2,$E5:$AE6,2,FALSE)</f>
        <v>1.8</v>
      </c>
      <c r="BC6" s="107" t="e">
        <f t="shared" ref="BC6" si="26">HLOOKUP(BC$2,$E5:$AE6,2,FALSE)</f>
        <v>#N/A</v>
      </c>
      <c r="BD6" s="107">
        <f t="shared" ref="BD6" si="27">HLOOKUP(BD$2,$E5:$AE6,2,FALSE)</f>
        <v>2</v>
      </c>
      <c r="BE6" s="107">
        <f t="shared" ref="BE6" si="28">HLOOKUP(BE$2,$E5:$AE6,2,FALSE)</f>
        <v>13.6</v>
      </c>
      <c r="BF6" s="107" t="e">
        <f t="shared" ref="BF6" si="29">HLOOKUP(BF$2,$E5:$AE6,2,FALSE)</f>
        <v>#N/A</v>
      </c>
      <c r="BG6" s="107">
        <f t="shared" ref="BG6" si="30">HLOOKUP(BG$2,$E5:$AE6,2,FALSE)</f>
        <v>1.4</v>
      </c>
      <c r="BH6" s="107" t="e">
        <f t="shared" ref="BH6" si="31">HLOOKUP(BH$2,$E5:$AE6,2,FALSE)</f>
        <v>#N/A</v>
      </c>
      <c r="BI6" s="107" t="e">
        <f t="shared" ref="BI6" si="32">HLOOKUP(BI$2,$E5:$AE6,2,FALSE)</f>
        <v>#N/A</v>
      </c>
      <c r="BJ6" s="107">
        <f t="shared" ref="BJ6" si="33">HLOOKUP(BJ$2,$E5:$AE6,2,FALSE)</f>
        <v>0.1</v>
      </c>
      <c r="BK6" s="107" t="e">
        <f t="shared" ref="BK6" si="34">HLOOKUP(BK$2,$E5:$AE6,2,FALSE)</f>
        <v>#N/A</v>
      </c>
      <c r="BL6" s="107" t="e">
        <f t="shared" ref="BL6" si="35">HLOOKUP(BL$2,$E5:$AE6,2,FALSE)</f>
        <v>#N/A</v>
      </c>
      <c r="BM6" s="107">
        <f t="shared" ref="BM6" si="36">HLOOKUP(BM$2,$E5:$AE6,2,FALSE)</f>
        <v>15.6</v>
      </c>
      <c r="BN6" s="107" t="e">
        <f t="shared" ref="BN6" si="37">HLOOKUP(BN$2,$E5:$AE6,2,FALSE)</f>
        <v>#N/A</v>
      </c>
      <c r="BO6" s="107" t="e">
        <f t="shared" ref="BO6" si="38">HLOOKUP(BO$2,$E5:$AE6,2,FALSE)</f>
        <v>#N/A</v>
      </c>
      <c r="BP6" s="107">
        <f t="shared" ref="BP6" si="39">HLOOKUP(BP$2,$E5:$AE6,2,FALSE)</f>
        <v>1.1000000000000001</v>
      </c>
      <c r="BQ6" s="107" t="e">
        <f t="shared" ref="BQ6" si="40">HLOOKUP(BQ$2,$E5:$AE6,2,FALSE)</f>
        <v>#N/A</v>
      </c>
      <c r="BR6" s="107">
        <f t="shared" ref="BR6" si="41">HLOOKUP(BR$2,$E5:$AE6,2,FALSE)</f>
        <v>0.3</v>
      </c>
      <c r="BS6" s="107" t="e">
        <f t="shared" ref="BS6" si="42">HLOOKUP(BS$2,$E5:$AE6,2,FALSE)</f>
        <v>#N/A</v>
      </c>
    </row>
    <row r="7" spans="1:71" x14ac:dyDescent="0.25">
      <c r="B7" s="56">
        <v>29</v>
      </c>
      <c r="D7" s="71" t="s">
        <v>0</v>
      </c>
      <c r="E7" s="11" t="s">
        <v>326</v>
      </c>
      <c r="F7" s="11" t="s">
        <v>327</v>
      </c>
      <c r="G7" s="11" t="s">
        <v>52</v>
      </c>
      <c r="H7" s="11" t="s">
        <v>53</v>
      </c>
      <c r="I7" s="11" t="s">
        <v>328</v>
      </c>
      <c r="J7" s="11" t="s">
        <v>55</v>
      </c>
      <c r="K7" s="11" t="s">
        <v>329</v>
      </c>
      <c r="L7" s="11" t="s">
        <v>330</v>
      </c>
      <c r="M7" s="11" t="s">
        <v>331</v>
      </c>
      <c r="N7" s="11" t="s">
        <v>332</v>
      </c>
      <c r="O7" s="11" t="s">
        <v>334</v>
      </c>
      <c r="P7" s="11" t="s">
        <v>336</v>
      </c>
      <c r="Q7" s="11" t="s">
        <v>338</v>
      </c>
      <c r="R7" s="11" t="s">
        <v>341</v>
      </c>
      <c r="S7" s="11" t="s">
        <v>344</v>
      </c>
      <c r="T7" s="11" t="s">
        <v>340</v>
      </c>
      <c r="U7" s="11" t="s">
        <v>345</v>
      </c>
      <c r="V7" s="11" t="s">
        <v>346</v>
      </c>
      <c r="W7" s="11" t="s">
        <v>355</v>
      </c>
      <c r="X7" s="11" t="s">
        <v>348</v>
      </c>
      <c r="Y7" s="11" t="s">
        <v>353</v>
      </c>
      <c r="Z7" s="11" t="s">
        <v>349</v>
      </c>
      <c r="AA7" s="11" t="s">
        <v>351</v>
      </c>
      <c r="AB7" s="11" t="s">
        <v>350</v>
      </c>
      <c r="BO7" s="107"/>
      <c r="BP7" s="107"/>
      <c r="BQ7" s="107"/>
      <c r="BR7" s="107"/>
      <c r="BS7" s="107"/>
    </row>
    <row r="8" spans="1:71" x14ac:dyDescent="0.25">
      <c r="A8" s="56">
        <v>30</v>
      </c>
      <c r="B8" s="56">
        <v>30</v>
      </c>
      <c r="C8" s="94" t="s">
        <v>445</v>
      </c>
      <c r="D8" s="72" t="s">
        <v>325</v>
      </c>
      <c r="E8" s="11">
        <v>6.1</v>
      </c>
      <c r="F8" s="11">
        <v>9.6999999999999993</v>
      </c>
      <c r="G8" s="11">
        <v>2088.1</v>
      </c>
      <c r="H8" s="11">
        <v>1010.1</v>
      </c>
      <c r="I8" s="11">
        <v>122.4</v>
      </c>
      <c r="J8" s="11">
        <v>1968.3</v>
      </c>
      <c r="K8" s="11">
        <v>10.4</v>
      </c>
      <c r="L8" s="11">
        <v>34.799999999999997</v>
      </c>
      <c r="M8" s="11">
        <v>0.3</v>
      </c>
      <c r="N8" s="11">
        <v>0.3</v>
      </c>
      <c r="O8" s="11">
        <v>2.2000000000000002</v>
      </c>
      <c r="P8" s="11">
        <v>0.1</v>
      </c>
      <c r="Q8" s="11">
        <v>0.1</v>
      </c>
      <c r="R8" s="11">
        <v>1.1000000000000001</v>
      </c>
      <c r="S8" s="11">
        <v>6.5</v>
      </c>
      <c r="T8" s="11">
        <v>2.8</v>
      </c>
      <c r="U8" s="11">
        <v>2.5</v>
      </c>
      <c r="V8" s="11">
        <v>0.5</v>
      </c>
      <c r="W8" s="11">
        <v>1.6</v>
      </c>
      <c r="X8" s="11">
        <v>1</v>
      </c>
      <c r="Y8" s="11">
        <v>0.7</v>
      </c>
      <c r="Z8" s="11">
        <v>9.8000000000000007</v>
      </c>
      <c r="AA8" s="11">
        <v>1.1000000000000001</v>
      </c>
      <c r="AB8" s="11">
        <v>0.5</v>
      </c>
      <c r="AG8" s="107">
        <v>30</v>
      </c>
      <c r="AH8" s="107">
        <f t="shared" ref="AH8" si="43">HLOOKUP(AH$2,$E7:$AE8,2,FALSE)</f>
        <v>6.1</v>
      </c>
      <c r="AI8" s="107">
        <f t="shared" ref="AI8" si="44">HLOOKUP(AI$2,$E7:$AE8,2,FALSE)</f>
        <v>9.6999999999999993</v>
      </c>
      <c r="AJ8" s="107">
        <f t="shared" ref="AJ8" si="45">HLOOKUP(AJ$2,$E7:$AE8,2,FALSE)</f>
        <v>2088.1</v>
      </c>
      <c r="AK8" s="107">
        <f t="shared" ref="AK8" si="46">HLOOKUP(AK$2,$E7:$AE8,2,FALSE)</f>
        <v>1010.1</v>
      </c>
      <c r="AL8" s="107">
        <f t="shared" ref="AL8" si="47">HLOOKUP(AL$2,$E7:$AE8,2,FALSE)</f>
        <v>122.4</v>
      </c>
      <c r="AM8" s="107">
        <f t="shared" ref="AM8" si="48">HLOOKUP(AM$2,$E7:$AE8,2,FALSE)</f>
        <v>1968.3</v>
      </c>
      <c r="AN8" s="107">
        <f t="shared" ref="AN8" si="49">HLOOKUP(AN$2,$E7:$AE8,2,FALSE)</f>
        <v>10.4</v>
      </c>
      <c r="AO8" s="107">
        <f t="shared" ref="AO8" si="50">HLOOKUP(AO$2,$E7:$AE8,2,FALSE)</f>
        <v>34.799999999999997</v>
      </c>
      <c r="AP8" s="107">
        <f t="shared" ref="AP8" si="51">HLOOKUP(AP$2,$E7:$AE8,2,FALSE)</f>
        <v>0.3</v>
      </c>
      <c r="AQ8" s="107">
        <f t="shared" ref="AQ8" si="52">HLOOKUP(AQ$2,$E7:$AE8,2,FALSE)</f>
        <v>0.3</v>
      </c>
      <c r="AR8" s="107" t="e">
        <f t="shared" ref="AR8" si="53">HLOOKUP(AR$2,$E7:$AE8,2,FALSE)</f>
        <v>#N/A</v>
      </c>
      <c r="AS8" s="107" t="e">
        <f t="shared" ref="AS8" si="54">HLOOKUP(AS$2,$E7:$AE8,2,FALSE)</f>
        <v>#N/A</v>
      </c>
      <c r="AT8" s="107">
        <f t="shared" ref="AT8" si="55">HLOOKUP(AT$2,$E7:$AE8,2,FALSE)</f>
        <v>2.2000000000000002</v>
      </c>
      <c r="AU8" s="107" t="e">
        <f t="shared" ref="AU8" si="56">HLOOKUP(AU$2,$E7:$AE8,2,FALSE)</f>
        <v>#N/A</v>
      </c>
      <c r="AV8" s="107">
        <f t="shared" ref="AV8" si="57">HLOOKUP(AV$2,$E7:$AE8,2,FALSE)</f>
        <v>0.1</v>
      </c>
      <c r="AW8" s="107">
        <f t="shared" ref="AW8" si="58">HLOOKUP(AW$2,$E7:$AE8,2,FALSE)</f>
        <v>0.1</v>
      </c>
      <c r="AX8" s="107" t="e">
        <f t="shared" ref="AX8" si="59">HLOOKUP(AX$2,$E7:$AE8,2,FALSE)</f>
        <v>#N/A</v>
      </c>
      <c r="AY8" s="107" t="e">
        <f t="shared" ref="AY8" si="60">HLOOKUP(AY$2,$E7:$AE8,2,FALSE)</f>
        <v>#N/A</v>
      </c>
      <c r="AZ8" s="107" t="e">
        <f t="shared" ref="AZ8" si="61">HLOOKUP(AZ$2,$E7:$AE8,2,FALSE)</f>
        <v>#N/A</v>
      </c>
      <c r="BA8" s="107" t="e">
        <f t="shared" ref="BA8" si="62">HLOOKUP(BA$2,$E7:$AE8,2,FALSE)</f>
        <v>#N/A</v>
      </c>
      <c r="BB8" s="107">
        <f t="shared" ref="BB8" si="63">HLOOKUP(BB$2,$E7:$AE8,2,FALSE)</f>
        <v>1.1000000000000001</v>
      </c>
      <c r="BC8" s="107">
        <f t="shared" ref="BC8" si="64">HLOOKUP(BC$2,$E7:$AE8,2,FALSE)</f>
        <v>6.5</v>
      </c>
      <c r="BD8" s="107">
        <f t="shared" ref="BD8" si="65">HLOOKUP(BD$2,$E7:$AE8,2,FALSE)</f>
        <v>2.8</v>
      </c>
      <c r="BE8" s="107" t="e">
        <f t="shared" ref="BE8" si="66">HLOOKUP(BE$2,$E7:$AE8,2,FALSE)</f>
        <v>#N/A</v>
      </c>
      <c r="BF8" s="107" t="e">
        <f t="shared" ref="BF8" si="67">HLOOKUP(BF$2,$E7:$AE8,2,FALSE)</f>
        <v>#N/A</v>
      </c>
      <c r="BG8" s="107">
        <f t="shared" ref="BG8" si="68">HLOOKUP(BG$2,$E7:$AE8,2,FALSE)</f>
        <v>2.5</v>
      </c>
      <c r="BH8" s="107" t="e">
        <f t="shared" ref="BH8" si="69">HLOOKUP(BH$2,$E7:$AE8,2,FALSE)</f>
        <v>#N/A</v>
      </c>
      <c r="BI8" s="107">
        <f t="shared" ref="BI8" si="70">HLOOKUP(BI$2,$E7:$AE8,2,FALSE)</f>
        <v>0.5</v>
      </c>
      <c r="BJ8" s="107">
        <f t="shared" ref="BJ8" si="71">HLOOKUP(BJ$2,$E7:$AE8,2,FALSE)</f>
        <v>1.6</v>
      </c>
      <c r="BK8" s="107">
        <f t="shared" ref="BK8" si="72">HLOOKUP(BK$2,$E7:$AE8,2,FALSE)</f>
        <v>1</v>
      </c>
      <c r="BL8" s="107">
        <f t="shared" ref="BL8" si="73">HLOOKUP(BL$2,$E7:$AE8,2,FALSE)</f>
        <v>0.7</v>
      </c>
      <c r="BM8" s="107">
        <f t="shared" ref="BM8" si="74">HLOOKUP(BM$2,$E7:$AE8,2,FALSE)</f>
        <v>9.8000000000000007</v>
      </c>
      <c r="BN8" s="107" t="e">
        <f t="shared" ref="BN8" si="75">HLOOKUP(BN$2,$E7:$AE8,2,FALSE)</f>
        <v>#N/A</v>
      </c>
      <c r="BO8" s="107" t="e">
        <f t="shared" ref="BO8" si="76">HLOOKUP(BO$2,$E7:$AE8,2,FALSE)</f>
        <v>#N/A</v>
      </c>
      <c r="BP8" s="107">
        <f t="shared" ref="BP8" si="77">HLOOKUP(BP$2,$E7:$AE8,2,FALSE)</f>
        <v>1.1000000000000001</v>
      </c>
      <c r="BQ8" s="107" t="e">
        <f t="shared" ref="BQ8" si="78">HLOOKUP(BQ$2,$E7:$AE8,2,FALSE)</f>
        <v>#N/A</v>
      </c>
      <c r="BR8" s="107">
        <f t="shared" ref="BR8" si="79">HLOOKUP(BR$2,$E7:$AE8,2,FALSE)</f>
        <v>0.5</v>
      </c>
      <c r="BS8" s="107" t="e">
        <f t="shared" ref="BS8" si="80">HLOOKUP(BS$2,$E7:$AE8,2,FALSE)</f>
        <v>#N/A</v>
      </c>
    </row>
    <row r="9" spans="1:71" x14ac:dyDescent="0.25">
      <c r="B9" s="56">
        <v>39</v>
      </c>
      <c r="D9" s="71" t="s">
        <v>0</v>
      </c>
      <c r="E9" s="11" t="s">
        <v>326</v>
      </c>
      <c r="F9" s="11" t="s">
        <v>327</v>
      </c>
      <c r="G9" s="11" t="s">
        <v>52</v>
      </c>
      <c r="H9" s="11" t="s">
        <v>53</v>
      </c>
      <c r="I9" s="11" t="s">
        <v>328</v>
      </c>
      <c r="J9" s="11" t="s">
        <v>55</v>
      </c>
      <c r="K9" s="11" t="s">
        <v>329</v>
      </c>
      <c r="L9" s="11" t="s">
        <v>330</v>
      </c>
      <c r="M9" s="11" t="s">
        <v>331</v>
      </c>
      <c r="N9" s="11" t="s">
        <v>332</v>
      </c>
      <c r="O9" s="11" t="s">
        <v>334</v>
      </c>
      <c r="P9" s="11" t="s">
        <v>338</v>
      </c>
      <c r="Q9" s="11" t="s">
        <v>339</v>
      </c>
      <c r="R9" s="11" t="s">
        <v>341</v>
      </c>
      <c r="S9" s="11" t="s">
        <v>344</v>
      </c>
      <c r="T9" s="11" t="s">
        <v>340</v>
      </c>
      <c r="U9" s="11" t="s">
        <v>346</v>
      </c>
      <c r="V9" s="11" t="s">
        <v>348</v>
      </c>
      <c r="W9" s="11" t="s">
        <v>353</v>
      </c>
      <c r="X9" s="11" t="s">
        <v>349</v>
      </c>
      <c r="Y9" s="11" t="s">
        <v>351</v>
      </c>
      <c r="Z9" s="11" t="s">
        <v>354</v>
      </c>
      <c r="AA9" s="11" t="s">
        <v>350</v>
      </c>
      <c r="BO9" s="107"/>
      <c r="BP9" s="107"/>
      <c r="BQ9" s="107"/>
      <c r="BR9" s="107"/>
      <c r="BS9" s="107"/>
    </row>
    <row r="10" spans="1:71" x14ac:dyDescent="0.25">
      <c r="A10" s="56">
        <v>40</v>
      </c>
      <c r="B10" s="56">
        <v>40</v>
      </c>
      <c r="C10" s="94" t="s">
        <v>452</v>
      </c>
      <c r="D10" s="72" t="s">
        <v>325</v>
      </c>
      <c r="E10" s="11">
        <v>5.7</v>
      </c>
      <c r="F10" s="11">
        <v>21.8</v>
      </c>
      <c r="G10" s="11">
        <v>5130.6000000000004</v>
      </c>
      <c r="H10" s="11">
        <v>856.3</v>
      </c>
      <c r="I10" s="11">
        <v>117.1</v>
      </c>
      <c r="J10" s="11">
        <v>2356.1</v>
      </c>
      <c r="K10" s="11">
        <v>11.4</v>
      </c>
      <c r="L10" s="11">
        <v>33.799999999999997</v>
      </c>
      <c r="M10" s="11">
        <v>1</v>
      </c>
      <c r="N10" s="11">
        <v>0.1</v>
      </c>
      <c r="O10" s="11">
        <v>2.6</v>
      </c>
      <c r="P10" s="11">
        <v>0.3</v>
      </c>
      <c r="Q10" s="11">
        <v>0.2</v>
      </c>
      <c r="R10" s="11">
        <v>0.1</v>
      </c>
      <c r="S10" s="11">
        <v>0.4</v>
      </c>
      <c r="T10" s="11">
        <v>1.7</v>
      </c>
      <c r="U10" s="11">
        <v>0.6</v>
      </c>
      <c r="V10" s="11">
        <v>0.1</v>
      </c>
      <c r="W10" s="11">
        <v>0.9</v>
      </c>
      <c r="X10" s="11">
        <v>12.8</v>
      </c>
      <c r="Y10" s="11">
        <v>0.5</v>
      </c>
      <c r="Z10" s="11">
        <v>0.2</v>
      </c>
      <c r="AA10" s="11">
        <v>0.5</v>
      </c>
      <c r="AG10" s="107">
        <v>40</v>
      </c>
      <c r="AH10" s="107">
        <f t="shared" ref="AH10" si="81">HLOOKUP(AH$2,$E9:$AE10,2,FALSE)</f>
        <v>5.7</v>
      </c>
      <c r="AI10" s="107">
        <f t="shared" ref="AI10" si="82">HLOOKUP(AI$2,$E9:$AE10,2,FALSE)</f>
        <v>21.8</v>
      </c>
      <c r="AJ10" s="107">
        <f t="shared" ref="AJ10" si="83">HLOOKUP(AJ$2,$E9:$AE10,2,FALSE)</f>
        <v>5130.6000000000004</v>
      </c>
      <c r="AK10" s="107">
        <f t="shared" ref="AK10" si="84">HLOOKUP(AK$2,$E9:$AE10,2,FALSE)</f>
        <v>856.3</v>
      </c>
      <c r="AL10" s="107">
        <f t="shared" ref="AL10" si="85">HLOOKUP(AL$2,$E9:$AE10,2,FALSE)</f>
        <v>117.1</v>
      </c>
      <c r="AM10" s="107">
        <f t="shared" ref="AM10" si="86">HLOOKUP(AM$2,$E9:$AE10,2,FALSE)</f>
        <v>2356.1</v>
      </c>
      <c r="AN10" s="107">
        <f t="shared" ref="AN10" si="87">HLOOKUP(AN$2,$E9:$AE10,2,FALSE)</f>
        <v>11.4</v>
      </c>
      <c r="AO10" s="107">
        <f t="shared" ref="AO10" si="88">HLOOKUP(AO$2,$E9:$AE10,2,FALSE)</f>
        <v>33.799999999999997</v>
      </c>
      <c r="AP10" s="107">
        <f t="shared" ref="AP10" si="89">HLOOKUP(AP$2,$E9:$AE10,2,FALSE)</f>
        <v>1</v>
      </c>
      <c r="AQ10" s="107">
        <f t="shared" ref="AQ10" si="90">HLOOKUP(AQ$2,$E9:$AE10,2,FALSE)</f>
        <v>0.1</v>
      </c>
      <c r="AR10" s="107" t="e">
        <f t="shared" ref="AR10" si="91">HLOOKUP(AR$2,$E9:$AE10,2,FALSE)</f>
        <v>#N/A</v>
      </c>
      <c r="AS10" s="107" t="e">
        <f t="shared" ref="AS10" si="92">HLOOKUP(AS$2,$E9:$AE10,2,FALSE)</f>
        <v>#N/A</v>
      </c>
      <c r="AT10" s="107">
        <f t="shared" ref="AT10" si="93">HLOOKUP(AT$2,$E9:$AE10,2,FALSE)</f>
        <v>2.6</v>
      </c>
      <c r="AU10" s="107" t="e">
        <f t="shared" ref="AU10" si="94">HLOOKUP(AU$2,$E9:$AE10,2,FALSE)</f>
        <v>#N/A</v>
      </c>
      <c r="AV10" s="107" t="e">
        <f t="shared" ref="AV10" si="95">HLOOKUP(AV$2,$E9:$AE10,2,FALSE)</f>
        <v>#N/A</v>
      </c>
      <c r="AW10" s="107">
        <f t="shared" ref="AW10" si="96">HLOOKUP(AW$2,$E9:$AE10,2,FALSE)</f>
        <v>0.3</v>
      </c>
      <c r="AX10" s="107">
        <f t="shared" ref="AX10" si="97">HLOOKUP(AX$2,$E9:$AE10,2,FALSE)</f>
        <v>0.2</v>
      </c>
      <c r="AY10" s="107" t="e">
        <f t="shared" ref="AY10" si="98">HLOOKUP(AY$2,$E9:$AE10,2,FALSE)</f>
        <v>#N/A</v>
      </c>
      <c r="AZ10" s="107" t="e">
        <f t="shared" ref="AZ10" si="99">HLOOKUP(AZ$2,$E9:$AE10,2,FALSE)</f>
        <v>#N/A</v>
      </c>
      <c r="BA10" s="107" t="e">
        <f t="shared" ref="BA10" si="100">HLOOKUP(BA$2,$E9:$AE10,2,FALSE)</f>
        <v>#N/A</v>
      </c>
      <c r="BB10" s="107">
        <f t="shared" ref="BB10" si="101">HLOOKUP(BB$2,$E9:$AE10,2,FALSE)</f>
        <v>0.1</v>
      </c>
      <c r="BC10" s="107">
        <f t="shared" ref="BC10" si="102">HLOOKUP(BC$2,$E9:$AE10,2,FALSE)</f>
        <v>0.4</v>
      </c>
      <c r="BD10" s="107">
        <f t="shared" ref="BD10" si="103">HLOOKUP(BD$2,$E9:$AE10,2,FALSE)</f>
        <v>1.7</v>
      </c>
      <c r="BE10" s="107" t="e">
        <f t="shared" ref="BE10" si="104">HLOOKUP(BE$2,$E9:$AE10,2,FALSE)</f>
        <v>#N/A</v>
      </c>
      <c r="BF10" s="107" t="e">
        <f t="shared" ref="BF10" si="105">HLOOKUP(BF$2,$E9:$AE10,2,FALSE)</f>
        <v>#N/A</v>
      </c>
      <c r="BG10" s="107" t="e">
        <f t="shared" ref="BG10" si="106">HLOOKUP(BG$2,$E9:$AE10,2,FALSE)</f>
        <v>#N/A</v>
      </c>
      <c r="BH10" s="107" t="e">
        <f t="shared" ref="BH10" si="107">HLOOKUP(BH$2,$E9:$AE10,2,FALSE)</f>
        <v>#N/A</v>
      </c>
      <c r="BI10" s="107">
        <f t="shared" ref="BI10" si="108">HLOOKUP(BI$2,$E9:$AE10,2,FALSE)</f>
        <v>0.6</v>
      </c>
      <c r="BJ10" s="107" t="e">
        <f t="shared" ref="BJ10" si="109">HLOOKUP(BJ$2,$E9:$AE10,2,FALSE)</f>
        <v>#N/A</v>
      </c>
      <c r="BK10" s="107">
        <f t="shared" ref="BK10" si="110">HLOOKUP(BK$2,$E9:$AE10,2,FALSE)</f>
        <v>0.1</v>
      </c>
      <c r="BL10" s="107">
        <f t="shared" ref="BL10" si="111">HLOOKUP(BL$2,$E9:$AE10,2,FALSE)</f>
        <v>0.9</v>
      </c>
      <c r="BM10" s="107">
        <f t="shared" ref="BM10" si="112">HLOOKUP(BM$2,$E9:$AE10,2,FALSE)</f>
        <v>12.8</v>
      </c>
      <c r="BN10" s="107" t="e">
        <f t="shared" ref="BN10" si="113">HLOOKUP(BN$2,$E9:$AE10,2,FALSE)</f>
        <v>#N/A</v>
      </c>
      <c r="BO10" s="107" t="e">
        <f t="shared" ref="BO10" si="114">HLOOKUP(BO$2,$E9:$AE10,2,FALSE)</f>
        <v>#N/A</v>
      </c>
      <c r="BP10" s="107">
        <f t="shared" ref="BP10" si="115">HLOOKUP(BP$2,$E9:$AE10,2,FALSE)</f>
        <v>0.5</v>
      </c>
      <c r="BQ10" s="107">
        <f t="shared" ref="BQ10" si="116">HLOOKUP(BQ$2,$E9:$AE10,2,FALSE)</f>
        <v>0.2</v>
      </c>
      <c r="BR10" s="107">
        <f t="shared" ref="BR10" si="117">HLOOKUP(BR$2,$E9:$AE10,2,FALSE)</f>
        <v>0.5</v>
      </c>
      <c r="BS10" s="107" t="e">
        <f t="shared" ref="BS10" si="118">HLOOKUP(BS$2,$E9:$AE10,2,FALSE)</f>
        <v>#N/A</v>
      </c>
    </row>
    <row r="11" spans="1:71" x14ac:dyDescent="0.25">
      <c r="B11" s="56">
        <v>49</v>
      </c>
      <c r="D11" s="71" t="s">
        <v>0</v>
      </c>
      <c r="E11" s="11" t="s">
        <v>326</v>
      </c>
      <c r="F11" s="11" t="s">
        <v>327</v>
      </c>
      <c r="G11" s="11" t="s">
        <v>52</v>
      </c>
      <c r="H11" s="11" t="s">
        <v>53</v>
      </c>
      <c r="I11" s="11" t="s">
        <v>328</v>
      </c>
      <c r="J11" s="11" t="s">
        <v>55</v>
      </c>
      <c r="K11" s="11" t="s">
        <v>329</v>
      </c>
      <c r="L11" s="11" t="s">
        <v>330</v>
      </c>
      <c r="M11" s="11" t="s">
        <v>331</v>
      </c>
      <c r="N11" s="11" t="s">
        <v>332</v>
      </c>
      <c r="O11" s="11" t="s">
        <v>334</v>
      </c>
      <c r="P11" s="11" t="s">
        <v>336</v>
      </c>
      <c r="Q11" s="11" t="s">
        <v>338</v>
      </c>
      <c r="R11" s="11" t="s">
        <v>339</v>
      </c>
      <c r="S11" s="11" t="s">
        <v>341</v>
      </c>
      <c r="T11" s="11" t="s">
        <v>340</v>
      </c>
      <c r="U11" s="11" t="s">
        <v>345</v>
      </c>
      <c r="V11" s="11" t="s">
        <v>352</v>
      </c>
      <c r="W11" s="11" t="s">
        <v>346</v>
      </c>
      <c r="X11" s="11" t="s">
        <v>348</v>
      </c>
      <c r="Y11" s="11" t="s">
        <v>349</v>
      </c>
      <c r="Z11" s="11" t="s">
        <v>351</v>
      </c>
      <c r="BO11" s="107"/>
      <c r="BP11" s="107"/>
      <c r="BQ11" s="107"/>
      <c r="BR11" s="107"/>
      <c r="BS11" s="107"/>
    </row>
    <row r="12" spans="1:71" x14ac:dyDescent="0.25">
      <c r="A12" s="56">
        <v>50</v>
      </c>
      <c r="B12" s="56">
        <v>50</v>
      </c>
      <c r="C12" s="94" t="s">
        <v>451</v>
      </c>
      <c r="D12" s="72" t="s">
        <v>325</v>
      </c>
      <c r="E12" s="11">
        <v>6.5</v>
      </c>
      <c r="F12" s="11">
        <v>9.9</v>
      </c>
      <c r="G12" s="11">
        <v>1824.1</v>
      </c>
      <c r="H12" s="11">
        <v>961.3</v>
      </c>
      <c r="I12" s="11">
        <v>121.3</v>
      </c>
      <c r="J12" s="11">
        <v>1762.7</v>
      </c>
      <c r="K12" s="11">
        <v>7.6</v>
      </c>
      <c r="L12" s="11">
        <v>33.799999999999997</v>
      </c>
      <c r="M12" s="11">
        <v>0.3</v>
      </c>
      <c r="N12" s="11">
        <v>0.1</v>
      </c>
      <c r="O12" s="11">
        <v>2.2999999999999998</v>
      </c>
      <c r="P12" s="11">
        <v>0.2</v>
      </c>
      <c r="Q12" s="11">
        <v>0.2</v>
      </c>
      <c r="R12" s="11">
        <v>0.1</v>
      </c>
      <c r="S12" s="11">
        <v>0.1</v>
      </c>
      <c r="T12" s="11">
        <v>0.9</v>
      </c>
      <c r="U12" s="11">
        <v>2.2999999999999998</v>
      </c>
      <c r="V12" s="11">
        <v>0.2</v>
      </c>
      <c r="W12" s="11">
        <v>0.9</v>
      </c>
      <c r="X12" s="11">
        <v>0.5</v>
      </c>
      <c r="Y12" s="11">
        <v>7.6</v>
      </c>
      <c r="Z12" s="11">
        <v>1.1000000000000001</v>
      </c>
      <c r="AG12" s="107">
        <v>50</v>
      </c>
      <c r="AH12" s="107">
        <f t="shared" ref="AH12" si="119">HLOOKUP(AH$2,$E11:$AE12,2,FALSE)</f>
        <v>6.5</v>
      </c>
      <c r="AI12" s="107">
        <f t="shared" ref="AI12" si="120">HLOOKUP(AI$2,$E11:$AE12,2,FALSE)</f>
        <v>9.9</v>
      </c>
      <c r="AJ12" s="107">
        <f t="shared" ref="AJ12" si="121">HLOOKUP(AJ$2,$E11:$AE12,2,FALSE)</f>
        <v>1824.1</v>
      </c>
      <c r="AK12" s="107">
        <f t="shared" ref="AK12" si="122">HLOOKUP(AK$2,$E11:$AE12,2,FALSE)</f>
        <v>961.3</v>
      </c>
      <c r="AL12" s="107">
        <f t="shared" ref="AL12" si="123">HLOOKUP(AL$2,$E11:$AE12,2,FALSE)</f>
        <v>121.3</v>
      </c>
      <c r="AM12" s="107">
        <f t="shared" ref="AM12" si="124">HLOOKUP(AM$2,$E11:$AE12,2,FALSE)</f>
        <v>1762.7</v>
      </c>
      <c r="AN12" s="107">
        <f t="shared" ref="AN12" si="125">HLOOKUP(AN$2,$E11:$AE12,2,FALSE)</f>
        <v>7.6</v>
      </c>
      <c r="AO12" s="107">
        <f t="shared" ref="AO12" si="126">HLOOKUP(AO$2,$E11:$AE12,2,FALSE)</f>
        <v>33.799999999999997</v>
      </c>
      <c r="AP12" s="107">
        <f t="shared" ref="AP12" si="127">HLOOKUP(AP$2,$E11:$AE12,2,FALSE)</f>
        <v>0.3</v>
      </c>
      <c r="AQ12" s="107">
        <f t="shared" ref="AQ12" si="128">HLOOKUP(AQ$2,$E11:$AE12,2,FALSE)</f>
        <v>0.1</v>
      </c>
      <c r="AR12" s="107" t="e">
        <f t="shared" ref="AR12" si="129">HLOOKUP(AR$2,$E11:$AE12,2,FALSE)</f>
        <v>#N/A</v>
      </c>
      <c r="AS12" s="107" t="e">
        <f t="shared" ref="AS12" si="130">HLOOKUP(AS$2,$E11:$AE12,2,FALSE)</f>
        <v>#N/A</v>
      </c>
      <c r="AT12" s="107">
        <f t="shared" ref="AT12" si="131">HLOOKUP(AT$2,$E11:$AE12,2,FALSE)</f>
        <v>2.2999999999999998</v>
      </c>
      <c r="AU12" s="107" t="e">
        <f t="shared" ref="AU12" si="132">HLOOKUP(AU$2,$E11:$AE12,2,FALSE)</f>
        <v>#N/A</v>
      </c>
      <c r="AV12" s="107">
        <f t="shared" ref="AV12" si="133">HLOOKUP(AV$2,$E11:$AE12,2,FALSE)</f>
        <v>0.2</v>
      </c>
      <c r="AW12" s="107">
        <f t="shared" ref="AW12" si="134">HLOOKUP(AW$2,$E11:$AE12,2,FALSE)</f>
        <v>0.2</v>
      </c>
      <c r="AX12" s="107">
        <f t="shared" ref="AX12" si="135">HLOOKUP(AX$2,$E11:$AE12,2,FALSE)</f>
        <v>0.1</v>
      </c>
      <c r="AY12" s="107" t="e">
        <f t="shared" ref="AY12" si="136">HLOOKUP(AY$2,$E11:$AE12,2,FALSE)</f>
        <v>#N/A</v>
      </c>
      <c r="AZ12" s="107" t="e">
        <f t="shared" ref="AZ12" si="137">HLOOKUP(AZ$2,$E11:$AE12,2,FALSE)</f>
        <v>#N/A</v>
      </c>
      <c r="BA12" s="107" t="e">
        <f t="shared" ref="BA12" si="138">HLOOKUP(BA$2,$E11:$AE12,2,FALSE)</f>
        <v>#N/A</v>
      </c>
      <c r="BB12" s="107">
        <f t="shared" ref="BB12" si="139">HLOOKUP(BB$2,$E11:$AE12,2,FALSE)</f>
        <v>0.1</v>
      </c>
      <c r="BC12" s="107" t="e">
        <f t="shared" ref="BC12" si="140">HLOOKUP(BC$2,$E11:$AE12,2,FALSE)</f>
        <v>#N/A</v>
      </c>
      <c r="BD12" s="107">
        <f t="shared" ref="BD12" si="141">HLOOKUP(BD$2,$E11:$AE12,2,FALSE)</f>
        <v>0.9</v>
      </c>
      <c r="BE12" s="107" t="e">
        <f t="shared" ref="BE12" si="142">HLOOKUP(BE$2,$E11:$AE12,2,FALSE)</f>
        <v>#N/A</v>
      </c>
      <c r="BF12" s="107" t="e">
        <f t="shared" ref="BF12" si="143">HLOOKUP(BF$2,$E11:$AE12,2,FALSE)</f>
        <v>#N/A</v>
      </c>
      <c r="BG12" s="107">
        <f t="shared" ref="BG12" si="144">HLOOKUP(BG$2,$E11:$AE12,2,FALSE)</f>
        <v>2.2999999999999998</v>
      </c>
      <c r="BH12" s="107">
        <f t="shared" ref="BH12" si="145">HLOOKUP(BH$2,$E11:$AE12,2,FALSE)</f>
        <v>0.2</v>
      </c>
      <c r="BI12" s="107">
        <f t="shared" ref="BI12" si="146">HLOOKUP(BI$2,$E11:$AE12,2,FALSE)</f>
        <v>0.9</v>
      </c>
      <c r="BJ12" s="107" t="e">
        <f t="shared" ref="BJ12" si="147">HLOOKUP(BJ$2,$E11:$AE12,2,FALSE)</f>
        <v>#N/A</v>
      </c>
      <c r="BK12" s="107">
        <f t="shared" ref="BK12" si="148">HLOOKUP(BK$2,$E11:$AE12,2,FALSE)</f>
        <v>0.5</v>
      </c>
      <c r="BL12" s="107" t="e">
        <f t="shared" ref="BL12" si="149">HLOOKUP(BL$2,$E11:$AE12,2,FALSE)</f>
        <v>#N/A</v>
      </c>
      <c r="BM12" s="107">
        <f t="shared" ref="BM12" si="150">HLOOKUP(BM$2,$E11:$AE12,2,FALSE)</f>
        <v>7.6</v>
      </c>
      <c r="BN12" s="107" t="e">
        <f t="shared" ref="BN12" si="151">HLOOKUP(BN$2,$E11:$AE12,2,FALSE)</f>
        <v>#N/A</v>
      </c>
      <c r="BO12" s="107" t="e">
        <f t="shared" ref="BO12" si="152">HLOOKUP(BO$2,$E11:$AE12,2,FALSE)</f>
        <v>#N/A</v>
      </c>
      <c r="BP12" s="107">
        <f t="shared" ref="BP12" si="153">HLOOKUP(BP$2,$E11:$AE12,2,FALSE)</f>
        <v>1.1000000000000001</v>
      </c>
      <c r="BQ12" s="107" t="e">
        <f t="shared" ref="BQ12" si="154">HLOOKUP(BQ$2,$E11:$AE12,2,FALSE)</f>
        <v>#N/A</v>
      </c>
      <c r="BR12" s="107" t="e">
        <f t="shared" ref="BR12" si="155">HLOOKUP(BR$2,$E11:$AE12,2,FALSE)</f>
        <v>#N/A</v>
      </c>
      <c r="BS12" s="107" t="e">
        <f t="shared" ref="BS12" si="156">HLOOKUP(BS$2,$E11:$AE12,2,FALSE)</f>
        <v>#N/A</v>
      </c>
    </row>
    <row r="13" spans="1:71" x14ac:dyDescent="0.25">
      <c r="B13" s="56">
        <v>59</v>
      </c>
      <c r="D13" s="71" t="s">
        <v>0</v>
      </c>
      <c r="E13" s="11" t="s">
        <v>326</v>
      </c>
      <c r="F13" s="11" t="s">
        <v>327</v>
      </c>
      <c r="G13" s="11" t="s">
        <v>52</v>
      </c>
      <c r="H13" s="11" t="s">
        <v>53</v>
      </c>
      <c r="I13" s="11" t="s">
        <v>328</v>
      </c>
      <c r="J13" s="11" t="s">
        <v>55</v>
      </c>
      <c r="K13" s="11" t="s">
        <v>329</v>
      </c>
      <c r="L13" s="11" t="s">
        <v>330</v>
      </c>
      <c r="M13" s="11" t="s">
        <v>331</v>
      </c>
      <c r="N13" s="11" t="s">
        <v>332</v>
      </c>
      <c r="O13" s="11" t="s">
        <v>334</v>
      </c>
      <c r="P13" s="11" t="s">
        <v>338</v>
      </c>
      <c r="Q13" s="11" t="s">
        <v>340</v>
      </c>
      <c r="R13" s="11" t="s">
        <v>345</v>
      </c>
      <c r="S13" s="11" t="s">
        <v>346</v>
      </c>
      <c r="T13" s="11" t="s">
        <v>353</v>
      </c>
      <c r="U13" s="11" t="s">
        <v>349</v>
      </c>
      <c r="V13" s="11" t="s">
        <v>351</v>
      </c>
      <c r="W13" s="11" t="s">
        <v>354</v>
      </c>
      <c r="X13" s="11" t="s">
        <v>350</v>
      </c>
      <c r="BO13" s="107"/>
      <c r="BP13" s="107"/>
      <c r="BQ13" s="107"/>
      <c r="BR13" s="107"/>
      <c r="BS13" s="107"/>
    </row>
    <row r="14" spans="1:71" x14ac:dyDescent="0.25">
      <c r="A14" s="56">
        <v>60</v>
      </c>
      <c r="B14" s="56">
        <v>60</v>
      </c>
      <c r="C14" s="94" t="s">
        <v>447</v>
      </c>
      <c r="D14" s="72" t="s">
        <v>325</v>
      </c>
      <c r="E14" s="11">
        <v>9.1999999999999993</v>
      </c>
      <c r="F14" s="11">
        <v>9.4</v>
      </c>
      <c r="G14" s="11">
        <v>1457.3</v>
      </c>
      <c r="H14" s="11">
        <v>981.9</v>
      </c>
      <c r="I14" s="11">
        <v>129.4</v>
      </c>
      <c r="J14" s="11">
        <v>1595.9</v>
      </c>
      <c r="K14" s="11">
        <v>10.4</v>
      </c>
      <c r="L14" s="11">
        <v>25.2</v>
      </c>
      <c r="M14" s="11">
        <v>0.6</v>
      </c>
      <c r="N14" s="11">
        <v>0.3</v>
      </c>
      <c r="O14" s="11">
        <v>2.5</v>
      </c>
      <c r="P14" s="11">
        <v>0.1</v>
      </c>
      <c r="Q14" s="11">
        <v>3</v>
      </c>
      <c r="R14" s="11">
        <v>0.3</v>
      </c>
      <c r="S14" s="11">
        <v>0.9</v>
      </c>
      <c r="T14" s="11">
        <v>0.4</v>
      </c>
      <c r="U14" s="11">
        <v>7.6</v>
      </c>
      <c r="V14" s="11">
        <v>0.6</v>
      </c>
      <c r="W14" s="11">
        <v>0.1</v>
      </c>
      <c r="X14" s="11">
        <v>0.8</v>
      </c>
      <c r="AG14" s="107">
        <v>60</v>
      </c>
      <c r="AH14" s="107">
        <f t="shared" ref="AH14" si="157">HLOOKUP(AH$2,$E13:$AE14,2,FALSE)</f>
        <v>9.1999999999999993</v>
      </c>
      <c r="AI14" s="107">
        <f t="shared" ref="AI14" si="158">HLOOKUP(AI$2,$E13:$AE14,2,FALSE)</f>
        <v>9.4</v>
      </c>
      <c r="AJ14" s="107">
        <f t="shared" ref="AJ14" si="159">HLOOKUP(AJ$2,$E13:$AE14,2,FALSE)</f>
        <v>1457.3</v>
      </c>
      <c r="AK14" s="107">
        <f t="shared" ref="AK14" si="160">HLOOKUP(AK$2,$E13:$AE14,2,FALSE)</f>
        <v>981.9</v>
      </c>
      <c r="AL14" s="107">
        <f t="shared" ref="AL14" si="161">HLOOKUP(AL$2,$E13:$AE14,2,FALSE)</f>
        <v>129.4</v>
      </c>
      <c r="AM14" s="107">
        <f t="shared" ref="AM14" si="162">HLOOKUP(AM$2,$E13:$AE14,2,FALSE)</f>
        <v>1595.9</v>
      </c>
      <c r="AN14" s="107">
        <f t="shared" ref="AN14" si="163">HLOOKUP(AN$2,$E13:$AE14,2,FALSE)</f>
        <v>10.4</v>
      </c>
      <c r="AO14" s="107">
        <f t="shared" ref="AO14" si="164">HLOOKUP(AO$2,$E13:$AE14,2,FALSE)</f>
        <v>25.2</v>
      </c>
      <c r="AP14" s="107">
        <f t="shared" ref="AP14" si="165">HLOOKUP(AP$2,$E13:$AE14,2,FALSE)</f>
        <v>0.6</v>
      </c>
      <c r="AQ14" s="107">
        <f t="shared" ref="AQ14" si="166">HLOOKUP(AQ$2,$E13:$AE14,2,FALSE)</f>
        <v>0.3</v>
      </c>
      <c r="AR14" s="107" t="e">
        <f t="shared" ref="AR14" si="167">HLOOKUP(AR$2,$E13:$AE14,2,FALSE)</f>
        <v>#N/A</v>
      </c>
      <c r="AS14" s="107" t="e">
        <f t="shared" ref="AS14" si="168">HLOOKUP(AS$2,$E13:$AE14,2,FALSE)</f>
        <v>#N/A</v>
      </c>
      <c r="AT14" s="107">
        <f t="shared" ref="AT14" si="169">HLOOKUP(AT$2,$E13:$AE14,2,FALSE)</f>
        <v>2.5</v>
      </c>
      <c r="AU14" s="107" t="e">
        <f t="shared" ref="AU14" si="170">HLOOKUP(AU$2,$E13:$AE14,2,FALSE)</f>
        <v>#N/A</v>
      </c>
      <c r="AV14" s="107" t="e">
        <f t="shared" ref="AV14" si="171">HLOOKUP(AV$2,$E13:$AE14,2,FALSE)</f>
        <v>#N/A</v>
      </c>
      <c r="AW14" s="107">
        <f t="shared" ref="AW14" si="172">HLOOKUP(AW$2,$E13:$AE14,2,FALSE)</f>
        <v>0.1</v>
      </c>
      <c r="AX14" s="107" t="e">
        <f t="shared" ref="AX14" si="173">HLOOKUP(AX$2,$E13:$AE14,2,FALSE)</f>
        <v>#N/A</v>
      </c>
      <c r="AY14" s="107" t="e">
        <f t="shared" ref="AY14" si="174">HLOOKUP(AY$2,$E13:$AE14,2,FALSE)</f>
        <v>#N/A</v>
      </c>
      <c r="AZ14" s="107" t="e">
        <f t="shared" ref="AZ14" si="175">HLOOKUP(AZ$2,$E13:$AE14,2,FALSE)</f>
        <v>#N/A</v>
      </c>
      <c r="BA14" s="107" t="e">
        <f t="shared" ref="BA14" si="176">HLOOKUP(BA$2,$E13:$AE14,2,FALSE)</f>
        <v>#N/A</v>
      </c>
      <c r="BB14" s="107" t="e">
        <f t="shared" ref="BB14" si="177">HLOOKUP(BB$2,$E13:$AE14,2,FALSE)</f>
        <v>#N/A</v>
      </c>
      <c r="BC14" s="107" t="e">
        <f t="shared" ref="BC14" si="178">HLOOKUP(BC$2,$E13:$AE14,2,FALSE)</f>
        <v>#N/A</v>
      </c>
      <c r="BD14" s="107">
        <f t="shared" ref="BD14" si="179">HLOOKUP(BD$2,$E13:$AE14,2,FALSE)</f>
        <v>3</v>
      </c>
      <c r="BE14" s="107" t="e">
        <f t="shared" ref="BE14" si="180">HLOOKUP(BE$2,$E13:$AE14,2,FALSE)</f>
        <v>#N/A</v>
      </c>
      <c r="BF14" s="107" t="e">
        <f t="shared" ref="BF14" si="181">HLOOKUP(BF$2,$E13:$AE14,2,FALSE)</f>
        <v>#N/A</v>
      </c>
      <c r="BG14" s="107">
        <f t="shared" ref="BG14" si="182">HLOOKUP(BG$2,$E13:$AE14,2,FALSE)</f>
        <v>0.3</v>
      </c>
      <c r="BH14" s="107" t="e">
        <f t="shared" ref="BH14" si="183">HLOOKUP(BH$2,$E13:$AE14,2,FALSE)</f>
        <v>#N/A</v>
      </c>
      <c r="BI14" s="107">
        <f t="shared" ref="BI14" si="184">HLOOKUP(BI$2,$E13:$AE14,2,FALSE)</f>
        <v>0.9</v>
      </c>
      <c r="BJ14" s="107" t="e">
        <f t="shared" ref="BJ14" si="185">HLOOKUP(BJ$2,$E13:$AE14,2,FALSE)</f>
        <v>#N/A</v>
      </c>
      <c r="BK14" s="107" t="e">
        <f t="shared" ref="BK14" si="186">HLOOKUP(BK$2,$E13:$AE14,2,FALSE)</f>
        <v>#N/A</v>
      </c>
      <c r="BL14" s="107">
        <f t="shared" ref="BL14" si="187">HLOOKUP(BL$2,$E13:$AE14,2,FALSE)</f>
        <v>0.4</v>
      </c>
      <c r="BM14" s="107">
        <f t="shared" ref="BM14" si="188">HLOOKUP(BM$2,$E13:$AE14,2,FALSE)</f>
        <v>7.6</v>
      </c>
      <c r="BN14" s="107" t="e">
        <f t="shared" ref="BN14" si="189">HLOOKUP(BN$2,$E13:$AE14,2,FALSE)</f>
        <v>#N/A</v>
      </c>
      <c r="BO14" s="107" t="e">
        <f t="shared" ref="BO14" si="190">HLOOKUP(BO$2,$E13:$AE14,2,FALSE)</f>
        <v>#N/A</v>
      </c>
      <c r="BP14" s="107">
        <f t="shared" ref="BP14" si="191">HLOOKUP(BP$2,$E13:$AE14,2,FALSE)</f>
        <v>0.6</v>
      </c>
      <c r="BQ14" s="107">
        <f t="shared" ref="BQ14" si="192">HLOOKUP(BQ$2,$E13:$AE14,2,FALSE)</f>
        <v>0.1</v>
      </c>
      <c r="BR14" s="107">
        <f t="shared" ref="BR14" si="193">HLOOKUP(BR$2,$E13:$AE14,2,FALSE)</f>
        <v>0.8</v>
      </c>
      <c r="BS14" s="107" t="e">
        <f t="shared" ref="BS14" si="194">HLOOKUP(BS$2,$E13:$AE14,2,FALSE)</f>
        <v>#N/A</v>
      </c>
    </row>
    <row r="15" spans="1:71" x14ac:dyDescent="0.25">
      <c r="B15" s="56">
        <v>69</v>
      </c>
      <c r="D15" s="71" t="s">
        <v>0</v>
      </c>
      <c r="E15" s="11" t="s">
        <v>326</v>
      </c>
      <c r="F15" s="11" t="s">
        <v>327</v>
      </c>
      <c r="G15" s="11" t="s">
        <v>52</v>
      </c>
      <c r="H15" s="11" t="s">
        <v>53</v>
      </c>
      <c r="I15" s="11" t="s">
        <v>328</v>
      </c>
      <c r="J15" s="11" t="s">
        <v>55</v>
      </c>
      <c r="K15" s="11" t="s">
        <v>329</v>
      </c>
      <c r="L15" s="11" t="s">
        <v>330</v>
      </c>
      <c r="M15" s="11" t="s">
        <v>331</v>
      </c>
      <c r="N15" s="11" t="s">
        <v>332</v>
      </c>
      <c r="O15" s="11" t="s">
        <v>334</v>
      </c>
      <c r="P15" s="11" t="s">
        <v>336</v>
      </c>
      <c r="Q15" s="11" t="s">
        <v>338</v>
      </c>
      <c r="R15" s="11" t="s">
        <v>341</v>
      </c>
      <c r="S15" s="11" t="s">
        <v>344</v>
      </c>
      <c r="T15" s="11" t="s">
        <v>340</v>
      </c>
      <c r="U15" s="11" t="s">
        <v>345</v>
      </c>
      <c r="V15" s="11" t="s">
        <v>346</v>
      </c>
      <c r="W15" s="11" t="s">
        <v>349</v>
      </c>
      <c r="X15" s="11" t="s">
        <v>351</v>
      </c>
      <c r="Y15" s="11" t="s">
        <v>354</v>
      </c>
      <c r="Z15" s="11" t="s">
        <v>350</v>
      </c>
      <c r="BO15" s="107"/>
      <c r="BP15" s="107"/>
      <c r="BQ15" s="107"/>
      <c r="BR15" s="107"/>
      <c r="BS15" s="107"/>
    </row>
    <row r="16" spans="1:71" x14ac:dyDescent="0.25">
      <c r="A16" s="56">
        <v>70</v>
      </c>
      <c r="B16" s="56">
        <v>70</v>
      </c>
      <c r="C16" s="94" t="s">
        <v>453</v>
      </c>
      <c r="D16" s="72" t="s">
        <v>325</v>
      </c>
      <c r="E16" s="11">
        <v>7.9</v>
      </c>
      <c r="F16" s="11">
        <v>7.6</v>
      </c>
      <c r="G16" s="11">
        <v>987.8</v>
      </c>
      <c r="H16" s="11">
        <v>1257.9000000000001</v>
      </c>
      <c r="I16" s="11">
        <v>141</v>
      </c>
      <c r="J16" s="11">
        <v>1467.3</v>
      </c>
      <c r="K16" s="11">
        <v>18.399999999999999</v>
      </c>
      <c r="L16" s="11">
        <v>72.900000000000006</v>
      </c>
      <c r="M16" s="11">
        <v>0.2</v>
      </c>
      <c r="N16" s="11">
        <v>0.5</v>
      </c>
      <c r="O16" s="11">
        <v>2.4</v>
      </c>
      <c r="P16" s="11">
        <v>0.8</v>
      </c>
      <c r="Q16" s="11">
        <v>0.3</v>
      </c>
      <c r="R16" s="11">
        <v>0.3</v>
      </c>
      <c r="S16" s="11">
        <v>1.4</v>
      </c>
      <c r="T16" s="11">
        <v>4</v>
      </c>
      <c r="U16" s="11">
        <v>1.7</v>
      </c>
      <c r="V16" s="11">
        <v>2.9</v>
      </c>
      <c r="W16" s="11">
        <v>6.5</v>
      </c>
      <c r="X16" s="11">
        <v>1</v>
      </c>
      <c r="Y16" s="11">
        <v>0.2</v>
      </c>
      <c r="Z16" s="11">
        <v>0.5</v>
      </c>
      <c r="AG16" s="107">
        <v>70</v>
      </c>
      <c r="AH16" s="107">
        <f t="shared" ref="AH16" si="195">HLOOKUP(AH$2,$E15:$AE16,2,FALSE)</f>
        <v>7.9</v>
      </c>
      <c r="AI16" s="107">
        <f t="shared" ref="AI16" si="196">HLOOKUP(AI$2,$E15:$AE16,2,FALSE)</f>
        <v>7.6</v>
      </c>
      <c r="AJ16" s="107">
        <f t="shared" ref="AJ16" si="197">HLOOKUP(AJ$2,$E15:$AE16,2,FALSE)</f>
        <v>987.8</v>
      </c>
      <c r="AK16" s="107">
        <f t="shared" ref="AK16" si="198">HLOOKUP(AK$2,$E15:$AE16,2,FALSE)</f>
        <v>1257.9000000000001</v>
      </c>
      <c r="AL16" s="107">
        <f t="shared" ref="AL16" si="199">HLOOKUP(AL$2,$E15:$AE16,2,FALSE)</f>
        <v>141</v>
      </c>
      <c r="AM16" s="107">
        <f t="shared" ref="AM16" si="200">HLOOKUP(AM$2,$E15:$AE16,2,FALSE)</f>
        <v>1467.3</v>
      </c>
      <c r="AN16" s="107">
        <f t="shared" ref="AN16" si="201">HLOOKUP(AN$2,$E15:$AE16,2,FALSE)</f>
        <v>18.399999999999999</v>
      </c>
      <c r="AO16" s="107">
        <f t="shared" ref="AO16" si="202">HLOOKUP(AO$2,$E15:$AE16,2,FALSE)</f>
        <v>72.900000000000006</v>
      </c>
      <c r="AP16" s="107">
        <f t="shared" ref="AP16" si="203">HLOOKUP(AP$2,$E15:$AE16,2,FALSE)</f>
        <v>0.2</v>
      </c>
      <c r="AQ16" s="107">
        <f t="shared" ref="AQ16" si="204">HLOOKUP(AQ$2,$E15:$AE16,2,FALSE)</f>
        <v>0.5</v>
      </c>
      <c r="AR16" s="107" t="e">
        <f t="shared" ref="AR16" si="205">HLOOKUP(AR$2,$E15:$AE16,2,FALSE)</f>
        <v>#N/A</v>
      </c>
      <c r="AS16" s="107" t="e">
        <f t="shared" ref="AS16" si="206">HLOOKUP(AS$2,$E15:$AE16,2,FALSE)</f>
        <v>#N/A</v>
      </c>
      <c r="AT16" s="107">
        <f t="shared" ref="AT16" si="207">HLOOKUP(AT$2,$E15:$AE16,2,FALSE)</f>
        <v>2.4</v>
      </c>
      <c r="AU16" s="107" t="e">
        <f t="shared" ref="AU16" si="208">HLOOKUP(AU$2,$E15:$AE16,2,FALSE)</f>
        <v>#N/A</v>
      </c>
      <c r="AV16" s="107">
        <f t="shared" ref="AV16" si="209">HLOOKUP(AV$2,$E15:$AE16,2,FALSE)</f>
        <v>0.8</v>
      </c>
      <c r="AW16" s="107">
        <f t="shared" ref="AW16" si="210">HLOOKUP(AW$2,$E15:$AE16,2,FALSE)</f>
        <v>0.3</v>
      </c>
      <c r="AX16" s="107" t="e">
        <f t="shared" ref="AX16" si="211">HLOOKUP(AX$2,$E15:$AE16,2,FALSE)</f>
        <v>#N/A</v>
      </c>
      <c r="AY16" s="107" t="e">
        <f t="shared" ref="AY16" si="212">HLOOKUP(AY$2,$E15:$AE16,2,FALSE)</f>
        <v>#N/A</v>
      </c>
      <c r="AZ16" s="107" t="e">
        <f t="shared" ref="AZ16" si="213">HLOOKUP(AZ$2,$E15:$AE16,2,FALSE)</f>
        <v>#N/A</v>
      </c>
      <c r="BA16" s="107" t="e">
        <f t="shared" ref="BA16" si="214">HLOOKUP(BA$2,$E15:$AE16,2,FALSE)</f>
        <v>#N/A</v>
      </c>
      <c r="BB16" s="107">
        <f t="shared" ref="BB16" si="215">HLOOKUP(BB$2,$E15:$AE16,2,FALSE)</f>
        <v>0.3</v>
      </c>
      <c r="BC16" s="107">
        <f t="shared" ref="BC16" si="216">HLOOKUP(BC$2,$E15:$AE16,2,FALSE)</f>
        <v>1.4</v>
      </c>
      <c r="BD16" s="107">
        <f t="shared" ref="BD16" si="217">HLOOKUP(BD$2,$E15:$AE16,2,FALSE)</f>
        <v>4</v>
      </c>
      <c r="BE16" s="107" t="e">
        <f t="shared" ref="BE16" si="218">HLOOKUP(BE$2,$E15:$AE16,2,FALSE)</f>
        <v>#N/A</v>
      </c>
      <c r="BF16" s="107" t="e">
        <f t="shared" ref="BF16" si="219">HLOOKUP(BF$2,$E15:$AE16,2,FALSE)</f>
        <v>#N/A</v>
      </c>
      <c r="BG16" s="107">
        <f t="shared" ref="BG16" si="220">HLOOKUP(BG$2,$E15:$AE16,2,FALSE)</f>
        <v>1.7</v>
      </c>
      <c r="BH16" s="107" t="e">
        <f t="shared" ref="BH16" si="221">HLOOKUP(BH$2,$E15:$AE16,2,FALSE)</f>
        <v>#N/A</v>
      </c>
      <c r="BI16" s="107">
        <f t="shared" ref="BI16" si="222">HLOOKUP(BI$2,$E15:$AE16,2,FALSE)</f>
        <v>2.9</v>
      </c>
      <c r="BJ16" s="107" t="e">
        <f t="shared" ref="BJ16" si="223">HLOOKUP(BJ$2,$E15:$AE16,2,FALSE)</f>
        <v>#N/A</v>
      </c>
      <c r="BK16" s="107" t="e">
        <f t="shared" ref="BK16" si="224">HLOOKUP(BK$2,$E15:$AE16,2,FALSE)</f>
        <v>#N/A</v>
      </c>
      <c r="BL16" s="107" t="e">
        <f t="shared" ref="BL16" si="225">HLOOKUP(BL$2,$E15:$AE16,2,FALSE)</f>
        <v>#N/A</v>
      </c>
      <c r="BM16" s="107">
        <f t="shared" ref="BM16" si="226">HLOOKUP(BM$2,$E15:$AE16,2,FALSE)</f>
        <v>6.5</v>
      </c>
      <c r="BN16" s="107" t="e">
        <f t="shared" ref="BN16" si="227">HLOOKUP(BN$2,$E15:$AE16,2,FALSE)</f>
        <v>#N/A</v>
      </c>
      <c r="BO16" s="107" t="e">
        <f t="shared" ref="BO16" si="228">HLOOKUP(BO$2,$E15:$AE16,2,FALSE)</f>
        <v>#N/A</v>
      </c>
      <c r="BP16" s="107">
        <f t="shared" ref="BP16" si="229">HLOOKUP(BP$2,$E15:$AE16,2,FALSE)</f>
        <v>1</v>
      </c>
      <c r="BQ16" s="107">
        <f t="shared" ref="BQ16" si="230">HLOOKUP(BQ$2,$E15:$AE16,2,FALSE)</f>
        <v>0.2</v>
      </c>
      <c r="BR16" s="107">
        <f t="shared" ref="BR16" si="231">HLOOKUP(BR$2,$E15:$AE16,2,FALSE)</f>
        <v>0.5</v>
      </c>
      <c r="BS16" s="107" t="e">
        <f t="shared" ref="BS16" si="232">HLOOKUP(BS$2,$E15:$AE16,2,FALSE)</f>
        <v>#N/A</v>
      </c>
    </row>
    <row r="17" spans="1:71" x14ac:dyDescent="0.25">
      <c r="B17" s="56">
        <v>79</v>
      </c>
      <c r="D17" s="71" t="s">
        <v>0</v>
      </c>
      <c r="E17" s="11" t="s">
        <v>326</v>
      </c>
      <c r="F17" s="11" t="s">
        <v>327</v>
      </c>
      <c r="G17" s="11" t="s">
        <v>52</v>
      </c>
      <c r="H17" s="11" t="s">
        <v>53</v>
      </c>
      <c r="I17" s="11" t="s">
        <v>328</v>
      </c>
      <c r="J17" s="11" t="s">
        <v>55</v>
      </c>
      <c r="K17" s="11" t="s">
        <v>329</v>
      </c>
      <c r="L17" s="11" t="s">
        <v>330</v>
      </c>
      <c r="M17" s="11" t="s">
        <v>331</v>
      </c>
      <c r="N17" s="11" t="s">
        <v>332</v>
      </c>
      <c r="O17" s="11" t="s">
        <v>334</v>
      </c>
      <c r="P17" s="11" t="s">
        <v>336</v>
      </c>
      <c r="Q17" s="11" t="s">
        <v>338</v>
      </c>
      <c r="R17" s="11" t="s">
        <v>341</v>
      </c>
      <c r="S17" s="11" t="s">
        <v>344</v>
      </c>
      <c r="T17" s="11" t="s">
        <v>340</v>
      </c>
      <c r="U17" s="11" t="s">
        <v>343</v>
      </c>
      <c r="V17" s="11" t="s">
        <v>352</v>
      </c>
      <c r="W17" s="11" t="s">
        <v>349</v>
      </c>
      <c r="X17" s="11" t="s">
        <v>351</v>
      </c>
      <c r="Y17" s="11" t="s">
        <v>350</v>
      </c>
      <c r="BO17" s="107"/>
      <c r="BP17" s="107"/>
      <c r="BQ17" s="107"/>
      <c r="BR17" s="107"/>
      <c r="BS17" s="107"/>
    </row>
    <row r="18" spans="1:71" x14ac:dyDescent="0.25">
      <c r="A18" s="56">
        <v>80</v>
      </c>
      <c r="B18" s="56">
        <v>80</v>
      </c>
      <c r="C18" s="94" t="s">
        <v>455</v>
      </c>
      <c r="D18" s="72" t="s">
        <v>325</v>
      </c>
      <c r="E18" s="11">
        <v>10.5</v>
      </c>
      <c r="F18" s="11">
        <v>59.3</v>
      </c>
      <c r="G18" s="11">
        <v>1137.8</v>
      </c>
      <c r="H18" s="11">
        <v>321.8</v>
      </c>
      <c r="I18" s="11">
        <v>76.400000000000006</v>
      </c>
      <c r="J18" s="11">
        <v>957.8</v>
      </c>
      <c r="K18" s="11">
        <v>4.5</v>
      </c>
      <c r="L18" s="11">
        <v>16.899999999999999</v>
      </c>
      <c r="M18" s="11">
        <v>5.5</v>
      </c>
      <c r="N18" s="11">
        <v>0.3</v>
      </c>
      <c r="O18" s="11">
        <v>0.9</v>
      </c>
      <c r="P18" s="11">
        <v>3.9</v>
      </c>
      <c r="Q18" s="11">
        <v>1.8</v>
      </c>
      <c r="R18" s="11">
        <v>0.4</v>
      </c>
      <c r="S18" s="11">
        <v>4.7</v>
      </c>
      <c r="T18" s="11">
        <v>0.5</v>
      </c>
      <c r="U18" s="11">
        <v>0.2</v>
      </c>
      <c r="V18" s="11">
        <v>1.2</v>
      </c>
      <c r="W18" s="11">
        <v>4.7</v>
      </c>
      <c r="X18" s="11">
        <v>0.5</v>
      </c>
      <c r="Y18" s="11">
        <v>0.1</v>
      </c>
      <c r="AG18" s="107">
        <v>80</v>
      </c>
      <c r="AH18" s="107">
        <f t="shared" ref="AH18" si="233">HLOOKUP(AH$2,$E17:$AE18,2,FALSE)</f>
        <v>10.5</v>
      </c>
      <c r="AI18" s="107">
        <f t="shared" ref="AI18" si="234">HLOOKUP(AI$2,$E17:$AE18,2,FALSE)</f>
        <v>59.3</v>
      </c>
      <c r="AJ18" s="107">
        <f t="shared" ref="AJ18" si="235">HLOOKUP(AJ$2,$E17:$AE18,2,FALSE)</f>
        <v>1137.8</v>
      </c>
      <c r="AK18" s="107">
        <f t="shared" ref="AK18" si="236">HLOOKUP(AK$2,$E17:$AE18,2,FALSE)</f>
        <v>321.8</v>
      </c>
      <c r="AL18" s="107">
        <f t="shared" ref="AL18" si="237">HLOOKUP(AL$2,$E17:$AE18,2,FALSE)</f>
        <v>76.400000000000006</v>
      </c>
      <c r="AM18" s="107">
        <f t="shared" ref="AM18" si="238">HLOOKUP(AM$2,$E17:$AE18,2,FALSE)</f>
        <v>957.8</v>
      </c>
      <c r="AN18" s="107">
        <f t="shared" ref="AN18" si="239">HLOOKUP(AN$2,$E17:$AE18,2,FALSE)</f>
        <v>4.5</v>
      </c>
      <c r="AO18" s="107">
        <f t="shared" ref="AO18" si="240">HLOOKUP(AO$2,$E17:$AE18,2,FALSE)</f>
        <v>16.899999999999999</v>
      </c>
      <c r="AP18" s="107">
        <f t="shared" ref="AP18" si="241">HLOOKUP(AP$2,$E17:$AE18,2,FALSE)</f>
        <v>5.5</v>
      </c>
      <c r="AQ18" s="107">
        <f t="shared" ref="AQ18" si="242">HLOOKUP(AQ$2,$E17:$AE18,2,FALSE)</f>
        <v>0.3</v>
      </c>
      <c r="AR18" s="107" t="e">
        <f t="shared" ref="AR18" si="243">HLOOKUP(AR$2,$E17:$AE18,2,FALSE)</f>
        <v>#N/A</v>
      </c>
      <c r="AS18" s="107" t="e">
        <f t="shared" ref="AS18" si="244">HLOOKUP(AS$2,$E17:$AE18,2,FALSE)</f>
        <v>#N/A</v>
      </c>
      <c r="AT18" s="107">
        <f t="shared" ref="AT18" si="245">HLOOKUP(AT$2,$E17:$AE18,2,FALSE)</f>
        <v>0.9</v>
      </c>
      <c r="AU18" s="107" t="e">
        <f t="shared" ref="AU18" si="246">HLOOKUP(AU$2,$E17:$AE18,2,FALSE)</f>
        <v>#N/A</v>
      </c>
      <c r="AV18" s="107">
        <f t="shared" ref="AV18" si="247">HLOOKUP(AV$2,$E17:$AE18,2,FALSE)</f>
        <v>3.9</v>
      </c>
      <c r="AW18" s="107">
        <f t="shared" ref="AW18" si="248">HLOOKUP(AW$2,$E17:$AE18,2,FALSE)</f>
        <v>1.8</v>
      </c>
      <c r="AX18" s="107" t="e">
        <f t="shared" ref="AX18" si="249">HLOOKUP(AX$2,$E17:$AE18,2,FALSE)</f>
        <v>#N/A</v>
      </c>
      <c r="AY18" s="107" t="e">
        <f t="shared" ref="AY18" si="250">HLOOKUP(AY$2,$E17:$AE18,2,FALSE)</f>
        <v>#N/A</v>
      </c>
      <c r="AZ18" s="107" t="e">
        <f t="shared" ref="AZ18" si="251">HLOOKUP(AZ$2,$E17:$AE18,2,FALSE)</f>
        <v>#N/A</v>
      </c>
      <c r="BA18" s="107" t="e">
        <f t="shared" ref="BA18" si="252">HLOOKUP(BA$2,$E17:$AE18,2,FALSE)</f>
        <v>#N/A</v>
      </c>
      <c r="BB18" s="107">
        <f t="shared" ref="BB18" si="253">HLOOKUP(BB$2,$E17:$AE18,2,FALSE)</f>
        <v>0.4</v>
      </c>
      <c r="BC18" s="107">
        <f t="shared" ref="BC18" si="254">HLOOKUP(BC$2,$E17:$AE18,2,FALSE)</f>
        <v>4.7</v>
      </c>
      <c r="BD18" s="107">
        <f t="shared" ref="BD18" si="255">HLOOKUP(BD$2,$E17:$AE18,2,FALSE)</f>
        <v>0.5</v>
      </c>
      <c r="BE18" s="107" t="e">
        <f t="shared" ref="BE18" si="256">HLOOKUP(BE$2,$E17:$AE18,2,FALSE)</f>
        <v>#N/A</v>
      </c>
      <c r="BF18" s="107">
        <f t="shared" ref="BF18" si="257">HLOOKUP(BF$2,$E17:$AE18,2,FALSE)</f>
        <v>0.2</v>
      </c>
      <c r="BG18" s="107" t="e">
        <f t="shared" ref="BG18" si="258">HLOOKUP(BG$2,$E17:$AE18,2,FALSE)</f>
        <v>#N/A</v>
      </c>
      <c r="BH18" s="107">
        <f t="shared" ref="BH18" si="259">HLOOKUP(BH$2,$E17:$AE18,2,FALSE)</f>
        <v>1.2</v>
      </c>
      <c r="BI18" s="107" t="e">
        <f t="shared" ref="BI18" si="260">HLOOKUP(BI$2,$E17:$AE18,2,FALSE)</f>
        <v>#N/A</v>
      </c>
      <c r="BJ18" s="107" t="e">
        <f t="shared" ref="BJ18" si="261">HLOOKUP(BJ$2,$E17:$AE18,2,FALSE)</f>
        <v>#N/A</v>
      </c>
      <c r="BK18" s="107" t="e">
        <f t="shared" ref="BK18" si="262">HLOOKUP(BK$2,$E17:$AE18,2,FALSE)</f>
        <v>#N/A</v>
      </c>
      <c r="BL18" s="107" t="e">
        <f t="shared" ref="BL18" si="263">HLOOKUP(BL$2,$E17:$AE18,2,FALSE)</f>
        <v>#N/A</v>
      </c>
      <c r="BM18" s="107">
        <f t="shared" ref="BM18" si="264">HLOOKUP(BM$2,$E17:$AE18,2,FALSE)</f>
        <v>4.7</v>
      </c>
      <c r="BN18" s="107" t="e">
        <f t="shared" ref="BN18" si="265">HLOOKUP(BN$2,$E17:$AE18,2,FALSE)</f>
        <v>#N/A</v>
      </c>
      <c r="BO18" s="107" t="e">
        <f t="shared" ref="BO18" si="266">HLOOKUP(BO$2,$E17:$AE18,2,FALSE)</f>
        <v>#N/A</v>
      </c>
      <c r="BP18" s="107">
        <f t="shared" ref="BP18" si="267">HLOOKUP(BP$2,$E17:$AE18,2,FALSE)</f>
        <v>0.5</v>
      </c>
      <c r="BQ18" s="107" t="e">
        <f t="shared" ref="BQ18" si="268">HLOOKUP(BQ$2,$E17:$AE18,2,FALSE)</f>
        <v>#N/A</v>
      </c>
      <c r="BR18" s="107">
        <f t="shared" ref="BR18" si="269">HLOOKUP(BR$2,$E17:$AE18,2,FALSE)</f>
        <v>0.1</v>
      </c>
      <c r="BS18" s="107" t="e">
        <f t="shared" ref="BS18" si="270">HLOOKUP(BS$2,$E17:$AE18,2,FALSE)</f>
        <v>#N/A</v>
      </c>
    </row>
    <row r="19" spans="1:71" x14ac:dyDescent="0.25">
      <c r="B19" s="56">
        <v>89</v>
      </c>
      <c r="D19" s="71" t="s">
        <v>0</v>
      </c>
      <c r="E19" s="11" t="s">
        <v>326</v>
      </c>
      <c r="F19" s="11" t="s">
        <v>327</v>
      </c>
      <c r="G19" s="11" t="s">
        <v>52</v>
      </c>
      <c r="H19" s="11" t="s">
        <v>53</v>
      </c>
      <c r="I19" s="11" t="s">
        <v>328</v>
      </c>
      <c r="J19" s="11" t="s">
        <v>55</v>
      </c>
      <c r="K19" s="11" t="s">
        <v>329</v>
      </c>
      <c r="L19" s="11" t="s">
        <v>330</v>
      </c>
      <c r="M19" s="11" t="s">
        <v>331</v>
      </c>
      <c r="N19" s="11" t="s">
        <v>332</v>
      </c>
      <c r="O19" s="11" t="s">
        <v>334</v>
      </c>
      <c r="P19" s="11" t="s">
        <v>336</v>
      </c>
      <c r="Q19" s="11" t="s">
        <v>338</v>
      </c>
      <c r="R19" s="11" t="s">
        <v>341</v>
      </c>
      <c r="S19" s="11" t="s">
        <v>344</v>
      </c>
      <c r="T19" s="11" t="s">
        <v>340</v>
      </c>
      <c r="U19" s="11" t="s">
        <v>346</v>
      </c>
      <c r="V19" s="11" t="s">
        <v>348</v>
      </c>
      <c r="W19" s="11" t="s">
        <v>349</v>
      </c>
      <c r="X19" s="11" t="s">
        <v>351</v>
      </c>
      <c r="Y19" s="11" t="s">
        <v>350</v>
      </c>
      <c r="BO19" s="107"/>
      <c r="BP19" s="107"/>
      <c r="BQ19" s="107"/>
      <c r="BR19" s="107"/>
      <c r="BS19" s="107"/>
    </row>
    <row r="20" spans="1:71" x14ac:dyDescent="0.25">
      <c r="A20" s="56">
        <v>90</v>
      </c>
      <c r="B20" s="56">
        <v>90</v>
      </c>
      <c r="C20" s="94" t="s">
        <v>444</v>
      </c>
      <c r="D20" s="72" t="s">
        <v>325</v>
      </c>
      <c r="E20" s="11">
        <v>6.3</v>
      </c>
      <c r="F20" s="11">
        <v>21.3</v>
      </c>
      <c r="G20" s="11">
        <v>1997.2</v>
      </c>
      <c r="H20" s="11">
        <v>992.3</v>
      </c>
      <c r="I20" s="11">
        <v>117.4</v>
      </c>
      <c r="J20" s="11">
        <v>1758.6</v>
      </c>
      <c r="K20" s="11">
        <v>8.6999999999999993</v>
      </c>
      <c r="L20" s="11">
        <v>30.2</v>
      </c>
      <c r="M20" s="11">
        <v>1.1000000000000001</v>
      </c>
      <c r="N20" s="11">
        <v>0.5</v>
      </c>
      <c r="O20" s="11">
        <v>4.0999999999999996</v>
      </c>
      <c r="P20" s="11">
        <v>0.4</v>
      </c>
      <c r="Q20" s="11">
        <v>0.4</v>
      </c>
      <c r="R20" s="11">
        <v>0.8</v>
      </c>
      <c r="S20" s="11">
        <v>2.5</v>
      </c>
      <c r="T20" s="11">
        <v>3.3</v>
      </c>
      <c r="U20" s="11">
        <v>0.9</v>
      </c>
      <c r="V20" s="11">
        <v>0.7</v>
      </c>
      <c r="W20" s="11">
        <v>9.3000000000000007</v>
      </c>
      <c r="X20" s="11">
        <v>0.8</v>
      </c>
      <c r="Y20" s="11">
        <v>0.4</v>
      </c>
      <c r="AG20" s="107">
        <v>90</v>
      </c>
      <c r="AH20" s="107">
        <f t="shared" ref="AH20" si="271">HLOOKUP(AH$2,$E19:$AE20,2,FALSE)</f>
        <v>6.3</v>
      </c>
      <c r="AI20" s="107">
        <f t="shared" ref="AI20" si="272">HLOOKUP(AI$2,$E19:$AE20,2,FALSE)</f>
        <v>21.3</v>
      </c>
      <c r="AJ20" s="107">
        <f t="shared" ref="AJ20" si="273">HLOOKUP(AJ$2,$E19:$AE20,2,FALSE)</f>
        <v>1997.2</v>
      </c>
      <c r="AK20" s="107">
        <f t="shared" ref="AK20" si="274">HLOOKUP(AK$2,$E19:$AE20,2,FALSE)</f>
        <v>992.3</v>
      </c>
      <c r="AL20" s="107">
        <f t="shared" ref="AL20" si="275">HLOOKUP(AL$2,$E19:$AE20,2,FALSE)</f>
        <v>117.4</v>
      </c>
      <c r="AM20" s="107">
        <f t="shared" ref="AM20" si="276">HLOOKUP(AM$2,$E19:$AE20,2,FALSE)</f>
        <v>1758.6</v>
      </c>
      <c r="AN20" s="107">
        <f t="shared" ref="AN20" si="277">HLOOKUP(AN$2,$E19:$AE20,2,FALSE)</f>
        <v>8.6999999999999993</v>
      </c>
      <c r="AO20" s="107">
        <f t="shared" ref="AO20" si="278">HLOOKUP(AO$2,$E19:$AE20,2,FALSE)</f>
        <v>30.2</v>
      </c>
      <c r="AP20" s="107">
        <f t="shared" ref="AP20" si="279">HLOOKUP(AP$2,$E19:$AE20,2,FALSE)</f>
        <v>1.1000000000000001</v>
      </c>
      <c r="AQ20" s="107">
        <f t="shared" ref="AQ20" si="280">HLOOKUP(AQ$2,$E19:$AE20,2,FALSE)</f>
        <v>0.5</v>
      </c>
      <c r="AR20" s="107" t="e">
        <f t="shared" ref="AR20" si="281">HLOOKUP(AR$2,$E19:$AE20,2,FALSE)</f>
        <v>#N/A</v>
      </c>
      <c r="AS20" s="107" t="e">
        <f t="shared" ref="AS20" si="282">HLOOKUP(AS$2,$E19:$AE20,2,FALSE)</f>
        <v>#N/A</v>
      </c>
      <c r="AT20" s="107">
        <f t="shared" ref="AT20" si="283">HLOOKUP(AT$2,$E19:$AE20,2,FALSE)</f>
        <v>4.0999999999999996</v>
      </c>
      <c r="AU20" s="107" t="e">
        <f t="shared" ref="AU20" si="284">HLOOKUP(AU$2,$E19:$AE20,2,FALSE)</f>
        <v>#N/A</v>
      </c>
      <c r="AV20" s="107">
        <f t="shared" ref="AV20" si="285">HLOOKUP(AV$2,$E19:$AE20,2,FALSE)</f>
        <v>0.4</v>
      </c>
      <c r="AW20" s="107">
        <f t="shared" ref="AW20" si="286">HLOOKUP(AW$2,$E19:$AE20,2,FALSE)</f>
        <v>0.4</v>
      </c>
      <c r="AX20" s="107" t="e">
        <f t="shared" ref="AX20" si="287">HLOOKUP(AX$2,$E19:$AE20,2,FALSE)</f>
        <v>#N/A</v>
      </c>
      <c r="AY20" s="107" t="e">
        <f t="shared" ref="AY20" si="288">HLOOKUP(AY$2,$E19:$AE20,2,FALSE)</f>
        <v>#N/A</v>
      </c>
      <c r="AZ20" s="107" t="e">
        <f t="shared" ref="AZ20" si="289">HLOOKUP(AZ$2,$E19:$AE20,2,FALSE)</f>
        <v>#N/A</v>
      </c>
      <c r="BA20" s="107" t="e">
        <f t="shared" ref="BA20" si="290">HLOOKUP(BA$2,$E19:$AE20,2,FALSE)</f>
        <v>#N/A</v>
      </c>
      <c r="BB20" s="107">
        <f t="shared" ref="BB20" si="291">HLOOKUP(BB$2,$E19:$AE20,2,FALSE)</f>
        <v>0.8</v>
      </c>
      <c r="BC20" s="107">
        <f t="shared" ref="BC20" si="292">HLOOKUP(BC$2,$E19:$AE20,2,FALSE)</f>
        <v>2.5</v>
      </c>
      <c r="BD20" s="107">
        <f t="shared" ref="BD20" si="293">HLOOKUP(BD$2,$E19:$AE20,2,FALSE)</f>
        <v>3.3</v>
      </c>
      <c r="BE20" s="107" t="e">
        <f t="shared" ref="BE20" si="294">HLOOKUP(BE$2,$E19:$AE20,2,FALSE)</f>
        <v>#N/A</v>
      </c>
      <c r="BF20" s="107" t="e">
        <f t="shared" ref="BF20" si="295">HLOOKUP(BF$2,$E19:$AE20,2,FALSE)</f>
        <v>#N/A</v>
      </c>
      <c r="BG20" s="107" t="e">
        <f t="shared" ref="BG20" si="296">HLOOKUP(BG$2,$E19:$AE20,2,FALSE)</f>
        <v>#N/A</v>
      </c>
      <c r="BH20" s="107" t="e">
        <f t="shared" ref="BH20" si="297">HLOOKUP(BH$2,$E19:$AE20,2,FALSE)</f>
        <v>#N/A</v>
      </c>
      <c r="BI20" s="107">
        <f t="shared" ref="BI20" si="298">HLOOKUP(BI$2,$E19:$AE20,2,FALSE)</f>
        <v>0.9</v>
      </c>
      <c r="BJ20" s="107" t="e">
        <f t="shared" ref="BJ20" si="299">HLOOKUP(BJ$2,$E19:$AE20,2,FALSE)</f>
        <v>#N/A</v>
      </c>
      <c r="BK20" s="107">
        <f t="shared" ref="BK20" si="300">HLOOKUP(BK$2,$E19:$AE20,2,FALSE)</f>
        <v>0.7</v>
      </c>
      <c r="BL20" s="107" t="e">
        <f t="shared" ref="BL20" si="301">HLOOKUP(BL$2,$E19:$AE20,2,FALSE)</f>
        <v>#N/A</v>
      </c>
      <c r="BM20" s="107">
        <f t="shared" ref="BM20" si="302">HLOOKUP(BM$2,$E19:$AE20,2,FALSE)</f>
        <v>9.3000000000000007</v>
      </c>
      <c r="BN20" s="107" t="e">
        <f t="shared" ref="BN20" si="303">HLOOKUP(BN$2,$E19:$AE20,2,FALSE)</f>
        <v>#N/A</v>
      </c>
      <c r="BO20" s="107" t="e">
        <f t="shared" ref="BO20" si="304">HLOOKUP(BO$2,$E19:$AE20,2,FALSE)</f>
        <v>#N/A</v>
      </c>
      <c r="BP20" s="107">
        <f t="shared" ref="BP20" si="305">HLOOKUP(BP$2,$E19:$AE20,2,FALSE)</f>
        <v>0.8</v>
      </c>
      <c r="BQ20" s="107" t="e">
        <f t="shared" ref="BQ20" si="306">HLOOKUP(BQ$2,$E19:$AE20,2,FALSE)</f>
        <v>#N/A</v>
      </c>
      <c r="BR20" s="107">
        <f t="shared" ref="BR20" si="307">HLOOKUP(BR$2,$E19:$AE20,2,FALSE)</f>
        <v>0.4</v>
      </c>
      <c r="BS20" s="107" t="e">
        <f t="shared" ref="BS20" si="308">HLOOKUP(BS$2,$E19:$AE20,2,FALSE)</f>
        <v>#N/A</v>
      </c>
    </row>
    <row r="21" spans="1:71" x14ac:dyDescent="0.25">
      <c r="B21" s="56">
        <v>99</v>
      </c>
      <c r="D21" s="71" t="s">
        <v>0</v>
      </c>
      <c r="E21" s="11" t="s">
        <v>326</v>
      </c>
      <c r="F21" s="11" t="s">
        <v>327</v>
      </c>
      <c r="G21" s="11" t="s">
        <v>52</v>
      </c>
      <c r="H21" s="11" t="s">
        <v>53</v>
      </c>
      <c r="I21" s="11" t="s">
        <v>328</v>
      </c>
      <c r="J21" s="11" t="s">
        <v>55</v>
      </c>
      <c r="K21" s="11" t="s">
        <v>329</v>
      </c>
      <c r="L21" s="11" t="s">
        <v>330</v>
      </c>
      <c r="M21" s="11" t="s">
        <v>331</v>
      </c>
      <c r="N21" s="11" t="s">
        <v>332</v>
      </c>
      <c r="O21" s="11" t="s">
        <v>334</v>
      </c>
      <c r="P21" s="11" t="s">
        <v>336</v>
      </c>
      <c r="Q21" s="11" t="s">
        <v>338</v>
      </c>
      <c r="R21" s="11" t="s">
        <v>341</v>
      </c>
      <c r="S21" s="11" t="s">
        <v>340</v>
      </c>
      <c r="T21" s="11" t="s">
        <v>348</v>
      </c>
      <c r="U21" s="11" t="s">
        <v>349</v>
      </c>
      <c r="V21" s="11" t="s">
        <v>351</v>
      </c>
      <c r="W21" s="11" t="s">
        <v>350</v>
      </c>
      <c r="BO21" s="107"/>
      <c r="BP21" s="107"/>
      <c r="BQ21" s="107"/>
      <c r="BR21" s="107"/>
      <c r="BS21" s="107"/>
    </row>
    <row r="22" spans="1:71" x14ac:dyDescent="0.25">
      <c r="A22" s="56">
        <v>100</v>
      </c>
      <c r="B22" s="56">
        <v>100</v>
      </c>
      <c r="C22" s="94" t="s">
        <v>450</v>
      </c>
      <c r="D22" s="72" t="s">
        <v>325</v>
      </c>
      <c r="E22" s="11">
        <v>7.5</v>
      </c>
      <c r="F22" s="11">
        <v>20.399999999999999</v>
      </c>
      <c r="G22" s="11">
        <v>1398.5</v>
      </c>
      <c r="H22" s="11">
        <v>941.7</v>
      </c>
      <c r="I22" s="11">
        <v>115.8</v>
      </c>
      <c r="J22" s="11">
        <v>1729.1</v>
      </c>
      <c r="K22" s="11">
        <v>10.3</v>
      </c>
      <c r="L22" s="11">
        <v>38.200000000000003</v>
      </c>
      <c r="M22" s="11">
        <v>0.6</v>
      </c>
      <c r="N22" s="11">
        <v>0.4</v>
      </c>
      <c r="O22" s="11">
        <v>5</v>
      </c>
      <c r="P22" s="11">
        <v>0.6</v>
      </c>
      <c r="Q22" s="11">
        <v>0.3</v>
      </c>
      <c r="R22" s="11">
        <v>2.2000000000000002</v>
      </c>
      <c r="S22" s="11">
        <v>6.6</v>
      </c>
      <c r="T22" s="11">
        <v>0.5</v>
      </c>
      <c r="U22" s="11">
        <v>8.6</v>
      </c>
      <c r="V22" s="11">
        <v>1.3</v>
      </c>
      <c r="W22" s="11">
        <v>0.1</v>
      </c>
      <c r="AA22" s="97"/>
      <c r="AG22" s="107">
        <v>100</v>
      </c>
      <c r="AH22" s="107">
        <f t="shared" ref="AH22" si="309">HLOOKUP(AH$2,$E21:$AE22,2,FALSE)</f>
        <v>7.5</v>
      </c>
      <c r="AI22" s="107">
        <f t="shared" ref="AI22" si="310">HLOOKUP(AI$2,$E21:$AE22,2,FALSE)</f>
        <v>20.399999999999999</v>
      </c>
      <c r="AJ22" s="107">
        <f t="shared" ref="AJ22" si="311">HLOOKUP(AJ$2,$E21:$AE22,2,FALSE)</f>
        <v>1398.5</v>
      </c>
      <c r="AK22" s="107">
        <f t="shared" ref="AK22" si="312">HLOOKUP(AK$2,$E21:$AE22,2,FALSE)</f>
        <v>941.7</v>
      </c>
      <c r="AL22" s="107">
        <f t="shared" ref="AL22" si="313">HLOOKUP(AL$2,$E21:$AE22,2,FALSE)</f>
        <v>115.8</v>
      </c>
      <c r="AM22" s="107">
        <f t="shared" ref="AM22" si="314">HLOOKUP(AM$2,$E21:$AE22,2,FALSE)</f>
        <v>1729.1</v>
      </c>
      <c r="AN22" s="107">
        <f t="shared" ref="AN22" si="315">HLOOKUP(AN$2,$E21:$AE22,2,FALSE)</f>
        <v>10.3</v>
      </c>
      <c r="AO22" s="107">
        <f t="shared" ref="AO22" si="316">HLOOKUP(AO$2,$E21:$AE22,2,FALSE)</f>
        <v>38.200000000000003</v>
      </c>
      <c r="AP22" s="107">
        <f t="shared" ref="AP22" si="317">HLOOKUP(AP$2,$E21:$AE22,2,FALSE)</f>
        <v>0.6</v>
      </c>
      <c r="AQ22" s="107">
        <f t="shared" ref="AQ22" si="318">HLOOKUP(AQ$2,$E21:$AE22,2,FALSE)</f>
        <v>0.4</v>
      </c>
      <c r="AR22" s="107" t="e">
        <f t="shared" ref="AR22" si="319">HLOOKUP(AR$2,$E21:$AE22,2,FALSE)</f>
        <v>#N/A</v>
      </c>
      <c r="AS22" s="107" t="e">
        <f t="shared" ref="AS22" si="320">HLOOKUP(AS$2,$E21:$AE22,2,FALSE)</f>
        <v>#N/A</v>
      </c>
      <c r="AT22" s="107">
        <f t="shared" ref="AT22" si="321">HLOOKUP(AT$2,$E21:$AE22,2,FALSE)</f>
        <v>5</v>
      </c>
      <c r="AU22" s="107" t="e">
        <f t="shared" ref="AU22" si="322">HLOOKUP(AU$2,$E21:$AE22,2,FALSE)</f>
        <v>#N/A</v>
      </c>
      <c r="AV22" s="107">
        <f t="shared" ref="AV22" si="323">HLOOKUP(AV$2,$E21:$AE22,2,FALSE)</f>
        <v>0.6</v>
      </c>
      <c r="AW22" s="107">
        <f t="shared" ref="AW22" si="324">HLOOKUP(AW$2,$E21:$AE22,2,FALSE)</f>
        <v>0.3</v>
      </c>
      <c r="AX22" s="107" t="e">
        <f t="shared" ref="AX22" si="325">HLOOKUP(AX$2,$E21:$AE22,2,FALSE)</f>
        <v>#N/A</v>
      </c>
      <c r="AY22" s="107" t="e">
        <f t="shared" ref="AY22" si="326">HLOOKUP(AY$2,$E21:$AE22,2,FALSE)</f>
        <v>#N/A</v>
      </c>
      <c r="AZ22" s="107" t="e">
        <f t="shared" ref="AZ22" si="327">HLOOKUP(AZ$2,$E21:$AE22,2,FALSE)</f>
        <v>#N/A</v>
      </c>
      <c r="BA22" s="107" t="e">
        <f t="shared" ref="BA22" si="328">HLOOKUP(BA$2,$E21:$AE22,2,FALSE)</f>
        <v>#N/A</v>
      </c>
      <c r="BB22" s="107">
        <f t="shared" ref="BB22" si="329">HLOOKUP(BB$2,$E21:$AE22,2,FALSE)</f>
        <v>2.2000000000000002</v>
      </c>
      <c r="BC22" s="107" t="e">
        <f t="shared" ref="BC22" si="330">HLOOKUP(BC$2,$E21:$AE22,2,FALSE)</f>
        <v>#N/A</v>
      </c>
      <c r="BD22" s="107">
        <f t="shared" ref="BD22" si="331">HLOOKUP(BD$2,$E21:$AE22,2,FALSE)</f>
        <v>6.6</v>
      </c>
      <c r="BE22" s="107" t="e">
        <f t="shared" ref="BE22" si="332">HLOOKUP(BE$2,$E21:$AE22,2,FALSE)</f>
        <v>#N/A</v>
      </c>
      <c r="BF22" s="107" t="e">
        <f t="shared" ref="BF22" si="333">HLOOKUP(BF$2,$E21:$AE22,2,FALSE)</f>
        <v>#N/A</v>
      </c>
      <c r="BG22" s="107" t="e">
        <f t="shared" ref="BG22" si="334">HLOOKUP(BG$2,$E21:$AE22,2,FALSE)</f>
        <v>#N/A</v>
      </c>
      <c r="BH22" s="107" t="e">
        <f t="shared" ref="BH22" si="335">HLOOKUP(BH$2,$E21:$AE22,2,FALSE)</f>
        <v>#N/A</v>
      </c>
      <c r="BI22" s="107" t="e">
        <f t="shared" ref="BI22" si="336">HLOOKUP(BI$2,$E21:$AE22,2,FALSE)</f>
        <v>#N/A</v>
      </c>
      <c r="BJ22" s="107" t="e">
        <f t="shared" ref="BJ22" si="337">HLOOKUP(BJ$2,$E21:$AE22,2,FALSE)</f>
        <v>#N/A</v>
      </c>
      <c r="BK22" s="107">
        <f t="shared" ref="BK22" si="338">HLOOKUP(BK$2,$E21:$AE22,2,FALSE)</f>
        <v>0.5</v>
      </c>
      <c r="BL22" s="107" t="e">
        <f t="shared" ref="BL22" si="339">HLOOKUP(BL$2,$E21:$AE22,2,FALSE)</f>
        <v>#N/A</v>
      </c>
      <c r="BM22" s="107">
        <f t="shared" ref="BM22" si="340">HLOOKUP(BM$2,$E21:$AE22,2,FALSE)</f>
        <v>8.6</v>
      </c>
      <c r="BN22" s="107" t="e">
        <f t="shared" ref="BN22" si="341">HLOOKUP(BN$2,$E21:$AE22,2,FALSE)</f>
        <v>#N/A</v>
      </c>
      <c r="BO22" s="107" t="e">
        <f t="shared" ref="BO22" si="342">HLOOKUP(BO$2,$E21:$AE22,2,FALSE)</f>
        <v>#N/A</v>
      </c>
      <c r="BP22" s="107">
        <f t="shared" ref="BP22" si="343">HLOOKUP(BP$2,$E21:$AE22,2,FALSE)</f>
        <v>1.3</v>
      </c>
      <c r="BQ22" s="107" t="e">
        <f t="shared" ref="BQ22" si="344">HLOOKUP(BQ$2,$E21:$AE22,2,FALSE)</f>
        <v>#N/A</v>
      </c>
      <c r="BR22" s="107">
        <f t="shared" ref="BR22" si="345">HLOOKUP(BR$2,$E21:$AE22,2,FALSE)</f>
        <v>0.1</v>
      </c>
      <c r="BS22" s="107" t="e">
        <f t="shared" ref="BS22" si="346">HLOOKUP(BS$2,$E21:$AE22,2,FALSE)</f>
        <v>#N/A</v>
      </c>
    </row>
    <row r="23" spans="1:71" x14ac:dyDescent="0.25">
      <c r="B23" s="56">
        <v>109</v>
      </c>
      <c r="D23" s="71" t="s">
        <v>0</v>
      </c>
      <c r="E23" s="11" t="s">
        <v>326</v>
      </c>
      <c r="F23" s="11" t="s">
        <v>327</v>
      </c>
      <c r="G23" s="11" t="s">
        <v>52</v>
      </c>
      <c r="H23" s="11" t="s">
        <v>53</v>
      </c>
      <c r="I23" s="11" t="s">
        <v>328</v>
      </c>
      <c r="J23" s="11" t="s">
        <v>55</v>
      </c>
      <c r="K23" s="11" t="s">
        <v>329</v>
      </c>
      <c r="L23" s="11" t="s">
        <v>330</v>
      </c>
      <c r="M23" s="11" t="s">
        <v>331</v>
      </c>
      <c r="N23" s="11" t="s">
        <v>332</v>
      </c>
      <c r="O23" s="11" t="s">
        <v>334</v>
      </c>
      <c r="P23" s="11" t="s">
        <v>336</v>
      </c>
      <c r="Q23" s="11" t="s">
        <v>338</v>
      </c>
      <c r="R23" s="11" t="s">
        <v>341</v>
      </c>
      <c r="S23" s="11" t="s">
        <v>340</v>
      </c>
      <c r="T23" s="11" t="s">
        <v>345</v>
      </c>
      <c r="U23" s="11" t="s">
        <v>352</v>
      </c>
      <c r="V23" s="11" t="s">
        <v>346</v>
      </c>
      <c r="W23" s="11" t="s">
        <v>355</v>
      </c>
      <c r="X23" s="11" t="s">
        <v>348</v>
      </c>
      <c r="Y23" s="11" t="s">
        <v>353</v>
      </c>
      <c r="Z23" s="11" t="s">
        <v>349</v>
      </c>
      <c r="AA23" s="11" t="s">
        <v>351</v>
      </c>
      <c r="AB23" s="11" t="s">
        <v>350</v>
      </c>
      <c r="BO23" s="107"/>
      <c r="BP23" s="107"/>
      <c r="BQ23" s="107"/>
      <c r="BR23" s="107"/>
      <c r="BS23" s="107"/>
    </row>
    <row r="24" spans="1:71" x14ac:dyDescent="0.25">
      <c r="A24" s="56">
        <v>110</v>
      </c>
      <c r="B24" s="56">
        <v>110</v>
      </c>
      <c r="C24" s="94" t="s">
        <v>440</v>
      </c>
      <c r="D24" s="72" t="s">
        <v>325</v>
      </c>
      <c r="E24" s="11">
        <v>4.9000000000000004</v>
      </c>
      <c r="F24" s="11">
        <v>19.399999999999999</v>
      </c>
      <c r="G24" s="11">
        <v>2459.6999999999998</v>
      </c>
      <c r="H24" s="11">
        <v>729.2</v>
      </c>
      <c r="I24" s="11">
        <v>105</v>
      </c>
      <c r="J24" s="11">
        <v>2231.3000000000002</v>
      </c>
      <c r="K24" s="11">
        <v>8.5</v>
      </c>
      <c r="L24" s="11">
        <v>26.2</v>
      </c>
      <c r="M24" s="11">
        <v>0.8</v>
      </c>
      <c r="N24" s="11">
        <v>0.4</v>
      </c>
      <c r="O24" s="11">
        <v>5.8</v>
      </c>
      <c r="P24" s="11">
        <v>0.6</v>
      </c>
      <c r="Q24" s="11">
        <v>0.2</v>
      </c>
      <c r="R24" s="11">
        <v>0.7</v>
      </c>
      <c r="S24" s="11">
        <v>3.9</v>
      </c>
      <c r="T24" s="11">
        <v>0.5</v>
      </c>
      <c r="U24" s="11">
        <v>0.4</v>
      </c>
      <c r="V24" s="11">
        <v>3.3</v>
      </c>
      <c r="W24" s="11">
        <v>0.5</v>
      </c>
      <c r="X24" s="11">
        <v>0.7</v>
      </c>
      <c r="Y24" s="11">
        <v>0.9</v>
      </c>
      <c r="Z24" s="11">
        <v>9.5</v>
      </c>
      <c r="AA24" s="11">
        <v>0.9</v>
      </c>
      <c r="AB24" s="11">
        <v>0.7</v>
      </c>
      <c r="AG24" s="107">
        <v>110</v>
      </c>
      <c r="AH24" s="107">
        <f t="shared" ref="AH24" si="347">HLOOKUP(AH$2,$E23:$AE24,2,FALSE)</f>
        <v>4.9000000000000004</v>
      </c>
      <c r="AI24" s="107">
        <f t="shared" ref="AI24" si="348">HLOOKUP(AI$2,$E23:$AE24,2,FALSE)</f>
        <v>19.399999999999999</v>
      </c>
      <c r="AJ24" s="107">
        <f t="shared" ref="AJ24" si="349">HLOOKUP(AJ$2,$E23:$AE24,2,FALSE)</f>
        <v>2459.6999999999998</v>
      </c>
      <c r="AK24" s="107">
        <f t="shared" ref="AK24" si="350">HLOOKUP(AK$2,$E23:$AE24,2,FALSE)</f>
        <v>729.2</v>
      </c>
      <c r="AL24" s="107">
        <f t="shared" ref="AL24" si="351">HLOOKUP(AL$2,$E23:$AE24,2,FALSE)</f>
        <v>105</v>
      </c>
      <c r="AM24" s="107">
        <f t="shared" ref="AM24" si="352">HLOOKUP(AM$2,$E23:$AE24,2,FALSE)</f>
        <v>2231.3000000000002</v>
      </c>
      <c r="AN24" s="107">
        <f t="shared" ref="AN24" si="353">HLOOKUP(AN$2,$E23:$AE24,2,FALSE)</f>
        <v>8.5</v>
      </c>
      <c r="AO24" s="107">
        <f t="shared" ref="AO24" si="354">HLOOKUP(AO$2,$E23:$AE24,2,FALSE)</f>
        <v>26.2</v>
      </c>
      <c r="AP24" s="107">
        <f t="shared" ref="AP24" si="355">HLOOKUP(AP$2,$E23:$AE24,2,FALSE)</f>
        <v>0.8</v>
      </c>
      <c r="AQ24" s="107">
        <f t="shared" ref="AQ24" si="356">HLOOKUP(AQ$2,$E23:$AE24,2,FALSE)</f>
        <v>0.4</v>
      </c>
      <c r="AR24" s="107" t="e">
        <f t="shared" ref="AR24" si="357">HLOOKUP(AR$2,$E23:$AE24,2,FALSE)</f>
        <v>#N/A</v>
      </c>
      <c r="AS24" s="107" t="e">
        <f t="shared" ref="AS24" si="358">HLOOKUP(AS$2,$E23:$AE24,2,FALSE)</f>
        <v>#N/A</v>
      </c>
      <c r="AT24" s="107">
        <f t="shared" ref="AT24" si="359">HLOOKUP(AT$2,$E23:$AE24,2,FALSE)</f>
        <v>5.8</v>
      </c>
      <c r="AU24" s="107" t="e">
        <f t="shared" ref="AU24" si="360">HLOOKUP(AU$2,$E23:$AE24,2,FALSE)</f>
        <v>#N/A</v>
      </c>
      <c r="AV24" s="107">
        <f t="shared" ref="AV24" si="361">HLOOKUP(AV$2,$E23:$AE24,2,FALSE)</f>
        <v>0.6</v>
      </c>
      <c r="AW24" s="107">
        <f t="shared" ref="AW24" si="362">HLOOKUP(AW$2,$E23:$AE24,2,FALSE)</f>
        <v>0.2</v>
      </c>
      <c r="AX24" s="107" t="e">
        <f t="shared" ref="AX24" si="363">HLOOKUP(AX$2,$E23:$AE24,2,FALSE)</f>
        <v>#N/A</v>
      </c>
      <c r="AY24" s="107" t="e">
        <f t="shared" ref="AY24" si="364">HLOOKUP(AY$2,$E23:$AE24,2,FALSE)</f>
        <v>#N/A</v>
      </c>
      <c r="AZ24" s="107" t="e">
        <f t="shared" ref="AZ24" si="365">HLOOKUP(AZ$2,$E23:$AE24,2,FALSE)</f>
        <v>#N/A</v>
      </c>
      <c r="BA24" s="107" t="e">
        <f t="shared" ref="BA24" si="366">HLOOKUP(BA$2,$E23:$AE24,2,FALSE)</f>
        <v>#N/A</v>
      </c>
      <c r="BB24" s="107">
        <f t="shared" ref="BB24" si="367">HLOOKUP(BB$2,$E23:$AE24,2,FALSE)</f>
        <v>0.7</v>
      </c>
      <c r="BC24" s="107" t="e">
        <f t="shared" ref="BC24" si="368">HLOOKUP(BC$2,$E23:$AE24,2,FALSE)</f>
        <v>#N/A</v>
      </c>
      <c r="BD24" s="107">
        <f t="shared" ref="BD24" si="369">HLOOKUP(BD$2,$E23:$AE24,2,FALSE)</f>
        <v>3.9</v>
      </c>
      <c r="BE24" s="107" t="e">
        <f t="shared" ref="BE24" si="370">HLOOKUP(BE$2,$E23:$AE24,2,FALSE)</f>
        <v>#N/A</v>
      </c>
      <c r="BF24" s="107" t="e">
        <f t="shared" ref="BF24" si="371">HLOOKUP(BF$2,$E23:$AE24,2,FALSE)</f>
        <v>#N/A</v>
      </c>
      <c r="BG24" s="107">
        <f t="shared" ref="BG24" si="372">HLOOKUP(BG$2,$E23:$AE24,2,FALSE)</f>
        <v>0.5</v>
      </c>
      <c r="BH24" s="107">
        <f t="shared" ref="BH24" si="373">HLOOKUP(BH$2,$E23:$AE24,2,FALSE)</f>
        <v>0.4</v>
      </c>
      <c r="BI24" s="107">
        <f t="shared" ref="BI24" si="374">HLOOKUP(BI$2,$E23:$AE24,2,FALSE)</f>
        <v>3.3</v>
      </c>
      <c r="BJ24" s="107">
        <f t="shared" ref="BJ24" si="375">HLOOKUP(BJ$2,$E23:$AE24,2,FALSE)</f>
        <v>0.5</v>
      </c>
      <c r="BK24" s="107">
        <f t="shared" ref="BK24" si="376">HLOOKUP(BK$2,$E23:$AE24,2,FALSE)</f>
        <v>0.7</v>
      </c>
      <c r="BL24" s="107">
        <f t="shared" ref="BL24" si="377">HLOOKUP(BL$2,$E23:$AE24,2,FALSE)</f>
        <v>0.9</v>
      </c>
      <c r="BM24" s="107">
        <f t="shared" ref="BM24" si="378">HLOOKUP(BM$2,$E23:$AE24,2,FALSE)</f>
        <v>9.5</v>
      </c>
      <c r="BN24" s="107" t="e">
        <f t="shared" ref="BN24" si="379">HLOOKUP(BN$2,$E23:$AE24,2,FALSE)</f>
        <v>#N/A</v>
      </c>
      <c r="BO24" s="107" t="e">
        <f t="shared" ref="BO24" si="380">HLOOKUP(BO$2,$E23:$AE24,2,FALSE)</f>
        <v>#N/A</v>
      </c>
      <c r="BP24" s="107">
        <f t="shared" ref="BP24" si="381">HLOOKUP(BP$2,$E23:$AE24,2,FALSE)</f>
        <v>0.9</v>
      </c>
      <c r="BQ24" s="107" t="e">
        <f t="shared" ref="BQ24" si="382">HLOOKUP(BQ$2,$E23:$AE24,2,FALSE)</f>
        <v>#N/A</v>
      </c>
      <c r="BR24" s="107">
        <f t="shared" ref="BR24" si="383">HLOOKUP(BR$2,$E23:$AE24,2,FALSE)</f>
        <v>0.7</v>
      </c>
      <c r="BS24" s="107" t="e">
        <f t="shared" ref="BS24" si="384">HLOOKUP(BS$2,$E23:$AE24,2,FALSE)</f>
        <v>#N/A</v>
      </c>
    </row>
    <row r="25" spans="1:71" x14ac:dyDescent="0.25">
      <c r="B25" s="56">
        <v>119</v>
      </c>
      <c r="D25" s="71" t="s">
        <v>0</v>
      </c>
      <c r="E25" s="11" t="s">
        <v>326</v>
      </c>
      <c r="F25" s="11" t="s">
        <v>327</v>
      </c>
      <c r="G25" s="11" t="s">
        <v>52</v>
      </c>
      <c r="H25" s="11" t="s">
        <v>53</v>
      </c>
      <c r="I25" s="11" t="s">
        <v>328</v>
      </c>
      <c r="J25" s="11" t="s">
        <v>55</v>
      </c>
      <c r="K25" s="11" t="s">
        <v>329</v>
      </c>
      <c r="L25" s="11" t="s">
        <v>330</v>
      </c>
      <c r="M25" s="11" t="s">
        <v>332</v>
      </c>
      <c r="N25" s="11" t="s">
        <v>334</v>
      </c>
      <c r="O25" s="11" t="s">
        <v>336</v>
      </c>
      <c r="P25" s="11" t="s">
        <v>338</v>
      </c>
      <c r="Q25" s="11" t="s">
        <v>344</v>
      </c>
      <c r="R25" s="11" t="s">
        <v>340</v>
      </c>
      <c r="S25" s="11" t="s">
        <v>352</v>
      </c>
      <c r="T25" s="11" t="s">
        <v>346</v>
      </c>
      <c r="U25" s="11" t="s">
        <v>353</v>
      </c>
      <c r="V25" s="11" t="s">
        <v>349</v>
      </c>
      <c r="W25" s="11" t="s">
        <v>351</v>
      </c>
      <c r="X25" s="11" t="s">
        <v>354</v>
      </c>
      <c r="Y25" s="11" t="s">
        <v>350</v>
      </c>
      <c r="BO25" s="107"/>
      <c r="BP25" s="107"/>
      <c r="BQ25" s="107"/>
      <c r="BR25" s="107"/>
      <c r="BS25" s="107"/>
    </row>
    <row r="26" spans="1:71" x14ac:dyDescent="0.25">
      <c r="A26" s="56">
        <v>120</v>
      </c>
      <c r="B26" s="56">
        <v>120</v>
      </c>
      <c r="C26" s="94" t="s">
        <v>443</v>
      </c>
      <c r="D26" s="72" t="s">
        <v>325</v>
      </c>
      <c r="E26" s="11">
        <v>5.9</v>
      </c>
      <c r="F26" s="11">
        <v>12.5</v>
      </c>
      <c r="G26" s="11">
        <v>1426.4</v>
      </c>
      <c r="H26" s="11">
        <v>698.3</v>
      </c>
      <c r="I26" s="11">
        <v>103</v>
      </c>
      <c r="J26" s="11">
        <v>2217.9</v>
      </c>
      <c r="K26" s="11">
        <v>8.3000000000000007</v>
      </c>
      <c r="L26" s="11">
        <v>25.5</v>
      </c>
      <c r="M26" s="11">
        <v>0.2</v>
      </c>
      <c r="N26" s="11">
        <v>6.1</v>
      </c>
      <c r="O26" s="11">
        <v>0.4</v>
      </c>
      <c r="P26" s="11">
        <v>0.2</v>
      </c>
      <c r="Q26" s="11">
        <v>3.4</v>
      </c>
      <c r="R26" s="11">
        <v>4</v>
      </c>
      <c r="S26" s="11">
        <v>1.1000000000000001</v>
      </c>
      <c r="T26" s="11">
        <v>3.2</v>
      </c>
      <c r="U26" s="11">
        <v>0.7</v>
      </c>
      <c r="V26" s="11">
        <v>10.1</v>
      </c>
      <c r="W26" s="11">
        <v>1.8</v>
      </c>
      <c r="X26" s="11">
        <v>0.7</v>
      </c>
      <c r="Y26" s="11">
        <v>0.9</v>
      </c>
      <c r="AG26" s="107">
        <v>120</v>
      </c>
      <c r="AH26" s="107">
        <f t="shared" ref="AH26" si="385">HLOOKUP(AH$2,$E25:$AE26,2,FALSE)</f>
        <v>5.9</v>
      </c>
      <c r="AI26" s="107">
        <f t="shared" ref="AI26" si="386">HLOOKUP(AI$2,$E25:$AE26,2,FALSE)</f>
        <v>12.5</v>
      </c>
      <c r="AJ26" s="107">
        <f t="shared" ref="AJ26" si="387">HLOOKUP(AJ$2,$E25:$AE26,2,FALSE)</f>
        <v>1426.4</v>
      </c>
      <c r="AK26" s="107">
        <f t="shared" ref="AK26" si="388">HLOOKUP(AK$2,$E25:$AE26,2,FALSE)</f>
        <v>698.3</v>
      </c>
      <c r="AL26" s="107">
        <f t="shared" ref="AL26" si="389">HLOOKUP(AL$2,$E25:$AE26,2,FALSE)</f>
        <v>103</v>
      </c>
      <c r="AM26" s="107">
        <f t="shared" ref="AM26" si="390">HLOOKUP(AM$2,$E25:$AE26,2,FALSE)</f>
        <v>2217.9</v>
      </c>
      <c r="AN26" s="107">
        <f t="shared" ref="AN26" si="391">HLOOKUP(AN$2,$E25:$AE26,2,FALSE)</f>
        <v>8.3000000000000007</v>
      </c>
      <c r="AO26" s="107">
        <f t="shared" ref="AO26" si="392">HLOOKUP(AO$2,$E25:$AE26,2,FALSE)</f>
        <v>25.5</v>
      </c>
      <c r="AP26" s="107" t="e">
        <f t="shared" ref="AP26" si="393">HLOOKUP(AP$2,$E25:$AE26,2,FALSE)</f>
        <v>#N/A</v>
      </c>
      <c r="AQ26" s="107">
        <f t="shared" ref="AQ26" si="394">HLOOKUP(AQ$2,$E25:$AE26,2,FALSE)</f>
        <v>0.2</v>
      </c>
      <c r="AR26" s="107" t="e">
        <f t="shared" ref="AR26" si="395">HLOOKUP(AR$2,$E25:$AE26,2,FALSE)</f>
        <v>#N/A</v>
      </c>
      <c r="AS26" s="107" t="e">
        <f t="shared" ref="AS26" si="396">HLOOKUP(AS$2,$E25:$AE26,2,FALSE)</f>
        <v>#N/A</v>
      </c>
      <c r="AT26" s="107">
        <f t="shared" ref="AT26" si="397">HLOOKUP(AT$2,$E25:$AE26,2,FALSE)</f>
        <v>6.1</v>
      </c>
      <c r="AU26" s="107" t="e">
        <f t="shared" ref="AU26" si="398">HLOOKUP(AU$2,$E25:$AE26,2,FALSE)</f>
        <v>#N/A</v>
      </c>
      <c r="AV26" s="107">
        <f t="shared" ref="AV26" si="399">HLOOKUP(AV$2,$E25:$AE26,2,FALSE)</f>
        <v>0.4</v>
      </c>
      <c r="AW26" s="107">
        <f t="shared" ref="AW26" si="400">HLOOKUP(AW$2,$E25:$AE26,2,FALSE)</f>
        <v>0.2</v>
      </c>
      <c r="AX26" s="107" t="e">
        <f t="shared" ref="AX26" si="401">HLOOKUP(AX$2,$E25:$AE26,2,FALSE)</f>
        <v>#N/A</v>
      </c>
      <c r="AY26" s="107" t="e">
        <f t="shared" ref="AY26" si="402">HLOOKUP(AY$2,$E25:$AE26,2,FALSE)</f>
        <v>#N/A</v>
      </c>
      <c r="AZ26" s="107" t="e">
        <f t="shared" ref="AZ26" si="403">HLOOKUP(AZ$2,$E25:$AE26,2,FALSE)</f>
        <v>#N/A</v>
      </c>
      <c r="BA26" s="107" t="e">
        <f t="shared" ref="BA26" si="404">HLOOKUP(BA$2,$E25:$AE26,2,FALSE)</f>
        <v>#N/A</v>
      </c>
      <c r="BB26" s="107" t="e">
        <f t="shared" ref="BB26" si="405">HLOOKUP(BB$2,$E25:$AE26,2,FALSE)</f>
        <v>#N/A</v>
      </c>
      <c r="BC26" s="107">
        <f t="shared" ref="BC26" si="406">HLOOKUP(BC$2,$E25:$AE26,2,FALSE)</f>
        <v>3.4</v>
      </c>
      <c r="BD26" s="107">
        <f t="shared" ref="BD26" si="407">HLOOKUP(BD$2,$E25:$AE26,2,FALSE)</f>
        <v>4</v>
      </c>
      <c r="BE26" s="107" t="e">
        <f t="shared" ref="BE26" si="408">HLOOKUP(BE$2,$E25:$AE26,2,FALSE)</f>
        <v>#N/A</v>
      </c>
      <c r="BF26" s="107" t="e">
        <f t="shared" ref="BF26" si="409">HLOOKUP(BF$2,$E25:$AE26,2,FALSE)</f>
        <v>#N/A</v>
      </c>
      <c r="BG26" s="107" t="e">
        <f t="shared" ref="BG26" si="410">HLOOKUP(BG$2,$E25:$AE26,2,FALSE)</f>
        <v>#N/A</v>
      </c>
      <c r="BH26" s="107">
        <f t="shared" ref="BH26" si="411">HLOOKUP(BH$2,$E25:$AE26,2,FALSE)</f>
        <v>1.1000000000000001</v>
      </c>
      <c r="BI26" s="107">
        <f t="shared" ref="BI26" si="412">HLOOKUP(BI$2,$E25:$AE26,2,FALSE)</f>
        <v>3.2</v>
      </c>
      <c r="BJ26" s="107" t="e">
        <f t="shared" ref="BJ26" si="413">HLOOKUP(BJ$2,$E25:$AE26,2,FALSE)</f>
        <v>#N/A</v>
      </c>
      <c r="BK26" s="107" t="e">
        <f t="shared" ref="BK26" si="414">HLOOKUP(BK$2,$E25:$AE26,2,FALSE)</f>
        <v>#N/A</v>
      </c>
      <c r="BL26" s="107">
        <f t="shared" ref="BL26" si="415">HLOOKUP(BL$2,$E25:$AE26,2,FALSE)</f>
        <v>0.7</v>
      </c>
      <c r="BM26" s="107">
        <f t="shared" ref="BM26" si="416">HLOOKUP(BM$2,$E25:$AE26,2,FALSE)</f>
        <v>10.1</v>
      </c>
      <c r="BN26" s="107" t="e">
        <f t="shared" ref="BN26" si="417">HLOOKUP(BN$2,$E25:$AE26,2,FALSE)</f>
        <v>#N/A</v>
      </c>
      <c r="BO26" s="107" t="e">
        <f t="shared" ref="BO26" si="418">HLOOKUP(BO$2,$E25:$AE26,2,FALSE)</f>
        <v>#N/A</v>
      </c>
      <c r="BP26" s="107">
        <f t="shared" ref="BP26" si="419">HLOOKUP(BP$2,$E25:$AE26,2,FALSE)</f>
        <v>1.8</v>
      </c>
      <c r="BQ26" s="107">
        <f t="shared" ref="BQ26" si="420">HLOOKUP(BQ$2,$E25:$AE26,2,FALSE)</f>
        <v>0.7</v>
      </c>
      <c r="BR26" s="107">
        <f t="shared" ref="BR26" si="421">HLOOKUP(BR$2,$E25:$AE26,2,FALSE)</f>
        <v>0.9</v>
      </c>
      <c r="BS26" s="107" t="e">
        <f t="shared" ref="BS26" si="422">HLOOKUP(BS$2,$E25:$AE26,2,FALSE)</f>
        <v>#N/A</v>
      </c>
    </row>
    <row r="27" spans="1:71" x14ac:dyDescent="0.25">
      <c r="B27" s="56">
        <v>129</v>
      </c>
      <c r="D27" s="71" t="s">
        <v>0</v>
      </c>
      <c r="E27" s="11" t="s">
        <v>326</v>
      </c>
      <c r="F27" s="11" t="s">
        <v>327</v>
      </c>
      <c r="G27" s="11" t="s">
        <v>52</v>
      </c>
      <c r="H27" s="11" t="s">
        <v>53</v>
      </c>
      <c r="I27" s="11" t="s">
        <v>328</v>
      </c>
      <c r="J27" s="11" t="s">
        <v>55</v>
      </c>
      <c r="K27" s="11" t="s">
        <v>329</v>
      </c>
      <c r="L27" s="11" t="s">
        <v>330</v>
      </c>
      <c r="M27" s="11" t="s">
        <v>331</v>
      </c>
      <c r="N27" s="11" t="s">
        <v>332</v>
      </c>
      <c r="O27" s="11" t="s">
        <v>334</v>
      </c>
      <c r="P27" s="11" t="s">
        <v>336</v>
      </c>
      <c r="Q27" s="11" t="s">
        <v>338</v>
      </c>
      <c r="R27" s="11" t="s">
        <v>344</v>
      </c>
      <c r="S27" s="11" t="s">
        <v>340</v>
      </c>
      <c r="T27" s="11" t="s">
        <v>348</v>
      </c>
      <c r="U27" s="11" t="s">
        <v>349</v>
      </c>
      <c r="V27" s="11" t="s">
        <v>351</v>
      </c>
      <c r="BO27" s="107"/>
      <c r="BP27" s="107"/>
      <c r="BQ27" s="107"/>
      <c r="BR27" s="107"/>
      <c r="BS27" s="107"/>
    </row>
    <row r="28" spans="1:71" x14ac:dyDescent="0.25">
      <c r="A28" s="56">
        <v>130</v>
      </c>
      <c r="B28" s="56">
        <v>130</v>
      </c>
      <c r="C28" s="94" t="s">
        <v>439</v>
      </c>
      <c r="D28" s="72" t="s">
        <v>325</v>
      </c>
      <c r="E28" s="11">
        <v>5.5</v>
      </c>
      <c r="F28" s="11">
        <v>15</v>
      </c>
      <c r="G28" s="11">
        <v>1401.6</v>
      </c>
      <c r="H28" s="11">
        <v>815.5</v>
      </c>
      <c r="I28" s="11">
        <v>108.4</v>
      </c>
      <c r="J28" s="11">
        <v>2022.2</v>
      </c>
      <c r="K28" s="11">
        <v>7</v>
      </c>
      <c r="L28" s="11">
        <v>30</v>
      </c>
      <c r="M28" s="11">
        <v>0.2</v>
      </c>
      <c r="N28" s="11">
        <v>0.2</v>
      </c>
      <c r="O28" s="11">
        <v>6.2</v>
      </c>
      <c r="P28" s="11">
        <v>0.9</v>
      </c>
      <c r="Q28" s="11">
        <v>0.1</v>
      </c>
      <c r="R28" s="11">
        <v>6.9</v>
      </c>
      <c r="S28" s="11">
        <v>2.9</v>
      </c>
      <c r="T28" s="11">
        <v>0.3</v>
      </c>
      <c r="U28" s="11">
        <v>9.4</v>
      </c>
      <c r="V28" s="11">
        <v>0.4</v>
      </c>
      <c r="AG28" s="107">
        <v>130</v>
      </c>
      <c r="AH28" s="107">
        <f t="shared" ref="AH28" si="423">HLOOKUP(AH$2,$E27:$AE28,2,FALSE)</f>
        <v>5.5</v>
      </c>
      <c r="AI28" s="107">
        <f t="shared" ref="AI28" si="424">HLOOKUP(AI$2,$E27:$AE28,2,FALSE)</f>
        <v>15</v>
      </c>
      <c r="AJ28" s="107">
        <f t="shared" ref="AJ28" si="425">HLOOKUP(AJ$2,$E27:$AE28,2,FALSE)</f>
        <v>1401.6</v>
      </c>
      <c r="AK28" s="107">
        <f t="shared" ref="AK28" si="426">HLOOKUP(AK$2,$E27:$AE28,2,FALSE)</f>
        <v>815.5</v>
      </c>
      <c r="AL28" s="107">
        <f t="shared" ref="AL28" si="427">HLOOKUP(AL$2,$E27:$AE28,2,FALSE)</f>
        <v>108.4</v>
      </c>
      <c r="AM28" s="107">
        <f t="shared" ref="AM28" si="428">HLOOKUP(AM$2,$E27:$AE28,2,FALSE)</f>
        <v>2022.2</v>
      </c>
      <c r="AN28" s="107">
        <f t="shared" ref="AN28" si="429">HLOOKUP(AN$2,$E27:$AE28,2,FALSE)</f>
        <v>7</v>
      </c>
      <c r="AO28" s="107">
        <f t="shared" ref="AO28" si="430">HLOOKUP(AO$2,$E27:$AE28,2,FALSE)</f>
        <v>30</v>
      </c>
      <c r="AP28" s="107">
        <f t="shared" ref="AP28" si="431">HLOOKUP(AP$2,$E27:$AE28,2,FALSE)</f>
        <v>0.2</v>
      </c>
      <c r="AQ28" s="107">
        <f t="shared" ref="AQ28" si="432">HLOOKUP(AQ$2,$E27:$AE28,2,FALSE)</f>
        <v>0.2</v>
      </c>
      <c r="AR28" s="107" t="e">
        <f t="shared" ref="AR28" si="433">HLOOKUP(AR$2,$E27:$AE28,2,FALSE)</f>
        <v>#N/A</v>
      </c>
      <c r="AS28" s="107" t="e">
        <f t="shared" ref="AS28" si="434">HLOOKUP(AS$2,$E27:$AE28,2,FALSE)</f>
        <v>#N/A</v>
      </c>
      <c r="AT28" s="107">
        <f t="shared" ref="AT28" si="435">HLOOKUP(AT$2,$E27:$AE28,2,FALSE)</f>
        <v>6.2</v>
      </c>
      <c r="AU28" s="107" t="e">
        <f t="shared" ref="AU28" si="436">HLOOKUP(AU$2,$E27:$AE28,2,FALSE)</f>
        <v>#N/A</v>
      </c>
      <c r="AV28" s="107">
        <f t="shared" ref="AV28" si="437">HLOOKUP(AV$2,$E27:$AE28,2,FALSE)</f>
        <v>0.9</v>
      </c>
      <c r="AW28" s="107">
        <f t="shared" ref="AW28" si="438">HLOOKUP(AW$2,$E27:$AE28,2,FALSE)</f>
        <v>0.1</v>
      </c>
      <c r="AX28" s="107" t="e">
        <f t="shared" ref="AX28" si="439">HLOOKUP(AX$2,$E27:$AE28,2,FALSE)</f>
        <v>#N/A</v>
      </c>
      <c r="AY28" s="107" t="e">
        <f t="shared" ref="AY28" si="440">HLOOKUP(AY$2,$E27:$AE28,2,FALSE)</f>
        <v>#N/A</v>
      </c>
      <c r="AZ28" s="107" t="e">
        <f t="shared" ref="AZ28" si="441">HLOOKUP(AZ$2,$E27:$AE28,2,FALSE)</f>
        <v>#N/A</v>
      </c>
      <c r="BA28" s="107" t="e">
        <f t="shared" ref="BA28" si="442">HLOOKUP(BA$2,$E27:$AE28,2,FALSE)</f>
        <v>#N/A</v>
      </c>
      <c r="BB28" s="107" t="e">
        <f t="shared" ref="BB28" si="443">HLOOKUP(BB$2,$E27:$AE28,2,FALSE)</f>
        <v>#N/A</v>
      </c>
      <c r="BC28" s="107">
        <f t="shared" ref="BC28" si="444">HLOOKUP(BC$2,$E27:$AE28,2,FALSE)</f>
        <v>6.9</v>
      </c>
      <c r="BD28" s="107">
        <f t="shared" ref="BD28" si="445">HLOOKUP(BD$2,$E27:$AE28,2,FALSE)</f>
        <v>2.9</v>
      </c>
      <c r="BE28" s="107" t="e">
        <f t="shared" ref="BE28" si="446">HLOOKUP(BE$2,$E27:$AE28,2,FALSE)</f>
        <v>#N/A</v>
      </c>
      <c r="BF28" s="107" t="e">
        <f t="shared" ref="BF28" si="447">HLOOKUP(BF$2,$E27:$AE28,2,FALSE)</f>
        <v>#N/A</v>
      </c>
      <c r="BG28" s="107" t="e">
        <f t="shared" ref="BG28" si="448">HLOOKUP(BG$2,$E27:$AE28,2,FALSE)</f>
        <v>#N/A</v>
      </c>
      <c r="BH28" s="107" t="e">
        <f t="shared" ref="BH28" si="449">HLOOKUP(BH$2,$E27:$AE28,2,FALSE)</f>
        <v>#N/A</v>
      </c>
      <c r="BI28" s="107" t="e">
        <f t="shared" ref="BI28" si="450">HLOOKUP(BI$2,$E27:$AE28,2,FALSE)</f>
        <v>#N/A</v>
      </c>
      <c r="BJ28" s="107" t="e">
        <f t="shared" ref="BJ28" si="451">HLOOKUP(BJ$2,$E27:$AE28,2,FALSE)</f>
        <v>#N/A</v>
      </c>
      <c r="BK28" s="107">
        <f t="shared" ref="BK28" si="452">HLOOKUP(BK$2,$E27:$AE28,2,FALSE)</f>
        <v>0.3</v>
      </c>
      <c r="BL28" s="107" t="e">
        <f t="shared" ref="BL28" si="453">HLOOKUP(BL$2,$E27:$AE28,2,FALSE)</f>
        <v>#N/A</v>
      </c>
      <c r="BM28" s="107">
        <f t="shared" ref="BM28" si="454">HLOOKUP(BM$2,$E27:$AE28,2,FALSE)</f>
        <v>9.4</v>
      </c>
      <c r="BN28" s="107" t="e">
        <f t="shared" ref="BN28" si="455">HLOOKUP(BN$2,$E27:$AE28,2,FALSE)</f>
        <v>#N/A</v>
      </c>
      <c r="BO28" s="107" t="e">
        <f t="shared" ref="BO28" si="456">HLOOKUP(BO$2,$E27:$AE28,2,FALSE)</f>
        <v>#N/A</v>
      </c>
      <c r="BP28" s="107">
        <f t="shared" ref="BP28" si="457">HLOOKUP(BP$2,$E27:$AE28,2,FALSE)</f>
        <v>0.4</v>
      </c>
      <c r="BQ28" s="107" t="e">
        <f t="shared" ref="BQ28" si="458">HLOOKUP(BQ$2,$E27:$AE28,2,FALSE)</f>
        <v>#N/A</v>
      </c>
      <c r="BR28" s="107" t="e">
        <f t="shared" ref="BR28" si="459">HLOOKUP(BR$2,$E27:$AE28,2,FALSE)</f>
        <v>#N/A</v>
      </c>
      <c r="BS28" s="107" t="e">
        <f t="shared" ref="BS28" si="460">HLOOKUP(BS$2,$E27:$AE28,2,FALSE)</f>
        <v>#N/A</v>
      </c>
    </row>
    <row r="29" spans="1:71" x14ac:dyDescent="0.25">
      <c r="B29" s="56">
        <v>139</v>
      </c>
      <c r="D29" s="71" t="s">
        <v>0</v>
      </c>
      <c r="E29" s="11" t="s">
        <v>326</v>
      </c>
      <c r="F29" s="11" t="s">
        <v>327</v>
      </c>
      <c r="G29" s="11" t="s">
        <v>52</v>
      </c>
      <c r="H29" s="11" t="s">
        <v>53</v>
      </c>
      <c r="I29" s="11" t="s">
        <v>328</v>
      </c>
      <c r="J29" s="11" t="s">
        <v>55</v>
      </c>
      <c r="K29" s="11" t="s">
        <v>329</v>
      </c>
      <c r="L29" s="11" t="s">
        <v>330</v>
      </c>
      <c r="M29" s="11" t="s">
        <v>331</v>
      </c>
      <c r="N29" s="11" t="s">
        <v>332</v>
      </c>
      <c r="O29" s="11" t="s">
        <v>334</v>
      </c>
      <c r="P29" s="11" t="s">
        <v>336</v>
      </c>
      <c r="Q29" s="11" t="s">
        <v>338</v>
      </c>
      <c r="R29" s="11" t="s">
        <v>344</v>
      </c>
      <c r="S29" s="11" t="s">
        <v>340</v>
      </c>
      <c r="T29" s="11" t="s">
        <v>343</v>
      </c>
      <c r="U29" s="11" t="s">
        <v>345</v>
      </c>
      <c r="V29" s="11" t="s">
        <v>352</v>
      </c>
      <c r="W29" s="11" t="s">
        <v>346</v>
      </c>
      <c r="X29" s="11" t="s">
        <v>353</v>
      </c>
      <c r="Y29" s="11" t="s">
        <v>349</v>
      </c>
      <c r="Z29" s="11" t="s">
        <v>351</v>
      </c>
      <c r="AA29" s="11" t="s">
        <v>354</v>
      </c>
      <c r="AB29" s="11" t="s">
        <v>350</v>
      </c>
      <c r="BO29" s="107"/>
      <c r="BP29" s="107"/>
      <c r="BQ29" s="107"/>
      <c r="BR29" s="107"/>
      <c r="BS29" s="107"/>
    </row>
    <row r="30" spans="1:71" x14ac:dyDescent="0.25">
      <c r="A30" s="56">
        <v>140</v>
      </c>
      <c r="B30" s="56">
        <v>140</v>
      </c>
      <c r="C30" s="94" t="s">
        <v>441</v>
      </c>
      <c r="D30" s="72" t="s">
        <v>325</v>
      </c>
      <c r="E30" s="11">
        <v>5.8</v>
      </c>
      <c r="F30" s="11">
        <v>17.2</v>
      </c>
      <c r="G30" s="11">
        <v>2069.6</v>
      </c>
      <c r="H30" s="11">
        <v>909.6</v>
      </c>
      <c r="I30" s="11">
        <v>116.9</v>
      </c>
      <c r="J30" s="11">
        <v>1987.5</v>
      </c>
      <c r="K30" s="11">
        <v>10.4</v>
      </c>
      <c r="L30" s="11">
        <v>35.9</v>
      </c>
      <c r="M30" s="11">
        <v>0.2</v>
      </c>
      <c r="N30" s="11">
        <v>0.1</v>
      </c>
      <c r="O30" s="11">
        <v>6.2</v>
      </c>
      <c r="P30" s="11">
        <v>0.7</v>
      </c>
      <c r="Q30" s="11">
        <v>0.3</v>
      </c>
      <c r="R30" s="11">
        <v>0.5</v>
      </c>
      <c r="S30" s="11">
        <v>2.6</v>
      </c>
      <c r="T30" s="11">
        <v>1.9</v>
      </c>
      <c r="U30" s="11">
        <v>0.7</v>
      </c>
      <c r="V30" s="11">
        <v>2.2000000000000002</v>
      </c>
      <c r="W30" s="11">
        <v>2.2999999999999998</v>
      </c>
      <c r="X30" s="11">
        <v>0.2</v>
      </c>
      <c r="Y30" s="11">
        <v>8.6</v>
      </c>
      <c r="Z30" s="11">
        <v>1</v>
      </c>
      <c r="AA30" s="11">
        <v>0.3</v>
      </c>
      <c r="AB30" s="11">
        <v>0.4</v>
      </c>
      <c r="AG30" s="107">
        <v>140</v>
      </c>
      <c r="AH30" s="107">
        <f t="shared" ref="AH30" si="461">HLOOKUP(AH$2,$E29:$AE30,2,FALSE)</f>
        <v>5.8</v>
      </c>
      <c r="AI30" s="107">
        <f t="shared" ref="AI30" si="462">HLOOKUP(AI$2,$E29:$AE30,2,FALSE)</f>
        <v>17.2</v>
      </c>
      <c r="AJ30" s="107">
        <f t="shared" ref="AJ30" si="463">HLOOKUP(AJ$2,$E29:$AE30,2,FALSE)</f>
        <v>2069.6</v>
      </c>
      <c r="AK30" s="107">
        <f t="shared" ref="AK30" si="464">HLOOKUP(AK$2,$E29:$AE30,2,FALSE)</f>
        <v>909.6</v>
      </c>
      <c r="AL30" s="107">
        <f t="shared" ref="AL30" si="465">HLOOKUP(AL$2,$E29:$AE30,2,FALSE)</f>
        <v>116.9</v>
      </c>
      <c r="AM30" s="107">
        <f t="shared" ref="AM30" si="466">HLOOKUP(AM$2,$E29:$AE30,2,FALSE)</f>
        <v>1987.5</v>
      </c>
      <c r="AN30" s="107">
        <f t="shared" ref="AN30" si="467">HLOOKUP(AN$2,$E29:$AE30,2,FALSE)</f>
        <v>10.4</v>
      </c>
      <c r="AO30" s="107">
        <f t="shared" ref="AO30" si="468">HLOOKUP(AO$2,$E29:$AE30,2,FALSE)</f>
        <v>35.9</v>
      </c>
      <c r="AP30" s="107">
        <f t="shared" ref="AP30" si="469">HLOOKUP(AP$2,$E29:$AE30,2,FALSE)</f>
        <v>0.2</v>
      </c>
      <c r="AQ30" s="107">
        <f t="shared" ref="AQ30" si="470">HLOOKUP(AQ$2,$E29:$AE30,2,FALSE)</f>
        <v>0.1</v>
      </c>
      <c r="AR30" s="107" t="e">
        <f t="shared" ref="AR30" si="471">HLOOKUP(AR$2,$E29:$AE30,2,FALSE)</f>
        <v>#N/A</v>
      </c>
      <c r="AS30" s="107" t="e">
        <f t="shared" ref="AS30" si="472">HLOOKUP(AS$2,$E29:$AE30,2,FALSE)</f>
        <v>#N/A</v>
      </c>
      <c r="AT30" s="107">
        <f t="shared" ref="AT30" si="473">HLOOKUP(AT$2,$E29:$AE30,2,FALSE)</f>
        <v>6.2</v>
      </c>
      <c r="AU30" s="107" t="e">
        <f t="shared" ref="AU30" si="474">HLOOKUP(AU$2,$E29:$AE30,2,FALSE)</f>
        <v>#N/A</v>
      </c>
      <c r="AV30" s="107">
        <f t="shared" ref="AV30" si="475">HLOOKUP(AV$2,$E29:$AE30,2,FALSE)</f>
        <v>0.7</v>
      </c>
      <c r="AW30" s="107">
        <f t="shared" ref="AW30" si="476">HLOOKUP(AW$2,$E29:$AE30,2,FALSE)</f>
        <v>0.3</v>
      </c>
      <c r="AX30" s="107" t="e">
        <f t="shared" ref="AX30" si="477">HLOOKUP(AX$2,$E29:$AE30,2,FALSE)</f>
        <v>#N/A</v>
      </c>
      <c r="AY30" s="107" t="e">
        <f t="shared" ref="AY30" si="478">HLOOKUP(AY$2,$E29:$AE30,2,FALSE)</f>
        <v>#N/A</v>
      </c>
      <c r="AZ30" s="107" t="e">
        <f t="shared" ref="AZ30" si="479">HLOOKUP(AZ$2,$E29:$AE30,2,FALSE)</f>
        <v>#N/A</v>
      </c>
      <c r="BA30" s="107" t="e">
        <f t="shared" ref="BA30" si="480">HLOOKUP(BA$2,$E29:$AE30,2,FALSE)</f>
        <v>#N/A</v>
      </c>
      <c r="BB30" s="107" t="e">
        <f t="shared" ref="BB30" si="481">HLOOKUP(BB$2,$E29:$AE30,2,FALSE)</f>
        <v>#N/A</v>
      </c>
      <c r="BC30" s="107">
        <f t="shared" ref="BC30" si="482">HLOOKUP(BC$2,$E29:$AE30,2,FALSE)</f>
        <v>0.5</v>
      </c>
      <c r="BD30" s="107">
        <f t="shared" ref="BD30" si="483">HLOOKUP(BD$2,$E29:$AE30,2,FALSE)</f>
        <v>2.6</v>
      </c>
      <c r="BE30" s="107" t="e">
        <f t="shared" ref="BE30" si="484">HLOOKUP(BE$2,$E29:$AE30,2,FALSE)</f>
        <v>#N/A</v>
      </c>
      <c r="BF30" s="107">
        <f t="shared" ref="BF30" si="485">HLOOKUP(BF$2,$E29:$AE30,2,FALSE)</f>
        <v>1.9</v>
      </c>
      <c r="BG30" s="107">
        <f t="shared" ref="BG30" si="486">HLOOKUP(BG$2,$E29:$AE30,2,FALSE)</f>
        <v>0.7</v>
      </c>
      <c r="BH30" s="107">
        <f t="shared" ref="BH30" si="487">HLOOKUP(BH$2,$E29:$AE30,2,FALSE)</f>
        <v>2.2000000000000002</v>
      </c>
      <c r="BI30" s="107">
        <f t="shared" ref="BI30" si="488">HLOOKUP(BI$2,$E29:$AE30,2,FALSE)</f>
        <v>2.2999999999999998</v>
      </c>
      <c r="BJ30" s="107" t="e">
        <f t="shared" ref="BJ30" si="489">HLOOKUP(BJ$2,$E29:$AE30,2,FALSE)</f>
        <v>#N/A</v>
      </c>
      <c r="BK30" s="107" t="e">
        <f t="shared" ref="BK30" si="490">HLOOKUP(BK$2,$E29:$AE30,2,FALSE)</f>
        <v>#N/A</v>
      </c>
      <c r="BL30" s="107">
        <f t="shared" ref="BL30" si="491">HLOOKUP(BL$2,$E29:$AE30,2,FALSE)</f>
        <v>0.2</v>
      </c>
      <c r="BM30" s="107">
        <f t="shared" ref="BM30" si="492">HLOOKUP(BM$2,$E29:$AE30,2,FALSE)</f>
        <v>8.6</v>
      </c>
      <c r="BN30" s="107" t="e">
        <f t="shared" ref="BN30" si="493">HLOOKUP(BN$2,$E29:$AE30,2,FALSE)</f>
        <v>#N/A</v>
      </c>
      <c r="BO30" s="107" t="e">
        <f t="shared" ref="BO30" si="494">HLOOKUP(BO$2,$E29:$AE30,2,FALSE)</f>
        <v>#N/A</v>
      </c>
      <c r="BP30" s="107">
        <f t="shared" ref="BP30" si="495">HLOOKUP(BP$2,$E29:$AE30,2,FALSE)</f>
        <v>1</v>
      </c>
      <c r="BQ30" s="107">
        <f t="shared" ref="BQ30" si="496">HLOOKUP(BQ$2,$E29:$AE30,2,FALSE)</f>
        <v>0.3</v>
      </c>
      <c r="BR30" s="107">
        <f t="shared" ref="BR30" si="497">HLOOKUP(BR$2,$E29:$AE30,2,FALSE)</f>
        <v>0.4</v>
      </c>
      <c r="BS30" s="107" t="e">
        <f t="shared" ref="BS30" si="498">HLOOKUP(BS$2,$E29:$AE30,2,FALSE)</f>
        <v>#N/A</v>
      </c>
    </row>
    <row r="31" spans="1:71" x14ac:dyDescent="0.25">
      <c r="B31" s="56">
        <v>149</v>
      </c>
      <c r="D31" s="71" t="s">
        <v>0</v>
      </c>
      <c r="E31" s="11" t="s">
        <v>326</v>
      </c>
      <c r="F31" s="11" t="s">
        <v>327</v>
      </c>
      <c r="G31" s="11" t="s">
        <v>52</v>
      </c>
      <c r="H31" s="11" t="s">
        <v>53</v>
      </c>
      <c r="I31" s="11" t="s">
        <v>328</v>
      </c>
      <c r="J31" s="11" t="s">
        <v>55</v>
      </c>
      <c r="K31" s="11" t="s">
        <v>329</v>
      </c>
      <c r="L31" s="11" t="s">
        <v>330</v>
      </c>
      <c r="M31" s="11" t="s">
        <v>331</v>
      </c>
      <c r="N31" s="11" t="s">
        <v>332</v>
      </c>
      <c r="O31" s="11" t="s">
        <v>334</v>
      </c>
      <c r="P31" s="11" t="s">
        <v>336</v>
      </c>
      <c r="Q31" s="11" t="s">
        <v>338</v>
      </c>
      <c r="R31" s="11" t="s">
        <v>340</v>
      </c>
      <c r="S31" s="11" t="s">
        <v>343</v>
      </c>
      <c r="T31" s="11" t="s">
        <v>345</v>
      </c>
      <c r="U31" s="11" t="s">
        <v>352</v>
      </c>
      <c r="V31" s="11" t="s">
        <v>346</v>
      </c>
      <c r="W31" s="11" t="s">
        <v>349</v>
      </c>
      <c r="X31" s="11" t="s">
        <v>351</v>
      </c>
      <c r="BO31" s="107"/>
      <c r="BP31" s="107"/>
      <c r="BQ31" s="107"/>
      <c r="BR31" s="107"/>
      <c r="BS31" s="107"/>
    </row>
    <row r="32" spans="1:71" x14ac:dyDescent="0.25">
      <c r="A32" s="56">
        <v>150</v>
      </c>
      <c r="B32" s="56">
        <v>150</v>
      </c>
      <c r="C32" s="94" t="s">
        <v>438</v>
      </c>
      <c r="D32" s="72" t="s">
        <v>325</v>
      </c>
      <c r="E32" s="11">
        <v>7.6</v>
      </c>
      <c r="F32" s="11">
        <v>25.3</v>
      </c>
      <c r="G32" s="11">
        <v>1685.1</v>
      </c>
      <c r="H32" s="11">
        <v>777.4</v>
      </c>
      <c r="I32" s="11">
        <v>104.1</v>
      </c>
      <c r="J32" s="11">
        <v>1994</v>
      </c>
      <c r="K32" s="11">
        <v>10.1</v>
      </c>
      <c r="L32" s="11">
        <v>33.200000000000003</v>
      </c>
      <c r="M32" s="11">
        <v>0.3</v>
      </c>
      <c r="N32" s="11">
        <v>0.1</v>
      </c>
      <c r="O32" s="11">
        <v>5.6</v>
      </c>
      <c r="P32" s="11">
        <v>0.5</v>
      </c>
      <c r="Q32" s="11">
        <v>0.2</v>
      </c>
      <c r="R32" s="11">
        <v>1.4</v>
      </c>
      <c r="S32" s="11">
        <v>2.4</v>
      </c>
      <c r="T32" s="11">
        <v>3.2</v>
      </c>
      <c r="U32" s="11">
        <v>0.8</v>
      </c>
      <c r="V32" s="11">
        <v>2.8</v>
      </c>
      <c r="W32" s="11">
        <v>7.7</v>
      </c>
      <c r="X32" s="11">
        <v>0.1</v>
      </c>
      <c r="AG32" s="107">
        <v>150</v>
      </c>
      <c r="AH32" s="107">
        <f t="shared" ref="AH32" si="499">HLOOKUP(AH$2,$E31:$AE32,2,FALSE)</f>
        <v>7.6</v>
      </c>
      <c r="AI32" s="107">
        <f t="shared" ref="AI32" si="500">HLOOKUP(AI$2,$E31:$AE32,2,FALSE)</f>
        <v>25.3</v>
      </c>
      <c r="AJ32" s="107">
        <f t="shared" ref="AJ32" si="501">HLOOKUP(AJ$2,$E31:$AE32,2,FALSE)</f>
        <v>1685.1</v>
      </c>
      <c r="AK32" s="107">
        <f t="shared" ref="AK32" si="502">HLOOKUP(AK$2,$E31:$AE32,2,FALSE)</f>
        <v>777.4</v>
      </c>
      <c r="AL32" s="107">
        <f t="shared" ref="AL32" si="503">HLOOKUP(AL$2,$E31:$AE32,2,FALSE)</f>
        <v>104.1</v>
      </c>
      <c r="AM32" s="107">
        <f t="shared" ref="AM32" si="504">HLOOKUP(AM$2,$E31:$AE32,2,FALSE)</f>
        <v>1994</v>
      </c>
      <c r="AN32" s="107">
        <f t="shared" ref="AN32" si="505">HLOOKUP(AN$2,$E31:$AE32,2,FALSE)</f>
        <v>10.1</v>
      </c>
      <c r="AO32" s="107">
        <f t="shared" ref="AO32" si="506">HLOOKUP(AO$2,$E31:$AE32,2,FALSE)</f>
        <v>33.200000000000003</v>
      </c>
      <c r="AP32" s="107">
        <f t="shared" ref="AP32" si="507">HLOOKUP(AP$2,$E31:$AE32,2,FALSE)</f>
        <v>0.3</v>
      </c>
      <c r="AQ32" s="107">
        <f t="shared" ref="AQ32" si="508">HLOOKUP(AQ$2,$E31:$AE32,2,FALSE)</f>
        <v>0.1</v>
      </c>
      <c r="AR32" s="107" t="e">
        <f t="shared" ref="AR32" si="509">HLOOKUP(AR$2,$E31:$AE32,2,FALSE)</f>
        <v>#N/A</v>
      </c>
      <c r="AS32" s="107" t="e">
        <f t="shared" ref="AS32" si="510">HLOOKUP(AS$2,$E31:$AE32,2,FALSE)</f>
        <v>#N/A</v>
      </c>
      <c r="AT32" s="107">
        <f t="shared" ref="AT32" si="511">HLOOKUP(AT$2,$E31:$AE32,2,FALSE)</f>
        <v>5.6</v>
      </c>
      <c r="AU32" s="107" t="e">
        <f t="shared" ref="AU32" si="512">HLOOKUP(AU$2,$E31:$AE32,2,FALSE)</f>
        <v>#N/A</v>
      </c>
      <c r="AV32" s="107">
        <f t="shared" ref="AV32" si="513">HLOOKUP(AV$2,$E31:$AE32,2,FALSE)</f>
        <v>0.5</v>
      </c>
      <c r="AW32" s="107">
        <f t="shared" ref="AW32" si="514">HLOOKUP(AW$2,$E31:$AE32,2,FALSE)</f>
        <v>0.2</v>
      </c>
      <c r="AX32" s="107" t="e">
        <f t="shared" ref="AX32" si="515">HLOOKUP(AX$2,$E31:$AE32,2,FALSE)</f>
        <v>#N/A</v>
      </c>
      <c r="AY32" s="107" t="e">
        <f t="shared" ref="AY32" si="516">HLOOKUP(AY$2,$E31:$AE32,2,FALSE)</f>
        <v>#N/A</v>
      </c>
      <c r="AZ32" s="107" t="e">
        <f t="shared" ref="AZ32" si="517">HLOOKUP(AZ$2,$E31:$AE32,2,FALSE)</f>
        <v>#N/A</v>
      </c>
      <c r="BA32" s="107" t="e">
        <f t="shared" ref="BA32" si="518">HLOOKUP(BA$2,$E31:$AE32,2,FALSE)</f>
        <v>#N/A</v>
      </c>
      <c r="BB32" s="107" t="e">
        <f t="shared" ref="BB32" si="519">HLOOKUP(BB$2,$E31:$AE32,2,FALSE)</f>
        <v>#N/A</v>
      </c>
      <c r="BC32" s="107" t="e">
        <f t="shared" ref="BC32" si="520">HLOOKUP(BC$2,$E31:$AE32,2,FALSE)</f>
        <v>#N/A</v>
      </c>
      <c r="BD32" s="107">
        <f t="shared" ref="BD32" si="521">HLOOKUP(BD$2,$E31:$AE32,2,FALSE)</f>
        <v>1.4</v>
      </c>
      <c r="BE32" s="107" t="e">
        <f t="shared" ref="BE32" si="522">HLOOKUP(BE$2,$E31:$AE32,2,FALSE)</f>
        <v>#N/A</v>
      </c>
      <c r="BF32" s="107">
        <f t="shared" ref="BF32" si="523">HLOOKUP(BF$2,$E31:$AE32,2,FALSE)</f>
        <v>2.4</v>
      </c>
      <c r="BG32" s="107">
        <f t="shared" ref="BG32" si="524">HLOOKUP(BG$2,$E31:$AE32,2,FALSE)</f>
        <v>3.2</v>
      </c>
      <c r="BH32" s="107">
        <f t="shared" ref="BH32" si="525">HLOOKUP(BH$2,$E31:$AE32,2,FALSE)</f>
        <v>0.8</v>
      </c>
      <c r="BI32" s="107">
        <f t="shared" ref="BI32" si="526">HLOOKUP(BI$2,$E31:$AE32,2,FALSE)</f>
        <v>2.8</v>
      </c>
      <c r="BJ32" s="107" t="e">
        <f t="shared" ref="BJ32" si="527">HLOOKUP(BJ$2,$E31:$AE32,2,FALSE)</f>
        <v>#N/A</v>
      </c>
      <c r="BK32" s="107" t="e">
        <f t="shared" ref="BK32" si="528">HLOOKUP(BK$2,$E31:$AE32,2,FALSE)</f>
        <v>#N/A</v>
      </c>
      <c r="BL32" s="107" t="e">
        <f t="shared" ref="BL32" si="529">HLOOKUP(BL$2,$E31:$AE32,2,FALSE)</f>
        <v>#N/A</v>
      </c>
      <c r="BM32" s="107">
        <f t="shared" ref="BM32" si="530">HLOOKUP(BM$2,$E31:$AE32,2,FALSE)</f>
        <v>7.7</v>
      </c>
      <c r="BN32" s="107" t="e">
        <f t="shared" ref="BN32" si="531">HLOOKUP(BN$2,$E31:$AE32,2,FALSE)</f>
        <v>#N/A</v>
      </c>
      <c r="BO32" s="107" t="e">
        <f t="shared" ref="BO32" si="532">HLOOKUP(BO$2,$E31:$AE32,2,FALSE)</f>
        <v>#N/A</v>
      </c>
      <c r="BP32" s="107">
        <f t="shared" ref="BP32" si="533">HLOOKUP(BP$2,$E31:$AE32,2,FALSE)</f>
        <v>0.1</v>
      </c>
      <c r="BQ32" s="107" t="e">
        <f t="shared" ref="BQ32" si="534">HLOOKUP(BQ$2,$E31:$AE32,2,FALSE)</f>
        <v>#N/A</v>
      </c>
      <c r="BR32" s="107" t="e">
        <f t="shared" ref="BR32" si="535">HLOOKUP(BR$2,$E31:$AE32,2,FALSE)</f>
        <v>#N/A</v>
      </c>
      <c r="BS32" s="107" t="e">
        <f t="shared" ref="BS32" si="536">HLOOKUP(BS$2,$E31:$AE32,2,FALSE)</f>
        <v>#N/A</v>
      </c>
    </row>
    <row r="33" spans="1:71" x14ac:dyDescent="0.25">
      <c r="B33" s="56">
        <v>159</v>
      </c>
      <c r="D33" s="71" t="s">
        <v>0</v>
      </c>
      <c r="E33" s="11" t="s">
        <v>326</v>
      </c>
      <c r="F33" s="11" t="s">
        <v>327</v>
      </c>
      <c r="G33" s="11" t="s">
        <v>52</v>
      </c>
      <c r="H33" s="11" t="s">
        <v>53</v>
      </c>
      <c r="I33" s="11" t="s">
        <v>328</v>
      </c>
      <c r="J33" s="11" t="s">
        <v>55</v>
      </c>
      <c r="K33" s="11" t="s">
        <v>329</v>
      </c>
      <c r="L33" s="11" t="s">
        <v>330</v>
      </c>
      <c r="M33" s="11" t="s">
        <v>331</v>
      </c>
      <c r="N33" s="11" t="s">
        <v>334</v>
      </c>
      <c r="O33" s="11" t="s">
        <v>336</v>
      </c>
      <c r="P33" s="11" t="s">
        <v>341</v>
      </c>
      <c r="Q33" s="11" t="s">
        <v>340</v>
      </c>
      <c r="R33" s="11" t="s">
        <v>347</v>
      </c>
      <c r="S33" s="11" t="s">
        <v>343</v>
      </c>
      <c r="T33" s="11" t="s">
        <v>345</v>
      </c>
      <c r="U33" s="11" t="s">
        <v>352</v>
      </c>
      <c r="V33" s="11" t="s">
        <v>346</v>
      </c>
      <c r="W33" s="11" t="s">
        <v>355</v>
      </c>
      <c r="X33" s="11" t="s">
        <v>349</v>
      </c>
      <c r="Y33" s="11" t="s">
        <v>350</v>
      </c>
      <c r="BO33" s="107"/>
      <c r="BP33" s="107"/>
      <c r="BQ33" s="107"/>
      <c r="BR33" s="107"/>
      <c r="BS33" s="107"/>
    </row>
    <row r="34" spans="1:71" x14ac:dyDescent="0.25">
      <c r="A34" s="56">
        <v>160</v>
      </c>
      <c r="B34" s="56">
        <v>160</v>
      </c>
      <c r="C34" s="94" t="s">
        <v>442</v>
      </c>
      <c r="D34" s="72" t="s">
        <v>325</v>
      </c>
      <c r="E34" s="11">
        <v>7</v>
      </c>
      <c r="F34" s="11">
        <v>26.6</v>
      </c>
      <c r="G34" s="11">
        <v>1877.5</v>
      </c>
      <c r="H34" s="11">
        <v>814.2</v>
      </c>
      <c r="I34" s="11">
        <v>108.7</v>
      </c>
      <c r="J34" s="11">
        <v>2005.8</v>
      </c>
      <c r="K34" s="11">
        <v>9.8000000000000007</v>
      </c>
      <c r="L34" s="11">
        <v>35.6</v>
      </c>
      <c r="M34" s="11">
        <v>0.2</v>
      </c>
      <c r="N34" s="11">
        <v>6.2</v>
      </c>
      <c r="O34" s="11">
        <v>0.9</v>
      </c>
      <c r="P34" s="11">
        <v>0.2</v>
      </c>
      <c r="Q34" s="11">
        <v>3.7</v>
      </c>
      <c r="R34" s="11">
        <v>1.2</v>
      </c>
      <c r="S34" s="11">
        <v>7.8</v>
      </c>
      <c r="T34" s="11">
        <v>1.7</v>
      </c>
      <c r="U34" s="11">
        <v>3.1</v>
      </c>
      <c r="V34" s="11">
        <v>0.3</v>
      </c>
      <c r="W34" s="11">
        <v>1.2</v>
      </c>
      <c r="X34" s="11">
        <v>10.6</v>
      </c>
      <c r="Y34" s="11">
        <v>0.5</v>
      </c>
      <c r="AG34" s="107">
        <v>160</v>
      </c>
      <c r="AH34" s="107">
        <f t="shared" ref="AH34" si="537">HLOOKUP(AH$2,$E33:$AE34,2,FALSE)</f>
        <v>7</v>
      </c>
      <c r="AI34" s="107">
        <f t="shared" ref="AI34" si="538">HLOOKUP(AI$2,$E33:$AE34,2,FALSE)</f>
        <v>26.6</v>
      </c>
      <c r="AJ34" s="107">
        <f t="shared" ref="AJ34" si="539">HLOOKUP(AJ$2,$E33:$AE34,2,FALSE)</f>
        <v>1877.5</v>
      </c>
      <c r="AK34" s="107">
        <f t="shared" ref="AK34" si="540">HLOOKUP(AK$2,$E33:$AE34,2,FALSE)</f>
        <v>814.2</v>
      </c>
      <c r="AL34" s="107">
        <f t="shared" ref="AL34" si="541">HLOOKUP(AL$2,$E33:$AE34,2,FALSE)</f>
        <v>108.7</v>
      </c>
      <c r="AM34" s="107">
        <f t="shared" ref="AM34" si="542">HLOOKUP(AM$2,$E33:$AE34,2,FALSE)</f>
        <v>2005.8</v>
      </c>
      <c r="AN34" s="107">
        <f t="shared" ref="AN34" si="543">HLOOKUP(AN$2,$E33:$AE34,2,FALSE)</f>
        <v>9.8000000000000007</v>
      </c>
      <c r="AO34" s="107">
        <f t="shared" ref="AO34" si="544">HLOOKUP(AO$2,$E33:$AE34,2,FALSE)</f>
        <v>35.6</v>
      </c>
      <c r="AP34" s="107">
        <f t="shared" ref="AP34" si="545">HLOOKUP(AP$2,$E33:$AE34,2,FALSE)</f>
        <v>0.2</v>
      </c>
      <c r="AQ34" s="107" t="e">
        <f t="shared" ref="AQ34" si="546">HLOOKUP(AQ$2,$E33:$AE34,2,FALSE)</f>
        <v>#N/A</v>
      </c>
      <c r="AR34" s="107" t="e">
        <f t="shared" ref="AR34" si="547">HLOOKUP(AR$2,$E33:$AE34,2,FALSE)</f>
        <v>#N/A</v>
      </c>
      <c r="AS34" s="107" t="e">
        <f t="shared" ref="AS34" si="548">HLOOKUP(AS$2,$E33:$AE34,2,FALSE)</f>
        <v>#N/A</v>
      </c>
      <c r="AT34" s="107">
        <f t="shared" ref="AT34" si="549">HLOOKUP(AT$2,$E33:$AE34,2,FALSE)</f>
        <v>6.2</v>
      </c>
      <c r="AU34" s="107" t="e">
        <f t="shared" ref="AU34" si="550">HLOOKUP(AU$2,$E33:$AE34,2,FALSE)</f>
        <v>#N/A</v>
      </c>
      <c r="AV34" s="107">
        <f t="shared" ref="AV34" si="551">HLOOKUP(AV$2,$E33:$AE34,2,FALSE)</f>
        <v>0.9</v>
      </c>
      <c r="AW34" s="107" t="e">
        <f t="shared" ref="AW34" si="552">HLOOKUP(AW$2,$E33:$AE34,2,FALSE)</f>
        <v>#N/A</v>
      </c>
      <c r="AX34" s="107" t="e">
        <f t="shared" ref="AX34" si="553">HLOOKUP(AX$2,$E33:$AE34,2,FALSE)</f>
        <v>#N/A</v>
      </c>
      <c r="AY34" s="107" t="e">
        <f t="shared" ref="AY34" si="554">HLOOKUP(AY$2,$E33:$AE34,2,FALSE)</f>
        <v>#N/A</v>
      </c>
      <c r="AZ34" s="107" t="e">
        <f t="shared" ref="AZ34" si="555">HLOOKUP(AZ$2,$E33:$AE34,2,FALSE)</f>
        <v>#N/A</v>
      </c>
      <c r="BA34" s="107" t="e">
        <f t="shared" ref="BA34" si="556">HLOOKUP(BA$2,$E33:$AE34,2,FALSE)</f>
        <v>#N/A</v>
      </c>
      <c r="BB34" s="107">
        <f t="shared" ref="BB34" si="557">HLOOKUP(BB$2,$E33:$AE34,2,FALSE)</f>
        <v>0.2</v>
      </c>
      <c r="BC34" s="107" t="e">
        <f t="shared" ref="BC34" si="558">HLOOKUP(BC$2,$E33:$AE34,2,FALSE)</f>
        <v>#N/A</v>
      </c>
      <c r="BD34" s="107">
        <f t="shared" ref="BD34" si="559">HLOOKUP(BD$2,$E33:$AE34,2,FALSE)</f>
        <v>3.7</v>
      </c>
      <c r="BE34" s="107">
        <f t="shared" ref="BE34" si="560">HLOOKUP(BE$2,$E33:$AE34,2,FALSE)</f>
        <v>1.2</v>
      </c>
      <c r="BF34" s="107">
        <f t="shared" ref="BF34" si="561">HLOOKUP(BF$2,$E33:$AE34,2,FALSE)</f>
        <v>7.8</v>
      </c>
      <c r="BG34" s="107">
        <f t="shared" ref="BG34" si="562">HLOOKUP(BG$2,$E33:$AE34,2,FALSE)</f>
        <v>1.7</v>
      </c>
      <c r="BH34" s="107">
        <f t="shared" ref="BH34" si="563">HLOOKUP(BH$2,$E33:$AE34,2,FALSE)</f>
        <v>3.1</v>
      </c>
      <c r="BI34" s="107">
        <f t="shared" ref="BI34" si="564">HLOOKUP(BI$2,$E33:$AE34,2,FALSE)</f>
        <v>0.3</v>
      </c>
      <c r="BJ34" s="107">
        <f t="shared" ref="BJ34" si="565">HLOOKUP(BJ$2,$E33:$AE34,2,FALSE)</f>
        <v>1.2</v>
      </c>
      <c r="BK34" s="107" t="e">
        <f t="shared" ref="BK34" si="566">HLOOKUP(BK$2,$E33:$AE34,2,FALSE)</f>
        <v>#N/A</v>
      </c>
      <c r="BL34" s="107" t="e">
        <f t="shared" ref="BL34" si="567">HLOOKUP(BL$2,$E33:$AE34,2,FALSE)</f>
        <v>#N/A</v>
      </c>
      <c r="BM34" s="107">
        <f t="shared" ref="BM34" si="568">HLOOKUP(BM$2,$E33:$AE34,2,FALSE)</f>
        <v>10.6</v>
      </c>
      <c r="BN34" s="107" t="e">
        <f t="shared" ref="BN34" si="569">HLOOKUP(BN$2,$E33:$AE34,2,FALSE)</f>
        <v>#N/A</v>
      </c>
      <c r="BO34" s="107" t="e">
        <f t="shared" ref="BO34" si="570">HLOOKUP(BO$2,$E33:$AE34,2,FALSE)</f>
        <v>#N/A</v>
      </c>
      <c r="BP34" s="107" t="e">
        <f t="shared" ref="BP34" si="571">HLOOKUP(BP$2,$E33:$AE34,2,FALSE)</f>
        <v>#N/A</v>
      </c>
      <c r="BQ34" s="107" t="e">
        <f t="shared" ref="BQ34" si="572">HLOOKUP(BQ$2,$E33:$AE34,2,FALSE)</f>
        <v>#N/A</v>
      </c>
      <c r="BR34" s="107">
        <f t="shared" ref="BR34" si="573">HLOOKUP(BR$2,$E33:$AE34,2,FALSE)</f>
        <v>0.5</v>
      </c>
      <c r="BS34" s="107" t="e">
        <f t="shared" ref="BS34" si="574">HLOOKUP(BS$2,$E33:$AE34,2,FALSE)</f>
        <v>#N/A</v>
      </c>
    </row>
    <row r="35" spans="1:71" x14ac:dyDescent="0.25">
      <c r="B35" s="56">
        <v>169</v>
      </c>
      <c r="D35" s="71" t="s">
        <v>0</v>
      </c>
      <c r="E35" s="11" t="s">
        <v>326</v>
      </c>
      <c r="F35" s="11" t="s">
        <v>327</v>
      </c>
      <c r="G35" s="11" t="s">
        <v>52</v>
      </c>
      <c r="H35" s="11" t="s">
        <v>53</v>
      </c>
      <c r="I35" s="11" t="s">
        <v>328</v>
      </c>
      <c r="J35" s="11" t="s">
        <v>55</v>
      </c>
      <c r="K35" s="11" t="s">
        <v>329</v>
      </c>
      <c r="L35" s="11" t="s">
        <v>330</v>
      </c>
      <c r="M35" s="11" t="s">
        <v>332</v>
      </c>
      <c r="N35" s="11" t="s">
        <v>334</v>
      </c>
      <c r="O35" s="11" t="s">
        <v>338</v>
      </c>
      <c r="P35" s="11" t="s">
        <v>344</v>
      </c>
      <c r="Q35" s="11" t="s">
        <v>340</v>
      </c>
      <c r="R35" s="11" t="s">
        <v>343</v>
      </c>
      <c r="S35" s="11" t="s">
        <v>345</v>
      </c>
      <c r="T35" s="11" t="s">
        <v>346</v>
      </c>
      <c r="U35" s="11" t="s">
        <v>349</v>
      </c>
      <c r="V35" s="11" t="s">
        <v>351</v>
      </c>
      <c r="W35" s="11" t="s">
        <v>350</v>
      </c>
      <c r="BO35" s="107"/>
      <c r="BP35" s="107"/>
      <c r="BQ35" s="107"/>
      <c r="BR35" s="107"/>
      <c r="BS35" s="107"/>
    </row>
    <row r="36" spans="1:71" x14ac:dyDescent="0.25">
      <c r="A36" s="56">
        <v>170</v>
      </c>
      <c r="B36" s="56">
        <v>170</v>
      </c>
      <c r="C36" s="94" t="s">
        <v>435</v>
      </c>
      <c r="D36" s="72" t="s">
        <v>325</v>
      </c>
      <c r="E36" s="11">
        <v>7.9</v>
      </c>
      <c r="F36" s="11">
        <v>26.8</v>
      </c>
      <c r="G36" s="11">
        <v>1776.7</v>
      </c>
      <c r="H36" s="11">
        <v>878.9</v>
      </c>
      <c r="I36" s="11">
        <v>113.8</v>
      </c>
      <c r="J36" s="11">
        <v>2035</v>
      </c>
      <c r="K36" s="11">
        <v>12.8</v>
      </c>
      <c r="L36" s="11">
        <v>39.299999999999997</v>
      </c>
      <c r="M36" s="11">
        <v>0.3</v>
      </c>
      <c r="N36" s="11">
        <v>3.8</v>
      </c>
      <c r="O36" s="11">
        <v>0.2</v>
      </c>
      <c r="P36" s="11">
        <v>0.5</v>
      </c>
      <c r="Q36" s="11">
        <v>1.8</v>
      </c>
      <c r="R36" s="11">
        <v>1.8</v>
      </c>
      <c r="S36" s="11">
        <v>2.8</v>
      </c>
      <c r="T36" s="11">
        <v>0.9</v>
      </c>
      <c r="U36" s="11">
        <v>11.7</v>
      </c>
      <c r="V36" s="11">
        <v>0.3</v>
      </c>
      <c r="W36" s="11">
        <v>0.4</v>
      </c>
      <c r="AG36" s="107">
        <v>170</v>
      </c>
      <c r="AH36" s="107">
        <f t="shared" ref="AH36" si="575">HLOOKUP(AH$2,$E35:$AE36,2,FALSE)</f>
        <v>7.9</v>
      </c>
      <c r="AI36" s="107">
        <f t="shared" ref="AI36" si="576">HLOOKUP(AI$2,$E35:$AE36,2,FALSE)</f>
        <v>26.8</v>
      </c>
      <c r="AJ36" s="107">
        <f t="shared" ref="AJ36" si="577">HLOOKUP(AJ$2,$E35:$AE36,2,FALSE)</f>
        <v>1776.7</v>
      </c>
      <c r="AK36" s="107">
        <f t="shared" ref="AK36" si="578">HLOOKUP(AK$2,$E35:$AE36,2,FALSE)</f>
        <v>878.9</v>
      </c>
      <c r="AL36" s="107">
        <f t="shared" ref="AL36" si="579">HLOOKUP(AL$2,$E35:$AE36,2,FALSE)</f>
        <v>113.8</v>
      </c>
      <c r="AM36" s="107">
        <f t="shared" ref="AM36" si="580">HLOOKUP(AM$2,$E35:$AE36,2,FALSE)</f>
        <v>2035</v>
      </c>
      <c r="AN36" s="107">
        <f t="shared" ref="AN36" si="581">HLOOKUP(AN$2,$E35:$AE36,2,FALSE)</f>
        <v>12.8</v>
      </c>
      <c r="AO36" s="107">
        <f t="shared" ref="AO36" si="582">HLOOKUP(AO$2,$E35:$AE36,2,FALSE)</f>
        <v>39.299999999999997</v>
      </c>
      <c r="AP36" s="107" t="e">
        <f t="shared" ref="AP36" si="583">HLOOKUP(AP$2,$E35:$AE36,2,FALSE)</f>
        <v>#N/A</v>
      </c>
      <c r="AQ36" s="107">
        <f t="shared" ref="AQ36" si="584">HLOOKUP(AQ$2,$E35:$AE36,2,FALSE)</f>
        <v>0.3</v>
      </c>
      <c r="AR36" s="107" t="e">
        <f t="shared" ref="AR36" si="585">HLOOKUP(AR$2,$E35:$AE36,2,FALSE)</f>
        <v>#N/A</v>
      </c>
      <c r="AS36" s="107" t="e">
        <f t="shared" ref="AS36" si="586">HLOOKUP(AS$2,$E35:$AE36,2,FALSE)</f>
        <v>#N/A</v>
      </c>
      <c r="AT36" s="107">
        <f t="shared" ref="AT36" si="587">HLOOKUP(AT$2,$E35:$AE36,2,FALSE)</f>
        <v>3.8</v>
      </c>
      <c r="AU36" s="107" t="e">
        <f t="shared" ref="AU36" si="588">HLOOKUP(AU$2,$E35:$AE36,2,FALSE)</f>
        <v>#N/A</v>
      </c>
      <c r="AV36" s="107" t="e">
        <f t="shared" ref="AV36" si="589">HLOOKUP(AV$2,$E35:$AE36,2,FALSE)</f>
        <v>#N/A</v>
      </c>
      <c r="AW36" s="107">
        <f t="shared" ref="AW36" si="590">HLOOKUP(AW$2,$E35:$AE36,2,FALSE)</f>
        <v>0.2</v>
      </c>
      <c r="AX36" s="107" t="e">
        <f t="shared" ref="AX36" si="591">HLOOKUP(AX$2,$E35:$AE36,2,FALSE)</f>
        <v>#N/A</v>
      </c>
      <c r="AY36" s="107" t="e">
        <f t="shared" ref="AY36" si="592">HLOOKUP(AY$2,$E35:$AE36,2,FALSE)</f>
        <v>#N/A</v>
      </c>
      <c r="AZ36" s="107" t="e">
        <f t="shared" ref="AZ36" si="593">HLOOKUP(AZ$2,$E35:$AE36,2,FALSE)</f>
        <v>#N/A</v>
      </c>
      <c r="BA36" s="107" t="e">
        <f t="shared" ref="BA36" si="594">HLOOKUP(BA$2,$E35:$AE36,2,FALSE)</f>
        <v>#N/A</v>
      </c>
      <c r="BB36" s="107" t="e">
        <f t="shared" ref="BB36" si="595">HLOOKUP(BB$2,$E35:$AE36,2,FALSE)</f>
        <v>#N/A</v>
      </c>
      <c r="BC36" s="107">
        <f t="shared" ref="BC36" si="596">HLOOKUP(BC$2,$E35:$AE36,2,FALSE)</f>
        <v>0.5</v>
      </c>
      <c r="BD36" s="107">
        <f t="shared" ref="BD36" si="597">HLOOKUP(BD$2,$E35:$AE36,2,FALSE)</f>
        <v>1.8</v>
      </c>
      <c r="BE36" s="107" t="e">
        <f t="shared" ref="BE36" si="598">HLOOKUP(BE$2,$E35:$AE36,2,FALSE)</f>
        <v>#N/A</v>
      </c>
      <c r="BF36" s="107">
        <f t="shared" ref="BF36" si="599">HLOOKUP(BF$2,$E35:$AE36,2,FALSE)</f>
        <v>1.8</v>
      </c>
      <c r="BG36" s="107">
        <f t="shared" ref="BG36" si="600">HLOOKUP(BG$2,$E35:$AE36,2,FALSE)</f>
        <v>2.8</v>
      </c>
      <c r="BH36" s="107" t="e">
        <f t="shared" ref="BH36" si="601">HLOOKUP(BH$2,$E35:$AE36,2,FALSE)</f>
        <v>#N/A</v>
      </c>
      <c r="BI36" s="107">
        <f t="shared" ref="BI36" si="602">HLOOKUP(BI$2,$E35:$AE36,2,FALSE)</f>
        <v>0.9</v>
      </c>
      <c r="BJ36" s="107" t="e">
        <f t="shared" ref="BJ36" si="603">HLOOKUP(BJ$2,$E35:$AE36,2,FALSE)</f>
        <v>#N/A</v>
      </c>
      <c r="BK36" s="107" t="e">
        <f t="shared" ref="BK36" si="604">HLOOKUP(BK$2,$E35:$AE36,2,FALSE)</f>
        <v>#N/A</v>
      </c>
      <c r="BL36" s="107" t="e">
        <f t="shared" ref="BL36" si="605">HLOOKUP(BL$2,$E35:$AE36,2,FALSE)</f>
        <v>#N/A</v>
      </c>
      <c r="BM36" s="107">
        <f t="shared" ref="BM36" si="606">HLOOKUP(BM$2,$E35:$AE36,2,FALSE)</f>
        <v>11.7</v>
      </c>
      <c r="BN36" s="107" t="e">
        <f t="shared" ref="BN36" si="607">HLOOKUP(BN$2,$E35:$AE36,2,FALSE)</f>
        <v>#N/A</v>
      </c>
      <c r="BO36" s="107" t="e">
        <f t="shared" ref="BO36" si="608">HLOOKUP(BO$2,$E35:$AE36,2,FALSE)</f>
        <v>#N/A</v>
      </c>
      <c r="BP36" s="107">
        <f t="shared" ref="BP36" si="609">HLOOKUP(BP$2,$E35:$AE36,2,FALSE)</f>
        <v>0.3</v>
      </c>
      <c r="BQ36" s="107" t="e">
        <f t="shared" ref="BQ36" si="610">HLOOKUP(BQ$2,$E35:$AE36,2,FALSE)</f>
        <v>#N/A</v>
      </c>
      <c r="BR36" s="107">
        <f t="shared" ref="BR36" si="611">HLOOKUP(BR$2,$E35:$AE36,2,FALSE)</f>
        <v>0.4</v>
      </c>
      <c r="BS36" s="107" t="e">
        <f t="shared" ref="BS36" si="612">HLOOKUP(BS$2,$E35:$AE36,2,FALSE)</f>
        <v>#N/A</v>
      </c>
    </row>
    <row r="37" spans="1:71" x14ac:dyDescent="0.25">
      <c r="B37" s="56">
        <v>179</v>
      </c>
      <c r="D37" s="71" t="s">
        <v>0</v>
      </c>
      <c r="E37" s="11" t="s">
        <v>326</v>
      </c>
      <c r="F37" s="11" t="s">
        <v>327</v>
      </c>
      <c r="G37" s="11" t="s">
        <v>52</v>
      </c>
      <c r="H37" s="11" t="s">
        <v>53</v>
      </c>
      <c r="I37" s="11" t="s">
        <v>328</v>
      </c>
      <c r="J37" s="11" t="s">
        <v>55</v>
      </c>
      <c r="K37" s="11" t="s">
        <v>329</v>
      </c>
      <c r="L37" s="11" t="s">
        <v>330</v>
      </c>
      <c r="M37" s="11" t="s">
        <v>331</v>
      </c>
      <c r="N37" s="11" t="s">
        <v>332</v>
      </c>
      <c r="O37" s="11" t="s">
        <v>334</v>
      </c>
      <c r="P37" s="11" t="s">
        <v>336</v>
      </c>
      <c r="Q37" s="11" t="s">
        <v>338</v>
      </c>
      <c r="R37" s="11" t="s">
        <v>341</v>
      </c>
      <c r="S37" s="11" t="s">
        <v>344</v>
      </c>
      <c r="T37" s="11" t="s">
        <v>340</v>
      </c>
      <c r="U37" s="11" t="s">
        <v>343</v>
      </c>
      <c r="V37" s="11" t="s">
        <v>345</v>
      </c>
      <c r="W37" s="11" t="s">
        <v>352</v>
      </c>
      <c r="X37" s="11" t="s">
        <v>346</v>
      </c>
      <c r="Y37" s="11" t="s">
        <v>353</v>
      </c>
      <c r="Z37" s="11" t="s">
        <v>349</v>
      </c>
      <c r="AA37" s="11" t="s">
        <v>351</v>
      </c>
      <c r="AB37" s="11" t="s">
        <v>350</v>
      </c>
      <c r="BO37" s="107"/>
      <c r="BP37" s="107"/>
      <c r="BQ37" s="107"/>
      <c r="BR37" s="107"/>
      <c r="BS37" s="107"/>
    </row>
    <row r="38" spans="1:71" x14ac:dyDescent="0.25">
      <c r="A38" s="56">
        <v>180</v>
      </c>
      <c r="B38" s="56">
        <v>180</v>
      </c>
      <c r="C38" s="94" t="s">
        <v>436</v>
      </c>
      <c r="D38" s="72" t="s">
        <v>325</v>
      </c>
      <c r="E38" s="11">
        <v>8.1999999999999993</v>
      </c>
      <c r="F38" s="11">
        <v>26.6</v>
      </c>
      <c r="G38" s="11">
        <v>1923.7</v>
      </c>
      <c r="H38" s="11">
        <v>854.3</v>
      </c>
      <c r="I38" s="11">
        <v>62.7</v>
      </c>
      <c r="J38" s="11">
        <v>2045.9</v>
      </c>
      <c r="K38" s="11">
        <v>9.1</v>
      </c>
      <c r="L38" s="11">
        <v>37.700000000000003</v>
      </c>
      <c r="M38" s="11">
        <v>0.2</v>
      </c>
      <c r="N38" s="11">
        <v>0.4</v>
      </c>
      <c r="O38" s="11">
        <v>4.5999999999999996</v>
      </c>
      <c r="P38" s="11">
        <v>0.5</v>
      </c>
      <c r="Q38" s="11">
        <v>0.1</v>
      </c>
      <c r="R38" s="11">
        <v>2</v>
      </c>
      <c r="S38" s="11">
        <v>4.7</v>
      </c>
      <c r="T38" s="11">
        <v>5</v>
      </c>
      <c r="U38" s="11">
        <v>0.5</v>
      </c>
      <c r="V38" s="11">
        <v>2.2000000000000002</v>
      </c>
      <c r="W38" s="11">
        <v>1.9</v>
      </c>
      <c r="X38" s="11">
        <v>3.6</v>
      </c>
      <c r="Y38" s="11">
        <v>0.8</v>
      </c>
      <c r="Z38" s="11">
        <v>9</v>
      </c>
      <c r="AA38" s="11">
        <v>0.6</v>
      </c>
      <c r="AB38" s="11">
        <v>0.7</v>
      </c>
      <c r="AG38" s="107">
        <v>180</v>
      </c>
      <c r="AH38" s="107">
        <f t="shared" ref="AH38" si="613">HLOOKUP(AH$2,$E37:$AE38,2,FALSE)</f>
        <v>8.1999999999999993</v>
      </c>
      <c r="AI38" s="107">
        <f t="shared" ref="AI38" si="614">HLOOKUP(AI$2,$E37:$AE38,2,FALSE)</f>
        <v>26.6</v>
      </c>
      <c r="AJ38" s="107">
        <f t="shared" ref="AJ38" si="615">HLOOKUP(AJ$2,$E37:$AE38,2,FALSE)</f>
        <v>1923.7</v>
      </c>
      <c r="AK38" s="107">
        <f t="shared" ref="AK38" si="616">HLOOKUP(AK$2,$E37:$AE38,2,FALSE)</f>
        <v>854.3</v>
      </c>
      <c r="AL38" s="107">
        <f t="shared" ref="AL38" si="617">HLOOKUP(AL$2,$E37:$AE38,2,FALSE)</f>
        <v>62.7</v>
      </c>
      <c r="AM38" s="107">
        <f t="shared" ref="AM38" si="618">HLOOKUP(AM$2,$E37:$AE38,2,FALSE)</f>
        <v>2045.9</v>
      </c>
      <c r="AN38" s="107">
        <f t="shared" ref="AN38" si="619">HLOOKUP(AN$2,$E37:$AE38,2,FALSE)</f>
        <v>9.1</v>
      </c>
      <c r="AO38" s="107">
        <f t="shared" ref="AO38" si="620">HLOOKUP(AO$2,$E37:$AE38,2,FALSE)</f>
        <v>37.700000000000003</v>
      </c>
      <c r="AP38" s="107">
        <f t="shared" ref="AP38" si="621">HLOOKUP(AP$2,$E37:$AE38,2,FALSE)</f>
        <v>0.2</v>
      </c>
      <c r="AQ38" s="107">
        <f t="shared" ref="AQ38" si="622">HLOOKUP(AQ$2,$E37:$AE38,2,FALSE)</f>
        <v>0.4</v>
      </c>
      <c r="AR38" s="107" t="e">
        <f t="shared" ref="AR38" si="623">HLOOKUP(AR$2,$E37:$AE38,2,FALSE)</f>
        <v>#N/A</v>
      </c>
      <c r="AS38" s="107" t="e">
        <f t="shared" ref="AS38" si="624">HLOOKUP(AS$2,$E37:$AE38,2,FALSE)</f>
        <v>#N/A</v>
      </c>
      <c r="AT38" s="107">
        <f t="shared" ref="AT38" si="625">HLOOKUP(AT$2,$E37:$AE38,2,FALSE)</f>
        <v>4.5999999999999996</v>
      </c>
      <c r="AU38" s="107" t="e">
        <f t="shared" ref="AU38" si="626">HLOOKUP(AU$2,$E37:$AE38,2,FALSE)</f>
        <v>#N/A</v>
      </c>
      <c r="AV38" s="107">
        <f t="shared" ref="AV38" si="627">HLOOKUP(AV$2,$E37:$AE38,2,FALSE)</f>
        <v>0.5</v>
      </c>
      <c r="AW38" s="107">
        <f t="shared" ref="AW38" si="628">HLOOKUP(AW$2,$E37:$AE38,2,FALSE)</f>
        <v>0.1</v>
      </c>
      <c r="AX38" s="107" t="e">
        <f t="shared" ref="AX38" si="629">HLOOKUP(AX$2,$E37:$AE38,2,FALSE)</f>
        <v>#N/A</v>
      </c>
      <c r="AY38" s="107" t="e">
        <f t="shared" ref="AY38" si="630">HLOOKUP(AY$2,$E37:$AE38,2,FALSE)</f>
        <v>#N/A</v>
      </c>
      <c r="AZ38" s="107" t="e">
        <f t="shared" ref="AZ38" si="631">HLOOKUP(AZ$2,$E37:$AE38,2,FALSE)</f>
        <v>#N/A</v>
      </c>
      <c r="BA38" s="107" t="e">
        <f t="shared" ref="BA38" si="632">HLOOKUP(BA$2,$E37:$AE38,2,FALSE)</f>
        <v>#N/A</v>
      </c>
      <c r="BB38" s="107">
        <f t="shared" ref="BB38" si="633">HLOOKUP(BB$2,$E37:$AE38,2,FALSE)</f>
        <v>2</v>
      </c>
      <c r="BC38" s="107">
        <f t="shared" ref="BC38" si="634">HLOOKUP(BC$2,$E37:$AE38,2,FALSE)</f>
        <v>4.7</v>
      </c>
      <c r="BD38" s="107">
        <f t="shared" ref="BD38" si="635">HLOOKUP(BD$2,$E37:$AE38,2,FALSE)</f>
        <v>5</v>
      </c>
      <c r="BE38" s="107" t="e">
        <f t="shared" ref="BE38" si="636">HLOOKUP(BE$2,$E37:$AE38,2,FALSE)</f>
        <v>#N/A</v>
      </c>
      <c r="BF38" s="107">
        <f t="shared" ref="BF38" si="637">HLOOKUP(BF$2,$E37:$AE38,2,FALSE)</f>
        <v>0.5</v>
      </c>
      <c r="BG38" s="107">
        <f t="shared" ref="BG38" si="638">HLOOKUP(BG$2,$E37:$AE38,2,FALSE)</f>
        <v>2.2000000000000002</v>
      </c>
      <c r="BH38" s="107">
        <f t="shared" ref="BH38" si="639">HLOOKUP(BH$2,$E37:$AE38,2,FALSE)</f>
        <v>1.9</v>
      </c>
      <c r="BI38" s="107">
        <f t="shared" ref="BI38" si="640">HLOOKUP(BI$2,$E37:$AE38,2,FALSE)</f>
        <v>3.6</v>
      </c>
      <c r="BJ38" s="107" t="e">
        <f t="shared" ref="BJ38" si="641">HLOOKUP(BJ$2,$E37:$AE38,2,FALSE)</f>
        <v>#N/A</v>
      </c>
      <c r="BK38" s="107" t="e">
        <f t="shared" ref="BK38" si="642">HLOOKUP(BK$2,$E37:$AE38,2,FALSE)</f>
        <v>#N/A</v>
      </c>
      <c r="BL38" s="107">
        <f t="shared" ref="BL38" si="643">HLOOKUP(BL$2,$E37:$AE38,2,FALSE)</f>
        <v>0.8</v>
      </c>
      <c r="BM38" s="107">
        <f t="shared" ref="BM38" si="644">HLOOKUP(BM$2,$E37:$AE38,2,FALSE)</f>
        <v>9</v>
      </c>
      <c r="BN38" s="107" t="e">
        <f t="shared" ref="BN38" si="645">HLOOKUP(BN$2,$E37:$AE38,2,FALSE)</f>
        <v>#N/A</v>
      </c>
      <c r="BO38" s="107" t="e">
        <f t="shared" ref="BO38" si="646">HLOOKUP(BO$2,$E37:$AE38,2,FALSE)</f>
        <v>#N/A</v>
      </c>
      <c r="BP38" s="107">
        <f t="shared" ref="BP38" si="647">HLOOKUP(BP$2,$E37:$AE38,2,FALSE)</f>
        <v>0.6</v>
      </c>
      <c r="BQ38" s="107" t="e">
        <f t="shared" ref="BQ38" si="648">HLOOKUP(BQ$2,$E37:$AE38,2,FALSE)</f>
        <v>#N/A</v>
      </c>
      <c r="BR38" s="107">
        <f t="shared" ref="BR38" si="649">HLOOKUP(BR$2,$E37:$AE38,2,FALSE)</f>
        <v>0.7</v>
      </c>
      <c r="BS38" s="107" t="e">
        <f t="shared" ref="BS38" si="650">HLOOKUP(BS$2,$E37:$AE38,2,FALSE)</f>
        <v>#N/A</v>
      </c>
    </row>
    <row r="39" spans="1:71" x14ac:dyDescent="0.25">
      <c r="B39" s="56">
        <v>189</v>
      </c>
      <c r="D39" s="71" t="s">
        <v>0</v>
      </c>
      <c r="E39" s="11" t="s">
        <v>326</v>
      </c>
      <c r="F39" s="11" t="s">
        <v>327</v>
      </c>
      <c r="G39" s="11" t="s">
        <v>52</v>
      </c>
      <c r="H39" s="11" t="s">
        <v>53</v>
      </c>
      <c r="I39" s="11" t="s">
        <v>328</v>
      </c>
      <c r="J39" s="11" t="s">
        <v>55</v>
      </c>
      <c r="K39" s="11" t="s">
        <v>329</v>
      </c>
      <c r="L39" s="11" t="s">
        <v>330</v>
      </c>
      <c r="M39" s="11" t="s">
        <v>331</v>
      </c>
      <c r="N39" s="11" t="s">
        <v>332</v>
      </c>
      <c r="O39" s="11" t="s">
        <v>334</v>
      </c>
      <c r="P39" s="11" t="s">
        <v>336</v>
      </c>
      <c r="Q39" s="11" t="s">
        <v>338</v>
      </c>
      <c r="R39" s="11" t="s">
        <v>339</v>
      </c>
      <c r="S39" s="11" t="s">
        <v>341</v>
      </c>
      <c r="T39" s="11" t="s">
        <v>344</v>
      </c>
      <c r="U39" s="11" t="s">
        <v>340</v>
      </c>
      <c r="V39" s="11" t="s">
        <v>345</v>
      </c>
      <c r="W39" s="11" t="s">
        <v>352</v>
      </c>
      <c r="X39" s="11" t="s">
        <v>346</v>
      </c>
      <c r="Y39" s="11" t="s">
        <v>353</v>
      </c>
      <c r="Z39" s="11" t="s">
        <v>349</v>
      </c>
      <c r="AA39" s="11" t="s">
        <v>351</v>
      </c>
      <c r="AB39" s="11" t="s">
        <v>350</v>
      </c>
      <c r="BO39" s="107"/>
      <c r="BP39" s="107"/>
      <c r="BQ39" s="107"/>
      <c r="BR39" s="107"/>
      <c r="BS39" s="107"/>
    </row>
    <row r="40" spans="1:71" x14ac:dyDescent="0.25">
      <c r="A40" s="56">
        <v>190</v>
      </c>
      <c r="B40" s="56">
        <v>190</v>
      </c>
      <c r="C40" s="94" t="s">
        <v>449</v>
      </c>
      <c r="D40" s="72" t="s">
        <v>325</v>
      </c>
      <c r="E40" s="11">
        <v>4.5999999999999996</v>
      </c>
      <c r="F40" s="11">
        <v>19.7</v>
      </c>
      <c r="G40" s="11">
        <v>1477.8</v>
      </c>
      <c r="H40" s="11">
        <v>817</v>
      </c>
      <c r="I40" s="11">
        <v>104</v>
      </c>
      <c r="J40" s="11">
        <v>1932.7</v>
      </c>
      <c r="K40" s="11">
        <v>5.9</v>
      </c>
      <c r="L40" s="11">
        <v>31.8</v>
      </c>
      <c r="M40" s="11">
        <v>0.3</v>
      </c>
      <c r="N40" s="11">
        <v>0.3</v>
      </c>
      <c r="O40" s="11">
        <v>7.5</v>
      </c>
      <c r="P40" s="11">
        <v>1.3</v>
      </c>
      <c r="Q40" s="11">
        <v>0.5</v>
      </c>
      <c r="R40" s="11">
        <v>2.6</v>
      </c>
      <c r="S40" s="11">
        <v>1</v>
      </c>
      <c r="T40" s="11">
        <v>3.2</v>
      </c>
      <c r="U40" s="11">
        <v>4.9000000000000004</v>
      </c>
      <c r="V40" s="11">
        <v>2.4</v>
      </c>
      <c r="W40" s="11">
        <v>3.5</v>
      </c>
      <c r="X40" s="11">
        <v>2.5</v>
      </c>
      <c r="Y40" s="11">
        <v>0.8</v>
      </c>
      <c r="Z40" s="11">
        <v>9.1</v>
      </c>
      <c r="AA40" s="11">
        <v>0.7</v>
      </c>
      <c r="AB40" s="11">
        <v>0.1</v>
      </c>
      <c r="AG40" s="107">
        <v>190</v>
      </c>
      <c r="AH40" s="107">
        <f t="shared" ref="AH40" si="651">HLOOKUP(AH$2,$E39:$AE40,2,FALSE)</f>
        <v>4.5999999999999996</v>
      </c>
      <c r="AI40" s="107">
        <f t="shared" ref="AI40" si="652">HLOOKUP(AI$2,$E39:$AE40,2,FALSE)</f>
        <v>19.7</v>
      </c>
      <c r="AJ40" s="107">
        <f t="shared" ref="AJ40" si="653">HLOOKUP(AJ$2,$E39:$AE40,2,FALSE)</f>
        <v>1477.8</v>
      </c>
      <c r="AK40" s="107">
        <f t="shared" ref="AK40" si="654">HLOOKUP(AK$2,$E39:$AE40,2,FALSE)</f>
        <v>817</v>
      </c>
      <c r="AL40" s="107">
        <f t="shared" ref="AL40" si="655">HLOOKUP(AL$2,$E39:$AE40,2,FALSE)</f>
        <v>104</v>
      </c>
      <c r="AM40" s="107">
        <f t="shared" ref="AM40" si="656">HLOOKUP(AM$2,$E39:$AE40,2,FALSE)</f>
        <v>1932.7</v>
      </c>
      <c r="AN40" s="107">
        <f t="shared" ref="AN40" si="657">HLOOKUP(AN$2,$E39:$AE40,2,FALSE)</f>
        <v>5.9</v>
      </c>
      <c r="AO40" s="107">
        <f t="shared" ref="AO40" si="658">HLOOKUP(AO$2,$E39:$AE40,2,FALSE)</f>
        <v>31.8</v>
      </c>
      <c r="AP40" s="107">
        <f t="shared" ref="AP40" si="659">HLOOKUP(AP$2,$E39:$AE40,2,FALSE)</f>
        <v>0.3</v>
      </c>
      <c r="AQ40" s="107">
        <f t="shared" ref="AQ40" si="660">HLOOKUP(AQ$2,$E39:$AE40,2,FALSE)</f>
        <v>0.3</v>
      </c>
      <c r="AR40" s="107" t="e">
        <f t="shared" ref="AR40" si="661">HLOOKUP(AR$2,$E39:$AE40,2,FALSE)</f>
        <v>#N/A</v>
      </c>
      <c r="AS40" s="107" t="e">
        <f t="shared" ref="AS40" si="662">HLOOKUP(AS$2,$E39:$AE40,2,FALSE)</f>
        <v>#N/A</v>
      </c>
      <c r="AT40" s="107">
        <f t="shared" ref="AT40" si="663">HLOOKUP(AT$2,$E39:$AE40,2,FALSE)</f>
        <v>7.5</v>
      </c>
      <c r="AU40" s="107" t="e">
        <f t="shared" ref="AU40" si="664">HLOOKUP(AU$2,$E39:$AE40,2,FALSE)</f>
        <v>#N/A</v>
      </c>
      <c r="AV40" s="107">
        <f t="shared" ref="AV40" si="665">HLOOKUP(AV$2,$E39:$AE40,2,FALSE)</f>
        <v>1.3</v>
      </c>
      <c r="AW40" s="107">
        <f t="shared" ref="AW40" si="666">HLOOKUP(AW$2,$E39:$AE40,2,FALSE)</f>
        <v>0.5</v>
      </c>
      <c r="AX40" s="107">
        <f t="shared" ref="AX40" si="667">HLOOKUP(AX$2,$E39:$AE40,2,FALSE)</f>
        <v>2.6</v>
      </c>
      <c r="AY40" s="107" t="e">
        <f t="shared" ref="AY40" si="668">HLOOKUP(AY$2,$E39:$AE40,2,FALSE)</f>
        <v>#N/A</v>
      </c>
      <c r="AZ40" s="107" t="e">
        <f t="shared" ref="AZ40" si="669">HLOOKUP(AZ$2,$E39:$AE40,2,FALSE)</f>
        <v>#N/A</v>
      </c>
      <c r="BA40" s="107" t="e">
        <f t="shared" ref="BA40" si="670">HLOOKUP(BA$2,$E39:$AE40,2,FALSE)</f>
        <v>#N/A</v>
      </c>
      <c r="BB40" s="107">
        <f t="shared" ref="BB40" si="671">HLOOKUP(BB$2,$E39:$AE40,2,FALSE)</f>
        <v>1</v>
      </c>
      <c r="BC40" s="107">
        <f t="shared" ref="BC40" si="672">HLOOKUP(BC$2,$E39:$AE40,2,FALSE)</f>
        <v>3.2</v>
      </c>
      <c r="BD40" s="107">
        <f t="shared" ref="BD40" si="673">HLOOKUP(BD$2,$E39:$AE40,2,FALSE)</f>
        <v>4.9000000000000004</v>
      </c>
      <c r="BE40" s="107" t="e">
        <f t="shared" ref="BE40" si="674">HLOOKUP(BE$2,$E39:$AE40,2,FALSE)</f>
        <v>#N/A</v>
      </c>
      <c r="BF40" s="107" t="e">
        <f t="shared" ref="BF40" si="675">HLOOKUP(BF$2,$E39:$AE40,2,FALSE)</f>
        <v>#N/A</v>
      </c>
      <c r="BG40" s="107">
        <f t="shared" ref="BG40" si="676">HLOOKUP(BG$2,$E39:$AE40,2,FALSE)</f>
        <v>2.4</v>
      </c>
      <c r="BH40" s="107">
        <f t="shared" ref="BH40" si="677">HLOOKUP(BH$2,$E39:$AE40,2,FALSE)</f>
        <v>3.5</v>
      </c>
      <c r="BI40" s="107">
        <f t="shared" ref="BI40" si="678">HLOOKUP(BI$2,$E39:$AE40,2,FALSE)</f>
        <v>2.5</v>
      </c>
      <c r="BJ40" s="107" t="e">
        <f t="shared" ref="BJ40" si="679">HLOOKUP(BJ$2,$E39:$AE40,2,FALSE)</f>
        <v>#N/A</v>
      </c>
      <c r="BK40" s="107" t="e">
        <f t="shared" ref="BK40" si="680">HLOOKUP(BK$2,$E39:$AE40,2,FALSE)</f>
        <v>#N/A</v>
      </c>
      <c r="BL40" s="107">
        <f t="shared" ref="BL40" si="681">HLOOKUP(BL$2,$E39:$AE40,2,FALSE)</f>
        <v>0.8</v>
      </c>
      <c r="BM40" s="107">
        <f t="shared" ref="BM40" si="682">HLOOKUP(BM$2,$E39:$AE40,2,FALSE)</f>
        <v>9.1</v>
      </c>
      <c r="BN40" s="107" t="e">
        <f t="shared" ref="BN40" si="683">HLOOKUP(BN$2,$E39:$AE40,2,FALSE)</f>
        <v>#N/A</v>
      </c>
      <c r="BO40" s="107" t="e">
        <f t="shared" ref="BO40" si="684">HLOOKUP(BO$2,$E39:$AE40,2,FALSE)</f>
        <v>#N/A</v>
      </c>
      <c r="BP40" s="107">
        <f t="shared" ref="BP40" si="685">HLOOKUP(BP$2,$E39:$AE40,2,FALSE)</f>
        <v>0.7</v>
      </c>
      <c r="BQ40" s="107" t="e">
        <f t="shared" ref="BQ40" si="686">HLOOKUP(BQ$2,$E39:$AE40,2,FALSE)</f>
        <v>#N/A</v>
      </c>
      <c r="BR40" s="107">
        <f t="shared" ref="BR40" si="687">HLOOKUP(BR$2,$E39:$AE40,2,FALSE)</f>
        <v>0.1</v>
      </c>
      <c r="BS40" s="107" t="e">
        <f t="shared" ref="BS40" si="688">HLOOKUP(BS$2,$E39:$AE40,2,FALSE)</f>
        <v>#N/A</v>
      </c>
    </row>
    <row r="41" spans="1:71" x14ac:dyDescent="0.25">
      <c r="B41" s="56">
        <v>199</v>
      </c>
      <c r="D41" s="71" t="s">
        <v>0</v>
      </c>
      <c r="E41" s="11" t="s">
        <v>326</v>
      </c>
      <c r="F41" s="11" t="s">
        <v>327</v>
      </c>
      <c r="G41" s="11" t="s">
        <v>52</v>
      </c>
      <c r="H41" s="11" t="s">
        <v>53</v>
      </c>
      <c r="I41" s="11" t="s">
        <v>328</v>
      </c>
      <c r="J41" s="11" t="s">
        <v>55</v>
      </c>
      <c r="K41" s="11" t="s">
        <v>329</v>
      </c>
      <c r="L41" s="11" t="s">
        <v>330</v>
      </c>
      <c r="M41" s="11" t="s">
        <v>331</v>
      </c>
      <c r="N41" s="11" t="s">
        <v>332</v>
      </c>
      <c r="O41" s="11" t="s">
        <v>334</v>
      </c>
      <c r="P41" s="11" t="s">
        <v>336</v>
      </c>
      <c r="Q41" s="11" t="s">
        <v>338</v>
      </c>
      <c r="R41" s="11" t="s">
        <v>341</v>
      </c>
      <c r="S41" s="11" t="s">
        <v>344</v>
      </c>
      <c r="T41" s="11" t="s">
        <v>340</v>
      </c>
      <c r="U41" s="11" t="s">
        <v>343</v>
      </c>
      <c r="V41" s="11" t="s">
        <v>345</v>
      </c>
      <c r="W41" s="11" t="s">
        <v>346</v>
      </c>
      <c r="X41" s="11" t="s">
        <v>348</v>
      </c>
      <c r="Y41" s="11" t="s">
        <v>353</v>
      </c>
      <c r="Z41" s="11" t="s">
        <v>349</v>
      </c>
      <c r="AA41" s="11" t="s">
        <v>351</v>
      </c>
      <c r="AB41" s="11" t="s">
        <v>350</v>
      </c>
      <c r="BO41" s="107"/>
      <c r="BP41" s="107"/>
      <c r="BQ41" s="107"/>
      <c r="BR41" s="107"/>
      <c r="BS41" s="107"/>
    </row>
    <row r="42" spans="1:71" x14ac:dyDescent="0.25">
      <c r="A42" s="56">
        <v>200</v>
      </c>
      <c r="B42" s="56">
        <v>200</v>
      </c>
      <c r="C42" s="94" t="s">
        <v>454</v>
      </c>
      <c r="D42" s="72" t="s">
        <v>325</v>
      </c>
      <c r="E42" s="11">
        <v>6.9</v>
      </c>
      <c r="F42" s="11">
        <v>24.6</v>
      </c>
      <c r="G42" s="11">
        <v>2081.1</v>
      </c>
      <c r="H42" s="11">
        <v>859.2</v>
      </c>
      <c r="I42" s="11">
        <v>112.7</v>
      </c>
      <c r="J42" s="11">
        <v>2148.6</v>
      </c>
      <c r="K42" s="11">
        <v>12.4</v>
      </c>
      <c r="L42" s="11">
        <v>40</v>
      </c>
      <c r="M42" s="11">
        <v>0.2</v>
      </c>
      <c r="N42" s="11">
        <v>0.4</v>
      </c>
      <c r="O42" s="11">
        <v>7.9</v>
      </c>
      <c r="P42" s="11">
        <v>0.8</v>
      </c>
      <c r="Q42" s="11">
        <v>0.1</v>
      </c>
      <c r="R42" s="11">
        <v>1.3</v>
      </c>
      <c r="S42" s="11">
        <v>1.4</v>
      </c>
      <c r="T42" s="11">
        <v>4.5</v>
      </c>
      <c r="U42" s="11">
        <v>1.1000000000000001</v>
      </c>
      <c r="V42" s="11">
        <v>5.9</v>
      </c>
      <c r="W42" s="11">
        <v>3.9</v>
      </c>
      <c r="X42" s="11">
        <v>1.4</v>
      </c>
      <c r="Y42" s="11">
        <v>0.2</v>
      </c>
      <c r="Z42" s="11">
        <v>12.1</v>
      </c>
      <c r="AA42" s="11">
        <v>0.5</v>
      </c>
      <c r="AB42" s="11">
        <v>0.1</v>
      </c>
      <c r="AG42" s="107">
        <v>200</v>
      </c>
      <c r="AH42" s="107">
        <f t="shared" ref="AH42" si="689">HLOOKUP(AH$2,$E41:$AE42,2,FALSE)</f>
        <v>6.9</v>
      </c>
      <c r="AI42" s="107">
        <f t="shared" ref="AI42" si="690">HLOOKUP(AI$2,$E41:$AE42,2,FALSE)</f>
        <v>24.6</v>
      </c>
      <c r="AJ42" s="107">
        <f t="shared" ref="AJ42" si="691">HLOOKUP(AJ$2,$E41:$AE42,2,FALSE)</f>
        <v>2081.1</v>
      </c>
      <c r="AK42" s="107">
        <f t="shared" ref="AK42" si="692">HLOOKUP(AK$2,$E41:$AE42,2,FALSE)</f>
        <v>859.2</v>
      </c>
      <c r="AL42" s="107">
        <f t="shared" ref="AL42" si="693">HLOOKUP(AL$2,$E41:$AE42,2,FALSE)</f>
        <v>112.7</v>
      </c>
      <c r="AM42" s="107">
        <f t="shared" ref="AM42" si="694">HLOOKUP(AM$2,$E41:$AE42,2,FALSE)</f>
        <v>2148.6</v>
      </c>
      <c r="AN42" s="107">
        <f t="shared" ref="AN42" si="695">HLOOKUP(AN$2,$E41:$AE42,2,FALSE)</f>
        <v>12.4</v>
      </c>
      <c r="AO42" s="107">
        <f t="shared" ref="AO42" si="696">HLOOKUP(AO$2,$E41:$AE42,2,FALSE)</f>
        <v>40</v>
      </c>
      <c r="AP42" s="107">
        <f t="shared" ref="AP42" si="697">HLOOKUP(AP$2,$E41:$AE42,2,FALSE)</f>
        <v>0.2</v>
      </c>
      <c r="AQ42" s="107">
        <f t="shared" ref="AQ42" si="698">HLOOKUP(AQ$2,$E41:$AE42,2,FALSE)</f>
        <v>0.4</v>
      </c>
      <c r="AR42" s="107" t="e">
        <f t="shared" ref="AR42" si="699">HLOOKUP(AR$2,$E41:$AE42,2,FALSE)</f>
        <v>#N/A</v>
      </c>
      <c r="AS42" s="107" t="e">
        <f t="shared" ref="AS42" si="700">HLOOKUP(AS$2,$E41:$AE42,2,FALSE)</f>
        <v>#N/A</v>
      </c>
      <c r="AT42" s="107">
        <f t="shared" ref="AT42" si="701">HLOOKUP(AT$2,$E41:$AE42,2,FALSE)</f>
        <v>7.9</v>
      </c>
      <c r="AU42" s="107" t="e">
        <f t="shared" ref="AU42" si="702">HLOOKUP(AU$2,$E41:$AE42,2,FALSE)</f>
        <v>#N/A</v>
      </c>
      <c r="AV42" s="107">
        <f t="shared" ref="AV42" si="703">HLOOKUP(AV$2,$E41:$AE42,2,FALSE)</f>
        <v>0.8</v>
      </c>
      <c r="AW42" s="107">
        <f t="shared" ref="AW42" si="704">HLOOKUP(AW$2,$E41:$AE42,2,FALSE)</f>
        <v>0.1</v>
      </c>
      <c r="AX42" s="107" t="e">
        <f t="shared" ref="AX42" si="705">HLOOKUP(AX$2,$E41:$AE42,2,FALSE)</f>
        <v>#N/A</v>
      </c>
      <c r="AY42" s="107" t="e">
        <f t="shared" ref="AY42" si="706">HLOOKUP(AY$2,$E41:$AE42,2,FALSE)</f>
        <v>#N/A</v>
      </c>
      <c r="AZ42" s="107" t="e">
        <f t="shared" ref="AZ42" si="707">HLOOKUP(AZ$2,$E41:$AE42,2,FALSE)</f>
        <v>#N/A</v>
      </c>
      <c r="BA42" s="107" t="e">
        <f t="shared" ref="BA42" si="708">HLOOKUP(BA$2,$E41:$AE42,2,FALSE)</f>
        <v>#N/A</v>
      </c>
      <c r="BB42" s="107">
        <f t="shared" ref="BB42" si="709">HLOOKUP(BB$2,$E41:$AE42,2,FALSE)</f>
        <v>1.3</v>
      </c>
      <c r="BC42" s="107">
        <f t="shared" ref="BC42" si="710">HLOOKUP(BC$2,$E41:$AE42,2,FALSE)</f>
        <v>1.4</v>
      </c>
      <c r="BD42" s="107">
        <f t="shared" ref="BD42" si="711">HLOOKUP(BD$2,$E41:$AE42,2,FALSE)</f>
        <v>4.5</v>
      </c>
      <c r="BE42" s="107" t="e">
        <f t="shared" ref="BE42" si="712">HLOOKUP(BE$2,$E41:$AE42,2,FALSE)</f>
        <v>#N/A</v>
      </c>
      <c r="BF42" s="107">
        <f t="shared" ref="BF42" si="713">HLOOKUP(BF$2,$E41:$AE42,2,FALSE)</f>
        <v>1.1000000000000001</v>
      </c>
      <c r="BG42" s="107">
        <f t="shared" ref="BG42" si="714">HLOOKUP(BG$2,$E41:$AE42,2,FALSE)</f>
        <v>5.9</v>
      </c>
      <c r="BH42" s="107" t="e">
        <f t="shared" ref="BH42" si="715">HLOOKUP(BH$2,$E41:$AE42,2,FALSE)</f>
        <v>#N/A</v>
      </c>
      <c r="BI42" s="107">
        <f t="shared" ref="BI42" si="716">HLOOKUP(BI$2,$E41:$AE42,2,FALSE)</f>
        <v>3.9</v>
      </c>
      <c r="BJ42" s="107" t="e">
        <f t="shared" ref="BJ42" si="717">HLOOKUP(BJ$2,$E41:$AE42,2,FALSE)</f>
        <v>#N/A</v>
      </c>
      <c r="BK42" s="107">
        <f t="shared" ref="BK42" si="718">HLOOKUP(BK$2,$E41:$AE42,2,FALSE)</f>
        <v>1.4</v>
      </c>
      <c r="BL42" s="107">
        <f t="shared" ref="BL42" si="719">HLOOKUP(BL$2,$E41:$AE42,2,FALSE)</f>
        <v>0.2</v>
      </c>
      <c r="BM42" s="107">
        <f t="shared" ref="BM42" si="720">HLOOKUP(BM$2,$E41:$AE42,2,FALSE)</f>
        <v>12.1</v>
      </c>
      <c r="BN42" s="107" t="e">
        <f t="shared" ref="BN42" si="721">HLOOKUP(BN$2,$E41:$AE42,2,FALSE)</f>
        <v>#N/A</v>
      </c>
      <c r="BO42" s="107" t="e">
        <f t="shared" ref="BO42" si="722">HLOOKUP(BO$2,$E41:$AE42,2,FALSE)</f>
        <v>#N/A</v>
      </c>
      <c r="BP42" s="107">
        <f t="shared" ref="BP42" si="723">HLOOKUP(BP$2,$E41:$AE42,2,FALSE)</f>
        <v>0.5</v>
      </c>
      <c r="BQ42" s="107" t="e">
        <f t="shared" ref="BQ42" si="724">HLOOKUP(BQ$2,$E41:$AE42,2,FALSE)</f>
        <v>#N/A</v>
      </c>
      <c r="BR42" s="107">
        <f t="shared" ref="BR42" si="725">HLOOKUP(BR$2,$E41:$AE42,2,FALSE)</f>
        <v>0.1</v>
      </c>
      <c r="BS42" s="107" t="e">
        <f t="shared" ref="BS42" si="726">HLOOKUP(BS$2,$E41:$AE42,2,FALSE)</f>
        <v>#N/A</v>
      </c>
    </row>
    <row r="43" spans="1:71" x14ac:dyDescent="0.25">
      <c r="B43" s="56">
        <v>209</v>
      </c>
      <c r="C43" s="44"/>
      <c r="D43" s="71" t="s">
        <v>0</v>
      </c>
      <c r="E43" s="11" t="s">
        <v>326</v>
      </c>
      <c r="F43" s="11" t="s">
        <v>327</v>
      </c>
      <c r="G43" s="11" t="s">
        <v>52</v>
      </c>
      <c r="H43" s="11" t="s">
        <v>53</v>
      </c>
      <c r="I43" s="11" t="s">
        <v>328</v>
      </c>
      <c r="J43" s="11" t="s">
        <v>55</v>
      </c>
      <c r="K43" s="11" t="s">
        <v>329</v>
      </c>
      <c r="L43" s="11" t="s">
        <v>330</v>
      </c>
      <c r="M43" s="11" t="s">
        <v>333</v>
      </c>
      <c r="N43" s="11" t="s">
        <v>334</v>
      </c>
      <c r="O43" s="11" t="s">
        <v>336</v>
      </c>
      <c r="P43" s="11" t="s">
        <v>338</v>
      </c>
      <c r="Q43" s="11" t="s">
        <v>341</v>
      </c>
      <c r="R43" s="11" t="s">
        <v>344</v>
      </c>
      <c r="S43" s="11" t="s">
        <v>340</v>
      </c>
      <c r="T43" s="11" t="s">
        <v>343</v>
      </c>
      <c r="U43" s="11" t="s">
        <v>345</v>
      </c>
      <c r="V43" s="11" t="s">
        <v>346</v>
      </c>
      <c r="W43" s="11" t="s">
        <v>349</v>
      </c>
      <c r="X43" s="11" t="s">
        <v>351</v>
      </c>
      <c r="Y43" s="11" t="s">
        <v>350</v>
      </c>
      <c r="BO43" s="107"/>
      <c r="BP43" s="107"/>
      <c r="BQ43" s="107"/>
      <c r="BR43" s="107"/>
      <c r="BS43" s="107"/>
    </row>
    <row r="44" spans="1:71" x14ac:dyDescent="0.25">
      <c r="A44" s="56">
        <v>210</v>
      </c>
      <c r="B44" s="56">
        <v>210</v>
      </c>
      <c r="C44" s="94" t="s">
        <v>430</v>
      </c>
      <c r="D44" s="72" t="s">
        <v>325</v>
      </c>
      <c r="E44" s="11">
        <v>7.8</v>
      </c>
      <c r="F44" s="11">
        <v>25.3</v>
      </c>
      <c r="G44" s="11">
        <v>1819.8</v>
      </c>
      <c r="H44" s="11">
        <v>870.5</v>
      </c>
      <c r="I44" s="11">
        <v>110.8</v>
      </c>
      <c r="J44" s="11">
        <v>2010.9</v>
      </c>
      <c r="K44" s="11">
        <v>14.3</v>
      </c>
      <c r="L44" s="11">
        <v>38.799999999999997</v>
      </c>
      <c r="M44" s="11">
        <v>0.1</v>
      </c>
      <c r="N44" s="11">
        <v>5.7</v>
      </c>
      <c r="O44" s="11">
        <v>0.4</v>
      </c>
      <c r="P44" s="11">
        <v>0.3</v>
      </c>
      <c r="Q44" s="11">
        <v>0.7</v>
      </c>
      <c r="R44" s="11">
        <v>1.1000000000000001</v>
      </c>
      <c r="S44" s="11">
        <v>3.7</v>
      </c>
      <c r="T44" s="11">
        <v>1.2</v>
      </c>
      <c r="U44" s="11">
        <v>4.9000000000000004</v>
      </c>
      <c r="V44" s="11">
        <v>4.3</v>
      </c>
      <c r="W44" s="11">
        <v>9.1999999999999993</v>
      </c>
      <c r="X44" s="11">
        <v>1.9</v>
      </c>
      <c r="Y44" s="11">
        <v>0.4</v>
      </c>
      <c r="AG44" s="107">
        <v>210</v>
      </c>
      <c r="AH44" s="107">
        <f t="shared" ref="AH44" si="727">HLOOKUP(AH$2,$E43:$AE44,2,FALSE)</f>
        <v>7.8</v>
      </c>
      <c r="AI44" s="107">
        <f t="shared" ref="AI44" si="728">HLOOKUP(AI$2,$E43:$AE44,2,FALSE)</f>
        <v>25.3</v>
      </c>
      <c r="AJ44" s="107">
        <f t="shared" ref="AJ44" si="729">HLOOKUP(AJ$2,$E43:$AE44,2,FALSE)</f>
        <v>1819.8</v>
      </c>
      <c r="AK44" s="107">
        <f t="shared" ref="AK44" si="730">HLOOKUP(AK$2,$E43:$AE44,2,FALSE)</f>
        <v>870.5</v>
      </c>
      <c r="AL44" s="107">
        <f t="shared" ref="AL44" si="731">HLOOKUP(AL$2,$E43:$AE44,2,FALSE)</f>
        <v>110.8</v>
      </c>
      <c r="AM44" s="107">
        <f t="shared" ref="AM44" si="732">HLOOKUP(AM$2,$E43:$AE44,2,FALSE)</f>
        <v>2010.9</v>
      </c>
      <c r="AN44" s="107">
        <f t="shared" ref="AN44" si="733">HLOOKUP(AN$2,$E43:$AE44,2,FALSE)</f>
        <v>14.3</v>
      </c>
      <c r="AO44" s="107">
        <f t="shared" ref="AO44" si="734">HLOOKUP(AO$2,$E43:$AE44,2,FALSE)</f>
        <v>38.799999999999997</v>
      </c>
      <c r="AP44" s="107" t="e">
        <f t="shared" ref="AP44" si="735">HLOOKUP(AP$2,$E43:$AE44,2,FALSE)</f>
        <v>#N/A</v>
      </c>
      <c r="AQ44" s="107" t="e">
        <f t="shared" ref="AQ44" si="736">HLOOKUP(AQ$2,$E43:$AE44,2,FALSE)</f>
        <v>#N/A</v>
      </c>
      <c r="AR44" s="107" t="e">
        <f t="shared" ref="AR44" si="737">HLOOKUP(AR$2,$E43:$AE44,2,FALSE)</f>
        <v>#N/A</v>
      </c>
      <c r="AS44" s="107">
        <f t="shared" ref="AS44" si="738">HLOOKUP(AS$2,$E43:$AE44,2,FALSE)</f>
        <v>0.1</v>
      </c>
      <c r="AT44" s="107">
        <f t="shared" ref="AT44" si="739">HLOOKUP(AT$2,$E43:$AE44,2,FALSE)</f>
        <v>5.7</v>
      </c>
      <c r="AU44" s="107" t="e">
        <f t="shared" ref="AU44" si="740">HLOOKUP(AU$2,$E43:$AE44,2,FALSE)</f>
        <v>#N/A</v>
      </c>
      <c r="AV44" s="107">
        <f t="shared" ref="AV44" si="741">HLOOKUP(AV$2,$E43:$AE44,2,FALSE)</f>
        <v>0.4</v>
      </c>
      <c r="AW44" s="107">
        <f t="shared" ref="AW44" si="742">HLOOKUP(AW$2,$E43:$AE44,2,FALSE)</f>
        <v>0.3</v>
      </c>
      <c r="AX44" s="107" t="e">
        <f t="shared" ref="AX44" si="743">HLOOKUP(AX$2,$E43:$AE44,2,FALSE)</f>
        <v>#N/A</v>
      </c>
      <c r="AY44" s="107" t="e">
        <f t="shared" ref="AY44" si="744">HLOOKUP(AY$2,$E43:$AE44,2,FALSE)</f>
        <v>#N/A</v>
      </c>
      <c r="AZ44" s="107" t="e">
        <f t="shared" ref="AZ44" si="745">HLOOKUP(AZ$2,$E43:$AE44,2,FALSE)</f>
        <v>#N/A</v>
      </c>
      <c r="BA44" s="107" t="e">
        <f t="shared" ref="BA44" si="746">HLOOKUP(BA$2,$E43:$AE44,2,FALSE)</f>
        <v>#N/A</v>
      </c>
      <c r="BB44" s="107">
        <f t="shared" ref="BB44" si="747">HLOOKUP(BB$2,$E43:$AE44,2,FALSE)</f>
        <v>0.7</v>
      </c>
      <c r="BC44" s="107">
        <f t="shared" ref="BC44" si="748">HLOOKUP(BC$2,$E43:$AE44,2,FALSE)</f>
        <v>1.1000000000000001</v>
      </c>
      <c r="BD44" s="107">
        <f t="shared" ref="BD44" si="749">HLOOKUP(BD$2,$E43:$AE44,2,FALSE)</f>
        <v>3.7</v>
      </c>
      <c r="BE44" s="107" t="e">
        <f t="shared" ref="BE44" si="750">HLOOKUP(BE$2,$E43:$AE44,2,FALSE)</f>
        <v>#N/A</v>
      </c>
      <c r="BF44" s="107">
        <f t="shared" ref="BF44" si="751">HLOOKUP(BF$2,$E43:$AE44,2,FALSE)</f>
        <v>1.2</v>
      </c>
      <c r="BG44" s="107">
        <f t="shared" ref="BG44" si="752">HLOOKUP(BG$2,$E43:$AE44,2,FALSE)</f>
        <v>4.9000000000000004</v>
      </c>
      <c r="BH44" s="107" t="e">
        <f t="shared" ref="BH44" si="753">HLOOKUP(BH$2,$E43:$AE44,2,FALSE)</f>
        <v>#N/A</v>
      </c>
      <c r="BI44" s="107">
        <f t="shared" ref="BI44" si="754">HLOOKUP(BI$2,$E43:$AE44,2,FALSE)</f>
        <v>4.3</v>
      </c>
      <c r="BJ44" s="107" t="e">
        <f t="shared" ref="BJ44" si="755">HLOOKUP(BJ$2,$E43:$AE44,2,FALSE)</f>
        <v>#N/A</v>
      </c>
      <c r="BK44" s="107" t="e">
        <f t="shared" ref="BK44" si="756">HLOOKUP(BK$2,$E43:$AE44,2,FALSE)</f>
        <v>#N/A</v>
      </c>
      <c r="BL44" s="107" t="e">
        <f t="shared" ref="BL44" si="757">HLOOKUP(BL$2,$E43:$AE44,2,FALSE)</f>
        <v>#N/A</v>
      </c>
      <c r="BM44" s="107">
        <f t="shared" ref="BM44" si="758">HLOOKUP(BM$2,$E43:$AE44,2,FALSE)</f>
        <v>9.1999999999999993</v>
      </c>
      <c r="BN44" s="107" t="e">
        <f t="shared" ref="BN44" si="759">HLOOKUP(BN$2,$E43:$AE44,2,FALSE)</f>
        <v>#N/A</v>
      </c>
      <c r="BO44" s="107" t="e">
        <f t="shared" ref="BO44" si="760">HLOOKUP(BO$2,$E43:$AE44,2,FALSE)</f>
        <v>#N/A</v>
      </c>
      <c r="BP44" s="107">
        <f t="shared" ref="BP44" si="761">HLOOKUP(BP$2,$E43:$AE44,2,FALSE)</f>
        <v>1.9</v>
      </c>
      <c r="BQ44" s="107" t="e">
        <f t="shared" ref="BQ44" si="762">HLOOKUP(BQ$2,$E43:$AE44,2,FALSE)</f>
        <v>#N/A</v>
      </c>
      <c r="BR44" s="107">
        <f t="shared" ref="BR44" si="763">HLOOKUP(BR$2,$E43:$AE44,2,FALSE)</f>
        <v>0.4</v>
      </c>
      <c r="BS44" s="107" t="e">
        <f t="shared" ref="BS44" si="764">HLOOKUP(BS$2,$E43:$AE44,2,FALSE)</f>
        <v>#N/A</v>
      </c>
    </row>
    <row r="45" spans="1:71" x14ac:dyDescent="0.25">
      <c r="B45" s="56">
        <v>219</v>
      </c>
      <c r="D45" s="71" t="s">
        <v>0</v>
      </c>
      <c r="E45" s="11" t="s">
        <v>326</v>
      </c>
      <c r="F45" s="11" t="s">
        <v>327</v>
      </c>
      <c r="G45" s="11" t="s">
        <v>52</v>
      </c>
      <c r="H45" s="11" t="s">
        <v>53</v>
      </c>
      <c r="I45" s="11" t="s">
        <v>328</v>
      </c>
      <c r="J45" s="11" t="s">
        <v>55</v>
      </c>
      <c r="K45" s="11" t="s">
        <v>329</v>
      </c>
      <c r="L45" s="11" t="s">
        <v>330</v>
      </c>
      <c r="M45" s="11" t="s">
        <v>331</v>
      </c>
      <c r="N45" s="11" t="s">
        <v>332</v>
      </c>
      <c r="O45" s="11" t="s">
        <v>335</v>
      </c>
      <c r="P45" s="11" t="s">
        <v>333</v>
      </c>
      <c r="Q45" s="11" t="s">
        <v>334</v>
      </c>
      <c r="R45" s="11" t="s">
        <v>338</v>
      </c>
      <c r="S45" s="11" t="s">
        <v>341</v>
      </c>
      <c r="T45" s="11" t="s">
        <v>344</v>
      </c>
      <c r="U45" s="11" t="s">
        <v>340</v>
      </c>
      <c r="V45" s="11" t="s">
        <v>345</v>
      </c>
      <c r="W45" s="11" t="s">
        <v>352</v>
      </c>
      <c r="X45" s="11" t="s">
        <v>346</v>
      </c>
      <c r="Y45" s="11" t="s">
        <v>349</v>
      </c>
      <c r="Z45" s="11" t="s">
        <v>351</v>
      </c>
      <c r="AA45" s="11" t="s">
        <v>354</v>
      </c>
      <c r="AB45" s="11" t="s">
        <v>350</v>
      </c>
      <c r="BO45" s="107"/>
      <c r="BP45" s="107"/>
      <c r="BQ45" s="107"/>
      <c r="BR45" s="107"/>
      <c r="BS45" s="107"/>
    </row>
    <row r="46" spans="1:71" x14ac:dyDescent="0.25">
      <c r="A46" s="56">
        <v>220</v>
      </c>
      <c r="B46" s="56">
        <v>220</v>
      </c>
      <c r="C46" s="94" t="s">
        <v>421</v>
      </c>
      <c r="D46" s="72" t="s">
        <v>325</v>
      </c>
      <c r="E46" s="11">
        <v>5.6</v>
      </c>
      <c r="F46" s="11">
        <v>23</v>
      </c>
      <c r="G46" s="11">
        <v>1380.2</v>
      </c>
      <c r="H46" s="11">
        <v>632.4</v>
      </c>
      <c r="I46" s="11">
        <v>95.4</v>
      </c>
      <c r="J46" s="11">
        <v>1684.8</v>
      </c>
      <c r="K46" s="11">
        <v>8.3000000000000007</v>
      </c>
      <c r="L46" s="11">
        <v>28.2</v>
      </c>
      <c r="M46" s="11">
        <v>0.2</v>
      </c>
      <c r="N46" s="11">
        <v>0.4</v>
      </c>
      <c r="O46" s="11">
        <v>1.2</v>
      </c>
      <c r="P46" s="11">
        <v>0.1</v>
      </c>
      <c r="Q46" s="11">
        <v>5.3</v>
      </c>
      <c r="R46" s="11">
        <v>0.3</v>
      </c>
      <c r="S46" s="11">
        <v>2.7</v>
      </c>
      <c r="T46" s="11">
        <v>2.8</v>
      </c>
      <c r="U46" s="11">
        <v>1.5</v>
      </c>
      <c r="V46" s="11">
        <v>3.2</v>
      </c>
      <c r="W46" s="11">
        <v>1.2</v>
      </c>
      <c r="X46" s="11">
        <v>2.1</v>
      </c>
      <c r="Y46" s="11">
        <v>7.5</v>
      </c>
      <c r="Z46" s="11">
        <v>0.8</v>
      </c>
      <c r="AA46" s="11">
        <v>0.4</v>
      </c>
      <c r="AB46" s="11">
        <v>0.6</v>
      </c>
      <c r="AG46" s="107">
        <v>220</v>
      </c>
      <c r="AH46" s="107">
        <f t="shared" ref="AH46" si="765">HLOOKUP(AH$2,$E45:$AE46,2,FALSE)</f>
        <v>5.6</v>
      </c>
      <c r="AI46" s="107">
        <f t="shared" ref="AI46" si="766">HLOOKUP(AI$2,$E45:$AE46,2,FALSE)</f>
        <v>23</v>
      </c>
      <c r="AJ46" s="107">
        <f t="shared" ref="AJ46" si="767">HLOOKUP(AJ$2,$E45:$AE46,2,FALSE)</f>
        <v>1380.2</v>
      </c>
      <c r="AK46" s="107">
        <f t="shared" ref="AK46" si="768">HLOOKUP(AK$2,$E45:$AE46,2,FALSE)</f>
        <v>632.4</v>
      </c>
      <c r="AL46" s="107">
        <f t="shared" ref="AL46" si="769">HLOOKUP(AL$2,$E45:$AE46,2,FALSE)</f>
        <v>95.4</v>
      </c>
      <c r="AM46" s="107">
        <f t="shared" ref="AM46" si="770">HLOOKUP(AM$2,$E45:$AE46,2,FALSE)</f>
        <v>1684.8</v>
      </c>
      <c r="AN46" s="107">
        <f t="shared" ref="AN46" si="771">HLOOKUP(AN$2,$E45:$AE46,2,FALSE)</f>
        <v>8.3000000000000007</v>
      </c>
      <c r="AO46" s="107">
        <f t="shared" ref="AO46" si="772">HLOOKUP(AO$2,$E45:$AE46,2,FALSE)</f>
        <v>28.2</v>
      </c>
      <c r="AP46" s="107">
        <f t="shared" ref="AP46" si="773">HLOOKUP(AP$2,$E45:$AE46,2,FALSE)</f>
        <v>0.2</v>
      </c>
      <c r="AQ46" s="107">
        <f t="shared" ref="AQ46" si="774">HLOOKUP(AQ$2,$E45:$AE46,2,FALSE)</f>
        <v>0.4</v>
      </c>
      <c r="AR46" s="107">
        <f t="shared" ref="AR46" si="775">HLOOKUP(AR$2,$E45:$AE46,2,FALSE)</f>
        <v>1.2</v>
      </c>
      <c r="AS46" s="107">
        <f t="shared" ref="AS46" si="776">HLOOKUP(AS$2,$E45:$AE46,2,FALSE)</f>
        <v>0.1</v>
      </c>
      <c r="AT46" s="107">
        <f t="shared" ref="AT46" si="777">HLOOKUP(AT$2,$E45:$AE46,2,FALSE)</f>
        <v>5.3</v>
      </c>
      <c r="AU46" s="107" t="e">
        <f t="shared" ref="AU46" si="778">HLOOKUP(AU$2,$E45:$AE46,2,FALSE)</f>
        <v>#N/A</v>
      </c>
      <c r="AV46" s="107" t="e">
        <f t="shared" ref="AV46" si="779">HLOOKUP(AV$2,$E45:$AE46,2,FALSE)</f>
        <v>#N/A</v>
      </c>
      <c r="AW46" s="107">
        <f t="shared" ref="AW46" si="780">HLOOKUP(AW$2,$E45:$AE46,2,FALSE)</f>
        <v>0.3</v>
      </c>
      <c r="AX46" s="107" t="e">
        <f t="shared" ref="AX46" si="781">HLOOKUP(AX$2,$E45:$AE46,2,FALSE)</f>
        <v>#N/A</v>
      </c>
      <c r="AY46" s="107" t="e">
        <f t="shared" ref="AY46" si="782">HLOOKUP(AY$2,$E45:$AE46,2,FALSE)</f>
        <v>#N/A</v>
      </c>
      <c r="AZ46" s="107" t="e">
        <f t="shared" ref="AZ46" si="783">HLOOKUP(AZ$2,$E45:$AE46,2,FALSE)</f>
        <v>#N/A</v>
      </c>
      <c r="BA46" s="107" t="e">
        <f t="shared" ref="BA46" si="784">HLOOKUP(BA$2,$E45:$AE46,2,FALSE)</f>
        <v>#N/A</v>
      </c>
      <c r="BB46" s="107">
        <f t="shared" ref="BB46" si="785">HLOOKUP(BB$2,$E45:$AE46,2,FALSE)</f>
        <v>2.7</v>
      </c>
      <c r="BC46" s="107">
        <f t="shared" ref="BC46" si="786">HLOOKUP(BC$2,$E45:$AE46,2,FALSE)</f>
        <v>2.8</v>
      </c>
      <c r="BD46" s="107">
        <f t="shared" ref="BD46" si="787">HLOOKUP(BD$2,$E45:$AE46,2,FALSE)</f>
        <v>1.5</v>
      </c>
      <c r="BE46" s="107" t="e">
        <f t="shared" ref="BE46" si="788">HLOOKUP(BE$2,$E45:$AE46,2,FALSE)</f>
        <v>#N/A</v>
      </c>
      <c r="BF46" s="107" t="e">
        <f t="shared" ref="BF46" si="789">HLOOKUP(BF$2,$E45:$AE46,2,FALSE)</f>
        <v>#N/A</v>
      </c>
      <c r="BG46" s="107">
        <f t="shared" ref="BG46" si="790">HLOOKUP(BG$2,$E45:$AE46,2,FALSE)</f>
        <v>3.2</v>
      </c>
      <c r="BH46" s="107">
        <f t="shared" ref="BH46" si="791">HLOOKUP(BH$2,$E45:$AE46,2,FALSE)</f>
        <v>1.2</v>
      </c>
      <c r="BI46" s="107">
        <f t="shared" ref="BI46" si="792">HLOOKUP(BI$2,$E45:$AE46,2,FALSE)</f>
        <v>2.1</v>
      </c>
      <c r="BJ46" s="107" t="e">
        <f t="shared" ref="BJ46" si="793">HLOOKUP(BJ$2,$E45:$AE46,2,FALSE)</f>
        <v>#N/A</v>
      </c>
      <c r="BK46" s="107" t="e">
        <f t="shared" ref="BK46" si="794">HLOOKUP(BK$2,$E45:$AE46,2,FALSE)</f>
        <v>#N/A</v>
      </c>
      <c r="BL46" s="107" t="e">
        <f t="shared" ref="BL46" si="795">HLOOKUP(BL$2,$E45:$AE46,2,FALSE)</f>
        <v>#N/A</v>
      </c>
      <c r="BM46" s="107">
        <f t="shared" ref="BM46" si="796">HLOOKUP(BM$2,$E45:$AE46,2,FALSE)</f>
        <v>7.5</v>
      </c>
      <c r="BN46" s="107" t="e">
        <f t="shared" ref="BN46" si="797">HLOOKUP(BN$2,$E45:$AE46,2,FALSE)</f>
        <v>#N/A</v>
      </c>
      <c r="BO46" s="107" t="e">
        <f t="shared" ref="BO46" si="798">HLOOKUP(BO$2,$E45:$AE46,2,FALSE)</f>
        <v>#N/A</v>
      </c>
      <c r="BP46" s="107">
        <f t="shared" ref="BP46" si="799">HLOOKUP(BP$2,$E45:$AE46,2,FALSE)</f>
        <v>0.8</v>
      </c>
      <c r="BQ46" s="107">
        <f t="shared" ref="BQ46" si="800">HLOOKUP(BQ$2,$E45:$AE46,2,FALSE)</f>
        <v>0.4</v>
      </c>
      <c r="BR46" s="107">
        <f t="shared" ref="BR46" si="801">HLOOKUP(BR$2,$E45:$AE46,2,FALSE)</f>
        <v>0.6</v>
      </c>
      <c r="BS46" s="107" t="e">
        <f t="shared" ref="BS46" si="802">HLOOKUP(BS$2,$E45:$AE46,2,FALSE)</f>
        <v>#N/A</v>
      </c>
    </row>
    <row r="47" spans="1:71" x14ac:dyDescent="0.25">
      <c r="B47" s="56">
        <v>229</v>
      </c>
      <c r="D47" s="71" t="s">
        <v>0</v>
      </c>
      <c r="E47" s="11" t="s">
        <v>326</v>
      </c>
      <c r="F47" s="11" t="s">
        <v>327</v>
      </c>
      <c r="G47" s="11" t="s">
        <v>52</v>
      </c>
      <c r="H47" s="11" t="s">
        <v>53</v>
      </c>
      <c r="I47" s="11" t="s">
        <v>328</v>
      </c>
      <c r="J47" s="11" t="s">
        <v>55</v>
      </c>
      <c r="K47" s="11" t="s">
        <v>329</v>
      </c>
      <c r="L47" s="11" t="s">
        <v>330</v>
      </c>
      <c r="M47" s="11" t="s">
        <v>331</v>
      </c>
      <c r="N47" s="11" t="s">
        <v>332</v>
      </c>
      <c r="O47" s="11" t="s">
        <v>334</v>
      </c>
      <c r="P47" s="11" t="s">
        <v>336</v>
      </c>
      <c r="Q47" s="11" t="s">
        <v>341</v>
      </c>
      <c r="R47" s="11" t="s">
        <v>344</v>
      </c>
      <c r="S47" s="11" t="s">
        <v>340</v>
      </c>
      <c r="T47" s="11" t="s">
        <v>345</v>
      </c>
      <c r="U47" s="11" t="s">
        <v>352</v>
      </c>
      <c r="V47" s="11" t="s">
        <v>346</v>
      </c>
      <c r="W47" s="11" t="s">
        <v>349</v>
      </c>
      <c r="X47" s="11" t="s">
        <v>351</v>
      </c>
      <c r="Y47" s="11" t="s">
        <v>350</v>
      </c>
      <c r="BO47" s="107"/>
      <c r="BP47" s="107"/>
      <c r="BQ47" s="107"/>
      <c r="BR47" s="107"/>
      <c r="BS47" s="107"/>
    </row>
    <row r="48" spans="1:71" x14ac:dyDescent="0.25">
      <c r="A48" s="56">
        <v>230</v>
      </c>
      <c r="B48" s="56">
        <v>230</v>
      </c>
      <c r="C48" s="94" t="s">
        <v>429</v>
      </c>
      <c r="D48" s="72" t="s">
        <v>325</v>
      </c>
      <c r="E48" s="11">
        <v>6.8</v>
      </c>
      <c r="F48" s="11">
        <v>28.7</v>
      </c>
      <c r="G48" s="11">
        <v>2278.6999999999998</v>
      </c>
      <c r="H48" s="11">
        <v>760.8</v>
      </c>
      <c r="I48" s="11">
        <v>105</v>
      </c>
      <c r="J48" s="11">
        <v>1899.4</v>
      </c>
      <c r="K48" s="11">
        <v>9.1999999999999993</v>
      </c>
      <c r="L48" s="11">
        <v>34.299999999999997</v>
      </c>
      <c r="M48" s="11">
        <v>0.4</v>
      </c>
      <c r="N48" s="11">
        <v>0.4</v>
      </c>
      <c r="O48" s="11">
        <v>5.5</v>
      </c>
      <c r="P48" s="11">
        <v>0.5</v>
      </c>
      <c r="Q48" s="11">
        <v>1.3</v>
      </c>
      <c r="R48" s="11">
        <v>1.8</v>
      </c>
      <c r="S48" s="11">
        <v>0.9</v>
      </c>
      <c r="T48" s="11">
        <v>1.4</v>
      </c>
      <c r="U48" s="11">
        <v>3.7</v>
      </c>
      <c r="V48" s="11">
        <v>1.7</v>
      </c>
      <c r="W48" s="11">
        <v>7.2</v>
      </c>
      <c r="X48" s="11">
        <v>0.9</v>
      </c>
      <c r="Y48" s="11">
        <v>0.3</v>
      </c>
      <c r="AG48" s="107">
        <v>230</v>
      </c>
      <c r="AH48" s="107">
        <f t="shared" ref="AH48" si="803">HLOOKUP(AH$2,$E47:$AE48,2,FALSE)</f>
        <v>6.8</v>
      </c>
      <c r="AI48" s="107">
        <f t="shared" ref="AI48" si="804">HLOOKUP(AI$2,$E47:$AE48,2,FALSE)</f>
        <v>28.7</v>
      </c>
      <c r="AJ48" s="107">
        <f t="shared" ref="AJ48" si="805">HLOOKUP(AJ$2,$E47:$AE48,2,FALSE)</f>
        <v>2278.6999999999998</v>
      </c>
      <c r="AK48" s="107">
        <f t="shared" ref="AK48" si="806">HLOOKUP(AK$2,$E47:$AE48,2,FALSE)</f>
        <v>760.8</v>
      </c>
      <c r="AL48" s="107">
        <f t="shared" ref="AL48" si="807">HLOOKUP(AL$2,$E47:$AE48,2,FALSE)</f>
        <v>105</v>
      </c>
      <c r="AM48" s="107">
        <f t="shared" ref="AM48" si="808">HLOOKUP(AM$2,$E47:$AE48,2,FALSE)</f>
        <v>1899.4</v>
      </c>
      <c r="AN48" s="107">
        <f t="shared" ref="AN48" si="809">HLOOKUP(AN$2,$E47:$AE48,2,FALSE)</f>
        <v>9.1999999999999993</v>
      </c>
      <c r="AO48" s="107">
        <f t="shared" ref="AO48" si="810">HLOOKUP(AO$2,$E47:$AE48,2,FALSE)</f>
        <v>34.299999999999997</v>
      </c>
      <c r="AP48" s="107">
        <f t="shared" ref="AP48" si="811">HLOOKUP(AP$2,$E47:$AE48,2,FALSE)</f>
        <v>0.4</v>
      </c>
      <c r="AQ48" s="107">
        <f t="shared" ref="AQ48" si="812">HLOOKUP(AQ$2,$E47:$AE48,2,FALSE)</f>
        <v>0.4</v>
      </c>
      <c r="AR48" s="107" t="e">
        <f t="shared" ref="AR48" si="813">HLOOKUP(AR$2,$E47:$AE48,2,FALSE)</f>
        <v>#N/A</v>
      </c>
      <c r="AS48" s="107" t="e">
        <f t="shared" ref="AS48" si="814">HLOOKUP(AS$2,$E47:$AE48,2,FALSE)</f>
        <v>#N/A</v>
      </c>
      <c r="AT48" s="107">
        <f t="shared" ref="AT48" si="815">HLOOKUP(AT$2,$E47:$AE48,2,FALSE)</f>
        <v>5.5</v>
      </c>
      <c r="AU48" s="107" t="e">
        <f t="shared" ref="AU48" si="816">HLOOKUP(AU$2,$E47:$AE48,2,FALSE)</f>
        <v>#N/A</v>
      </c>
      <c r="AV48" s="107">
        <f t="shared" ref="AV48" si="817">HLOOKUP(AV$2,$E47:$AE48,2,FALSE)</f>
        <v>0.5</v>
      </c>
      <c r="AW48" s="107" t="e">
        <f t="shared" ref="AW48" si="818">HLOOKUP(AW$2,$E47:$AE48,2,FALSE)</f>
        <v>#N/A</v>
      </c>
      <c r="AX48" s="107" t="e">
        <f t="shared" ref="AX48" si="819">HLOOKUP(AX$2,$E47:$AE48,2,FALSE)</f>
        <v>#N/A</v>
      </c>
      <c r="AY48" s="107" t="e">
        <f t="shared" ref="AY48" si="820">HLOOKUP(AY$2,$E47:$AE48,2,FALSE)</f>
        <v>#N/A</v>
      </c>
      <c r="AZ48" s="107" t="e">
        <f t="shared" ref="AZ48" si="821">HLOOKUP(AZ$2,$E47:$AE48,2,FALSE)</f>
        <v>#N/A</v>
      </c>
      <c r="BA48" s="107" t="e">
        <f t="shared" ref="BA48" si="822">HLOOKUP(BA$2,$E47:$AE48,2,FALSE)</f>
        <v>#N/A</v>
      </c>
      <c r="BB48" s="107">
        <f t="shared" ref="BB48" si="823">HLOOKUP(BB$2,$E47:$AE48,2,FALSE)</f>
        <v>1.3</v>
      </c>
      <c r="BC48" s="107">
        <f t="shared" ref="BC48" si="824">HLOOKUP(BC$2,$E47:$AE48,2,FALSE)</f>
        <v>1.8</v>
      </c>
      <c r="BD48" s="107">
        <f t="shared" ref="BD48" si="825">HLOOKUP(BD$2,$E47:$AE48,2,FALSE)</f>
        <v>0.9</v>
      </c>
      <c r="BE48" s="107" t="e">
        <f t="shared" ref="BE48" si="826">HLOOKUP(BE$2,$E47:$AE48,2,FALSE)</f>
        <v>#N/A</v>
      </c>
      <c r="BF48" s="107" t="e">
        <f t="shared" ref="BF48" si="827">HLOOKUP(BF$2,$E47:$AE48,2,FALSE)</f>
        <v>#N/A</v>
      </c>
      <c r="BG48" s="107">
        <f t="shared" ref="BG48" si="828">HLOOKUP(BG$2,$E47:$AE48,2,FALSE)</f>
        <v>1.4</v>
      </c>
      <c r="BH48" s="107">
        <f t="shared" ref="BH48" si="829">HLOOKUP(BH$2,$E47:$AE48,2,FALSE)</f>
        <v>3.7</v>
      </c>
      <c r="BI48" s="107">
        <f t="shared" ref="BI48" si="830">HLOOKUP(BI$2,$E47:$AE48,2,FALSE)</f>
        <v>1.7</v>
      </c>
      <c r="BJ48" s="107" t="e">
        <f t="shared" ref="BJ48" si="831">HLOOKUP(BJ$2,$E47:$AE48,2,FALSE)</f>
        <v>#N/A</v>
      </c>
      <c r="BK48" s="107" t="e">
        <f t="shared" ref="BK48" si="832">HLOOKUP(BK$2,$E47:$AE48,2,FALSE)</f>
        <v>#N/A</v>
      </c>
      <c r="BL48" s="107" t="e">
        <f t="shared" ref="BL48" si="833">HLOOKUP(BL$2,$E47:$AE48,2,FALSE)</f>
        <v>#N/A</v>
      </c>
      <c r="BM48" s="107">
        <f t="shared" ref="BM48" si="834">HLOOKUP(BM$2,$E47:$AE48,2,FALSE)</f>
        <v>7.2</v>
      </c>
      <c r="BN48" s="107" t="e">
        <f t="shared" ref="BN48" si="835">HLOOKUP(BN$2,$E47:$AE48,2,FALSE)</f>
        <v>#N/A</v>
      </c>
      <c r="BO48" s="107" t="e">
        <f t="shared" ref="BO48" si="836">HLOOKUP(BO$2,$E47:$AE48,2,FALSE)</f>
        <v>#N/A</v>
      </c>
      <c r="BP48" s="107">
        <f t="shared" ref="BP48" si="837">HLOOKUP(BP$2,$E47:$AE48,2,FALSE)</f>
        <v>0.9</v>
      </c>
      <c r="BQ48" s="107" t="e">
        <f t="shared" ref="BQ48" si="838">HLOOKUP(BQ$2,$E47:$AE48,2,FALSE)</f>
        <v>#N/A</v>
      </c>
      <c r="BR48" s="107">
        <f t="shared" ref="BR48" si="839">HLOOKUP(BR$2,$E47:$AE48,2,FALSE)</f>
        <v>0.3</v>
      </c>
      <c r="BS48" s="107" t="e">
        <f t="shared" ref="BS48" si="840">HLOOKUP(BS$2,$E47:$AE48,2,FALSE)</f>
        <v>#N/A</v>
      </c>
    </row>
    <row r="49" spans="1:71" x14ac:dyDescent="0.25">
      <c r="B49" s="56">
        <v>239</v>
      </c>
      <c r="C49" s="44"/>
      <c r="D49" s="71" t="s">
        <v>0</v>
      </c>
      <c r="E49" s="11" t="s">
        <v>326</v>
      </c>
      <c r="F49" s="11" t="s">
        <v>327</v>
      </c>
      <c r="G49" s="11" t="s">
        <v>52</v>
      </c>
      <c r="H49" s="11" t="s">
        <v>53</v>
      </c>
      <c r="I49" s="11" t="s">
        <v>328</v>
      </c>
      <c r="J49" s="11" t="s">
        <v>55</v>
      </c>
      <c r="K49" s="11" t="s">
        <v>329</v>
      </c>
      <c r="L49" s="11" t="s">
        <v>330</v>
      </c>
      <c r="M49" s="11" t="s">
        <v>331</v>
      </c>
      <c r="N49" s="11" t="s">
        <v>332</v>
      </c>
      <c r="O49" s="11" t="s">
        <v>335</v>
      </c>
      <c r="P49" s="11" t="s">
        <v>334</v>
      </c>
      <c r="Q49" s="11" t="s">
        <v>336</v>
      </c>
      <c r="R49" s="11" t="s">
        <v>344</v>
      </c>
      <c r="S49" s="11" t="s">
        <v>340</v>
      </c>
      <c r="T49" s="11" t="s">
        <v>345</v>
      </c>
      <c r="U49" s="11" t="s">
        <v>352</v>
      </c>
      <c r="V49" s="11" t="s">
        <v>346</v>
      </c>
      <c r="W49" s="11" t="s">
        <v>353</v>
      </c>
      <c r="X49" s="11" t="s">
        <v>349</v>
      </c>
      <c r="Y49" s="11" t="s">
        <v>351</v>
      </c>
      <c r="Z49" s="11" t="s">
        <v>354</v>
      </c>
      <c r="BO49" s="107"/>
      <c r="BP49" s="107"/>
      <c r="BQ49" s="107"/>
      <c r="BR49" s="107"/>
      <c r="BS49" s="107"/>
    </row>
    <row r="50" spans="1:71" x14ac:dyDescent="0.25">
      <c r="A50" s="56">
        <v>240</v>
      </c>
      <c r="B50" s="56">
        <v>240</v>
      </c>
      <c r="C50" s="94" t="s">
        <v>433</v>
      </c>
      <c r="D50" s="72" t="s">
        <v>325</v>
      </c>
      <c r="E50" s="11">
        <v>7</v>
      </c>
      <c r="F50" s="11">
        <v>26.7</v>
      </c>
      <c r="G50" s="11">
        <v>2261.1</v>
      </c>
      <c r="H50" s="11">
        <v>767.9</v>
      </c>
      <c r="I50" s="11">
        <v>91.8</v>
      </c>
      <c r="J50" s="11">
        <v>1926.2</v>
      </c>
      <c r="K50" s="11">
        <v>8.6</v>
      </c>
      <c r="L50" s="11">
        <v>34.9</v>
      </c>
      <c r="M50" s="11">
        <v>0.4</v>
      </c>
      <c r="N50" s="11">
        <v>0.3</v>
      </c>
      <c r="O50" s="11">
        <v>0.1</v>
      </c>
      <c r="P50" s="11">
        <v>5.0999999999999996</v>
      </c>
      <c r="Q50" s="11">
        <v>0.1</v>
      </c>
      <c r="R50" s="11">
        <v>4.5</v>
      </c>
      <c r="S50" s="11">
        <v>3.2</v>
      </c>
      <c r="T50" s="11">
        <v>2.5</v>
      </c>
      <c r="U50" s="11">
        <v>5.0999999999999996</v>
      </c>
      <c r="V50" s="11">
        <v>2.2000000000000002</v>
      </c>
      <c r="W50" s="11">
        <v>0.2</v>
      </c>
      <c r="X50" s="11">
        <v>9.8000000000000007</v>
      </c>
      <c r="Y50" s="11">
        <v>1.4</v>
      </c>
      <c r="Z50" s="11">
        <v>0.1</v>
      </c>
      <c r="AE50" s="97"/>
      <c r="AF50" s="103"/>
      <c r="AG50" s="107">
        <v>240</v>
      </c>
      <c r="AH50" s="107">
        <f t="shared" ref="AH50" si="841">HLOOKUP(AH$2,$E49:$AE50,2,FALSE)</f>
        <v>7</v>
      </c>
      <c r="AI50" s="107">
        <f t="shared" ref="AI50" si="842">HLOOKUP(AI$2,$E49:$AE50,2,FALSE)</f>
        <v>26.7</v>
      </c>
      <c r="AJ50" s="107">
        <f t="shared" ref="AJ50" si="843">HLOOKUP(AJ$2,$E49:$AE50,2,FALSE)</f>
        <v>2261.1</v>
      </c>
      <c r="AK50" s="107">
        <f t="shared" ref="AK50" si="844">HLOOKUP(AK$2,$E49:$AE50,2,FALSE)</f>
        <v>767.9</v>
      </c>
      <c r="AL50" s="107">
        <f t="shared" ref="AL50" si="845">HLOOKUP(AL$2,$E49:$AE50,2,FALSE)</f>
        <v>91.8</v>
      </c>
      <c r="AM50" s="107">
        <f t="shared" ref="AM50" si="846">HLOOKUP(AM$2,$E49:$AE50,2,FALSE)</f>
        <v>1926.2</v>
      </c>
      <c r="AN50" s="107">
        <f t="shared" ref="AN50" si="847">HLOOKUP(AN$2,$E49:$AE50,2,FALSE)</f>
        <v>8.6</v>
      </c>
      <c r="AO50" s="107">
        <f t="shared" ref="AO50" si="848">HLOOKUP(AO$2,$E49:$AE50,2,FALSE)</f>
        <v>34.9</v>
      </c>
      <c r="AP50" s="107">
        <f t="shared" ref="AP50" si="849">HLOOKUP(AP$2,$E49:$AE50,2,FALSE)</f>
        <v>0.4</v>
      </c>
      <c r="AQ50" s="107">
        <f t="shared" ref="AQ50" si="850">HLOOKUP(AQ$2,$E49:$AE50,2,FALSE)</f>
        <v>0.3</v>
      </c>
      <c r="AR50" s="107">
        <f t="shared" ref="AR50" si="851">HLOOKUP(AR$2,$E49:$AE50,2,FALSE)</f>
        <v>0.1</v>
      </c>
      <c r="AS50" s="107" t="e">
        <f t="shared" ref="AS50" si="852">HLOOKUP(AS$2,$E49:$AE50,2,FALSE)</f>
        <v>#N/A</v>
      </c>
      <c r="AT50" s="107">
        <f t="shared" ref="AT50" si="853">HLOOKUP(AT$2,$E49:$AE50,2,FALSE)</f>
        <v>5.0999999999999996</v>
      </c>
      <c r="AU50" s="107" t="e">
        <f t="shared" ref="AU50" si="854">HLOOKUP(AU$2,$E49:$AE50,2,FALSE)</f>
        <v>#N/A</v>
      </c>
      <c r="AV50" s="107">
        <f t="shared" ref="AV50" si="855">HLOOKUP(AV$2,$E49:$AE50,2,FALSE)</f>
        <v>0.1</v>
      </c>
      <c r="AW50" s="107" t="e">
        <f t="shared" ref="AW50" si="856">HLOOKUP(AW$2,$E49:$AE50,2,FALSE)</f>
        <v>#N/A</v>
      </c>
      <c r="AX50" s="107" t="e">
        <f t="shared" ref="AX50" si="857">HLOOKUP(AX$2,$E49:$AE50,2,FALSE)</f>
        <v>#N/A</v>
      </c>
      <c r="AY50" s="107" t="e">
        <f t="shared" ref="AY50" si="858">HLOOKUP(AY$2,$E49:$AE50,2,FALSE)</f>
        <v>#N/A</v>
      </c>
      <c r="AZ50" s="107" t="e">
        <f t="shared" ref="AZ50" si="859">HLOOKUP(AZ$2,$E49:$AE50,2,FALSE)</f>
        <v>#N/A</v>
      </c>
      <c r="BA50" s="107" t="e">
        <f t="shared" ref="BA50" si="860">HLOOKUP(BA$2,$E49:$AE50,2,FALSE)</f>
        <v>#N/A</v>
      </c>
      <c r="BB50" s="107" t="e">
        <f t="shared" ref="BB50" si="861">HLOOKUP(BB$2,$E49:$AE50,2,FALSE)</f>
        <v>#N/A</v>
      </c>
      <c r="BC50" s="107">
        <f t="shared" ref="BC50" si="862">HLOOKUP(BC$2,$E49:$AE50,2,FALSE)</f>
        <v>4.5</v>
      </c>
      <c r="BD50" s="107">
        <f t="shared" ref="BD50" si="863">HLOOKUP(BD$2,$E49:$AE50,2,FALSE)</f>
        <v>3.2</v>
      </c>
      <c r="BE50" s="107" t="e">
        <f t="shared" ref="BE50" si="864">HLOOKUP(BE$2,$E49:$AE50,2,FALSE)</f>
        <v>#N/A</v>
      </c>
      <c r="BF50" s="107" t="e">
        <f t="shared" ref="BF50" si="865">HLOOKUP(BF$2,$E49:$AE50,2,FALSE)</f>
        <v>#N/A</v>
      </c>
      <c r="BG50" s="107">
        <f t="shared" ref="BG50" si="866">HLOOKUP(BG$2,$E49:$AE50,2,FALSE)</f>
        <v>2.5</v>
      </c>
      <c r="BH50" s="107">
        <f t="shared" ref="BH50" si="867">HLOOKUP(BH$2,$E49:$AE50,2,FALSE)</f>
        <v>5.0999999999999996</v>
      </c>
      <c r="BI50" s="107">
        <f t="shared" ref="BI50" si="868">HLOOKUP(BI$2,$E49:$AE50,2,FALSE)</f>
        <v>2.2000000000000002</v>
      </c>
      <c r="BJ50" s="107" t="e">
        <f t="shared" ref="BJ50" si="869">HLOOKUP(BJ$2,$E49:$AE50,2,FALSE)</f>
        <v>#N/A</v>
      </c>
      <c r="BK50" s="107" t="e">
        <f t="shared" ref="BK50" si="870">HLOOKUP(BK$2,$E49:$AE50,2,FALSE)</f>
        <v>#N/A</v>
      </c>
      <c r="BL50" s="107">
        <f t="shared" ref="BL50" si="871">HLOOKUP(BL$2,$E49:$AE50,2,FALSE)</f>
        <v>0.2</v>
      </c>
      <c r="BM50" s="107">
        <f t="shared" ref="BM50" si="872">HLOOKUP(BM$2,$E49:$AE50,2,FALSE)</f>
        <v>9.8000000000000007</v>
      </c>
      <c r="BN50" s="107" t="e">
        <f t="shared" ref="BN50" si="873">HLOOKUP(BN$2,$E49:$AE50,2,FALSE)</f>
        <v>#N/A</v>
      </c>
      <c r="BO50" s="107" t="e">
        <f t="shared" ref="BO50" si="874">HLOOKUP(BO$2,$E49:$AE50,2,FALSE)</f>
        <v>#N/A</v>
      </c>
      <c r="BP50" s="107">
        <f t="shared" ref="BP50" si="875">HLOOKUP(BP$2,$E49:$AE50,2,FALSE)</f>
        <v>1.4</v>
      </c>
      <c r="BQ50" s="107">
        <f t="shared" ref="BQ50" si="876">HLOOKUP(BQ$2,$E49:$AE50,2,FALSE)</f>
        <v>0.1</v>
      </c>
      <c r="BR50" s="107" t="e">
        <f t="shared" ref="BR50" si="877">HLOOKUP(BR$2,$E49:$AE50,2,FALSE)</f>
        <v>#N/A</v>
      </c>
      <c r="BS50" s="107" t="e">
        <f t="shared" ref="BS50" si="878">HLOOKUP(BS$2,$E49:$AE50,2,FALSE)</f>
        <v>#N/A</v>
      </c>
    </row>
    <row r="51" spans="1:71" x14ac:dyDescent="0.25">
      <c r="B51" s="56">
        <v>249</v>
      </c>
      <c r="D51" s="71" t="s">
        <v>0</v>
      </c>
      <c r="E51" s="11" t="s">
        <v>326</v>
      </c>
      <c r="F51" s="11" t="s">
        <v>327</v>
      </c>
      <c r="G51" s="11" t="s">
        <v>52</v>
      </c>
      <c r="H51" s="11" t="s">
        <v>53</v>
      </c>
      <c r="I51" s="11" t="s">
        <v>328</v>
      </c>
      <c r="J51" s="11" t="s">
        <v>55</v>
      </c>
      <c r="K51" s="11" t="s">
        <v>329</v>
      </c>
      <c r="L51" s="11" t="s">
        <v>330</v>
      </c>
      <c r="M51" s="11" t="s">
        <v>331</v>
      </c>
      <c r="N51" s="11" t="s">
        <v>332</v>
      </c>
      <c r="O51" s="11" t="s">
        <v>334</v>
      </c>
      <c r="P51" s="11" t="s">
        <v>336</v>
      </c>
      <c r="Q51" s="11" t="s">
        <v>338</v>
      </c>
      <c r="R51" s="11" t="s">
        <v>339</v>
      </c>
      <c r="S51" s="11" t="s">
        <v>341</v>
      </c>
      <c r="T51" s="11" t="s">
        <v>344</v>
      </c>
      <c r="U51" s="11" t="s">
        <v>340</v>
      </c>
      <c r="V51" s="11" t="s">
        <v>347</v>
      </c>
      <c r="W51" s="11" t="s">
        <v>343</v>
      </c>
      <c r="X51" s="11" t="s">
        <v>345</v>
      </c>
      <c r="Y51" s="11" t="s">
        <v>352</v>
      </c>
      <c r="Z51" s="11" t="s">
        <v>346</v>
      </c>
      <c r="AA51" s="11" t="s">
        <v>349</v>
      </c>
      <c r="AB51" s="11" t="s">
        <v>351</v>
      </c>
      <c r="AC51" s="11" t="s">
        <v>350</v>
      </c>
      <c r="BO51" s="107"/>
      <c r="BP51" s="107"/>
      <c r="BQ51" s="107"/>
      <c r="BR51" s="107"/>
      <c r="BS51" s="107"/>
    </row>
    <row r="52" spans="1:71" x14ac:dyDescent="0.25">
      <c r="A52" s="56">
        <v>250</v>
      </c>
      <c r="B52" s="56">
        <v>250</v>
      </c>
      <c r="C52" s="94" t="s">
        <v>434</v>
      </c>
      <c r="D52" s="72" t="s">
        <v>325</v>
      </c>
      <c r="E52" s="11">
        <v>2.4</v>
      </c>
      <c r="F52" s="11">
        <v>59.8</v>
      </c>
      <c r="G52" s="11">
        <v>1875.9</v>
      </c>
      <c r="H52" s="11">
        <v>706.4</v>
      </c>
      <c r="I52" s="11">
        <v>84.7</v>
      </c>
      <c r="J52" s="11">
        <v>1667.6</v>
      </c>
      <c r="K52" s="11">
        <v>7.7</v>
      </c>
      <c r="L52" s="11">
        <v>26.8</v>
      </c>
      <c r="M52" s="11">
        <v>1.5</v>
      </c>
      <c r="N52" s="11">
        <v>0.4</v>
      </c>
      <c r="O52" s="11">
        <v>5.2</v>
      </c>
      <c r="P52" s="11">
        <v>2.2000000000000002</v>
      </c>
      <c r="Q52" s="11">
        <v>3.7</v>
      </c>
      <c r="R52" s="11">
        <v>7.4</v>
      </c>
      <c r="S52" s="11">
        <v>1.3</v>
      </c>
      <c r="T52" s="11">
        <v>4.8</v>
      </c>
      <c r="U52" s="11">
        <v>3.1</v>
      </c>
      <c r="V52" s="11">
        <v>0.4</v>
      </c>
      <c r="W52" s="11">
        <v>0.7</v>
      </c>
      <c r="X52" s="11">
        <v>1.3</v>
      </c>
      <c r="Y52" s="11">
        <v>1.1000000000000001</v>
      </c>
      <c r="Z52" s="11">
        <v>2.6</v>
      </c>
      <c r="AA52" s="11">
        <v>6.7</v>
      </c>
      <c r="AB52" s="11">
        <v>1.2</v>
      </c>
      <c r="AC52" s="11">
        <v>0.5</v>
      </c>
      <c r="AG52" s="107">
        <v>250</v>
      </c>
      <c r="AH52" s="107">
        <f t="shared" ref="AH52" si="879">HLOOKUP(AH$2,$E51:$AE52,2,FALSE)</f>
        <v>2.4</v>
      </c>
      <c r="AI52" s="107">
        <f t="shared" ref="AI52" si="880">HLOOKUP(AI$2,$E51:$AE52,2,FALSE)</f>
        <v>59.8</v>
      </c>
      <c r="AJ52" s="107">
        <f t="shared" ref="AJ52" si="881">HLOOKUP(AJ$2,$E51:$AE52,2,FALSE)</f>
        <v>1875.9</v>
      </c>
      <c r="AK52" s="107">
        <f t="shared" ref="AK52" si="882">HLOOKUP(AK$2,$E51:$AE52,2,FALSE)</f>
        <v>706.4</v>
      </c>
      <c r="AL52" s="107">
        <f t="shared" ref="AL52" si="883">HLOOKUP(AL$2,$E51:$AE52,2,FALSE)</f>
        <v>84.7</v>
      </c>
      <c r="AM52" s="107">
        <f t="shared" ref="AM52" si="884">HLOOKUP(AM$2,$E51:$AE52,2,FALSE)</f>
        <v>1667.6</v>
      </c>
      <c r="AN52" s="107">
        <f t="shared" ref="AN52" si="885">HLOOKUP(AN$2,$E51:$AE52,2,FALSE)</f>
        <v>7.7</v>
      </c>
      <c r="AO52" s="107">
        <f t="shared" ref="AO52" si="886">HLOOKUP(AO$2,$E51:$AE52,2,FALSE)</f>
        <v>26.8</v>
      </c>
      <c r="AP52" s="107">
        <f t="shared" ref="AP52" si="887">HLOOKUP(AP$2,$E51:$AE52,2,FALSE)</f>
        <v>1.5</v>
      </c>
      <c r="AQ52" s="107">
        <f t="shared" ref="AQ52" si="888">HLOOKUP(AQ$2,$E51:$AE52,2,FALSE)</f>
        <v>0.4</v>
      </c>
      <c r="AR52" s="107" t="e">
        <f t="shared" ref="AR52" si="889">HLOOKUP(AR$2,$E51:$AE52,2,FALSE)</f>
        <v>#N/A</v>
      </c>
      <c r="AS52" s="107" t="e">
        <f t="shared" ref="AS52" si="890">HLOOKUP(AS$2,$E51:$AE52,2,FALSE)</f>
        <v>#N/A</v>
      </c>
      <c r="AT52" s="107">
        <f t="shared" ref="AT52" si="891">HLOOKUP(AT$2,$E51:$AE52,2,FALSE)</f>
        <v>5.2</v>
      </c>
      <c r="AU52" s="107" t="e">
        <f t="shared" ref="AU52" si="892">HLOOKUP(AU$2,$E51:$AE52,2,FALSE)</f>
        <v>#N/A</v>
      </c>
      <c r="AV52" s="107">
        <f t="shared" ref="AV52" si="893">HLOOKUP(AV$2,$E51:$AE52,2,FALSE)</f>
        <v>2.2000000000000002</v>
      </c>
      <c r="AW52" s="107">
        <f t="shared" ref="AW52" si="894">HLOOKUP(AW$2,$E51:$AE52,2,FALSE)</f>
        <v>3.7</v>
      </c>
      <c r="AX52" s="107">
        <f t="shared" ref="AX52" si="895">HLOOKUP(AX$2,$E51:$AE52,2,FALSE)</f>
        <v>7.4</v>
      </c>
      <c r="AY52" s="107" t="e">
        <f t="shared" ref="AY52" si="896">HLOOKUP(AY$2,$E51:$AE52,2,FALSE)</f>
        <v>#N/A</v>
      </c>
      <c r="AZ52" s="107" t="e">
        <f t="shared" ref="AZ52" si="897">HLOOKUP(AZ$2,$E51:$AE52,2,FALSE)</f>
        <v>#N/A</v>
      </c>
      <c r="BA52" s="107" t="e">
        <f t="shared" ref="BA52" si="898">HLOOKUP(BA$2,$E51:$AE52,2,FALSE)</f>
        <v>#N/A</v>
      </c>
      <c r="BB52" s="107">
        <f t="shared" ref="BB52" si="899">HLOOKUP(BB$2,$E51:$AE52,2,FALSE)</f>
        <v>1.3</v>
      </c>
      <c r="BC52" s="107">
        <f t="shared" ref="BC52" si="900">HLOOKUP(BC$2,$E51:$AE52,2,FALSE)</f>
        <v>4.8</v>
      </c>
      <c r="BD52" s="107">
        <f t="shared" ref="BD52" si="901">HLOOKUP(BD$2,$E51:$AE52,2,FALSE)</f>
        <v>3.1</v>
      </c>
      <c r="BE52" s="107">
        <f t="shared" ref="BE52" si="902">HLOOKUP(BE$2,$E51:$AE52,2,FALSE)</f>
        <v>0.4</v>
      </c>
      <c r="BF52" s="107">
        <f t="shared" ref="BF52" si="903">HLOOKUP(BF$2,$E51:$AE52,2,FALSE)</f>
        <v>0.7</v>
      </c>
      <c r="BG52" s="107">
        <f t="shared" ref="BG52" si="904">HLOOKUP(BG$2,$E51:$AE52,2,FALSE)</f>
        <v>1.3</v>
      </c>
      <c r="BH52" s="107">
        <f t="shared" ref="BH52" si="905">HLOOKUP(BH$2,$E51:$AE52,2,FALSE)</f>
        <v>1.1000000000000001</v>
      </c>
      <c r="BI52" s="107">
        <f t="shared" ref="BI52" si="906">HLOOKUP(BI$2,$E51:$AE52,2,FALSE)</f>
        <v>2.6</v>
      </c>
      <c r="BJ52" s="107" t="e">
        <f t="shared" ref="BJ52" si="907">HLOOKUP(BJ$2,$E51:$AE52,2,FALSE)</f>
        <v>#N/A</v>
      </c>
      <c r="BK52" s="107" t="e">
        <f t="shared" ref="BK52" si="908">HLOOKUP(BK$2,$E51:$AE52,2,FALSE)</f>
        <v>#N/A</v>
      </c>
      <c r="BL52" s="107" t="e">
        <f t="shared" ref="BL52" si="909">HLOOKUP(BL$2,$E51:$AE52,2,FALSE)</f>
        <v>#N/A</v>
      </c>
      <c r="BM52" s="107">
        <f t="shared" ref="BM52" si="910">HLOOKUP(BM$2,$E51:$AE52,2,FALSE)</f>
        <v>6.7</v>
      </c>
      <c r="BN52" s="107" t="e">
        <f t="shared" ref="BN52" si="911">HLOOKUP(BN$2,$E51:$AE52,2,FALSE)</f>
        <v>#N/A</v>
      </c>
      <c r="BO52" s="107" t="e">
        <f t="shared" ref="BO52" si="912">HLOOKUP(BO$2,$E51:$AE52,2,FALSE)</f>
        <v>#N/A</v>
      </c>
      <c r="BP52" s="107">
        <f t="shared" ref="BP52" si="913">HLOOKUP(BP$2,$E51:$AE52,2,FALSE)</f>
        <v>1.2</v>
      </c>
      <c r="BQ52" s="107" t="e">
        <f t="shared" ref="BQ52" si="914">HLOOKUP(BQ$2,$E51:$AE52,2,FALSE)</f>
        <v>#N/A</v>
      </c>
      <c r="BR52" s="107">
        <f t="shared" ref="BR52" si="915">HLOOKUP(BR$2,$E51:$AE52,2,FALSE)</f>
        <v>0.5</v>
      </c>
      <c r="BS52" s="107" t="e">
        <f t="shared" ref="BS52" si="916">HLOOKUP(BS$2,$E51:$AE52,2,FALSE)</f>
        <v>#N/A</v>
      </c>
    </row>
    <row r="53" spans="1:71" x14ac:dyDescent="0.25">
      <c r="B53" s="56">
        <v>259</v>
      </c>
      <c r="D53" s="71" t="s">
        <v>0</v>
      </c>
      <c r="E53" s="11" t="s">
        <v>326</v>
      </c>
      <c r="F53" s="11" t="s">
        <v>327</v>
      </c>
      <c r="G53" s="11" t="s">
        <v>52</v>
      </c>
      <c r="H53" s="11" t="s">
        <v>53</v>
      </c>
      <c r="I53" s="11" t="s">
        <v>328</v>
      </c>
      <c r="J53" s="11" t="s">
        <v>55</v>
      </c>
      <c r="K53" s="11" t="s">
        <v>329</v>
      </c>
      <c r="L53" s="11" t="s">
        <v>330</v>
      </c>
      <c r="M53" s="11" t="s">
        <v>331</v>
      </c>
      <c r="N53" s="11" t="s">
        <v>332</v>
      </c>
      <c r="O53" s="11" t="s">
        <v>335</v>
      </c>
      <c r="P53" s="11" t="s">
        <v>334</v>
      </c>
      <c r="Q53" s="11" t="s">
        <v>336</v>
      </c>
      <c r="R53" s="11" t="s">
        <v>338</v>
      </c>
      <c r="S53" s="11" t="s">
        <v>339</v>
      </c>
      <c r="T53" s="11" t="s">
        <v>344</v>
      </c>
      <c r="U53" s="11" t="s">
        <v>340</v>
      </c>
      <c r="V53" s="11" t="s">
        <v>345</v>
      </c>
      <c r="W53" s="11" t="s">
        <v>346</v>
      </c>
      <c r="X53" s="11" t="s">
        <v>353</v>
      </c>
      <c r="Y53" s="11" t="s">
        <v>349</v>
      </c>
      <c r="Z53" s="11" t="s">
        <v>351</v>
      </c>
      <c r="AA53" s="11" t="s">
        <v>354</v>
      </c>
      <c r="AB53" s="11" t="s">
        <v>350</v>
      </c>
      <c r="BO53" s="107"/>
      <c r="BP53" s="107"/>
      <c r="BQ53" s="107"/>
      <c r="BR53" s="107"/>
      <c r="BS53" s="107"/>
    </row>
    <row r="54" spans="1:71" x14ac:dyDescent="0.25">
      <c r="A54" s="56">
        <v>260</v>
      </c>
      <c r="B54" s="56">
        <v>260</v>
      </c>
      <c r="C54" s="94" t="s">
        <v>431</v>
      </c>
      <c r="D54" s="72" t="s">
        <v>325</v>
      </c>
      <c r="E54" s="11">
        <v>4.4000000000000004</v>
      </c>
      <c r="F54" s="11">
        <v>42.9</v>
      </c>
      <c r="G54" s="11">
        <v>1272.4000000000001</v>
      </c>
      <c r="H54" s="11">
        <v>723.1</v>
      </c>
      <c r="I54" s="11">
        <v>93.7</v>
      </c>
      <c r="J54" s="11">
        <v>1697.5</v>
      </c>
      <c r="K54" s="11">
        <v>8.5</v>
      </c>
      <c r="L54" s="11">
        <v>26.9</v>
      </c>
      <c r="M54" s="11">
        <v>0.9</v>
      </c>
      <c r="N54" s="11">
        <v>0.1</v>
      </c>
      <c r="O54" s="11">
        <v>0.4</v>
      </c>
      <c r="P54" s="11">
        <v>6.4</v>
      </c>
      <c r="Q54" s="11">
        <v>0.4</v>
      </c>
      <c r="R54" s="11">
        <v>3.2</v>
      </c>
      <c r="S54" s="11">
        <v>9</v>
      </c>
      <c r="T54" s="11">
        <v>1.9</v>
      </c>
      <c r="U54" s="11">
        <v>0.6</v>
      </c>
      <c r="V54" s="11">
        <v>2.6</v>
      </c>
      <c r="W54" s="11">
        <v>2.8</v>
      </c>
      <c r="X54" s="11">
        <v>0.5</v>
      </c>
      <c r="Y54" s="11">
        <v>5.9</v>
      </c>
      <c r="Z54" s="11">
        <v>1.2</v>
      </c>
      <c r="AA54" s="11">
        <v>0.1</v>
      </c>
      <c r="AB54" s="11">
        <v>0.6</v>
      </c>
      <c r="AG54" s="107">
        <v>260</v>
      </c>
      <c r="AH54" s="107">
        <f t="shared" ref="AH54" si="917">HLOOKUP(AH$2,$E53:$AE54,2,FALSE)</f>
        <v>4.4000000000000004</v>
      </c>
      <c r="AI54" s="107">
        <f t="shared" ref="AI54" si="918">HLOOKUP(AI$2,$E53:$AE54,2,FALSE)</f>
        <v>42.9</v>
      </c>
      <c r="AJ54" s="107">
        <f t="shared" ref="AJ54" si="919">HLOOKUP(AJ$2,$E53:$AE54,2,FALSE)</f>
        <v>1272.4000000000001</v>
      </c>
      <c r="AK54" s="107">
        <f t="shared" ref="AK54" si="920">HLOOKUP(AK$2,$E53:$AE54,2,FALSE)</f>
        <v>723.1</v>
      </c>
      <c r="AL54" s="107">
        <f t="shared" ref="AL54" si="921">HLOOKUP(AL$2,$E53:$AE54,2,FALSE)</f>
        <v>93.7</v>
      </c>
      <c r="AM54" s="107">
        <f t="shared" ref="AM54" si="922">HLOOKUP(AM$2,$E53:$AE54,2,FALSE)</f>
        <v>1697.5</v>
      </c>
      <c r="AN54" s="107">
        <f t="shared" ref="AN54" si="923">HLOOKUP(AN$2,$E53:$AE54,2,FALSE)</f>
        <v>8.5</v>
      </c>
      <c r="AO54" s="107">
        <f t="shared" ref="AO54" si="924">HLOOKUP(AO$2,$E53:$AE54,2,FALSE)</f>
        <v>26.9</v>
      </c>
      <c r="AP54" s="107">
        <f t="shared" ref="AP54" si="925">HLOOKUP(AP$2,$E53:$AE54,2,FALSE)</f>
        <v>0.9</v>
      </c>
      <c r="AQ54" s="107">
        <f t="shared" ref="AQ54" si="926">HLOOKUP(AQ$2,$E53:$AE54,2,FALSE)</f>
        <v>0.1</v>
      </c>
      <c r="AR54" s="107">
        <f t="shared" ref="AR54" si="927">HLOOKUP(AR$2,$E53:$AE54,2,FALSE)</f>
        <v>0.4</v>
      </c>
      <c r="AS54" s="107" t="e">
        <f t="shared" ref="AS54" si="928">HLOOKUP(AS$2,$E53:$AE54,2,FALSE)</f>
        <v>#N/A</v>
      </c>
      <c r="AT54" s="107">
        <f t="shared" ref="AT54" si="929">HLOOKUP(AT$2,$E53:$AE54,2,FALSE)</f>
        <v>6.4</v>
      </c>
      <c r="AU54" s="107" t="e">
        <f t="shared" ref="AU54" si="930">HLOOKUP(AU$2,$E53:$AE54,2,FALSE)</f>
        <v>#N/A</v>
      </c>
      <c r="AV54" s="107">
        <f t="shared" ref="AV54" si="931">HLOOKUP(AV$2,$E53:$AE54,2,FALSE)</f>
        <v>0.4</v>
      </c>
      <c r="AW54" s="107">
        <f t="shared" ref="AW54" si="932">HLOOKUP(AW$2,$E53:$AE54,2,FALSE)</f>
        <v>3.2</v>
      </c>
      <c r="AX54" s="107">
        <f t="shared" ref="AX54" si="933">HLOOKUP(AX$2,$E53:$AE54,2,FALSE)</f>
        <v>9</v>
      </c>
      <c r="AY54" s="107" t="e">
        <f t="shared" ref="AY54" si="934">HLOOKUP(AY$2,$E53:$AE54,2,FALSE)</f>
        <v>#N/A</v>
      </c>
      <c r="AZ54" s="107" t="e">
        <f t="shared" ref="AZ54" si="935">HLOOKUP(AZ$2,$E53:$AE54,2,FALSE)</f>
        <v>#N/A</v>
      </c>
      <c r="BA54" s="107" t="e">
        <f t="shared" ref="BA54" si="936">HLOOKUP(BA$2,$E53:$AE54,2,FALSE)</f>
        <v>#N/A</v>
      </c>
      <c r="BB54" s="107" t="e">
        <f t="shared" ref="BB54" si="937">HLOOKUP(BB$2,$E53:$AE54,2,FALSE)</f>
        <v>#N/A</v>
      </c>
      <c r="BC54" s="107">
        <f t="shared" ref="BC54" si="938">HLOOKUP(BC$2,$E53:$AE54,2,FALSE)</f>
        <v>1.9</v>
      </c>
      <c r="BD54" s="107">
        <f t="shared" ref="BD54" si="939">HLOOKUP(BD$2,$E53:$AE54,2,FALSE)</f>
        <v>0.6</v>
      </c>
      <c r="BE54" s="107" t="e">
        <f t="shared" ref="BE54" si="940">HLOOKUP(BE$2,$E53:$AE54,2,FALSE)</f>
        <v>#N/A</v>
      </c>
      <c r="BF54" s="107" t="e">
        <f t="shared" ref="BF54" si="941">HLOOKUP(BF$2,$E53:$AE54,2,FALSE)</f>
        <v>#N/A</v>
      </c>
      <c r="BG54" s="107">
        <f t="shared" ref="BG54" si="942">HLOOKUP(BG$2,$E53:$AE54,2,FALSE)</f>
        <v>2.6</v>
      </c>
      <c r="BH54" s="107" t="e">
        <f t="shared" ref="BH54" si="943">HLOOKUP(BH$2,$E53:$AE54,2,FALSE)</f>
        <v>#N/A</v>
      </c>
      <c r="BI54" s="107">
        <f t="shared" ref="BI54" si="944">HLOOKUP(BI$2,$E53:$AE54,2,FALSE)</f>
        <v>2.8</v>
      </c>
      <c r="BJ54" s="107" t="e">
        <f t="shared" ref="BJ54" si="945">HLOOKUP(BJ$2,$E53:$AE54,2,FALSE)</f>
        <v>#N/A</v>
      </c>
      <c r="BK54" s="107" t="e">
        <f t="shared" ref="BK54" si="946">HLOOKUP(BK$2,$E53:$AE54,2,FALSE)</f>
        <v>#N/A</v>
      </c>
      <c r="BL54" s="107">
        <f t="shared" ref="BL54" si="947">HLOOKUP(BL$2,$E53:$AE54,2,FALSE)</f>
        <v>0.5</v>
      </c>
      <c r="BM54" s="107">
        <f t="shared" ref="BM54" si="948">HLOOKUP(BM$2,$E53:$AE54,2,FALSE)</f>
        <v>5.9</v>
      </c>
      <c r="BN54" s="107" t="e">
        <f t="shared" ref="BN54" si="949">HLOOKUP(BN$2,$E53:$AE54,2,FALSE)</f>
        <v>#N/A</v>
      </c>
      <c r="BO54" s="107" t="e">
        <f t="shared" ref="BO54" si="950">HLOOKUP(BO$2,$E53:$AE54,2,FALSE)</f>
        <v>#N/A</v>
      </c>
      <c r="BP54" s="107">
        <f t="shared" ref="BP54" si="951">HLOOKUP(BP$2,$E53:$AE54,2,FALSE)</f>
        <v>1.2</v>
      </c>
      <c r="BQ54" s="107">
        <f t="shared" ref="BQ54" si="952">HLOOKUP(BQ$2,$E53:$AE54,2,FALSE)</f>
        <v>0.1</v>
      </c>
      <c r="BR54" s="107">
        <f t="shared" ref="BR54" si="953">HLOOKUP(BR$2,$E53:$AE54,2,FALSE)</f>
        <v>0.6</v>
      </c>
      <c r="BS54" s="107" t="e">
        <f t="shared" ref="BS54" si="954">HLOOKUP(BS$2,$E53:$AE54,2,FALSE)</f>
        <v>#N/A</v>
      </c>
    </row>
    <row r="55" spans="1:71" x14ac:dyDescent="0.25">
      <c r="B55" s="56">
        <v>279</v>
      </c>
      <c r="D55" s="71" t="s">
        <v>0</v>
      </c>
      <c r="E55" s="11" t="s">
        <v>326</v>
      </c>
      <c r="F55" s="11" t="s">
        <v>327</v>
      </c>
      <c r="G55" s="11" t="s">
        <v>52</v>
      </c>
      <c r="H55" s="11" t="s">
        <v>53</v>
      </c>
      <c r="I55" s="11" t="s">
        <v>328</v>
      </c>
      <c r="J55" s="11" t="s">
        <v>55</v>
      </c>
      <c r="K55" s="11" t="s">
        <v>329</v>
      </c>
      <c r="L55" s="11" t="s">
        <v>330</v>
      </c>
      <c r="M55" s="11" t="s">
        <v>331</v>
      </c>
      <c r="N55" s="11" t="s">
        <v>334</v>
      </c>
      <c r="O55" s="11" t="s">
        <v>336</v>
      </c>
      <c r="P55" s="11" t="s">
        <v>338</v>
      </c>
      <c r="Q55" s="11" t="s">
        <v>339</v>
      </c>
      <c r="R55" s="11" t="s">
        <v>341</v>
      </c>
      <c r="S55" s="11" t="s">
        <v>340</v>
      </c>
      <c r="T55" s="11" t="s">
        <v>343</v>
      </c>
      <c r="U55" s="11" t="s">
        <v>345</v>
      </c>
      <c r="V55" s="11" t="s">
        <v>346</v>
      </c>
      <c r="W55" s="11" t="s">
        <v>348</v>
      </c>
      <c r="X55" s="11" t="s">
        <v>349</v>
      </c>
      <c r="Y55" s="11" t="s">
        <v>351</v>
      </c>
      <c r="Z55" s="11" t="s">
        <v>350</v>
      </c>
      <c r="BO55" s="107"/>
      <c r="BP55" s="107"/>
      <c r="BQ55" s="107"/>
      <c r="BR55" s="107"/>
      <c r="BS55" s="107"/>
    </row>
    <row r="56" spans="1:71" x14ac:dyDescent="0.25">
      <c r="A56" s="56">
        <v>280</v>
      </c>
      <c r="B56" s="56">
        <v>280</v>
      </c>
      <c r="C56" s="94" t="s">
        <v>428</v>
      </c>
      <c r="D56" s="72" t="s">
        <v>325</v>
      </c>
      <c r="E56" s="11">
        <v>7.8</v>
      </c>
      <c r="F56" s="11">
        <v>26.7</v>
      </c>
      <c r="G56" s="11">
        <v>1923.3</v>
      </c>
      <c r="H56" s="11">
        <v>846.9</v>
      </c>
      <c r="I56" s="11">
        <v>109.2</v>
      </c>
      <c r="J56" s="11">
        <v>1968.2</v>
      </c>
      <c r="K56" s="11">
        <v>10.9</v>
      </c>
      <c r="L56" s="11">
        <v>49.2</v>
      </c>
      <c r="M56" s="11">
        <v>0.5</v>
      </c>
      <c r="N56" s="11">
        <v>4.2</v>
      </c>
      <c r="O56" s="11">
        <v>3.4</v>
      </c>
      <c r="P56" s="11">
        <v>0.4</v>
      </c>
      <c r="Q56" s="11">
        <v>0.4</v>
      </c>
      <c r="R56" s="11">
        <v>1.1000000000000001</v>
      </c>
      <c r="S56" s="11">
        <v>1.7</v>
      </c>
      <c r="T56" s="11">
        <v>0.4</v>
      </c>
      <c r="U56" s="11">
        <v>4.5999999999999996</v>
      </c>
      <c r="V56" s="11">
        <v>0.4</v>
      </c>
      <c r="W56" s="11">
        <v>0.2</v>
      </c>
      <c r="X56" s="11">
        <v>7.8</v>
      </c>
      <c r="Y56" s="11">
        <v>0.2</v>
      </c>
      <c r="Z56" s="11">
        <v>0.4</v>
      </c>
      <c r="AG56" s="107">
        <v>280</v>
      </c>
      <c r="AH56" s="107">
        <f t="shared" ref="AH56" si="955">HLOOKUP(AH$2,$E55:$AE56,2,FALSE)</f>
        <v>7.8</v>
      </c>
      <c r="AI56" s="107">
        <f t="shared" ref="AI56" si="956">HLOOKUP(AI$2,$E55:$AE56,2,FALSE)</f>
        <v>26.7</v>
      </c>
      <c r="AJ56" s="107">
        <f t="shared" ref="AJ56" si="957">HLOOKUP(AJ$2,$E55:$AE56,2,FALSE)</f>
        <v>1923.3</v>
      </c>
      <c r="AK56" s="107">
        <f t="shared" ref="AK56" si="958">HLOOKUP(AK$2,$E55:$AE56,2,FALSE)</f>
        <v>846.9</v>
      </c>
      <c r="AL56" s="107">
        <f t="shared" ref="AL56" si="959">HLOOKUP(AL$2,$E55:$AE56,2,FALSE)</f>
        <v>109.2</v>
      </c>
      <c r="AM56" s="107">
        <f t="shared" ref="AM56" si="960">HLOOKUP(AM$2,$E55:$AE56,2,FALSE)</f>
        <v>1968.2</v>
      </c>
      <c r="AN56" s="107">
        <f t="shared" ref="AN56" si="961">HLOOKUP(AN$2,$E55:$AE56,2,FALSE)</f>
        <v>10.9</v>
      </c>
      <c r="AO56" s="107">
        <f t="shared" ref="AO56" si="962">HLOOKUP(AO$2,$E55:$AE56,2,FALSE)</f>
        <v>49.2</v>
      </c>
      <c r="AP56" s="107">
        <f t="shared" ref="AP56" si="963">HLOOKUP(AP$2,$E55:$AE56,2,FALSE)</f>
        <v>0.5</v>
      </c>
      <c r="AQ56" s="107" t="e">
        <f t="shared" ref="AQ56" si="964">HLOOKUP(AQ$2,$E55:$AE56,2,FALSE)</f>
        <v>#N/A</v>
      </c>
      <c r="AR56" s="107" t="e">
        <f t="shared" ref="AR56" si="965">HLOOKUP(AR$2,$E55:$AE56,2,FALSE)</f>
        <v>#N/A</v>
      </c>
      <c r="AS56" s="107" t="e">
        <f t="shared" ref="AS56" si="966">HLOOKUP(AS$2,$E55:$AE56,2,FALSE)</f>
        <v>#N/A</v>
      </c>
      <c r="AT56" s="107">
        <f t="shared" ref="AT56" si="967">HLOOKUP(AT$2,$E55:$AE56,2,FALSE)</f>
        <v>4.2</v>
      </c>
      <c r="AU56" s="107" t="e">
        <f t="shared" ref="AU56" si="968">HLOOKUP(AU$2,$E55:$AE56,2,FALSE)</f>
        <v>#N/A</v>
      </c>
      <c r="AV56" s="107">
        <f t="shared" ref="AV56" si="969">HLOOKUP(AV$2,$E55:$AE56,2,FALSE)</f>
        <v>3.4</v>
      </c>
      <c r="AW56" s="107">
        <f t="shared" ref="AW56" si="970">HLOOKUP(AW$2,$E55:$AE56,2,FALSE)</f>
        <v>0.4</v>
      </c>
      <c r="AX56" s="107">
        <f t="shared" ref="AX56" si="971">HLOOKUP(AX$2,$E55:$AE56,2,FALSE)</f>
        <v>0.4</v>
      </c>
      <c r="AY56" s="107" t="e">
        <f t="shared" ref="AY56" si="972">HLOOKUP(AY$2,$E55:$AE56,2,FALSE)</f>
        <v>#N/A</v>
      </c>
      <c r="AZ56" s="107" t="e">
        <f t="shared" ref="AZ56" si="973">HLOOKUP(AZ$2,$E55:$AE56,2,FALSE)</f>
        <v>#N/A</v>
      </c>
      <c r="BA56" s="107" t="e">
        <f t="shared" ref="BA56" si="974">HLOOKUP(BA$2,$E55:$AE56,2,FALSE)</f>
        <v>#N/A</v>
      </c>
      <c r="BB56" s="107">
        <f t="shared" ref="BB56" si="975">HLOOKUP(BB$2,$E55:$AE56,2,FALSE)</f>
        <v>1.1000000000000001</v>
      </c>
      <c r="BC56" s="107" t="e">
        <f t="shared" ref="BC56" si="976">HLOOKUP(BC$2,$E55:$AE56,2,FALSE)</f>
        <v>#N/A</v>
      </c>
      <c r="BD56" s="107">
        <f t="shared" ref="BD56" si="977">HLOOKUP(BD$2,$E55:$AE56,2,FALSE)</f>
        <v>1.7</v>
      </c>
      <c r="BE56" s="107" t="e">
        <f t="shared" ref="BE56" si="978">HLOOKUP(BE$2,$E55:$AE56,2,FALSE)</f>
        <v>#N/A</v>
      </c>
      <c r="BF56" s="107">
        <f t="shared" ref="BF56" si="979">HLOOKUP(BF$2,$E55:$AE56,2,FALSE)</f>
        <v>0.4</v>
      </c>
      <c r="BG56" s="107">
        <f t="shared" ref="BG56" si="980">HLOOKUP(BG$2,$E55:$AE56,2,FALSE)</f>
        <v>4.5999999999999996</v>
      </c>
      <c r="BH56" s="107" t="e">
        <f t="shared" ref="BH56" si="981">HLOOKUP(BH$2,$E55:$AE56,2,FALSE)</f>
        <v>#N/A</v>
      </c>
      <c r="BI56" s="107">
        <f t="shared" ref="BI56" si="982">HLOOKUP(BI$2,$E55:$AE56,2,FALSE)</f>
        <v>0.4</v>
      </c>
      <c r="BJ56" s="107" t="e">
        <f t="shared" ref="BJ56" si="983">HLOOKUP(BJ$2,$E55:$AE56,2,FALSE)</f>
        <v>#N/A</v>
      </c>
      <c r="BK56" s="107">
        <f t="shared" ref="BK56" si="984">HLOOKUP(BK$2,$E55:$AE56,2,FALSE)</f>
        <v>0.2</v>
      </c>
      <c r="BL56" s="107" t="e">
        <f t="shared" ref="BL56" si="985">HLOOKUP(BL$2,$E55:$AE56,2,FALSE)</f>
        <v>#N/A</v>
      </c>
      <c r="BM56" s="107">
        <f t="shared" ref="BM56" si="986">HLOOKUP(BM$2,$E55:$AE56,2,FALSE)</f>
        <v>7.8</v>
      </c>
      <c r="BN56" s="107" t="e">
        <f t="shared" ref="BN56" si="987">HLOOKUP(BN$2,$E55:$AE56,2,FALSE)</f>
        <v>#N/A</v>
      </c>
      <c r="BO56" s="107" t="e">
        <f t="shared" ref="BO56" si="988">HLOOKUP(BO$2,$E55:$AE56,2,FALSE)</f>
        <v>#N/A</v>
      </c>
      <c r="BP56" s="107">
        <f t="shared" ref="BP56" si="989">HLOOKUP(BP$2,$E55:$AE56,2,FALSE)</f>
        <v>0.2</v>
      </c>
      <c r="BQ56" s="107" t="e">
        <f t="shared" ref="BQ56" si="990">HLOOKUP(BQ$2,$E55:$AE56,2,FALSE)</f>
        <v>#N/A</v>
      </c>
      <c r="BR56" s="107">
        <f t="shared" ref="BR56" si="991">HLOOKUP(BR$2,$E55:$AE56,2,FALSE)</f>
        <v>0.4</v>
      </c>
      <c r="BS56" s="107" t="e">
        <f t="shared" ref="BS56" si="992">HLOOKUP(BS$2,$E55:$AE56,2,FALSE)</f>
        <v>#N/A</v>
      </c>
    </row>
    <row r="57" spans="1:71" x14ac:dyDescent="0.25">
      <c r="B57" s="56">
        <v>289</v>
      </c>
      <c r="D57" s="71" t="s">
        <v>0</v>
      </c>
      <c r="E57" s="11" t="s">
        <v>326</v>
      </c>
      <c r="F57" s="11" t="s">
        <v>327</v>
      </c>
      <c r="G57" s="11" t="s">
        <v>52</v>
      </c>
      <c r="H57" s="11" t="s">
        <v>53</v>
      </c>
      <c r="I57" s="11" t="s">
        <v>328</v>
      </c>
      <c r="J57" s="11" t="s">
        <v>55</v>
      </c>
      <c r="K57" s="11" t="s">
        <v>329</v>
      </c>
      <c r="L57" s="11" t="s">
        <v>330</v>
      </c>
      <c r="M57" s="11" t="s">
        <v>331</v>
      </c>
      <c r="N57" s="11" t="s">
        <v>332</v>
      </c>
      <c r="O57" s="11" t="s">
        <v>334</v>
      </c>
      <c r="P57" s="11" t="s">
        <v>336</v>
      </c>
      <c r="Q57" s="11" t="s">
        <v>338</v>
      </c>
      <c r="R57" s="11" t="s">
        <v>342</v>
      </c>
      <c r="S57" s="11" t="s">
        <v>341</v>
      </c>
      <c r="T57" s="11" t="s">
        <v>340</v>
      </c>
      <c r="U57" s="11" t="s">
        <v>345</v>
      </c>
      <c r="V57" s="11" t="s">
        <v>346</v>
      </c>
      <c r="W57" s="11" t="s">
        <v>348</v>
      </c>
      <c r="X57" s="11" t="s">
        <v>349</v>
      </c>
      <c r="Y57" s="11" t="s">
        <v>351</v>
      </c>
      <c r="Z57" s="11" t="s">
        <v>350</v>
      </c>
      <c r="BO57" s="107"/>
      <c r="BP57" s="107"/>
      <c r="BQ57" s="107"/>
      <c r="BR57" s="107"/>
      <c r="BS57" s="107"/>
    </row>
    <row r="58" spans="1:71" x14ac:dyDescent="0.25">
      <c r="A58" s="56">
        <v>290</v>
      </c>
      <c r="B58" s="56">
        <v>290</v>
      </c>
      <c r="C58" s="94" t="s">
        <v>432</v>
      </c>
      <c r="D58" s="72" t="s">
        <v>325</v>
      </c>
      <c r="E58" s="11">
        <v>9</v>
      </c>
      <c r="F58" s="11">
        <v>26.6</v>
      </c>
      <c r="G58" s="11">
        <v>1821.6</v>
      </c>
      <c r="H58" s="11">
        <v>859.3</v>
      </c>
      <c r="I58" s="11">
        <v>107.9</v>
      </c>
      <c r="J58" s="11">
        <v>2017.4</v>
      </c>
      <c r="K58" s="11">
        <v>13.3</v>
      </c>
      <c r="L58" s="11">
        <v>40.299999999999997</v>
      </c>
      <c r="M58" s="11">
        <v>0.4</v>
      </c>
      <c r="N58" s="11">
        <v>0.1</v>
      </c>
      <c r="O58" s="11">
        <v>4.5</v>
      </c>
      <c r="P58" s="11">
        <v>1.7</v>
      </c>
      <c r="Q58" s="11">
        <v>0.2</v>
      </c>
      <c r="R58" s="11">
        <v>0.1</v>
      </c>
      <c r="S58" s="11">
        <v>0.6</v>
      </c>
      <c r="T58" s="11">
        <v>0.6</v>
      </c>
      <c r="U58" s="11">
        <v>4.3</v>
      </c>
      <c r="V58" s="11">
        <v>0.3</v>
      </c>
      <c r="W58" s="11">
        <v>0.6</v>
      </c>
      <c r="X58" s="11">
        <v>9</v>
      </c>
      <c r="Y58" s="11">
        <v>0.4</v>
      </c>
      <c r="Z58" s="11">
        <v>0.3</v>
      </c>
      <c r="AG58" s="107">
        <v>290</v>
      </c>
      <c r="AH58" s="107">
        <f t="shared" ref="AH58" si="993">HLOOKUP(AH$2,$E57:$AE58,2,FALSE)</f>
        <v>9</v>
      </c>
      <c r="AI58" s="107">
        <f t="shared" ref="AI58" si="994">HLOOKUP(AI$2,$E57:$AE58,2,FALSE)</f>
        <v>26.6</v>
      </c>
      <c r="AJ58" s="107">
        <f t="shared" ref="AJ58" si="995">HLOOKUP(AJ$2,$E57:$AE58,2,FALSE)</f>
        <v>1821.6</v>
      </c>
      <c r="AK58" s="107">
        <f t="shared" ref="AK58" si="996">HLOOKUP(AK$2,$E57:$AE58,2,FALSE)</f>
        <v>859.3</v>
      </c>
      <c r="AL58" s="107">
        <f t="shared" ref="AL58" si="997">HLOOKUP(AL$2,$E57:$AE58,2,FALSE)</f>
        <v>107.9</v>
      </c>
      <c r="AM58" s="107">
        <f t="shared" ref="AM58" si="998">HLOOKUP(AM$2,$E57:$AE58,2,FALSE)</f>
        <v>2017.4</v>
      </c>
      <c r="AN58" s="107">
        <f t="shared" ref="AN58" si="999">HLOOKUP(AN$2,$E57:$AE58,2,FALSE)</f>
        <v>13.3</v>
      </c>
      <c r="AO58" s="107">
        <f t="shared" ref="AO58" si="1000">HLOOKUP(AO$2,$E57:$AE58,2,FALSE)</f>
        <v>40.299999999999997</v>
      </c>
      <c r="AP58" s="107">
        <f t="shared" ref="AP58" si="1001">HLOOKUP(AP$2,$E57:$AE58,2,FALSE)</f>
        <v>0.4</v>
      </c>
      <c r="AQ58" s="107">
        <f t="shared" ref="AQ58" si="1002">HLOOKUP(AQ$2,$E57:$AE58,2,FALSE)</f>
        <v>0.1</v>
      </c>
      <c r="AR58" s="107" t="e">
        <f t="shared" ref="AR58" si="1003">HLOOKUP(AR$2,$E57:$AE58,2,FALSE)</f>
        <v>#N/A</v>
      </c>
      <c r="AS58" s="107" t="e">
        <f t="shared" ref="AS58" si="1004">HLOOKUP(AS$2,$E57:$AE58,2,FALSE)</f>
        <v>#N/A</v>
      </c>
      <c r="AT58" s="107">
        <f t="shared" ref="AT58" si="1005">HLOOKUP(AT$2,$E57:$AE58,2,FALSE)</f>
        <v>4.5</v>
      </c>
      <c r="AU58" s="107" t="e">
        <f t="shared" ref="AU58" si="1006">HLOOKUP(AU$2,$E57:$AE58,2,FALSE)</f>
        <v>#N/A</v>
      </c>
      <c r="AV58" s="107">
        <f t="shared" ref="AV58" si="1007">HLOOKUP(AV$2,$E57:$AE58,2,FALSE)</f>
        <v>1.7</v>
      </c>
      <c r="AW58" s="107">
        <f t="shared" ref="AW58" si="1008">HLOOKUP(AW$2,$E57:$AE58,2,FALSE)</f>
        <v>0.2</v>
      </c>
      <c r="AX58" s="107" t="e">
        <f t="shared" ref="AX58" si="1009">HLOOKUP(AX$2,$E57:$AE58,2,FALSE)</f>
        <v>#N/A</v>
      </c>
      <c r="AY58" s="107" t="e">
        <f t="shared" ref="AY58" si="1010">HLOOKUP(AY$2,$E57:$AE58,2,FALSE)</f>
        <v>#N/A</v>
      </c>
      <c r="AZ58" s="107">
        <f t="shared" ref="AZ58" si="1011">HLOOKUP(AZ$2,$E57:$AE58,2,FALSE)</f>
        <v>0.1</v>
      </c>
      <c r="BA58" s="107" t="e">
        <f t="shared" ref="BA58" si="1012">HLOOKUP(BA$2,$E57:$AE58,2,FALSE)</f>
        <v>#N/A</v>
      </c>
      <c r="BB58" s="107">
        <f t="shared" ref="BB58" si="1013">HLOOKUP(BB$2,$E57:$AE58,2,FALSE)</f>
        <v>0.6</v>
      </c>
      <c r="BC58" s="107" t="e">
        <f t="shared" ref="BC58" si="1014">HLOOKUP(BC$2,$E57:$AE58,2,FALSE)</f>
        <v>#N/A</v>
      </c>
      <c r="BD58" s="107">
        <f t="shared" ref="BD58" si="1015">HLOOKUP(BD$2,$E57:$AE58,2,FALSE)</f>
        <v>0.6</v>
      </c>
      <c r="BE58" s="107" t="e">
        <f t="shared" ref="BE58" si="1016">HLOOKUP(BE$2,$E57:$AE58,2,FALSE)</f>
        <v>#N/A</v>
      </c>
      <c r="BF58" s="107" t="e">
        <f t="shared" ref="BF58" si="1017">HLOOKUP(BF$2,$E57:$AE58,2,FALSE)</f>
        <v>#N/A</v>
      </c>
      <c r="BG58" s="107">
        <f t="shared" ref="BG58" si="1018">HLOOKUP(BG$2,$E57:$AE58,2,FALSE)</f>
        <v>4.3</v>
      </c>
      <c r="BH58" s="107" t="e">
        <f t="shared" ref="BH58" si="1019">HLOOKUP(BH$2,$E57:$AE58,2,FALSE)</f>
        <v>#N/A</v>
      </c>
      <c r="BI58" s="107">
        <f t="shared" ref="BI58" si="1020">HLOOKUP(BI$2,$E57:$AE58,2,FALSE)</f>
        <v>0.3</v>
      </c>
      <c r="BJ58" s="107" t="e">
        <f t="shared" ref="BJ58" si="1021">HLOOKUP(BJ$2,$E57:$AE58,2,FALSE)</f>
        <v>#N/A</v>
      </c>
      <c r="BK58" s="107">
        <f t="shared" ref="BK58" si="1022">HLOOKUP(BK$2,$E57:$AE58,2,FALSE)</f>
        <v>0.6</v>
      </c>
      <c r="BL58" s="107" t="e">
        <f t="shared" ref="BL58" si="1023">HLOOKUP(BL$2,$E57:$AE58,2,FALSE)</f>
        <v>#N/A</v>
      </c>
      <c r="BM58" s="107">
        <f t="shared" ref="BM58" si="1024">HLOOKUP(BM$2,$E57:$AE58,2,FALSE)</f>
        <v>9</v>
      </c>
      <c r="BN58" s="107" t="e">
        <f t="shared" ref="BN58" si="1025">HLOOKUP(BN$2,$E57:$AE58,2,FALSE)</f>
        <v>#N/A</v>
      </c>
      <c r="BO58" s="107" t="e">
        <f t="shared" ref="BO58" si="1026">HLOOKUP(BO$2,$E57:$AE58,2,FALSE)</f>
        <v>#N/A</v>
      </c>
      <c r="BP58" s="107">
        <f t="shared" ref="BP58" si="1027">HLOOKUP(BP$2,$E57:$AE58,2,FALSE)</f>
        <v>0.4</v>
      </c>
      <c r="BQ58" s="107" t="e">
        <f t="shared" ref="BQ58" si="1028">HLOOKUP(BQ$2,$E57:$AE58,2,FALSE)</f>
        <v>#N/A</v>
      </c>
      <c r="BR58" s="107">
        <f t="shared" ref="BR58" si="1029">HLOOKUP(BR$2,$E57:$AE58,2,FALSE)</f>
        <v>0.3</v>
      </c>
      <c r="BS58" s="107" t="e">
        <f t="shared" ref="BS58" si="1030">HLOOKUP(BS$2,$E57:$AE58,2,FALSE)</f>
        <v>#N/A</v>
      </c>
    </row>
    <row r="59" spans="1:71" x14ac:dyDescent="0.25">
      <c r="B59" s="56">
        <v>299</v>
      </c>
      <c r="D59" s="71" t="s">
        <v>0</v>
      </c>
      <c r="E59" s="11" t="s">
        <v>326</v>
      </c>
      <c r="F59" s="11" t="s">
        <v>327</v>
      </c>
      <c r="G59" s="11" t="s">
        <v>52</v>
      </c>
      <c r="H59" s="11" t="s">
        <v>53</v>
      </c>
      <c r="I59" s="11" t="s">
        <v>328</v>
      </c>
      <c r="J59" s="11" t="s">
        <v>55</v>
      </c>
      <c r="K59" s="11" t="s">
        <v>329</v>
      </c>
      <c r="L59" s="11" t="s">
        <v>330</v>
      </c>
      <c r="M59" s="11" t="s">
        <v>331</v>
      </c>
      <c r="N59" s="11" t="s">
        <v>332</v>
      </c>
      <c r="O59" s="11" t="s">
        <v>334</v>
      </c>
      <c r="P59" s="11" t="s">
        <v>336</v>
      </c>
      <c r="Q59" s="11" t="s">
        <v>338</v>
      </c>
      <c r="R59" s="11" t="s">
        <v>342</v>
      </c>
      <c r="S59" s="11" t="s">
        <v>341</v>
      </c>
      <c r="T59" s="11" t="s">
        <v>344</v>
      </c>
      <c r="U59" s="11" t="s">
        <v>340</v>
      </c>
      <c r="V59" s="11" t="s">
        <v>347</v>
      </c>
      <c r="W59" s="11" t="s">
        <v>345</v>
      </c>
      <c r="X59" s="11" t="s">
        <v>346</v>
      </c>
      <c r="Y59" s="11" t="s">
        <v>349</v>
      </c>
      <c r="Z59" s="11" t="s">
        <v>351</v>
      </c>
      <c r="AA59" s="11" t="s">
        <v>354</v>
      </c>
      <c r="AB59" s="11" t="s">
        <v>350</v>
      </c>
      <c r="BO59" s="107"/>
      <c r="BP59" s="107"/>
      <c r="BQ59" s="107"/>
      <c r="BR59" s="107"/>
      <c r="BS59" s="107"/>
    </row>
    <row r="60" spans="1:71" x14ac:dyDescent="0.25">
      <c r="A60" s="56">
        <v>300</v>
      </c>
      <c r="B60" s="56">
        <v>300</v>
      </c>
      <c r="C60" s="94" t="s">
        <v>456</v>
      </c>
      <c r="D60" s="72" t="s">
        <v>325</v>
      </c>
      <c r="E60" s="11">
        <v>9</v>
      </c>
      <c r="F60" s="11">
        <v>30.5</v>
      </c>
      <c r="G60" s="11">
        <v>1912.3</v>
      </c>
      <c r="H60" s="11">
        <v>712.6</v>
      </c>
      <c r="I60" s="11">
        <v>102.1</v>
      </c>
      <c r="J60" s="11">
        <v>1936.6</v>
      </c>
      <c r="K60" s="11">
        <v>10.3</v>
      </c>
      <c r="L60" s="11">
        <v>194.9</v>
      </c>
      <c r="M60" s="11">
        <v>0.5</v>
      </c>
      <c r="N60" s="11">
        <v>0.5</v>
      </c>
      <c r="O60" s="11">
        <v>5.6</v>
      </c>
      <c r="P60" s="11">
        <v>2</v>
      </c>
      <c r="Q60" s="11">
        <v>0.2</v>
      </c>
      <c r="R60" s="11">
        <v>0.1</v>
      </c>
      <c r="S60" s="11">
        <v>1</v>
      </c>
      <c r="T60" s="11">
        <v>2.2000000000000002</v>
      </c>
      <c r="U60" s="11">
        <v>2.4</v>
      </c>
      <c r="V60" s="11">
        <v>0.8</v>
      </c>
      <c r="W60" s="11">
        <v>0.8</v>
      </c>
      <c r="X60" s="11">
        <v>1.2</v>
      </c>
      <c r="Y60" s="11">
        <v>7.9</v>
      </c>
      <c r="Z60" s="11">
        <v>1.5</v>
      </c>
      <c r="AA60" s="11">
        <v>0.2</v>
      </c>
      <c r="AB60" s="11">
        <v>0.4</v>
      </c>
      <c r="AG60" s="107">
        <v>300</v>
      </c>
      <c r="AH60" s="107">
        <f t="shared" ref="AH60" si="1031">HLOOKUP(AH$2,$E59:$AE60,2,FALSE)</f>
        <v>9</v>
      </c>
      <c r="AI60" s="107">
        <f t="shared" ref="AI60" si="1032">HLOOKUP(AI$2,$E59:$AE60,2,FALSE)</f>
        <v>30.5</v>
      </c>
      <c r="AJ60" s="107">
        <f t="shared" ref="AJ60" si="1033">HLOOKUP(AJ$2,$E59:$AE60,2,FALSE)</f>
        <v>1912.3</v>
      </c>
      <c r="AK60" s="107">
        <f t="shared" ref="AK60" si="1034">HLOOKUP(AK$2,$E59:$AE60,2,FALSE)</f>
        <v>712.6</v>
      </c>
      <c r="AL60" s="107">
        <f t="shared" ref="AL60" si="1035">HLOOKUP(AL$2,$E59:$AE60,2,FALSE)</f>
        <v>102.1</v>
      </c>
      <c r="AM60" s="107">
        <f t="shared" ref="AM60" si="1036">HLOOKUP(AM$2,$E59:$AE60,2,FALSE)</f>
        <v>1936.6</v>
      </c>
      <c r="AN60" s="107">
        <f t="shared" ref="AN60" si="1037">HLOOKUP(AN$2,$E59:$AE60,2,FALSE)</f>
        <v>10.3</v>
      </c>
      <c r="AO60" s="107">
        <f t="shared" ref="AO60" si="1038">HLOOKUP(AO$2,$E59:$AE60,2,FALSE)</f>
        <v>194.9</v>
      </c>
      <c r="AP60" s="107">
        <f t="shared" ref="AP60" si="1039">HLOOKUP(AP$2,$E59:$AE60,2,FALSE)</f>
        <v>0.5</v>
      </c>
      <c r="AQ60" s="107">
        <f t="shared" ref="AQ60" si="1040">HLOOKUP(AQ$2,$E59:$AE60,2,FALSE)</f>
        <v>0.5</v>
      </c>
      <c r="AR60" s="107" t="e">
        <f t="shared" ref="AR60" si="1041">HLOOKUP(AR$2,$E59:$AE60,2,FALSE)</f>
        <v>#N/A</v>
      </c>
      <c r="AS60" s="107" t="e">
        <f t="shared" ref="AS60" si="1042">HLOOKUP(AS$2,$E59:$AE60,2,FALSE)</f>
        <v>#N/A</v>
      </c>
      <c r="AT60" s="107">
        <f t="shared" ref="AT60" si="1043">HLOOKUP(AT$2,$E59:$AE60,2,FALSE)</f>
        <v>5.6</v>
      </c>
      <c r="AU60" s="107" t="e">
        <f t="shared" ref="AU60" si="1044">HLOOKUP(AU$2,$E59:$AE60,2,FALSE)</f>
        <v>#N/A</v>
      </c>
      <c r="AV60" s="107">
        <f t="shared" ref="AV60" si="1045">HLOOKUP(AV$2,$E59:$AE60,2,FALSE)</f>
        <v>2</v>
      </c>
      <c r="AW60" s="107">
        <f t="shared" ref="AW60" si="1046">HLOOKUP(AW$2,$E59:$AE60,2,FALSE)</f>
        <v>0.2</v>
      </c>
      <c r="AX60" s="107" t="e">
        <f t="shared" ref="AX60" si="1047">HLOOKUP(AX$2,$E59:$AE60,2,FALSE)</f>
        <v>#N/A</v>
      </c>
      <c r="AY60" s="107" t="e">
        <f t="shared" ref="AY60" si="1048">HLOOKUP(AY$2,$E59:$AE60,2,FALSE)</f>
        <v>#N/A</v>
      </c>
      <c r="AZ60" s="107">
        <f t="shared" ref="AZ60" si="1049">HLOOKUP(AZ$2,$E59:$AE60,2,FALSE)</f>
        <v>0.1</v>
      </c>
      <c r="BA60" s="107" t="e">
        <f t="shared" ref="BA60" si="1050">HLOOKUP(BA$2,$E59:$AE60,2,FALSE)</f>
        <v>#N/A</v>
      </c>
      <c r="BB60" s="107">
        <f t="shared" ref="BB60" si="1051">HLOOKUP(BB$2,$E59:$AE60,2,FALSE)</f>
        <v>1</v>
      </c>
      <c r="BC60" s="107">
        <f t="shared" ref="BC60" si="1052">HLOOKUP(BC$2,$E59:$AE60,2,FALSE)</f>
        <v>2.2000000000000002</v>
      </c>
      <c r="BD60" s="107">
        <f t="shared" ref="BD60" si="1053">HLOOKUP(BD$2,$E59:$AE60,2,FALSE)</f>
        <v>2.4</v>
      </c>
      <c r="BE60" s="107">
        <f t="shared" ref="BE60" si="1054">HLOOKUP(BE$2,$E59:$AE60,2,FALSE)</f>
        <v>0.8</v>
      </c>
      <c r="BF60" s="107" t="e">
        <f t="shared" ref="BF60" si="1055">HLOOKUP(BF$2,$E59:$AE60,2,FALSE)</f>
        <v>#N/A</v>
      </c>
      <c r="BG60" s="107">
        <f t="shared" ref="BG60" si="1056">HLOOKUP(BG$2,$E59:$AE60,2,FALSE)</f>
        <v>0.8</v>
      </c>
      <c r="BH60" s="107" t="e">
        <f t="shared" ref="BH60" si="1057">HLOOKUP(BH$2,$E59:$AE60,2,FALSE)</f>
        <v>#N/A</v>
      </c>
      <c r="BI60" s="107">
        <f t="shared" ref="BI60" si="1058">HLOOKUP(BI$2,$E59:$AE60,2,FALSE)</f>
        <v>1.2</v>
      </c>
      <c r="BJ60" s="107" t="e">
        <f t="shared" ref="BJ60" si="1059">HLOOKUP(BJ$2,$E59:$AE60,2,FALSE)</f>
        <v>#N/A</v>
      </c>
      <c r="BK60" s="107" t="e">
        <f t="shared" ref="BK60" si="1060">HLOOKUP(BK$2,$E59:$AE60,2,FALSE)</f>
        <v>#N/A</v>
      </c>
      <c r="BL60" s="107" t="e">
        <f t="shared" ref="BL60" si="1061">HLOOKUP(BL$2,$E59:$AE60,2,FALSE)</f>
        <v>#N/A</v>
      </c>
      <c r="BM60" s="107">
        <f t="shared" ref="BM60" si="1062">HLOOKUP(BM$2,$E59:$AE60,2,FALSE)</f>
        <v>7.9</v>
      </c>
      <c r="BN60" s="107" t="e">
        <f t="shared" ref="BN60" si="1063">HLOOKUP(BN$2,$E59:$AE60,2,FALSE)</f>
        <v>#N/A</v>
      </c>
      <c r="BO60" s="107" t="e">
        <f t="shared" ref="BO60" si="1064">HLOOKUP(BO$2,$E59:$AE60,2,FALSE)</f>
        <v>#N/A</v>
      </c>
      <c r="BP60" s="107">
        <f t="shared" ref="BP60" si="1065">HLOOKUP(BP$2,$E59:$AE60,2,FALSE)</f>
        <v>1.5</v>
      </c>
      <c r="BQ60" s="107">
        <f t="shared" ref="BQ60" si="1066">HLOOKUP(BQ$2,$E59:$AE60,2,FALSE)</f>
        <v>0.2</v>
      </c>
      <c r="BR60" s="107">
        <f t="shared" ref="BR60" si="1067">HLOOKUP(BR$2,$E59:$AE60,2,FALSE)</f>
        <v>0.4</v>
      </c>
      <c r="BS60" s="107" t="e">
        <f t="shared" ref="BS60" si="1068">HLOOKUP(BS$2,$E59:$AE60,2,FALSE)</f>
        <v>#N/A</v>
      </c>
    </row>
    <row r="61" spans="1:71" x14ac:dyDescent="0.25">
      <c r="B61" s="56">
        <v>309</v>
      </c>
      <c r="C61" s="51"/>
      <c r="D61" s="71" t="s">
        <v>0</v>
      </c>
      <c r="E61" s="11" t="s">
        <v>326</v>
      </c>
      <c r="F61" s="11" t="s">
        <v>327</v>
      </c>
      <c r="G61" s="11" t="s">
        <v>52</v>
      </c>
      <c r="H61" s="11" t="s">
        <v>53</v>
      </c>
      <c r="I61" s="11" t="s">
        <v>328</v>
      </c>
      <c r="J61" s="11" t="s">
        <v>55</v>
      </c>
      <c r="K61" s="11" t="s">
        <v>329</v>
      </c>
      <c r="L61" s="11" t="s">
        <v>330</v>
      </c>
      <c r="M61" s="11" t="s">
        <v>331</v>
      </c>
      <c r="N61" s="11" t="s">
        <v>332</v>
      </c>
      <c r="O61" s="11" t="s">
        <v>335</v>
      </c>
      <c r="P61" s="11" t="s">
        <v>334</v>
      </c>
      <c r="Q61" s="11" t="s">
        <v>336</v>
      </c>
      <c r="R61" s="11" t="s">
        <v>338</v>
      </c>
      <c r="S61" s="11" t="s">
        <v>341</v>
      </c>
      <c r="T61" s="11" t="s">
        <v>340</v>
      </c>
      <c r="U61" s="11" t="s">
        <v>347</v>
      </c>
      <c r="V61" s="11" t="s">
        <v>345</v>
      </c>
      <c r="W61" s="11" t="s">
        <v>352</v>
      </c>
      <c r="X61" s="11" t="s">
        <v>346</v>
      </c>
      <c r="Y61" s="11" t="s">
        <v>355</v>
      </c>
      <c r="Z61" s="11" t="s">
        <v>348</v>
      </c>
      <c r="AA61" s="11" t="s">
        <v>353</v>
      </c>
      <c r="AB61" s="11" t="s">
        <v>349</v>
      </c>
      <c r="AC61" s="11" t="s">
        <v>351</v>
      </c>
      <c r="AD61" s="11" t="s">
        <v>354</v>
      </c>
      <c r="AE61" s="11" t="s">
        <v>350</v>
      </c>
      <c r="BO61" s="107"/>
      <c r="BP61" s="107"/>
      <c r="BQ61" s="107"/>
      <c r="BR61" s="107"/>
      <c r="BS61" s="107"/>
    </row>
    <row r="62" spans="1:71" x14ac:dyDescent="0.25">
      <c r="A62" s="56">
        <v>310</v>
      </c>
      <c r="B62" s="56">
        <v>310</v>
      </c>
      <c r="C62" s="94" t="s">
        <v>426</v>
      </c>
      <c r="D62" s="72" t="s">
        <v>325</v>
      </c>
      <c r="E62" s="11">
        <v>7.4</v>
      </c>
      <c r="F62" s="11">
        <v>28.8</v>
      </c>
      <c r="G62" s="11">
        <v>2025.3</v>
      </c>
      <c r="H62" s="11">
        <v>815</v>
      </c>
      <c r="I62" s="11">
        <v>102</v>
      </c>
      <c r="J62" s="11">
        <v>1890.5</v>
      </c>
      <c r="K62" s="11">
        <v>8.9</v>
      </c>
      <c r="L62" s="11">
        <v>98.2</v>
      </c>
      <c r="M62" s="11">
        <v>0.5</v>
      </c>
      <c r="N62" s="11">
        <v>0.2</v>
      </c>
      <c r="O62" s="11">
        <v>0.7</v>
      </c>
      <c r="P62" s="11">
        <v>3.2</v>
      </c>
      <c r="Q62" s="11">
        <v>6</v>
      </c>
      <c r="R62" s="11">
        <v>0.2</v>
      </c>
      <c r="S62" s="11">
        <v>1.7</v>
      </c>
      <c r="T62" s="11">
        <v>2.4</v>
      </c>
      <c r="U62" s="11">
        <v>0.4</v>
      </c>
      <c r="V62" s="11">
        <v>0.9</v>
      </c>
      <c r="W62" s="11">
        <v>0.8</v>
      </c>
      <c r="X62" s="11">
        <v>2.8</v>
      </c>
      <c r="Y62" s="11">
        <v>1.9</v>
      </c>
      <c r="Z62" s="11">
        <v>0.8</v>
      </c>
      <c r="AA62" s="11">
        <v>0.6</v>
      </c>
      <c r="AB62" s="11">
        <v>8.6</v>
      </c>
      <c r="AC62" s="11">
        <v>1.7</v>
      </c>
      <c r="AD62" s="11">
        <v>0.5</v>
      </c>
      <c r="AE62" s="11">
        <v>0.5</v>
      </c>
      <c r="AG62" s="107">
        <v>310</v>
      </c>
      <c r="AH62" s="107">
        <f t="shared" ref="AH62" si="1069">HLOOKUP(AH$2,$E61:$AE62,2,FALSE)</f>
        <v>7.4</v>
      </c>
      <c r="AI62" s="107">
        <f t="shared" ref="AI62" si="1070">HLOOKUP(AI$2,$E61:$AE62,2,FALSE)</f>
        <v>28.8</v>
      </c>
      <c r="AJ62" s="107">
        <f t="shared" ref="AJ62" si="1071">HLOOKUP(AJ$2,$E61:$AE62,2,FALSE)</f>
        <v>2025.3</v>
      </c>
      <c r="AK62" s="107">
        <f t="shared" ref="AK62" si="1072">HLOOKUP(AK$2,$E61:$AE62,2,FALSE)</f>
        <v>815</v>
      </c>
      <c r="AL62" s="107">
        <f t="shared" ref="AL62" si="1073">HLOOKUP(AL$2,$E61:$AE62,2,FALSE)</f>
        <v>102</v>
      </c>
      <c r="AM62" s="107">
        <f t="shared" ref="AM62" si="1074">HLOOKUP(AM$2,$E61:$AE62,2,FALSE)</f>
        <v>1890.5</v>
      </c>
      <c r="AN62" s="107">
        <f t="shared" ref="AN62" si="1075">HLOOKUP(AN$2,$E61:$AE62,2,FALSE)</f>
        <v>8.9</v>
      </c>
      <c r="AO62" s="107">
        <f t="shared" ref="AO62" si="1076">HLOOKUP(AO$2,$E61:$AE62,2,FALSE)</f>
        <v>98.2</v>
      </c>
      <c r="AP62" s="107">
        <f t="shared" ref="AP62" si="1077">HLOOKUP(AP$2,$E61:$AE62,2,FALSE)</f>
        <v>0.5</v>
      </c>
      <c r="AQ62" s="107">
        <f t="shared" ref="AQ62" si="1078">HLOOKUP(AQ$2,$E61:$AE62,2,FALSE)</f>
        <v>0.2</v>
      </c>
      <c r="AR62" s="107">
        <f t="shared" ref="AR62" si="1079">HLOOKUP(AR$2,$E61:$AE62,2,FALSE)</f>
        <v>0.7</v>
      </c>
      <c r="AS62" s="107" t="e">
        <f t="shared" ref="AS62" si="1080">HLOOKUP(AS$2,$E61:$AE62,2,FALSE)</f>
        <v>#N/A</v>
      </c>
      <c r="AT62" s="107">
        <f t="shared" ref="AT62" si="1081">HLOOKUP(AT$2,$E61:$AE62,2,FALSE)</f>
        <v>3.2</v>
      </c>
      <c r="AU62" s="107" t="e">
        <f t="shared" ref="AU62" si="1082">HLOOKUP(AU$2,$E61:$AE62,2,FALSE)</f>
        <v>#N/A</v>
      </c>
      <c r="AV62" s="107">
        <f t="shared" ref="AV62" si="1083">HLOOKUP(AV$2,$E61:$AE62,2,FALSE)</f>
        <v>6</v>
      </c>
      <c r="AW62" s="107">
        <f t="shared" ref="AW62" si="1084">HLOOKUP(AW$2,$E61:$AE62,2,FALSE)</f>
        <v>0.2</v>
      </c>
      <c r="AX62" s="107" t="e">
        <f t="shared" ref="AX62" si="1085">HLOOKUP(AX$2,$E61:$AE62,2,FALSE)</f>
        <v>#N/A</v>
      </c>
      <c r="AY62" s="107" t="e">
        <f t="shared" ref="AY62" si="1086">HLOOKUP(AY$2,$E61:$AE62,2,FALSE)</f>
        <v>#N/A</v>
      </c>
      <c r="AZ62" s="107" t="e">
        <f t="shared" ref="AZ62" si="1087">HLOOKUP(AZ$2,$E61:$AE62,2,FALSE)</f>
        <v>#N/A</v>
      </c>
      <c r="BA62" s="107" t="e">
        <f t="shared" ref="BA62" si="1088">HLOOKUP(BA$2,$E61:$AE62,2,FALSE)</f>
        <v>#N/A</v>
      </c>
      <c r="BB62" s="107">
        <f t="shared" ref="BB62" si="1089">HLOOKUP(BB$2,$E61:$AE62,2,FALSE)</f>
        <v>1.7</v>
      </c>
      <c r="BC62" s="107" t="e">
        <f t="shared" ref="BC62" si="1090">HLOOKUP(BC$2,$E61:$AE62,2,FALSE)</f>
        <v>#N/A</v>
      </c>
      <c r="BD62" s="107">
        <f t="shared" ref="BD62" si="1091">HLOOKUP(BD$2,$E61:$AE62,2,FALSE)</f>
        <v>2.4</v>
      </c>
      <c r="BE62" s="107">
        <f t="shared" ref="BE62" si="1092">HLOOKUP(BE$2,$E61:$AE62,2,FALSE)</f>
        <v>0.4</v>
      </c>
      <c r="BF62" s="107" t="e">
        <f t="shared" ref="BF62" si="1093">HLOOKUP(BF$2,$E61:$AE62,2,FALSE)</f>
        <v>#N/A</v>
      </c>
      <c r="BG62" s="107">
        <f t="shared" ref="BG62" si="1094">HLOOKUP(BG$2,$E61:$AE62,2,FALSE)</f>
        <v>0.9</v>
      </c>
      <c r="BH62" s="107">
        <f t="shared" ref="BH62" si="1095">HLOOKUP(BH$2,$E61:$AE62,2,FALSE)</f>
        <v>0.8</v>
      </c>
      <c r="BI62" s="107">
        <f t="shared" ref="BI62" si="1096">HLOOKUP(BI$2,$E61:$AE62,2,FALSE)</f>
        <v>2.8</v>
      </c>
      <c r="BJ62" s="107">
        <f t="shared" ref="BJ62" si="1097">HLOOKUP(BJ$2,$E61:$AE62,2,FALSE)</f>
        <v>1.9</v>
      </c>
      <c r="BK62" s="107">
        <f t="shared" ref="BK62" si="1098">HLOOKUP(BK$2,$E61:$AE62,2,FALSE)</f>
        <v>0.8</v>
      </c>
      <c r="BL62" s="107">
        <f t="shared" ref="BL62" si="1099">HLOOKUP(BL$2,$E61:$AE62,2,FALSE)</f>
        <v>0.6</v>
      </c>
      <c r="BM62" s="107">
        <f t="shared" ref="BM62" si="1100">HLOOKUP(BM$2,$E61:$AE62,2,FALSE)</f>
        <v>8.6</v>
      </c>
      <c r="BN62" s="107" t="e">
        <f t="shared" ref="BN62" si="1101">HLOOKUP(BN$2,$E61:$AE62,2,FALSE)</f>
        <v>#N/A</v>
      </c>
      <c r="BO62" s="107" t="e">
        <f t="shared" ref="BO62" si="1102">HLOOKUP(BO$2,$E61:$AE62,2,FALSE)</f>
        <v>#N/A</v>
      </c>
      <c r="BP62" s="107">
        <f t="shared" ref="BP62" si="1103">HLOOKUP(BP$2,$E61:$AE62,2,FALSE)</f>
        <v>1.7</v>
      </c>
      <c r="BQ62" s="107">
        <f t="shared" ref="BQ62" si="1104">HLOOKUP(BQ$2,$E61:$AE62,2,FALSE)</f>
        <v>0.5</v>
      </c>
      <c r="BR62" s="107">
        <f t="shared" ref="BR62" si="1105">HLOOKUP(BR$2,$E61:$AE62,2,FALSE)</f>
        <v>0.5</v>
      </c>
      <c r="BS62" s="107" t="e">
        <f t="shared" ref="BS62" si="1106">HLOOKUP(BS$2,$E61:$AE62,2,FALSE)</f>
        <v>#N/A</v>
      </c>
    </row>
    <row r="63" spans="1:71" x14ac:dyDescent="0.25">
      <c r="B63" s="56">
        <v>319</v>
      </c>
      <c r="D63" s="71" t="s">
        <v>0</v>
      </c>
      <c r="E63" s="11" t="s">
        <v>326</v>
      </c>
      <c r="F63" s="11" t="s">
        <v>327</v>
      </c>
      <c r="G63" s="11" t="s">
        <v>52</v>
      </c>
      <c r="H63" s="11" t="s">
        <v>53</v>
      </c>
      <c r="I63" s="11" t="s">
        <v>328</v>
      </c>
      <c r="J63" s="11" t="s">
        <v>55</v>
      </c>
      <c r="K63" s="11" t="s">
        <v>329</v>
      </c>
      <c r="L63" s="11" t="s">
        <v>330</v>
      </c>
      <c r="M63" s="11" t="s">
        <v>331</v>
      </c>
      <c r="N63" s="11" t="s">
        <v>332</v>
      </c>
      <c r="O63" s="11" t="s">
        <v>335</v>
      </c>
      <c r="P63" s="11" t="s">
        <v>334</v>
      </c>
      <c r="Q63" s="11" t="s">
        <v>336</v>
      </c>
      <c r="R63" s="11" t="s">
        <v>338</v>
      </c>
      <c r="S63" s="11" t="s">
        <v>341</v>
      </c>
      <c r="T63" s="11" t="s">
        <v>344</v>
      </c>
      <c r="U63" s="11" t="s">
        <v>340</v>
      </c>
      <c r="V63" s="11" t="s">
        <v>352</v>
      </c>
      <c r="W63" s="11" t="s">
        <v>346</v>
      </c>
      <c r="X63" s="11" t="s">
        <v>348</v>
      </c>
      <c r="Y63" s="11" t="s">
        <v>353</v>
      </c>
      <c r="Z63" s="11" t="s">
        <v>349</v>
      </c>
      <c r="AA63" s="11" t="s">
        <v>351</v>
      </c>
      <c r="AB63" s="11" t="s">
        <v>354</v>
      </c>
      <c r="AC63" s="11" t="s">
        <v>350</v>
      </c>
      <c r="BO63" s="107"/>
      <c r="BP63" s="107"/>
      <c r="BQ63" s="107"/>
      <c r="BR63" s="107"/>
      <c r="BS63" s="107"/>
    </row>
    <row r="64" spans="1:71" x14ac:dyDescent="0.25">
      <c r="A64" s="56">
        <v>320</v>
      </c>
      <c r="B64" s="56">
        <v>320</v>
      </c>
      <c r="C64" s="94" t="s">
        <v>427</v>
      </c>
      <c r="D64" s="72" t="s">
        <v>325</v>
      </c>
      <c r="E64" s="11">
        <v>6.5</v>
      </c>
      <c r="F64" s="11">
        <v>24.9</v>
      </c>
      <c r="G64" s="11">
        <v>1719.6</v>
      </c>
      <c r="H64" s="11">
        <v>1013</v>
      </c>
      <c r="I64" s="11">
        <v>99.8</v>
      </c>
      <c r="J64" s="11">
        <v>1742</v>
      </c>
      <c r="K64" s="11">
        <v>9</v>
      </c>
      <c r="L64" s="11">
        <v>71.7</v>
      </c>
      <c r="M64" s="11">
        <v>0.2</v>
      </c>
      <c r="N64" s="11">
        <v>0.2</v>
      </c>
      <c r="O64" s="11">
        <v>0.8</v>
      </c>
      <c r="P64" s="11">
        <v>2.9</v>
      </c>
      <c r="Q64" s="11">
        <v>3</v>
      </c>
      <c r="R64" s="11">
        <v>0.2</v>
      </c>
      <c r="S64" s="11">
        <v>1.8</v>
      </c>
      <c r="T64" s="11">
        <v>0.5</v>
      </c>
      <c r="U64" s="11">
        <v>3.1</v>
      </c>
      <c r="V64" s="11">
        <v>1.1000000000000001</v>
      </c>
      <c r="W64" s="11">
        <v>3.8</v>
      </c>
      <c r="X64" s="11">
        <v>0.4</v>
      </c>
      <c r="Y64" s="11">
        <v>0.6</v>
      </c>
      <c r="Z64" s="11">
        <v>7.4</v>
      </c>
      <c r="AA64" s="11">
        <v>1.1000000000000001</v>
      </c>
      <c r="AB64" s="11">
        <v>0.4</v>
      </c>
      <c r="AC64" s="11">
        <v>0.6</v>
      </c>
      <c r="AG64" s="107">
        <v>320</v>
      </c>
      <c r="AH64" s="107">
        <f t="shared" ref="AH64" si="1107">HLOOKUP(AH$2,$E63:$AE64,2,FALSE)</f>
        <v>6.5</v>
      </c>
      <c r="AI64" s="107">
        <f t="shared" ref="AI64" si="1108">HLOOKUP(AI$2,$E63:$AE64,2,FALSE)</f>
        <v>24.9</v>
      </c>
      <c r="AJ64" s="107">
        <f t="shared" ref="AJ64" si="1109">HLOOKUP(AJ$2,$E63:$AE64,2,FALSE)</f>
        <v>1719.6</v>
      </c>
      <c r="AK64" s="107">
        <f t="shared" ref="AK64" si="1110">HLOOKUP(AK$2,$E63:$AE64,2,FALSE)</f>
        <v>1013</v>
      </c>
      <c r="AL64" s="107">
        <f t="shared" ref="AL64" si="1111">HLOOKUP(AL$2,$E63:$AE64,2,FALSE)</f>
        <v>99.8</v>
      </c>
      <c r="AM64" s="107">
        <f t="shared" ref="AM64" si="1112">HLOOKUP(AM$2,$E63:$AE64,2,FALSE)</f>
        <v>1742</v>
      </c>
      <c r="AN64" s="107">
        <f t="shared" ref="AN64" si="1113">HLOOKUP(AN$2,$E63:$AE64,2,FALSE)</f>
        <v>9</v>
      </c>
      <c r="AO64" s="107">
        <f t="shared" ref="AO64" si="1114">HLOOKUP(AO$2,$E63:$AE64,2,FALSE)</f>
        <v>71.7</v>
      </c>
      <c r="AP64" s="107">
        <f t="shared" ref="AP64" si="1115">HLOOKUP(AP$2,$E63:$AE64,2,FALSE)</f>
        <v>0.2</v>
      </c>
      <c r="AQ64" s="107">
        <f t="shared" ref="AQ64" si="1116">HLOOKUP(AQ$2,$E63:$AE64,2,FALSE)</f>
        <v>0.2</v>
      </c>
      <c r="AR64" s="107">
        <f t="shared" ref="AR64" si="1117">HLOOKUP(AR$2,$E63:$AE64,2,FALSE)</f>
        <v>0.8</v>
      </c>
      <c r="AS64" s="107" t="e">
        <f t="shared" ref="AS64" si="1118">HLOOKUP(AS$2,$E63:$AE64,2,FALSE)</f>
        <v>#N/A</v>
      </c>
      <c r="AT64" s="107">
        <f t="shared" ref="AT64" si="1119">HLOOKUP(AT$2,$E63:$AE64,2,FALSE)</f>
        <v>2.9</v>
      </c>
      <c r="AU64" s="107" t="e">
        <f t="shared" ref="AU64" si="1120">HLOOKUP(AU$2,$E63:$AE64,2,FALSE)</f>
        <v>#N/A</v>
      </c>
      <c r="AV64" s="107">
        <f t="shared" ref="AV64" si="1121">HLOOKUP(AV$2,$E63:$AE64,2,FALSE)</f>
        <v>3</v>
      </c>
      <c r="AW64" s="107">
        <f t="shared" ref="AW64" si="1122">HLOOKUP(AW$2,$E63:$AE64,2,FALSE)</f>
        <v>0.2</v>
      </c>
      <c r="AX64" s="107" t="e">
        <f t="shared" ref="AX64" si="1123">HLOOKUP(AX$2,$E63:$AE64,2,FALSE)</f>
        <v>#N/A</v>
      </c>
      <c r="AY64" s="107" t="e">
        <f t="shared" ref="AY64" si="1124">HLOOKUP(AY$2,$E63:$AE64,2,FALSE)</f>
        <v>#N/A</v>
      </c>
      <c r="AZ64" s="107" t="e">
        <f t="shared" ref="AZ64" si="1125">HLOOKUP(AZ$2,$E63:$AE64,2,FALSE)</f>
        <v>#N/A</v>
      </c>
      <c r="BA64" s="107" t="e">
        <f t="shared" ref="BA64" si="1126">HLOOKUP(BA$2,$E63:$AE64,2,FALSE)</f>
        <v>#N/A</v>
      </c>
      <c r="BB64" s="107">
        <f t="shared" ref="BB64" si="1127">HLOOKUP(BB$2,$E63:$AE64,2,FALSE)</f>
        <v>1.8</v>
      </c>
      <c r="BC64" s="107">
        <f t="shared" ref="BC64" si="1128">HLOOKUP(BC$2,$E63:$AE64,2,FALSE)</f>
        <v>0.5</v>
      </c>
      <c r="BD64" s="107">
        <f t="shared" ref="BD64" si="1129">HLOOKUP(BD$2,$E63:$AE64,2,FALSE)</f>
        <v>3.1</v>
      </c>
      <c r="BE64" s="107" t="e">
        <f t="shared" ref="BE64" si="1130">HLOOKUP(BE$2,$E63:$AE64,2,FALSE)</f>
        <v>#N/A</v>
      </c>
      <c r="BF64" s="107" t="e">
        <f t="shared" ref="BF64" si="1131">HLOOKUP(BF$2,$E63:$AE64,2,FALSE)</f>
        <v>#N/A</v>
      </c>
      <c r="BG64" s="107" t="e">
        <f t="shared" ref="BG64" si="1132">HLOOKUP(BG$2,$E63:$AE64,2,FALSE)</f>
        <v>#N/A</v>
      </c>
      <c r="BH64" s="107">
        <f t="shared" ref="BH64" si="1133">HLOOKUP(BH$2,$E63:$AE64,2,FALSE)</f>
        <v>1.1000000000000001</v>
      </c>
      <c r="BI64" s="107">
        <f t="shared" ref="BI64" si="1134">HLOOKUP(BI$2,$E63:$AE64,2,FALSE)</f>
        <v>3.8</v>
      </c>
      <c r="BJ64" s="107" t="e">
        <f t="shared" ref="BJ64" si="1135">HLOOKUP(BJ$2,$E63:$AE64,2,FALSE)</f>
        <v>#N/A</v>
      </c>
      <c r="BK64" s="107">
        <f t="shared" ref="BK64" si="1136">HLOOKUP(BK$2,$E63:$AE64,2,FALSE)</f>
        <v>0.4</v>
      </c>
      <c r="BL64" s="107">
        <f t="shared" ref="BL64" si="1137">HLOOKUP(BL$2,$E63:$AE64,2,FALSE)</f>
        <v>0.6</v>
      </c>
      <c r="BM64" s="107">
        <f t="shared" ref="BM64" si="1138">HLOOKUP(BM$2,$E63:$AE64,2,FALSE)</f>
        <v>7.4</v>
      </c>
      <c r="BN64" s="107" t="e">
        <f t="shared" ref="BN64" si="1139">HLOOKUP(BN$2,$E63:$AE64,2,FALSE)</f>
        <v>#N/A</v>
      </c>
      <c r="BO64" s="107" t="e">
        <f t="shared" ref="BO64" si="1140">HLOOKUP(BO$2,$E63:$AE64,2,FALSE)</f>
        <v>#N/A</v>
      </c>
      <c r="BP64" s="107">
        <f t="shared" ref="BP64" si="1141">HLOOKUP(BP$2,$E63:$AE64,2,FALSE)</f>
        <v>1.1000000000000001</v>
      </c>
      <c r="BQ64" s="107">
        <f t="shared" ref="BQ64" si="1142">HLOOKUP(BQ$2,$E63:$AE64,2,FALSE)</f>
        <v>0.4</v>
      </c>
      <c r="BR64" s="107">
        <f t="shared" ref="BR64" si="1143">HLOOKUP(BR$2,$E63:$AE64,2,FALSE)</f>
        <v>0.6</v>
      </c>
      <c r="BS64" s="107" t="e">
        <f t="shared" ref="BS64" si="1144">HLOOKUP(BS$2,$E63:$AE64,2,FALSE)</f>
        <v>#N/A</v>
      </c>
    </row>
    <row r="65" spans="1:71" x14ac:dyDescent="0.25">
      <c r="B65" s="56">
        <v>329</v>
      </c>
      <c r="D65" s="71" t="s">
        <v>0</v>
      </c>
      <c r="E65" s="11" t="s">
        <v>326</v>
      </c>
      <c r="F65" s="11" t="s">
        <v>327</v>
      </c>
      <c r="G65" s="11" t="s">
        <v>52</v>
      </c>
      <c r="H65" s="11" t="s">
        <v>53</v>
      </c>
      <c r="I65" s="11" t="s">
        <v>328</v>
      </c>
      <c r="J65" s="11" t="s">
        <v>55</v>
      </c>
      <c r="K65" s="11" t="s">
        <v>329</v>
      </c>
      <c r="L65" s="11" t="s">
        <v>330</v>
      </c>
      <c r="M65" s="11" t="s">
        <v>331</v>
      </c>
      <c r="N65" s="11" t="s">
        <v>332</v>
      </c>
      <c r="O65" s="11" t="s">
        <v>334</v>
      </c>
      <c r="P65" s="11" t="s">
        <v>336</v>
      </c>
      <c r="Q65" s="11" t="s">
        <v>338</v>
      </c>
      <c r="R65" s="11" t="s">
        <v>339</v>
      </c>
      <c r="S65" s="11" t="s">
        <v>342</v>
      </c>
      <c r="T65" s="11" t="s">
        <v>341</v>
      </c>
      <c r="U65" s="11" t="s">
        <v>340</v>
      </c>
      <c r="V65" s="11" t="s">
        <v>345</v>
      </c>
      <c r="W65" s="11" t="s">
        <v>348</v>
      </c>
      <c r="X65" s="11" t="s">
        <v>349</v>
      </c>
      <c r="Y65" s="11" t="s">
        <v>351</v>
      </c>
      <c r="BO65" s="107"/>
      <c r="BP65" s="107"/>
      <c r="BQ65" s="107"/>
      <c r="BR65" s="107"/>
      <c r="BS65" s="107"/>
    </row>
    <row r="66" spans="1:71" x14ac:dyDescent="0.25">
      <c r="A66" s="56">
        <v>330</v>
      </c>
      <c r="B66" s="56">
        <v>330</v>
      </c>
      <c r="C66" s="94" t="s">
        <v>424</v>
      </c>
      <c r="D66" s="72" t="s">
        <v>325</v>
      </c>
      <c r="E66" s="11">
        <v>7.2</v>
      </c>
      <c r="F66" s="11">
        <v>28.7</v>
      </c>
      <c r="G66" s="11">
        <v>1960.7</v>
      </c>
      <c r="H66" s="11">
        <v>775.8</v>
      </c>
      <c r="I66" s="11">
        <v>100.4</v>
      </c>
      <c r="J66" s="11">
        <v>1901.6</v>
      </c>
      <c r="K66" s="11">
        <v>12.4</v>
      </c>
      <c r="L66" s="11">
        <v>36.9</v>
      </c>
      <c r="M66" s="11">
        <v>0.3</v>
      </c>
      <c r="N66" s="11">
        <v>0.2</v>
      </c>
      <c r="O66" s="11">
        <v>3.9</v>
      </c>
      <c r="P66" s="11">
        <v>3.5</v>
      </c>
      <c r="Q66" s="11">
        <v>0.5</v>
      </c>
      <c r="R66" s="11">
        <v>0.4</v>
      </c>
      <c r="S66" s="11">
        <v>0.2</v>
      </c>
      <c r="T66" s="11">
        <v>0.5</v>
      </c>
      <c r="U66" s="11">
        <v>2.5</v>
      </c>
      <c r="V66" s="11">
        <v>0.2</v>
      </c>
      <c r="W66" s="11">
        <v>0.1</v>
      </c>
      <c r="X66" s="11">
        <v>9.5</v>
      </c>
      <c r="Y66" s="11">
        <v>0.7</v>
      </c>
      <c r="AC66" s="97"/>
      <c r="AG66" s="107">
        <v>330</v>
      </c>
      <c r="AH66" s="107">
        <f t="shared" ref="AH66" si="1145">HLOOKUP(AH$2,$E65:$AE66,2,FALSE)</f>
        <v>7.2</v>
      </c>
      <c r="AI66" s="107">
        <f t="shared" ref="AI66" si="1146">HLOOKUP(AI$2,$E65:$AE66,2,FALSE)</f>
        <v>28.7</v>
      </c>
      <c r="AJ66" s="107">
        <f t="shared" ref="AJ66" si="1147">HLOOKUP(AJ$2,$E65:$AE66,2,FALSE)</f>
        <v>1960.7</v>
      </c>
      <c r="AK66" s="107">
        <f t="shared" ref="AK66" si="1148">HLOOKUP(AK$2,$E65:$AE66,2,FALSE)</f>
        <v>775.8</v>
      </c>
      <c r="AL66" s="107">
        <f t="shared" ref="AL66" si="1149">HLOOKUP(AL$2,$E65:$AE66,2,FALSE)</f>
        <v>100.4</v>
      </c>
      <c r="AM66" s="107">
        <f t="shared" ref="AM66" si="1150">HLOOKUP(AM$2,$E65:$AE66,2,FALSE)</f>
        <v>1901.6</v>
      </c>
      <c r="AN66" s="107">
        <f t="shared" ref="AN66" si="1151">HLOOKUP(AN$2,$E65:$AE66,2,FALSE)</f>
        <v>12.4</v>
      </c>
      <c r="AO66" s="107">
        <f t="shared" ref="AO66" si="1152">HLOOKUP(AO$2,$E65:$AE66,2,FALSE)</f>
        <v>36.9</v>
      </c>
      <c r="AP66" s="107">
        <f t="shared" ref="AP66" si="1153">HLOOKUP(AP$2,$E65:$AE66,2,FALSE)</f>
        <v>0.3</v>
      </c>
      <c r="AQ66" s="107">
        <f t="shared" ref="AQ66" si="1154">HLOOKUP(AQ$2,$E65:$AE66,2,FALSE)</f>
        <v>0.2</v>
      </c>
      <c r="AR66" s="107" t="e">
        <f t="shared" ref="AR66" si="1155">HLOOKUP(AR$2,$E65:$AE66,2,FALSE)</f>
        <v>#N/A</v>
      </c>
      <c r="AS66" s="107" t="e">
        <f t="shared" ref="AS66" si="1156">HLOOKUP(AS$2,$E65:$AE66,2,FALSE)</f>
        <v>#N/A</v>
      </c>
      <c r="AT66" s="107">
        <f t="shared" ref="AT66" si="1157">HLOOKUP(AT$2,$E65:$AE66,2,FALSE)</f>
        <v>3.9</v>
      </c>
      <c r="AU66" s="107" t="e">
        <f t="shared" ref="AU66" si="1158">HLOOKUP(AU$2,$E65:$AE66,2,FALSE)</f>
        <v>#N/A</v>
      </c>
      <c r="AV66" s="107">
        <f t="shared" ref="AV66" si="1159">HLOOKUP(AV$2,$E65:$AE66,2,FALSE)</f>
        <v>3.5</v>
      </c>
      <c r="AW66" s="107">
        <f t="shared" ref="AW66" si="1160">HLOOKUP(AW$2,$E65:$AE66,2,FALSE)</f>
        <v>0.5</v>
      </c>
      <c r="AX66" s="107">
        <f t="shared" ref="AX66" si="1161">HLOOKUP(AX$2,$E65:$AE66,2,FALSE)</f>
        <v>0.4</v>
      </c>
      <c r="AY66" s="107" t="e">
        <f t="shared" ref="AY66" si="1162">HLOOKUP(AY$2,$E65:$AE66,2,FALSE)</f>
        <v>#N/A</v>
      </c>
      <c r="AZ66" s="107">
        <f t="shared" ref="AZ66" si="1163">HLOOKUP(AZ$2,$E65:$AE66,2,FALSE)</f>
        <v>0.2</v>
      </c>
      <c r="BA66" s="107" t="e">
        <f t="shared" ref="BA66" si="1164">HLOOKUP(BA$2,$E65:$AE66,2,FALSE)</f>
        <v>#N/A</v>
      </c>
      <c r="BB66" s="107">
        <f t="shared" ref="BB66" si="1165">HLOOKUP(BB$2,$E65:$AE66,2,FALSE)</f>
        <v>0.5</v>
      </c>
      <c r="BC66" s="107" t="e">
        <f t="shared" ref="BC66" si="1166">HLOOKUP(BC$2,$E65:$AE66,2,FALSE)</f>
        <v>#N/A</v>
      </c>
      <c r="BD66" s="107">
        <f t="shared" ref="BD66" si="1167">HLOOKUP(BD$2,$E65:$AE66,2,FALSE)</f>
        <v>2.5</v>
      </c>
      <c r="BE66" s="107" t="e">
        <f t="shared" ref="BE66" si="1168">HLOOKUP(BE$2,$E65:$AE66,2,FALSE)</f>
        <v>#N/A</v>
      </c>
      <c r="BF66" s="107" t="e">
        <f t="shared" ref="BF66" si="1169">HLOOKUP(BF$2,$E65:$AE66,2,FALSE)</f>
        <v>#N/A</v>
      </c>
      <c r="BG66" s="107">
        <f t="shared" ref="BG66" si="1170">HLOOKUP(BG$2,$E65:$AE66,2,FALSE)</f>
        <v>0.2</v>
      </c>
      <c r="BH66" s="107" t="e">
        <f t="shared" ref="BH66" si="1171">HLOOKUP(BH$2,$E65:$AE66,2,FALSE)</f>
        <v>#N/A</v>
      </c>
      <c r="BI66" s="107" t="e">
        <f t="shared" ref="BI66" si="1172">HLOOKUP(BI$2,$E65:$AE66,2,FALSE)</f>
        <v>#N/A</v>
      </c>
      <c r="BJ66" s="107" t="e">
        <f t="shared" ref="BJ66" si="1173">HLOOKUP(BJ$2,$E65:$AE66,2,FALSE)</f>
        <v>#N/A</v>
      </c>
      <c r="BK66" s="107">
        <f t="shared" ref="BK66" si="1174">HLOOKUP(BK$2,$E65:$AE66,2,FALSE)</f>
        <v>0.1</v>
      </c>
      <c r="BL66" s="107" t="e">
        <f t="shared" ref="BL66" si="1175">HLOOKUP(BL$2,$E65:$AE66,2,FALSE)</f>
        <v>#N/A</v>
      </c>
      <c r="BM66" s="107">
        <f t="shared" ref="BM66" si="1176">HLOOKUP(BM$2,$E65:$AE66,2,FALSE)</f>
        <v>9.5</v>
      </c>
      <c r="BN66" s="107" t="e">
        <f t="shared" ref="BN66" si="1177">HLOOKUP(BN$2,$E65:$AE66,2,FALSE)</f>
        <v>#N/A</v>
      </c>
      <c r="BO66" s="107" t="e">
        <f t="shared" ref="BO66" si="1178">HLOOKUP(BO$2,$E65:$AE66,2,FALSE)</f>
        <v>#N/A</v>
      </c>
      <c r="BP66" s="107">
        <f t="shared" ref="BP66" si="1179">HLOOKUP(BP$2,$E65:$AE66,2,FALSE)</f>
        <v>0.7</v>
      </c>
      <c r="BQ66" s="107" t="e">
        <f t="shared" ref="BQ66" si="1180">HLOOKUP(BQ$2,$E65:$AE66,2,FALSE)</f>
        <v>#N/A</v>
      </c>
      <c r="BR66" s="107" t="e">
        <f t="shared" ref="BR66" si="1181">HLOOKUP(BR$2,$E65:$AE66,2,FALSE)</f>
        <v>#N/A</v>
      </c>
      <c r="BS66" s="107" t="e">
        <f t="shared" ref="BS66" si="1182">HLOOKUP(BS$2,$E65:$AE66,2,FALSE)</f>
        <v>#N/A</v>
      </c>
    </row>
    <row r="67" spans="1:71" x14ac:dyDescent="0.25">
      <c r="B67" s="56">
        <v>339</v>
      </c>
      <c r="D67" s="71" t="s">
        <v>0</v>
      </c>
      <c r="E67" s="11" t="s">
        <v>326</v>
      </c>
      <c r="F67" s="11" t="s">
        <v>327</v>
      </c>
      <c r="G67" s="11" t="s">
        <v>52</v>
      </c>
      <c r="H67" s="11" t="s">
        <v>53</v>
      </c>
      <c r="I67" s="11" t="s">
        <v>328</v>
      </c>
      <c r="J67" s="11" t="s">
        <v>55</v>
      </c>
      <c r="K67" s="11" t="s">
        <v>329</v>
      </c>
      <c r="L67" s="11" t="s">
        <v>330</v>
      </c>
      <c r="M67" s="11" t="s">
        <v>331</v>
      </c>
      <c r="N67" s="11" t="s">
        <v>332</v>
      </c>
      <c r="O67" s="11" t="s">
        <v>334</v>
      </c>
      <c r="P67" s="11" t="s">
        <v>336</v>
      </c>
      <c r="Q67" s="11" t="s">
        <v>338</v>
      </c>
      <c r="R67" s="11" t="s">
        <v>342</v>
      </c>
      <c r="S67" s="11" t="s">
        <v>341</v>
      </c>
      <c r="T67" s="11" t="s">
        <v>344</v>
      </c>
      <c r="U67" s="11" t="s">
        <v>340</v>
      </c>
      <c r="V67" s="11" t="s">
        <v>347</v>
      </c>
      <c r="W67" s="11" t="s">
        <v>343</v>
      </c>
      <c r="X67" s="11" t="s">
        <v>345</v>
      </c>
      <c r="Y67" s="11" t="s">
        <v>346</v>
      </c>
      <c r="Z67" s="11" t="s">
        <v>355</v>
      </c>
      <c r="AA67" s="11" t="s">
        <v>349</v>
      </c>
      <c r="AB67" s="11" t="s">
        <v>351</v>
      </c>
      <c r="AC67" s="11" t="s">
        <v>350</v>
      </c>
      <c r="BO67" s="107"/>
      <c r="BP67" s="107"/>
      <c r="BQ67" s="107"/>
      <c r="BR67" s="107"/>
      <c r="BS67" s="107"/>
    </row>
    <row r="68" spans="1:71" x14ac:dyDescent="0.25">
      <c r="A68" s="56">
        <v>340</v>
      </c>
      <c r="B68" s="56">
        <v>340</v>
      </c>
      <c r="C68" s="94" t="s">
        <v>420</v>
      </c>
      <c r="D68" s="72" t="s">
        <v>325</v>
      </c>
      <c r="E68" s="11">
        <v>8.6</v>
      </c>
      <c r="F68" s="11">
        <v>31.5</v>
      </c>
      <c r="G68" s="11">
        <v>1807.2</v>
      </c>
      <c r="H68" s="11">
        <v>815.7</v>
      </c>
      <c r="I68" s="11">
        <v>105.5</v>
      </c>
      <c r="J68" s="11">
        <v>2010.5</v>
      </c>
      <c r="K68" s="11">
        <v>11.8</v>
      </c>
      <c r="L68" s="11">
        <v>37.700000000000003</v>
      </c>
      <c r="M68" s="11">
        <v>0.3</v>
      </c>
      <c r="N68" s="11">
        <v>0.3</v>
      </c>
      <c r="O68" s="11">
        <v>3.5</v>
      </c>
      <c r="P68" s="11">
        <v>0.3</v>
      </c>
      <c r="Q68" s="11">
        <v>0.3</v>
      </c>
      <c r="R68" s="11">
        <v>0.1</v>
      </c>
      <c r="S68" s="11">
        <v>0.3</v>
      </c>
      <c r="T68" s="11">
        <v>2.1</v>
      </c>
      <c r="U68" s="11">
        <v>3</v>
      </c>
      <c r="V68" s="11">
        <v>0.6</v>
      </c>
      <c r="W68" s="11">
        <v>1.2</v>
      </c>
      <c r="X68" s="11">
        <v>1.5</v>
      </c>
      <c r="Y68" s="11">
        <v>2.8</v>
      </c>
      <c r="Z68" s="11">
        <v>1.7</v>
      </c>
      <c r="AA68" s="11">
        <v>10.4</v>
      </c>
      <c r="AB68" s="11">
        <v>0.9</v>
      </c>
      <c r="AC68" s="11">
        <v>0.3</v>
      </c>
      <c r="AG68" s="107">
        <v>340</v>
      </c>
      <c r="AH68" s="107">
        <f t="shared" ref="AH68" si="1183">HLOOKUP(AH$2,$E67:$AE68,2,FALSE)</f>
        <v>8.6</v>
      </c>
      <c r="AI68" s="107">
        <f t="shared" ref="AI68" si="1184">HLOOKUP(AI$2,$E67:$AE68,2,FALSE)</f>
        <v>31.5</v>
      </c>
      <c r="AJ68" s="107">
        <f t="shared" ref="AJ68" si="1185">HLOOKUP(AJ$2,$E67:$AE68,2,FALSE)</f>
        <v>1807.2</v>
      </c>
      <c r="AK68" s="107">
        <f t="shared" ref="AK68" si="1186">HLOOKUP(AK$2,$E67:$AE68,2,FALSE)</f>
        <v>815.7</v>
      </c>
      <c r="AL68" s="107">
        <f t="shared" ref="AL68" si="1187">HLOOKUP(AL$2,$E67:$AE68,2,FALSE)</f>
        <v>105.5</v>
      </c>
      <c r="AM68" s="107">
        <f t="shared" ref="AM68" si="1188">HLOOKUP(AM$2,$E67:$AE68,2,FALSE)</f>
        <v>2010.5</v>
      </c>
      <c r="AN68" s="107">
        <f t="shared" ref="AN68" si="1189">HLOOKUP(AN$2,$E67:$AE68,2,FALSE)</f>
        <v>11.8</v>
      </c>
      <c r="AO68" s="107">
        <f t="shared" ref="AO68" si="1190">HLOOKUP(AO$2,$E67:$AE68,2,FALSE)</f>
        <v>37.700000000000003</v>
      </c>
      <c r="AP68" s="107">
        <f t="shared" ref="AP68" si="1191">HLOOKUP(AP$2,$E67:$AE68,2,FALSE)</f>
        <v>0.3</v>
      </c>
      <c r="AQ68" s="107">
        <f t="shared" ref="AQ68" si="1192">HLOOKUP(AQ$2,$E67:$AE68,2,FALSE)</f>
        <v>0.3</v>
      </c>
      <c r="AR68" s="107" t="e">
        <f t="shared" ref="AR68" si="1193">HLOOKUP(AR$2,$E67:$AE68,2,FALSE)</f>
        <v>#N/A</v>
      </c>
      <c r="AS68" s="107" t="e">
        <f t="shared" ref="AS68" si="1194">HLOOKUP(AS$2,$E67:$AE68,2,FALSE)</f>
        <v>#N/A</v>
      </c>
      <c r="AT68" s="107">
        <f t="shared" ref="AT68" si="1195">HLOOKUP(AT$2,$E67:$AE68,2,FALSE)</f>
        <v>3.5</v>
      </c>
      <c r="AU68" s="107" t="e">
        <f t="shared" ref="AU68" si="1196">HLOOKUP(AU$2,$E67:$AE68,2,FALSE)</f>
        <v>#N/A</v>
      </c>
      <c r="AV68" s="107">
        <f t="shared" ref="AV68" si="1197">HLOOKUP(AV$2,$E67:$AE68,2,FALSE)</f>
        <v>0.3</v>
      </c>
      <c r="AW68" s="107">
        <f t="shared" ref="AW68" si="1198">HLOOKUP(AW$2,$E67:$AE68,2,FALSE)</f>
        <v>0.3</v>
      </c>
      <c r="AX68" s="107" t="e">
        <f t="shared" ref="AX68" si="1199">HLOOKUP(AX$2,$E67:$AE68,2,FALSE)</f>
        <v>#N/A</v>
      </c>
      <c r="AY68" s="107" t="e">
        <f t="shared" ref="AY68" si="1200">HLOOKUP(AY$2,$E67:$AE68,2,FALSE)</f>
        <v>#N/A</v>
      </c>
      <c r="AZ68" s="107">
        <f t="shared" ref="AZ68" si="1201">HLOOKUP(AZ$2,$E67:$AE68,2,FALSE)</f>
        <v>0.1</v>
      </c>
      <c r="BA68" s="107" t="e">
        <f t="shared" ref="BA68" si="1202">HLOOKUP(BA$2,$E67:$AE68,2,FALSE)</f>
        <v>#N/A</v>
      </c>
      <c r="BB68" s="107">
        <f t="shared" ref="BB68" si="1203">HLOOKUP(BB$2,$E67:$AE68,2,FALSE)</f>
        <v>0.3</v>
      </c>
      <c r="BC68" s="107">
        <f t="shared" ref="BC68" si="1204">HLOOKUP(BC$2,$E67:$AE68,2,FALSE)</f>
        <v>2.1</v>
      </c>
      <c r="BD68" s="107">
        <f t="shared" ref="BD68" si="1205">HLOOKUP(BD$2,$E67:$AE68,2,FALSE)</f>
        <v>3</v>
      </c>
      <c r="BE68" s="107">
        <f t="shared" ref="BE68" si="1206">HLOOKUP(BE$2,$E67:$AE68,2,FALSE)</f>
        <v>0.6</v>
      </c>
      <c r="BF68" s="107">
        <f t="shared" ref="BF68" si="1207">HLOOKUP(BF$2,$E67:$AE68,2,FALSE)</f>
        <v>1.2</v>
      </c>
      <c r="BG68" s="107">
        <f t="shared" ref="BG68" si="1208">HLOOKUP(BG$2,$E67:$AE68,2,FALSE)</f>
        <v>1.5</v>
      </c>
      <c r="BH68" s="107" t="e">
        <f t="shared" ref="BH68" si="1209">HLOOKUP(BH$2,$E67:$AE68,2,FALSE)</f>
        <v>#N/A</v>
      </c>
      <c r="BI68" s="107">
        <f t="shared" ref="BI68" si="1210">HLOOKUP(BI$2,$E67:$AE68,2,FALSE)</f>
        <v>2.8</v>
      </c>
      <c r="BJ68" s="107">
        <f t="shared" ref="BJ68" si="1211">HLOOKUP(BJ$2,$E67:$AE68,2,FALSE)</f>
        <v>1.7</v>
      </c>
      <c r="BK68" s="107" t="e">
        <f t="shared" ref="BK68" si="1212">HLOOKUP(BK$2,$E67:$AE68,2,FALSE)</f>
        <v>#N/A</v>
      </c>
      <c r="BL68" s="107" t="e">
        <f t="shared" ref="BL68" si="1213">HLOOKUP(BL$2,$E67:$AE68,2,FALSE)</f>
        <v>#N/A</v>
      </c>
      <c r="BM68" s="107">
        <f t="shared" ref="BM68" si="1214">HLOOKUP(BM$2,$E67:$AE68,2,FALSE)</f>
        <v>10.4</v>
      </c>
      <c r="BN68" s="107" t="e">
        <f t="shared" ref="BN68" si="1215">HLOOKUP(BN$2,$E67:$AE68,2,FALSE)</f>
        <v>#N/A</v>
      </c>
      <c r="BO68" s="107" t="e">
        <f t="shared" ref="BO68" si="1216">HLOOKUP(BO$2,$E67:$AE68,2,FALSE)</f>
        <v>#N/A</v>
      </c>
      <c r="BP68" s="107">
        <f t="shared" ref="BP68" si="1217">HLOOKUP(BP$2,$E67:$AE68,2,FALSE)</f>
        <v>0.9</v>
      </c>
      <c r="BQ68" s="107" t="e">
        <f t="shared" ref="BQ68" si="1218">HLOOKUP(BQ$2,$E67:$AE68,2,FALSE)</f>
        <v>#N/A</v>
      </c>
      <c r="BR68" s="107">
        <f t="shared" ref="BR68" si="1219">HLOOKUP(BR$2,$E67:$AE68,2,FALSE)</f>
        <v>0.3</v>
      </c>
      <c r="BS68" s="107" t="e">
        <f t="shared" ref="BS68" si="1220">HLOOKUP(BS$2,$E67:$AE68,2,FALSE)</f>
        <v>#N/A</v>
      </c>
    </row>
    <row r="69" spans="1:71" x14ac:dyDescent="0.25">
      <c r="B69" s="56">
        <v>349</v>
      </c>
      <c r="D69" s="71" t="s">
        <v>0</v>
      </c>
      <c r="E69" s="11" t="s">
        <v>326</v>
      </c>
      <c r="F69" s="11" t="s">
        <v>327</v>
      </c>
      <c r="G69" s="11" t="s">
        <v>52</v>
      </c>
      <c r="H69" s="11" t="s">
        <v>53</v>
      </c>
      <c r="I69" s="11" t="s">
        <v>328</v>
      </c>
      <c r="J69" s="11" t="s">
        <v>55</v>
      </c>
      <c r="K69" s="11" t="s">
        <v>329</v>
      </c>
      <c r="L69" s="11" t="s">
        <v>330</v>
      </c>
      <c r="M69" s="11" t="s">
        <v>331</v>
      </c>
      <c r="N69" s="11" t="s">
        <v>332</v>
      </c>
      <c r="O69" s="11" t="s">
        <v>334</v>
      </c>
      <c r="P69" s="11" t="s">
        <v>336</v>
      </c>
      <c r="Q69" s="11" t="s">
        <v>338</v>
      </c>
      <c r="R69" s="11" t="s">
        <v>344</v>
      </c>
      <c r="S69" s="11" t="s">
        <v>340</v>
      </c>
      <c r="T69" s="11" t="s">
        <v>345</v>
      </c>
      <c r="U69" s="11" t="s">
        <v>346</v>
      </c>
      <c r="V69" s="11" t="s">
        <v>353</v>
      </c>
      <c r="W69" s="11" t="s">
        <v>349</v>
      </c>
      <c r="BO69" s="107"/>
      <c r="BP69" s="107"/>
      <c r="BQ69" s="107"/>
      <c r="BR69" s="107"/>
      <c r="BS69" s="107"/>
    </row>
    <row r="70" spans="1:71" x14ac:dyDescent="0.25">
      <c r="A70" s="56">
        <v>350</v>
      </c>
      <c r="B70" s="56">
        <v>350</v>
      </c>
      <c r="C70" s="94" t="s">
        <v>422</v>
      </c>
      <c r="D70" s="72" t="s">
        <v>325</v>
      </c>
      <c r="E70" s="11">
        <v>8.1999999999999993</v>
      </c>
      <c r="F70" s="11">
        <v>28.6</v>
      </c>
      <c r="G70" s="11">
        <v>1588.5</v>
      </c>
      <c r="H70" s="11">
        <v>814.4</v>
      </c>
      <c r="I70" s="11">
        <v>103.9</v>
      </c>
      <c r="J70" s="11">
        <v>1948.6</v>
      </c>
      <c r="K70" s="11">
        <v>12.2</v>
      </c>
      <c r="L70" s="11">
        <v>40.5</v>
      </c>
      <c r="M70" s="11">
        <v>0.5</v>
      </c>
      <c r="N70" s="11">
        <v>0.3</v>
      </c>
      <c r="O70" s="11">
        <v>3.5</v>
      </c>
      <c r="P70" s="11">
        <v>0.3</v>
      </c>
      <c r="Q70" s="11">
        <v>0.3</v>
      </c>
      <c r="R70" s="11">
        <v>4.5</v>
      </c>
      <c r="S70" s="11">
        <v>3.1</v>
      </c>
      <c r="T70" s="11">
        <v>3.4</v>
      </c>
      <c r="U70" s="11">
        <v>4.3</v>
      </c>
      <c r="V70" s="11">
        <v>0.3</v>
      </c>
      <c r="W70" s="11">
        <v>10.8</v>
      </c>
      <c r="AG70" s="107">
        <v>350</v>
      </c>
      <c r="AH70" s="107">
        <f t="shared" ref="AH70" si="1221">HLOOKUP(AH$2,$E69:$AE70,2,FALSE)</f>
        <v>8.1999999999999993</v>
      </c>
      <c r="AI70" s="107">
        <f t="shared" ref="AI70" si="1222">HLOOKUP(AI$2,$E69:$AE70,2,FALSE)</f>
        <v>28.6</v>
      </c>
      <c r="AJ70" s="107">
        <f t="shared" ref="AJ70" si="1223">HLOOKUP(AJ$2,$E69:$AE70,2,FALSE)</f>
        <v>1588.5</v>
      </c>
      <c r="AK70" s="107">
        <f t="shared" ref="AK70" si="1224">HLOOKUP(AK$2,$E69:$AE70,2,FALSE)</f>
        <v>814.4</v>
      </c>
      <c r="AL70" s="107">
        <f t="shared" ref="AL70" si="1225">HLOOKUP(AL$2,$E69:$AE70,2,FALSE)</f>
        <v>103.9</v>
      </c>
      <c r="AM70" s="107">
        <f t="shared" ref="AM70" si="1226">HLOOKUP(AM$2,$E69:$AE70,2,FALSE)</f>
        <v>1948.6</v>
      </c>
      <c r="AN70" s="107">
        <f t="shared" ref="AN70" si="1227">HLOOKUP(AN$2,$E69:$AE70,2,FALSE)</f>
        <v>12.2</v>
      </c>
      <c r="AO70" s="107">
        <f t="shared" ref="AO70" si="1228">HLOOKUP(AO$2,$E69:$AE70,2,FALSE)</f>
        <v>40.5</v>
      </c>
      <c r="AP70" s="107">
        <f t="shared" ref="AP70" si="1229">HLOOKUP(AP$2,$E69:$AE70,2,FALSE)</f>
        <v>0.5</v>
      </c>
      <c r="AQ70" s="107">
        <f t="shared" ref="AQ70" si="1230">HLOOKUP(AQ$2,$E69:$AE70,2,FALSE)</f>
        <v>0.3</v>
      </c>
      <c r="AR70" s="107" t="e">
        <f t="shared" ref="AR70" si="1231">HLOOKUP(AR$2,$E69:$AE70,2,FALSE)</f>
        <v>#N/A</v>
      </c>
      <c r="AS70" s="107" t="e">
        <f t="shared" ref="AS70" si="1232">HLOOKUP(AS$2,$E69:$AE70,2,FALSE)</f>
        <v>#N/A</v>
      </c>
      <c r="AT70" s="107">
        <f t="shared" ref="AT70" si="1233">HLOOKUP(AT$2,$E69:$AE70,2,FALSE)</f>
        <v>3.5</v>
      </c>
      <c r="AU70" s="107" t="e">
        <f t="shared" ref="AU70" si="1234">HLOOKUP(AU$2,$E69:$AE70,2,FALSE)</f>
        <v>#N/A</v>
      </c>
      <c r="AV70" s="107">
        <f t="shared" ref="AV70" si="1235">HLOOKUP(AV$2,$E69:$AE70,2,FALSE)</f>
        <v>0.3</v>
      </c>
      <c r="AW70" s="107">
        <f t="shared" ref="AW70" si="1236">HLOOKUP(AW$2,$E69:$AE70,2,FALSE)</f>
        <v>0.3</v>
      </c>
      <c r="AX70" s="107" t="e">
        <f t="shared" ref="AX70" si="1237">HLOOKUP(AX$2,$E69:$AE70,2,FALSE)</f>
        <v>#N/A</v>
      </c>
      <c r="AY70" s="107" t="e">
        <f t="shared" ref="AY70" si="1238">HLOOKUP(AY$2,$E69:$AE70,2,FALSE)</f>
        <v>#N/A</v>
      </c>
      <c r="AZ70" s="107" t="e">
        <f t="shared" ref="AZ70" si="1239">HLOOKUP(AZ$2,$E69:$AE70,2,FALSE)</f>
        <v>#N/A</v>
      </c>
      <c r="BA70" s="107" t="e">
        <f t="shared" ref="BA70" si="1240">HLOOKUP(BA$2,$E69:$AE70,2,FALSE)</f>
        <v>#N/A</v>
      </c>
      <c r="BB70" s="107" t="e">
        <f t="shared" ref="BB70" si="1241">HLOOKUP(BB$2,$E69:$AE70,2,FALSE)</f>
        <v>#N/A</v>
      </c>
      <c r="BC70" s="107">
        <f t="shared" ref="BC70" si="1242">HLOOKUP(BC$2,$E69:$AE70,2,FALSE)</f>
        <v>4.5</v>
      </c>
      <c r="BD70" s="107">
        <f t="shared" ref="BD70" si="1243">HLOOKUP(BD$2,$E69:$AE70,2,FALSE)</f>
        <v>3.1</v>
      </c>
      <c r="BE70" s="107" t="e">
        <f t="shared" ref="BE70" si="1244">HLOOKUP(BE$2,$E69:$AE70,2,FALSE)</f>
        <v>#N/A</v>
      </c>
      <c r="BF70" s="107" t="e">
        <f t="shared" ref="BF70" si="1245">HLOOKUP(BF$2,$E69:$AE70,2,FALSE)</f>
        <v>#N/A</v>
      </c>
      <c r="BG70" s="107">
        <f t="shared" ref="BG70" si="1246">HLOOKUP(BG$2,$E69:$AE70,2,FALSE)</f>
        <v>3.4</v>
      </c>
      <c r="BH70" s="107" t="e">
        <f t="shared" ref="BH70" si="1247">HLOOKUP(BH$2,$E69:$AE70,2,FALSE)</f>
        <v>#N/A</v>
      </c>
      <c r="BI70" s="107">
        <f t="shared" ref="BI70" si="1248">HLOOKUP(BI$2,$E69:$AE70,2,FALSE)</f>
        <v>4.3</v>
      </c>
      <c r="BJ70" s="107" t="e">
        <f t="shared" ref="BJ70" si="1249">HLOOKUP(BJ$2,$E69:$AE70,2,FALSE)</f>
        <v>#N/A</v>
      </c>
      <c r="BK70" s="107" t="e">
        <f t="shared" ref="BK70" si="1250">HLOOKUP(BK$2,$E69:$AE70,2,FALSE)</f>
        <v>#N/A</v>
      </c>
      <c r="BL70" s="107">
        <f t="shared" ref="BL70" si="1251">HLOOKUP(BL$2,$E69:$AE70,2,FALSE)</f>
        <v>0.3</v>
      </c>
      <c r="BM70" s="107">
        <f t="shared" ref="BM70" si="1252">HLOOKUP(BM$2,$E69:$AE70,2,FALSE)</f>
        <v>10.8</v>
      </c>
      <c r="BN70" s="107" t="e">
        <f t="shared" ref="BN70" si="1253">HLOOKUP(BN$2,$E69:$AE70,2,FALSE)</f>
        <v>#N/A</v>
      </c>
      <c r="BO70" s="107" t="e">
        <f t="shared" ref="BO70" si="1254">HLOOKUP(BO$2,$E69:$AE70,2,FALSE)</f>
        <v>#N/A</v>
      </c>
      <c r="BP70" s="107" t="e">
        <f t="shared" ref="BP70" si="1255">HLOOKUP(BP$2,$E69:$AE70,2,FALSE)</f>
        <v>#N/A</v>
      </c>
      <c r="BQ70" s="107" t="e">
        <f t="shared" ref="BQ70" si="1256">HLOOKUP(BQ$2,$E69:$AE70,2,FALSE)</f>
        <v>#N/A</v>
      </c>
      <c r="BR70" s="107" t="e">
        <f t="shared" ref="BR70" si="1257">HLOOKUP(BR$2,$E69:$AE70,2,FALSE)</f>
        <v>#N/A</v>
      </c>
      <c r="BS70" s="107" t="e">
        <f t="shared" ref="BS70" si="1258">HLOOKUP(BS$2,$E69:$AE70,2,FALSE)</f>
        <v>#N/A</v>
      </c>
    </row>
    <row r="71" spans="1:71" x14ac:dyDescent="0.25">
      <c r="B71" s="56">
        <v>359</v>
      </c>
      <c r="C71" s="44"/>
      <c r="D71" s="71" t="s">
        <v>0</v>
      </c>
      <c r="E71" s="11" t="s">
        <v>326</v>
      </c>
      <c r="F71" s="11" t="s">
        <v>327</v>
      </c>
      <c r="G71" s="11" t="s">
        <v>52</v>
      </c>
      <c r="H71" s="11" t="s">
        <v>53</v>
      </c>
      <c r="I71" s="11" t="s">
        <v>328</v>
      </c>
      <c r="J71" s="11" t="s">
        <v>55</v>
      </c>
      <c r="K71" s="11" t="s">
        <v>329</v>
      </c>
      <c r="L71" s="11" t="s">
        <v>330</v>
      </c>
      <c r="M71" s="11" t="s">
        <v>331</v>
      </c>
      <c r="N71" s="11" t="s">
        <v>332</v>
      </c>
      <c r="O71" s="11" t="s">
        <v>333</v>
      </c>
      <c r="P71" s="11" t="s">
        <v>334</v>
      </c>
      <c r="Q71" s="11" t="s">
        <v>336</v>
      </c>
      <c r="R71" s="11" t="s">
        <v>338</v>
      </c>
      <c r="S71" s="11" t="s">
        <v>344</v>
      </c>
      <c r="T71" s="11" t="s">
        <v>340</v>
      </c>
      <c r="U71" s="11" t="s">
        <v>343</v>
      </c>
      <c r="V71" s="11" t="s">
        <v>345</v>
      </c>
      <c r="W71" s="11" t="s">
        <v>348</v>
      </c>
      <c r="X71" s="11" t="s">
        <v>349</v>
      </c>
      <c r="Y71" s="11" t="s">
        <v>351</v>
      </c>
      <c r="Z71" s="11" t="s">
        <v>350</v>
      </c>
      <c r="BO71" s="107"/>
      <c r="BP71" s="107"/>
      <c r="BQ71" s="107"/>
      <c r="BR71" s="107"/>
      <c r="BS71" s="107"/>
    </row>
    <row r="72" spans="1:71" x14ac:dyDescent="0.25">
      <c r="A72" s="56">
        <v>360</v>
      </c>
      <c r="B72" s="56">
        <v>360</v>
      </c>
      <c r="C72" s="94" t="s">
        <v>423</v>
      </c>
      <c r="D72" s="72" t="s">
        <v>325</v>
      </c>
      <c r="E72" s="11">
        <v>7.8</v>
      </c>
      <c r="F72" s="11">
        <v>29.5</v>
      </c>
      <c r="G72" s="11">
        <v>1930.4</v>
      </c>
      <c r="H72" s="11">
        <v>840.9</v>
      </c>
      <c r="I72" s="11">
        <v>108.8</v>
      </c>
      <c r="J72" s="11">
        <v>2023.3</v>
      </c>
      <c r="K72" s="11">
        <v>11.2</v>
      </c>
      <c r="L72" s="11">
        <v>38.299999999999997</v>
      </c>
      <c r="M72" s="11">
        <v>0.2</v>
      </c>
      <c r="N72" s="11">
        <v>0.3</v>
      </c>
      <c r="O72" s="11">
        <v>0.1</v>
      </c>
      <c r="P72" s="11">
        <v>3.1</v>
      </c>
      <c r="Q72" s="11">
        <v>0.2</v>
      </c>
      <c r="R72" s="11">
        <v>0.3</v>
      </c>
      <c r="S72" s="11">
        <v>2</v>
      </c>
      <c r="T72" s="11">
        <v>1.7</v>
      </c>
      <c r="U72" s="11">
        <v>0.8</v>
      </c>
      <c r="V72" s="11">
        <v>1</v>
      </c>
      <c r="W72" s="11">
        <v>0.2</v>
      </c>
      <c r="X72" s="11">
        <v>9.3000000000000007</v>
      </c>
      <c r="Y72" s="11">
        <v>1.4</v>
      </c>
      <c r="Z72" s="11">
        <v>0.9</v>
      </c>
      <c r="AG72" s="107">
        <v>360</v>
      </c>
      <c r="AH72" s="107">
        <f t="shared" ref="AH72" si="1259">HLOOKUP(AH$2,$E71:$AE72,2,FALSE)</f>
        <v>7.8</v>
      </c>
      <c r="AI72" s="107">
        <f t="shared" ref="AI72" si="1260">HLOOKUP(AI$2,$E71:$AE72,2,FALSE)</f>
        <v>29.5</v>
      </c>
      <c r="AJ72" s="107">
        <f t="shared" ref="AJ72" si="1261">HLOOKUP(AJ$2,$E71:$AE72,2,FALSE)</f>
        <v>1930.4</v>
      </c>
      <c r="AK72" s="107">
        <f t="shared" ref="AK72" si="1262">HLOOKUP(AK$2,$E71:$AE72,2,FALSE)</f>
        <v>840.9</v>
      </c>
      <c r="AL72" s="107">
        <f t="shared" ref="AL72" si="1263">HLOOKUP(AL$2,$E71:$AE72,2,FALSE)</f>
        <v>108.8</v>
      </c>
      <c r="AM72" s="107">
        <f t="shared" ref="AM72" si="1264">HLOOKUP(AM$2,$E71:$AE72,2,FALSE)</f>
        <v>2023.3</v>
      </c>
      <c r="AN72" s="107">
        <f t="shared" ref="AN72" si="1265">HLOOKUP(AN$2,$E71:$AE72,2,FALSE)</f>
        <v>11.2</v>
      </c>
      <c r="AO72" s="107">
        <f t="shared" ref="AO72" si="1266">HLOOKUP(AO$2,$E71:$AE72,2,FALSE)</f>
        <v>38.299999999999997</v>
      </c>
      <c r="AP72" s="107">
        <f t="shared" ref="AP72" si="1267">HLOOKUP(AP$2,$E71:$AE72,2,FALSE)</f>
        <v>0.2</v>
      </c>
      <c r="AQ72" s="107">
        <f t="shared" ref="AQ72" si="1268">HLOOKUP(AQ$2,$E71:$AE72,2,FALSE)</f>
        <v>0.3</v>
      </c>
      <c r="AR72" s="107" t="e">
        <f t="shared" ref="AR72" si="1269">HLOOKUP(AR$2,$E71:$AE72,2,FALSE)</f>
        <v>#N/A</v>
      </c>
      <c r="AS72" s="107">
        <f t="shared" ref="AS72" si="1270">HLOOKUP(AS$2,$E71:$AE72,2,FALSE)</f>
        <v>0.1</v>
      </c>
      <c r="AT72" s="107">
        <f t="shared" ref="AT72" si="1271">HLOOKUP(AT$2,$E71:$AE72,2,FALSE)</f>
        <v>3.1</v>
      </c>
      <c r="AU72" s="107" t="e">
        <f t="shared" ref="AU72" si="1272">HLOOKUP(AU$2,$E71:$AE72,2,FALSE)</f>
        <v>#N/A</v>
      </c>
      <c r="AV72" s="107">
        <f t="shared" ref="AV72" si="1273">HLOOKUP(AV$2,$E71:$AE72,2,FALSE)</f>
        <v>0.2</v>
      </c>
      <c r="AW72" s="107">
        <f t="shared" ref="AW72" si="1274">HLOOKUP(AW$2,$E71:$AE72,2,FALSE)</f>
        <v>0.3</v>
      </c>
      <c r="AX72" s="107" t="e">
        <f t="shared" ref="AX72" si="1275">HLOOKUP(AX$2,$E71:$AE72,2,FALSE)</f>
        <v>#N/A</v>
      </c>
      <c r="AY72" s="107" t="e">
        <f t="shared" ref="AY72" si="1276">HLOOKUP(AY$2,$E71:$AE72,2,FALSE)</f>
        <v>#N/A</v>
      </c>
      <c r="AZ72" s="107" t="e">
        <f t="shared" ref="AZ72" si="1277">HLOOKUP(AZ$2,$E71:$AE72,2,FALSE)</f>
        <v>#N/A</v>
      </c>
      <c r="BA72" s="107" t="e">
        <f t="shared" ref="BA72" si="1278">HLOOKUP(BA$2,$E71:$AE72,2,FALSE)</f>
        <v>#N/A</v>
      </c>
      <c r="BB72" s="107" t="e">
        <f t="shared" ref="BB72" si="1279">HLOOKUP(BB$2,$E71:$AE72,2,FALSE)</f>
        <v>#N/A</v>
      </c>
      <c r="BC72" s="107">
        <f t="shared" ref="BC72" si="1280">HLOOKUP(BC$2,$E71:$AE72,2,FALSE)</f>
        <v>2</v>
      </c>
      <c r="BD72" s="107">
        <f t="shared" ref="BD72" si="1281">HLOOKUP(BD$2,$E71:$AE72,2,FALSE)</f>
        <v>1.7</v>
      </c>
      <c r="BE72" s="107" t="e">
        <f t="shared" ref="BE72" si="1282">HLOOKUP(BE$2,$E71:$AE72,2,FALSE)</f>
        <v>#N/A</v>
      </c>
      <c r="BF72" s="107">
        <f t="shared" ref="BF72" si="1283">HLOOKUP(BF$2,$E71:$AE72,2,FALSE)</f>
        <v>0.8</v>
      </c>
      <c r="BG72" s="107">
        <f t="shared" ref="BG72" si="1284">HLOOKUP(BG$2,$E71:$AE72,2,FALSE)</f>
        <v>1</v>
      </c>
      <c r="BH72" s="107" t="e">
        <f t="shared" ref="BH72" si="1285">HLOOKUP(BH$2,$E71:$AE72,2,FALSE)</f>
        <v>#N/A</v>
      </c>
      <c r="BI72" s="107" t="e">
        <f t="shared" ref="BI72" si="1286">HLOOKUP(BI$2,$E71:$AE72,2,FALSE)</f>
        <v>#N/A</v>
      </c>
      <c r="BJ72" s="107" t="e">
        <f t="shared" ref="BJ72" si="1287">HLOOKUP(BJ$2,$E71:$AE72,2,FALSE)</f>
        <v>#N/A</v>
      </c>
      <c r="BK72" s="107">
        <f t="shared" ref="BK72" si="1288">HLOOKUP(BK$2,$E71:$AE72,2,FALSE)</f>
        <v>0.2</v>
      </c>
      <c r="BL72" s="107" t="e">
        <f t="shared" ref="BL72" si="1289">HLOOKUP(BL$2,$E71:$AE72,2,FALSE)</f>
        <v>#N/A</v>
      </c>
      <c r="BM72" s="107">
        <f t="shared" ref="BM72" si="1290">HLOOKUP(BM$2,$E71:$AE72,2,FALSE)</f>
        <v>9.3000000000000007</v>
      </c>
      <c r="BN72" s="107" t="e">
        <f t="shared" ref="BN72" si="1291">HLOOKUP(BN$2,$E71:$AE72,2,FALSE)</f>
        <v>#N/A</v>
      </c>
      <c r="BO72" s="107" t="e">
        <f t="shared" ref="BO72" si="1292">HLOOKUP(BO$2,$E71:$AE72,2,FALSE)</f>
        <v>#N/A</v>
      </c>
      <c r="BP72" s="107">
        <f t="shared" ref="BP72" si="1293">HLOOKUP(BP$2,$E71:$AE72,2,FALSE)</f>
        <v>1.4</v>
      </c>
      <c r="BQ72" s="107" t="e">
        <f t="shared" ref="BQ72" si="1294">HLOOKUP(BQ$2,$E71:$AE72,2,FALSE)</f>
        <v>#N/A</v>
      </c>
      <c r="BR72" s="107">
        <f t="shared" ref="BR72" si="1295">HLOOKUP(BR$2,$E71:$AE72,2,FALSE)</f>
        <v>0.9</v>
      </c>
      <c r="BS72" s="107" t="e">
        <f t="shared" ref="BS72" si="1296">HLOOKUP(BS$2,$E71:$AE72,2,FALSE)</f>
        <v>#N/A</v>
      </c>
    </row>
    <row r="73" spans="1:71" x14ac:dyDescent="0.25">
      <c r="B73" s="56">
        <v>369</v>
      </c>
      <c r="D73" s="71" t="s">
        <v>0</v>
      </c>
      <c r="E73" s="11" t="s">
        <v>326</v>
      </c>
      <c r="F73" s="11" t="s">
        <v>327</v>
      </c>
      <c r="G73" s="11" t="s">
        <v>52</v>
      </c>
      <c r="H73" s="11" t="s">
        <v>53</v>
      </c>
      <c r="I73" s="11" t="s">
        <v>328</v>
      </c>
      <c r="J73" s="11" t="s">
        <v>55</v>
      </c>
      <c r="K73" s="11" t="s">
        <v>329</v>
      </c>
      <c r="L73" s="11" t="s">
        <v>330</v>
      </c>
      <c r="M73" s="11" t="s">
        <v>331</v>
      </c>
      <c r="N73" s="11" t="s">
        <v>332</v>
      </c>
      <c r="O73" s="11" t="s">
        <v>334</v>
      </c>
      <c r="P73" s="11" t="s">
        <v>336</v>
      </c>
      <c r="Q73" s="11" t="s">
        <v>338</v>
      </c>
      <c r="R73" s="11" t="s">
        <v>341</v>
      </c>
      <c r="S73" s="11" t="s">
        <v>344</v>
      </c>
      <c r="T73" s="11" t="s">
        <v>340</v>
      </c>
      <c r="U73" s="11" t="s">
        <v>345</v>
      </c>
      <c r="V73" s="11" t="s">
        <v>346</v>
      </c>
      <c r="W73" s="11" t="s">
        <v>355</v>
      </c>
      <c r="X73" s="11" t="s">
        <v>349</v>
      </c>
      <c r="Y73" s="11" t="s">
        <v>351</v>
      </c>
      <c r="BO73" s="107"/>
      <c r="BP73" s="107"/>
      <c r="BQ73" s="107"/>
      <c r="BR73" s="107"/>
      <c r="BS73" s="107"/>
    </row>
    <row r="74" spans="1:71" x14ac:dyDescent="0.25">
      <c r="A74" s="56">
        <v>370</v>
      </c>
      <c r="B74" s="56">
        <v>370</v>
      </c>
      <c r="C74" s="94" t="s">
        <v>425</v>
      </c>
      <c r="D74" s="72" t="s">
        <v>325</v>
      </c>
      <c r="E74" s="11">
        <v>7.8</v>
      </c>
      <c r="F74" s="11">
        <v>29</v>
      </c>
      <c r="G74" s="11">
        <v>1852.9</v>
      </c>
      <c r="H74" s="11">
        <v>870.9</v>
      </c>
      <c r="I74" s="11">
        <v>107</v>
      </c>
      <c r="J74" s="11">
        <v>1943</v>
      </c>
      <c r="K74" s="11">
        <v>14.6</v>
      </c>
      <c r="L74" s="11">
        <v>44</v>
      </c>
      <c r="M74" s="11">
        <v>0.4</v>
      </c>
      <c r="N74" s="11">
        <v>0.4</v>
      </c>
      <c r="O74" s="11">
        <v>3.4</v>
      </c>
      <c r="P74" s="11">
        <v>2.4</v>
      </c>
      <c r="Q74" s="11">
        <v>0.3</v>
      </c>
      <c r="R74" s="11">
        <v>1</v>
      </c>
      <c r="S74" s="11">
        <v>0.4</v>
      </c>
      <c r="T74" s="11">
        <v>1.9</v>
      </c>
      <c r="U74" s="11">
        <v>3</v>
      </c>
      <c r="V74" s="11">
        <v>0.2</v>
      </c>
      <c r="W74" s="11">
        <v>0.6</v>
      </c>
      <c r="X74" s="11">
        <v>8.3000000000000007</v>
      </c>
      <c r="Y74" s="11">
        <v>0.7</v>
      </c>
      <c r="AG74" s="107">
        <v>370</v>
      </c>
      <c r="AH74" s="107">
        <f t="shared" ref="AH74" si="1297">HLOOKUP(AH$2,$E73:$AE74,2,FALSE)</f>
        <v>7.8</v>
      </c>
      <c r="AI74" s="107">
        <f t="shared" ref="AI74" si="1298">HLOOKUP(AI$2,$E73:$AE74,2,FALSE)</f>
        <v>29</v>
      </c>
      <c r="AJ74" s="107">
        <f t="shared" ref="AJ74" si="1299">HLOOKUP(AJ$2,$E73:$AE74,2,FALSE)</f>
        <v>1852.9</v>
      </c>
      <c r="AK74" s="107">
        <f t="shared" ref="AK74" si="1300">HLOOKUP(AK$2,$E73:$AE74,2,FALSE)</f>
        <v>870.9</v>
      </c>
      <c r="AL74" s="107">
        <f t="shared" ref="AL74" si="1301">HLOOKUP(AL$2,$E73:$AE74,2,FALSE)</f>
        <v>107</v>
      </c>
      <c r="AM74" s="107">
        <f t="shared" ref="AM74" si="1302">HLOOKUP(AM$2,$E73:$AE74,2,FALSE)</f>
        <v>1943</v>
      </c>
      <c r="AN74" s="107">
        <f t="shared" ref="AN74" si="1303">HLOOKUP(AN$2,$E73:$AE74,2,FALSE)</f>
        <v>14.6</v>
      </c>
      <c r="AO74" s="107">
        <f t="shared" ref="AO74" si="1304">HLOOKUP(AO$2,$E73:$AE74,2,FALSE)</f>
        <v>44</v>
      </c>
      <c r="AP74" s="107">
        <f t="shared" ref="AP74" si="1305">HLOOKUP(AP$2,$E73:$AE74,2,FALSE)</f>
        <v>0.4</v>
      </c>
      <c r="AQ74" s="107">
        <f t="shared" ref="AQ74" si="1306">HLOOKUP(AQ$2,$E73:$AE74,2,FALSE)</f>
        <v>0.4</v>
      </c>
      <c r="AR74" s="107" t="e">
        <f t="shared" ref="AR74" si="1307">HLOOKUP(AR$2,$E73:$AE74,2,FALSE)</f>
        <v>#N/A</v>
      </c>
      <c r="AS74" s="107" t="e">
        <f t="shared" ref="AS74" si="1308">HLOOKUP(AS$2,$E73:$AE74,2,FALSE)</f>
        <v>#N/A</v>
      </c>
      <c r="AT74" s="107">
        <f t="shared" ref="AT74" si="1309">HLOOKUP(AT$2,$E73:$AE74,2,FALSE)</f>
        <v>3.4</v>
      </c>
      <c r="AU74" s="107" t="e">
        <f t="shared" ref="AU74" si="1310">HLOOKUP(AU$2,$E73:$AE74,2,FALSE)</f>
        <v>#N/A</v>
      </c>
      <c r="AV74" s="107">
        <f t="shared" ref="AV74" si="1311">HLOOKUP(AV$2,$E73:$AE74,2,FALSE)</f>
        <v>2.4</v>
      </c>
      <c r="AW74" s="107">
        <f t="shared" ref="AW74" si="1312">HLOOKUP(AW$2,$E73:$AE74,2,FALSE)</f>
        <v>0.3</v>
      </c>
      <c r="AX74" s="107" t="e">
        <f t="shared" ref="AX74" si="1313">HLOOKUP(AX$2,$E73:$AE74,2,FALSE)</f>
        <v>#N/A</v>
      </c>
      <c r="AY74" s="107" t="e">
        <f t="shared" ref="AY74" si="1314">HLOOKUP(AY$2,$E73:$AE74,2,FALSE)</f>
        <v>#N/A</v>
      </c>
      <c r="AZ74" s="107" t="e">
        <f t="shared" ref="AZ74" si="1315">HLOOKUP(AZ$2,$E73:$AE74,2,FALSE)</f>
        <v>#N/A</v>
      </c>
      <c r="BA74" s="107" t="e">
        <f t="shared" ref="BA74" si="1316">HLOOKUP(BA$2,$E73:$AE74,2,FALSE)</f>
        <v>#N/A</v>
      </c>
      <c r="BB74" s="107">
        <f t="shared" ref="BB74" si="1317">HLOOKUP(BB$2,$E73:$AE74,2,FALSE)</f>
        <v>1</v>
      </c>
      <c r="BC74" s="107">
        <f t="shared" ref="BC74" si="1318">HLOOKUP(BC$2,$E73:$AE74,2,FALSE)</f>
        <v>0.4</v>
      </c>
      <c r="BD74" s="107">
        <f t="shared" ref="BD74" si="1319">HLOOKUP(BD$2,$E73:$AE74,2,FALSE)</f>
        <v>1.9</v>
      </c>
      <c r="BE74" s="107" t="e">
        <f t="shared" ref="BE74" si="1320">HLOOKUP(BE$2,$E73:$AE74,2,FALSE)</f>
        <v>#N/A</v>
      </c>
      <c r="BF74" s="107" t="e">
        <f t="shared" ref="BF74" si="1321">HLOOKUP(BF$2,$E73:$AE74,2,FALSE)</f>
        <v>#N/A</v>
      </c>
      <c r="BG74" s="107">
        <f t="shared" ref="BG74" si="1322">HLOOKUP(BG$2,$E73:$AE74,2,FALSE)</f>
        <v>3</v>
      </c>
      <c r="BH74" s="107" t="e">
        <f t="shared" ref="BH74" si="1323">HLOOKUP(BH$2,$E73:$AE74,2,FALSE)</f>
        <v>#N/A</v>
      </c>
      <c r="BI74" s="107">
        <f t="shared" ref="BI74" si="1324">HLOOKUP(BI$2,$E73:$AE74,2,FALSE)</f>
        <v>0.2</v>
      </c>
      <c r="BJ74" s="107">
        <f t="shared" ref="BJ74" si="1325">HLOOKUP(BJ$2,$E73:$AE74,2,FALSE)</f>
        <v>0.6</v>
      </c>
      <c r="BK74" s="107" t="e">
        <f t="shared" ref="BK74" si="1326">HLOOKUP(BK$2,$E73:$AE74,2,FALSE)</f>
        <v>#N/A</v>
      </c>
      <c r="BL74" s="107" t="e">
        <f t="shared" ref="BL74" si="1327">HLOOKUP(BL$2,$E73:$AE74,2,FALSE)</f>
        <v>#N/A</v>
      </c>
      <c r="BM74" s="107">
        <f t="shared" ref="BM74" si="1328">HLOOKUP(BM$2,$E73:$AE74,2,FALSE)</f>
        <v>8.3000000000000007</v>
      </c>
      <c r="BN74" s="107" t="e">
        <f t="shared" ref="BN74" si="1329">HLOOKUP(BN$2,$E73:$AE74,2,FALSE)</f>
        <v>#N/A</v>
      </c>
      <c r="BO74" s="107" t="e">
        <f t="shared" ref="BO74" si="1330">HLOOKUP(BO$2,$E73:$AE74,2,FALSE)</f>
        <v>#N/A</v>
      </c>
      <c r="BP74" s="107">
        <f t="shared" ref="BP74" si="1331">HLOOKUP(BP$2,$E73:$AE74,2,FALSE)</f>
        <v>0.7</v>
      </c>
      <c r="BQ74" s="107" t="e">
        <f t="shared" ref="BQ74" si="1332">HLOOKUP(BQ$2,$E73:$AE74,2,FALSE)</f>
        <v>#N/A</v>
      </c>
      <c r="BR74" s="107" t="e">
        <f t="shared" ref="BR74" si="1333">HLOOKUP(BR$2,$E73:$AE74,2,FALSE)</f>
        <v>#N/A</v>
      </c>
      <c r="BS74" s="107" t="e">
        <f t="shared" ref="BS74" si="1334">HLOOKUP(BS$2,$E73:$AE74,2,FALSE)</f>
        <v>#N/A</v>
      </c>
    </row>
    <row r="75" spans="1:71" x14ac:dyDescent="0.25">
      <c r="B75" s="56">
        <v>379</v>
      </c>
      <c r="D75" s="71" t="s">
        <v>0</v>
      </c>
      <c r="E75" s="11" t="s">
        <v>326</v>
      </c>
      <c r="F75" s="11" t="s">
        <v>327</v>
      </c>
      <c r="G75" s="11" t="s">
        <v>52</v>
      </c>
      <c r="H75" s="11" t="s">
        <v>53</v>
      </c>
      <c r="I75" s="11" t="s">
        <v>328</v>
      </c>
      <c r="J75" s="11" t="s">
        <v>55</v>
      </c>
      <c r="K75" s="11" t="s">
        <v>329</v>
      </c>
      <c r="L75" s="11" t="s">
        <v>330</v>
      </c>
      <c r="M75" s="11" t="s">
        <v>331</v>
      </c>
      <c r="N75" s="11" t="s">
        <v>332</v>
      </c>
      <c r="O75" s="11" t="s">
        <v>334</v>
      </c>
      <c r="P75" s="11" t="s">
        <v>336</v>
      </c>
      <c r="Q75" s="11" t="s">
        <v>338</v>
      </c>
      <c r="R75" s="11" t="s">
        <v>342</v>
      </c>
      <c r="S75" s="11" t="s">
        <v>341</v>
      </c>
      <c r="T75" s="11" t="s">
        <v>344</v>
      </c>
      <c r="U75" s="11" t="s">
        <v>340</v>
      </c>
      <c r="V75" s="11" t="s">
        <v>347</v>
      </c>
      <c r="W75" s="11" t="s">
        <v>343</v>
      </c>
      <c r="X75" s="11" t="s">
        <v>345</v>
      </c>
      <c r="Y75" s="11" t="s">
        <v>352</v>
      </c>
      <c r="Z75" s="11" t="s">
        <v>346</v>
      </c>
      <c r="AA75" s="11" t="s">
        <v>355</v>
      </c>
      <c r="AB75" s="11" t="s">
        <v>349</v>
      </c>
      <c r="AC75" s="11" t="s">
        <v>351</v>
      </c>
      <c r="AD75" s="11" t="s">
        <v>350</v>
      </c>
      <c r="BO75" s="107"/>
      <c r="BP75" s="107"/>
      <c r="BQ75" s="107"/>
      <c r="BR75" s="107"/>
      <c r="BS75" s="107"/>
    </row>
    <row r="76" spans="1:71" x14ac:dyDescent="0.25">
      <c r="A76" s="56">
        <v>380</v>
      </c>
      <c r="B76" s="56">
        <v>380</v>
      </c>
      <c r="C76" s="94" t="s">
        <v>446</v>
      </c>
      <c r="D76" s="72" t="s">
        <v>325</v>
      </c>
      <c r="E76" s="11">
        <v>5.9</v>
      </c>
      <c r="F76" s="11">
        <v>20.5</v>
      </c>
      <c r="G76" s="11">
        <v>1506.1</v>
      </c>
      <c r="H76" s="11">
        <v>858.6</v>
      </c>
      <c r="I76" s="11">
        <v>111.9</v>
      </c>
      <c r="J76" s="11">
        <v>1994.7</v>
      </c>
      <c r="K76" s="11">
        <v>12.1</v>
      </c>
      <c r="L76" s="11">
        <v>40.6</v>
      </c>
      <c r="M76" s="11">
        <v>0.3</v>
      </c>
      <c r="N76" s="11">
        <v>0.1</v>
      </c>
      <c r="O76" s="11">
        <v>4.4000000000000004</v>
      </c>
      <c r="P76" s="11">
        <v>0.8</v>
      </c>
      <c r="Q76" s="11">
        <v>0.3</v>
      </c>
      <c r="R76" s="11">
        <v>0.1</v>
      </c>
      <c r="S76" s="11">
        <v>0.8</v>
      </c>
      <c r="T76" s="11">
        <v>31</v>
      </c>
      <c r="U76" s="11">
        <v>5.2</v>
      </c>
      <c r="V76" s="11">
        <v>0.9</v>
      </c>
      <c r="W76" s="11">
        <v>3.5</v>
      </c>
      <c r="X76" s="11">
        <v>1.9</v>
      </c>
      <c r="Y76" s="11">
        <v>0.8</v>
      </c>
      <c r="Z76" s="11">
        <v>0.5</v>
      </c>
      <c r="AA76" s="11">
        <v>3.2</v>
      </c>
      <c r="AB76" s="11">
        <v>10.8</v>
      </c>
      <c r="AC76" s="11">
        <v>0.4</v>
      </c>
      <c r="AD76" s="11">
        <v>0.1</v>
      </c>
      <c r="AG76" s="107">
        <v>380</v>
      </c>
      <c r="AH76" s="107">
        <f t="shared" ref="AH76" si="1335">HLOOKUP(AH$2,$E75:$AE76,2,FALSE)</f>
        <v>5.9</v>
      </c>
      <c r="AI76" s="107">
        <f t="shared" ref="AI76" si="1336">HLOOKUP(AI$2,$E75:$AE76,2,FALSE)</f>
        <v>20.5</v>
      </c>
      <c r="AJ76" s="107">
        <f t="shared" ref="AJ76" si="1337">HLOOKUP(AJ$2,$E75:$AE76,2,FALSE)</f>
        <v>1506.1</v>
      </c>
      <c r="AK76" s="107">
        <f t="shared" ref="AK76" si="1338">HLOOKUP(AK$2,$E75:$AE76,2,FALSE)</f>
        <v>858.6</v>
      </c>
      <c r="AL76" s="107">
        <f t="shared" ref="AL76" si="1339">HLOOKUP(AL$2,$E75:$AE76,2,FALSE)</f>
        <v>111.9</v>
      </c>
      <c r="AM76" s="107">
        <f t="shared" ref="AM76" si="1340">HLOOKUP(AM$2,$E75:$AE76,2,FALSE)</f>
        <v>1994.7</v>
      </c>
      <c r="AN76" s="107">
        <f t="shared" ref="AN76" si="1341">HLOOKUP(AN$2,$E75:$AE76,2,FALSE)</f>
        <v>12.1</v>
      </c>
      <c r="AO76" s="107">
        <f t="shared" ref="AO76" si="1342">HLOOKUP(AO$2,$E75:$AE76,2,FALSE)</f>
        <v>40.6</v>
      </c>
      <c r="AP76" s="107">
        <f t="shared" ref="AP76" si="1343">HLOOKUP(AP$2,$E75:$AE76,2,FALSE)</f>
        <v>0.3</v>
      </c>
      <c r="AQ76" s="107">
        <f t="shared" ref="AQ76" si="1344">HLOOKUP(AQ$2,$E75:$AE76,2,FALSE)</f>
        <v>0.1</v>
      </c>
      <c r="AR76" s="107" t="e">
        <f t="shared" ref="AR76" si="1345">HLOOKUP(AR$2,$E75:$AE76,2,FALSE)</f>
        <v>#N/A</v>
      </c>
      <c r="AS76" s="107" t="e">
        <f t="shared" ref="AS76" si="1346">HLOOKUP(AS$2,$E75:$AE76,2,FALSE)</f>
        <v>#N/A</v>
      </c>
      <c r="AT76" s="107">
        <f t="shared" ref="AT76" si="1347">HLOOKUP(AT$2,$E75:$AE76,2,FALSE)</f>
        <v>4.4000000000000004</v>
      </c>
      <c r="AU76" s="107" t="e">
        <f t="shared" ref="AU76" si="1348">HLOOKUP(AU$2,$E75:$AE76,2,FALSE)</f>
        <v>#N/A</v>
      </c>
      <c r="AV76" s="107">
        <f t="shared" ref="AV76" si="1349">HLOOKUP(AV$2,$E75:$AE76,2,FALSE)</f>
        <v>0.8</v>
      </c>
      <c r="AW76" s="107">
        <f t="shared" ref="AW76" si="1350">HLOOKUP(AW$2,$E75:$AE76,2,FALSE)</f>
        <v>0.3</v>
      </c>
      <c r="AX76" s="107" t="e">
        <f t="shared" ref="AX76" si="1351">HLOOKUP(AX$2,$E75:$AE76,2,FALSE)</f>
        <v>#N/A</v>
      </c>
      <c r="AY76" s="107" t="e">
        <f t="shared" ref="AY76" si="1352">HLOOKUP(AY$2,$E75:$AE76,2,FALSE)</f>
        <v>#N/A</v>
      </c>
      <c r="AZ76" s="107">
        <f t="shared" ref="AZ76" si="1353">HLOOKUP(AZ$2,$E75:$AE76,2,FALSE)</f>
        <v>0.1</v>
      </c>
      <c r="BA76" s="107" t="e">
        <f t="shared" ref="BA76" si="1354">HLOOKUP(BA$2,$E75:$AE76,2,FALSE)</f>
        <v>#N/A</v>
      </c>
      <c r="BB76" s="107">
        <f t="shared" ref="BB76" si="1355">HLOOKUP(BB$2,$E75:$AE76,2,FALSE)</f>
        <v>0.8</v>
      </c>
      <c r="BC76" s="107">
        <f t="shared" ref="BC76" si="1356">HLOOKUP(BC$2,$E75:$AE76,2,FALSE)</f>
        <v>31</v>
      </c>
      <c r="BD76" s="107">
        <f t="shared" ref="BD76" si="1357">HLOOKUP(BD$2,$E75:$AE76,2,FALSE)</f>
        <v>5.2</v>
      </c>
      <c r="BE76" s="107">
        <f t="shared" ref="BE76" si="1358">HLOOKUP(BE$2,$E75:$AE76,2,FALSE)</f>
        <v>0.9</v>
      </c>
      <c r="BF76" s="107">
        <f t="shared" ref="BF76" si="1359">HLOOKUP(BF$2,$E75:$AE76,2,FALSE)</f>
        <v>3.5</v>
      </c>
      <c r="BG76" s="107">
        <f t="shared" ref="BG76" si="1360">HLOOKUP(BG$2,$E75:$AE76,2,FALSE)</f>
        <v>1.9</v>
      </c>
      <c r="BH76" s="107">
        <f t="shared" ref="BH76" si="1361">HLOOKUP(BH$2,$E75:$AE76,2,FALSE)</f>
        <v>0.8</v>
      </c>
      <c r="BI76" s="107">
        <f t="shared" ref="BI76" si="1362">HLOOKUP(BI$2,$E75:$AE76,2,FALSE)</f>
        <v>0.5</v>
      </c>
      <c r="BJ76" s="107">
        <f t="shared" ref="BJ76" si="1363">HLOOKUP(BJ$2,$E75:$AE76,2,FALSE)</f>
        <v>3.2</v>
      </c>
      <c r="BK76" s="107" t="e">
        <f t="shared" ref="BK76" si="1364">HLOOKUP(BK$2,$E75:$AE76,2,FALSE)</f>
        <v>#N/A</v>
      </c>
      <c r="BL76" s="107" t="e">
        <f t="shared" ref="BL76" si="1365">HLOOKUP(BL$2,$E75:$AE76,2,FALSE)</f>
        <v>#N/A</v>
      </c>
      <c r="BM76" s="107">
        <f t="shared" ref="BM76" si="1366">HLOOKUP(BM$2,$E75:$AE76,2,FALSE)</f>
        <v>10.8</v>
      </c>
      <c r="BN76" s="107" t="e">
        <f t="shared" ref="BN76" si="1367">HLOOKUP(BN$2,$E75:$AE76,2,FALSE)</f>
        <v>#N/A</v>
      </c>
      <c r="BO76" s="107" t="e">
        <f t="shared" ref="BO76" si="1368">HLOOKUP(BO$2,$E75:$AE76,2,FALSE)</f>
        <v>#N/A</v>
      </c>
      <c r="BP76" s="107">
        <f t="shared" ref="BP76" si="1369">HLOOKUP(BP$2,$E75:$AE76,2,FALSE)</f>
        <v>0.4</v>
      </c>
      <c r="BQ76" s="107" t="e">
        <f t="shared" ref="BQ76" si="1370">HLOOKUP(BQ$2,$E75:$AE76,2,FALSE)</f>
        <v>#N/A</v>
      </c>
      <c r="BR76" s="107">
        <f t="shared" ref="BR76" si="1371">HLOOKUP(BR$2,$E75:$AE76,2,FALSE)</f>
        <v>0.1</v>
      </c>
      <c r="BS76" s="107" t="e">
        <f t="shared" ref="BS76" si="1372">HLOOKUP(BS$2,$E75:$AE76,2,FALSE)</f>
        <v>#N/A</v>
      </c>
    </row>
    <row r="77" spans="1:71" x14ac:dyDescent="0.25">
      <c r="B77" s="56">
        <v>389</v>
      </c>
      <c r="D77" s="71" t="s">
        <v>0</v>
      </c>
      <c r="E77" s="11" t="s">
        <v>326</v>
      </c>
      <c r="F77" s="11" t="s">
        <v>327</v>
      </c>
      <c r="G77" s="11" t="s">
        <v>52</v>
      </c>
      <c r="H77" s="11" t="s">
        <v>53</v>
      </c>
      <c r="I77" s="11" t="s">
        <v>328</v>
      </c>
      <c r="J77" s="11" t="s">
        <v>55</v>
      </c>
      <c r="K77" s="11" t="s">
        <v>329</v>
      </c>
      <c r="L77" s="11" t="s">
        <v>330</v>
      </c>
      <c r="M77" s="11" t="s">
        <v>331</v>
      </c>
      <c r="N77" s="11" t="s">
        <v>332</v>
      </c>
      <c r="O77" s="11" t="s">
        <v>334</v>
      </c>
      <c r="P77" s="11" t="s">
        <v>336</v>
      </c>
      <c r="Q77" s="11" t="s">
        <v>338</v>
      </c>
      <c r="R77" s="11" t="s">
        <v>344</v>
      </c>
      <c r="S77" s="11" t="s">
        <v>340</v>
      </c>
      <c r="T77" s="11" t="s">
        <v>345</v>
      </c>
      <c r="U77" s="11" t="s">
        <v>346</v>
      </c>
      <c r="V77" s="11" t="s">
        <v>349</v>
      </c>
      <c r="W77" s="11" t="s">
        <v>351</v>
      </c>
      <c r="X77" s="11" t="s">
        <v>350</v>
      </c>
      <c r="BO77" s="107"/>
      <c r="BP77" s="107"/>
      <c r="BQ77" s="107"/>
      <c r="BR77" s="107"/>
      <c r="BS77" s="107"/>
    </row>
    <row r="78" spans="1:71" x14ac:dyDescent="0.25">
      <c r="A78" s="56">
        <v>390</v>
      </c>
      <c r="B78" s="56">
        <v>390</v>
      </c>
      <c r="C78" s="94" t="s">
        <v>419</v>
      </c>
      <c r="D78" s="72" t="s">
        <v>325</v>
      </c>
      <c r="E78" s="11">
        <v>6.9</v>
      </c>
      <c r="F78" s="11">
        <v>22.5</v>
      </c>
      <c r="G78" s="11">
        <v>1386.6</v>
      </c>
      <c r="H78" s="11">
        <v>823.6</v>
      </c>
      <c r="I78" s="11">
        <v>110.1</v>
      </c>
      <c r="J78" s="11">
        <v>2026.7</v>
      </c>
      <c r="K78" s="11">
        <v>12.5</v>
      </c>
      <c r="L78" s="11">
        <v>39.799999999999997</v>
      </c>
      <c r="M78" s="11">
        <v>0.4</v>
      </c>
      <c r="N78" s="11">
        <v>0.2</v>
      </c>
      <c r="O78" s="11">
        <v>4.0999999999999996</v>
      </c>
      <c r="P78" s="11">
        <v>0.5</v>
      </c>
      <c r="Q78" s="11">
        <v>0.2</v>
      </c>
      <c r="R78" s="11">
        <v>1</v>
      </c>
      <c r="S78" s="11">
        <v>1.9</v>
      </c>
      <c r="T78" s="11">
        <v>2.1</v>
      </c>
      <c r="U78" s="11">
        <v>3.4</v>
      </c>
      <c r="V78" s="11">
        <v>9.4</v>
      </c>
      <c r="W78" s="11">
        <v>0.9</v>
      </c>
      <c r="X78" s="11">
        <v>0.3</v>
      </c>
      <c r="AG78" s="107">
        <v>390</v>
      </c>
      <c r="AH78" s="107">
        <f t="shared" ref="AH78" si="1373">HLOOKUP(AH$2,$E77:$AE78,2,FALSE)</f>
        <v>6.9</v>
      </c>
      <c r="AI78" s="107">
        <f t="shared" ref="AI78" si="1374">HLOOKUP(AI$2,$E77:$AE78,2,FALSE)</f>
        <v>22.5</v>
      </c>
      <c r="AJ78" s="107">
        <f t="shared" ref="AJ78" si="1375">HLOOKUP(AJ$2,$E77:$AE78,2,FALSE)</f>
        <v>1386.6</v>
      </c>
      <c r="AK78" s="107">
        <f t="shared" ref="AK78" si="1376">HLOOKUP(AK$2,$E77:$AE78,2,FALSE)</f>
        <v>823.6</v>
      </c>
      <c r="AL78" s="107">
        <f t="shared" ref="AL78" si="1377">HLOOKUP(AL$2,$E77:$AE78,2,FALSE)</f>
        <v>110.1</v>
      </c>
      <c r="AM78" s="107">
        <f t="shared" ref="AM78" si="1378">HLOOKUP(AM$2,$E77:$AE78,2,FALSE)</f>
        <v>2026.7</v>
      </c>
      <c r="AN78" s="107">
        <f t="shared" ref="AN78" si="1379">HLOOKUP(AN$2,$E77:$AE78,2,FALSE)</f>
        <v>12.5</v>
      </c>
      <c r="AO78" s="107">
        <f t="shared" ref="AO78" si="1380">HLOOKUP(AO$2,$E77:$AE78,2,FALSE)</f>
        <v>39.799999999999997</v>
      </c>
      <c r="AP78" s="107">
        <f t="shared" ref="AP78" si="1381">HLOOKUP(AP$2,$E77:$AE78,2,FALSE)</f>
        <v>0.4</v>
      </c>
      <c r="AQ78" s="107">
        <f t="shared" ref="AQ78" si="1382">HLOOKUP(AQ$2,$E77:$AE78,2,FALSE)</f>
        <v>0.2</v>
      </c>
      <c r="AR78" s="107" t="e">
        <f t="shared" ref="AR78" si="1383">HLOOKUP(AR$2,$E77:$AE78,2,FALSE)</f>
        <v>#N/A</v>
      </c>
      <c r="AS78" s="107" t="e">
        <f t="shared" ref="AS78" si="1384">HLOOKUP(AS$2,$E77:$AE78,2,FALSE)</f>
        <v>#N/A</v>
      </c>
      <c r="AT78" s="107">
        <f t="shared" ref="AT78" si="1385">HLOOKUP(AT$2,$E77:$AE78,2,FALSE)</f>
        <v>4.0999999999999996</v>
      </c>
      <c r="AU78" s="107" t="e">
        <f t="shared" ref="AU78" si="1386">HLOOKUP(AU$2,$E77:$AE78,2,FALSE)</f>
        <v>#N/A</v>
      </c>
      <c r="AV78" s="107">
        <f t="shared" ref="AV78" si="1387">HLOOKUP(AV$2,$E77:$AE78,2,FALSE)</f>
        <v>0.5</v>
      </c>
      <c r="AW78" s="107">
        <f t="shared" ref="AW78" si="1388">HLOOKUP(AW$2,$E77:$AE78,2,FALSE)</f>
        <v>0.2</v>
      </c>
      <c r="AX78" s="107" t="e">
        <f t="shared" ref="AX78" si="1389">HLOOKUP(AX$2,$E77:$AE78,2,FALSE)</f>
        <v>#N/A</v>
      </c>
      <c r="AY78" s="107" t="e">
        <f t="shared" ref="AY78" si="1390">HLOOKUP(AY$2,$E77:$AE78,2,FALSE)</f>
        <v>#N/A</v>
      </c>
      <c r="AZ78" s="107" t="e">
        <f t="shared" ref="AZ78" si="1391">HLOOKUP(AZ$2,$E77:$AE78,2,FALSE)</f>
        <v>#N/A</v>
      </c>
      <c r="BA78" s="107" t="e">
        <f t="shared" ref="BA78" si="1392">HLOOKUP(BA$2,$E77:$AE78,2,FALSE)</f>
        <v>#N/A</v>
      </c>
      <c r="BB78" s="107" t="e">
        <f t="shared" ref="BB78" si="1393">HLOOKUP(BB$2,$E77:$AE78,2,FALSE)</f>
        <v>#N/A</v>
      </c>
      <c r="BC78" s="107">
        <f t="shared" ref="BC78" si="1394">HLOOKUP(BC$2,$E77:$AE78,2,FALSE)</f>
        <v>1</v>
      </c>
      <c r="BD78" s="107">
        <f t="shared" ref="BD78" si="1395">HLOOKUP(BD$2,$E77:$AE78,2,FALSE)</f>
        <v>1.9</v>
      </c>
      <c r="BE78" s="107" t="e">
        <f t="shared" ref="BE78" si="1396">HLOOKUP(BE$2,$E77:$AE78,2,FALSE)</f>
        <v>#N/A</v>
      </c>
      <c r="BF78" s="107" t="e">
        <f t="shared" ref="BF78" si="1397">HLOOKUP(BF$2,$E77:$AE78,2,FALSE)</f>
        <v>#N/A</v>
      </c>
      <c r="BG78" s="107">
        <f t="shared" ref="BG78" si="1398">HLOOKUP(BG$2,$E77:$AE78,2,FALSE)</f>
        <v>2.1</v>
      </c>
      <c r="BH78" s="107" t="e">
        <f t="shared" ref="BH78" si="1399">HLOOKUP(BH$2,$E77:$AE78,2,FALSE)</f>
        <v>#N/A</v>
      </c>
      <c r="BI78" s="107">
        <f t="shared" ref="BI78" si="1400">HLOOKUP(BI$2,$E77:$AE78,2,FALSE)</f>
        <v>3.4</v>
      </c>
      <c r="BJ78" s="107" t="e">
        <f t="shared" ref="BJ78" si="1401">HLOOKUP(BJ$2,$E77:$AE78,2,FALSE)</f>
        <v>#N/A</v>
      </c>
      <c r="BK78" s="107" t="e">
        <f t="shared" ref="BK78" si="1402">HLOOKUP(BK$2,$E77:$AE78,2,FALSE)</f>
        <v>#N/A</v>
      </c>
      <c r="BL78" s="107" t="e">
        <f t="shared" ref="BL78" si="1403">HLOOKUP(BL$2,$E77:$AE78,2,FALSE)</f>
        <v>#N/A</v>
      </c>
      <c r="BM78" s="107">
        <f t="shared" ref="BM78" si="1404">HLOOKUP(BM$2,$E77:$AE78,2,FALSE)</f>
        <v>9.4</v>
      </c>
      <c r="BN78" s="107" t="e">
        <f t="shared" ref="BN78" si="1405">HLOOKUP(BN$2,$E77:$AE78,2,FALSE)</f>
        <v>#N/A</v>
      </c>
      <c r="BO78" s="107" t="e">
        <f t="shared" ref="BO78" si="1406">HLOOKUP(BO$2,$E77:$AE78,2,FALSE)</f>
        <v>#N/A</v>
      </c>
      <c r="BP78" s="107">
        <f t="shared" ref="BP78" si="1407">HLOOKUP(BP$2,$E77:$AE78,2,FALSE)</f>
        <v>0.9</v>
      </c>
      <c r="BQ78" s="107" t="e">
        <f t="shared" ref="BQ78" si="1408">HLOOKUP(BQ$2,$E77:$AE78,2,FALSE)</f>
        <v>#N/A</v>
      </c>
      <c r="BR78" s="107">
        <f t="shared" ref="BR78" si="1409">HLOOKUP(BR$2,$E77:$AE78,2,FALSE)</f>
        <v>0.3</v>
      </c>
      <c r="BS78" s="107" t="e">
        <f t="shared" ref="BS78" si="1410">HLOOKUP(BS$2,$E77:$AE78,2,FALSE)</f>
        <v>#N/A</v>
      </c>
    </row>
    <row r="79" spans="1:71" x14ac:dyDescent="0.25">
      <c r="B79" s="56">
        <v>399</v>
      </c>
      <c r="D79" s="71" t="s">
        <v>0</v>
      </c>
      <c r="E79" s="11" t="s">
        <v>326</v>
      </c>
      <c r="F79" s="11" t="s">
        <v>327</v>
      </c>
      <c r="G79" s="11" t="s">
        <v>52</v>
      </c>
      <c r="H79" s="11" t="s">
        <v>53</v>
      </c>
      <c r="I79" s="11" t="s">
        <v>328</v>
      </c>
      <c r="J79" s="11" t="s">
        <v>55</v>
      </c>
      <c r="K79" s="11" t="s">
        <v>329</v>
      </c>
      <c r="L79" s="11" t="s">
        <v>330</v>
      </c>
      <c r="M79" s="11" t="s">
        <v>331</v>
      </c>
      <c r="N79" s="11" t="s">
        <v>332</v>
      </c>
      <c r="O79" s="11" t="s">
        <v>334</v>
      </c>
      <c r="P79" s="11" t="s">
        <v>336</v>
      </c>
      <c r="Q79" s="11" t="s">
        <v>338</v>
      </c>
      <c r="R79" s="11" t="s">
        <v>340</v>
      </c>
      <c r="S79" s="11" t="s">
        <v>343</v>
      </c>
      <c r="T79" s="11" t="s">
        <v>345</v>
      </c>
      <c r="U79" s="11" t="s">
        <v>352</v>
      </c>
      <c r="V79" s="11" t="s">
        <v>346</v>
      </c>
      <c r="W79" s="11" t="s">
        <v>355</v>
      </c>
      <c r="X79" s="11" t="s">
        <v>353</v>
      </c>
      <c r="Y79" s="11" t="s">
        <v>349</v>
      </c>
      <c r="Z79" s="11" t="s">
        <v>351</v>
      </c>
      <c r="AA79" s="11" t="s">
        <v>354</v>
      </c>
      <c r="AB79" s="11" t="s">
        <v>350</v>
      </c>
      <c r="BO79" s="107"/>
      <c r="BP79" s="107"/>
      <c r="BQ79" s="107"/>
      <c r="BR79" s="107"/>
      <c r="BS79" s="107"/>
    </row>
    <row r="80" spans="1:71" x14ac:dyDescent="0.25">
      <c r="A80" s="56">
        <v>400</v>
      </c>
      <c r="B80" s="56">
        <v>400</v>
      </c>
      <c r="C80" s="94" t="s">
        <v>457</v>
      </c>
      <c r="D80" s="72" t="s">
        <v>325</v>
      </c>
      <c r="E80" s="11">
        <v>8.3000000000000007</v>
      </c>
      <c r="F80" s="11">
        <v>29.6</v>
      </c>
      <c r="G80" s="11">
        <v>1736.2</v>
      </c>
      <c r="H80" s="11">
        <v>924.5</v>
      </c>
      <c r="I80" s="11">
        <v>119.7</v>
      </c>
      <c r="J80" s="11">
        <v>2104.1999999999998</v>
      </c>
      <c r="K80" s="11">
        <v>18.399999999999999</v>
      </c>
      <c r="L80" s="11">
        <v>53.1</v>
      </c>
      <c r="M80" s="11">
        <v>0.4</v>
      </c>
      <c r="N80" s="11">
        <v>0.3</v>
      </c>
      <c r="O80" s="11">
        <v>4.2</v>
      </c>
      <c r="P80" s="11">
        <v>0.4</v>
      </c>
      <c r="Q80" s="11">
        <v>0.3</v>
      </c>
      <c r="R80" s="11">
        <v>4.5</v>
      </c>
      <c r="S80" s="11">
        <v>0.9</v>
      </c>
      <c r="T80" s="11">
        <v>0.5</v>
      </c>
      <c r="U80" s="11">
        <v>5.2</v>
      </c>
      <c r="V80" s="11">
        <v>3.5</v>
      </c>
      <c r="W80" s="11">
        <v>2</v>
      </c>
      <c r="X80" s="11">
        <v>0.5</v>
      </c>
      <c r="Y80" s="11">
        <v>13.4</v>
      </c>
      <c r="Z80" s="11">
        <v>0.9</v>
      </c>
      <c r="AA80" s="11">
        <v>0.1</v>
      </c>
      <c r="AB80" s="11">
        <v>0.8</v>
      </c>
      <c r="AG80" s="107">
        <v>400</v>
      </c>
      <c r="AH80" s="107">
        <f t="shared" ref="AH80" si="1411">HLOOKUP(AH$2,$E79:$AE80,2,FALSE)</f>
        <v>8.3000000000000007</v>
      </c>
      <c r="AI80" s="107">
        <f t="shared" ref="AI80" si="1412">HLOOKUP(AI$2,$E79:$AE80,2,FALSE)</f>
        <v>29.6</v>
      </c>
      <c r="AJ80" s="107">
        <f t="shared" ref="AJ80" si="1413">HLOOKUP(AJ$2,$E79:$AE80,2,FALSE)</f>
        <v>1736.2</v>
      </c>
      <c r="AK80" s="107">
        <f t="shared" ref="AK80" si="1414">HLOOKUP(AK$2,$E79:$AE80,2,FALSE)</f>
        <v>924.5</v>
      </c>
      <c r="AL80" s="107">
        <f t="shared" ref="AL80" si="1415">HLOOKUP(AL$2,$E79:$AE80,2,FALSE)</f>
        <v>119.7</v>
      </c>
      <c r="AM80" s="107">
        <f t="shared" ref="AM80" si="1416">HLOOKUP(AM$2,$E79:$AE80,2,FALSE)</f>
        <v>2104.1999999999998</v>
      </c>
      <c r="AN80" s="107">
        <f t="shared" ref="AN80" si="1417">HLOOKUP(AN$2,$E79:$AE80,2,FALSE)</f>
        <v>18.399999999999999</v>
      </c>
      <c r="AO80" s="107">
        <f t="shared" ref="AO80" si="1418">HLOOKUP(AO$2,$E79:$AE80,2,FALSE)</f>
        <v>53.1</v>
      </c>
      <c r="AP80" s="107">
        <f t="shared" ref="AP80" si="1419">HLOOKUP(AP$2,$E79:$AE80,2,FALSE)</f>
        <v>0.4</v>
      </c>
      <c r="AQ80" s="107">
        <f t="shared" ref="AQ80" si="1420">HLOOKUP(AQ$2,$E79:$AE80,2,FALSE)</f>
        <v>0.3</v>
      </c>
      <c r="AR80" s="107" t="e">
        <f t="shared" ref="AR80" si="1421">HLOOKUP(AR$2,$E79:$AE80,2,FALSE)</f>
        <v>#N/A</v>
      </c>
      <c r="AS80" s="107" t="e">
        <f t="shared" ref="AS80" si="1422">HLOOKUP(AS$2,$E79:$AE80,2,FALSE)</f>
        <v>#N/A</v>
      </c>
      <c r="AT80" s="107">
        <f t="shared" ref="AT80" si="1423">HLOOKUP(AT$2,$E79:$AE80,2,FALSE)</f>
        <v>4.2</v>
      </c>
      <c r="AU80" s="107" t="e">
        <f t="shared" ref="AU80" si="1424">HLOOKUP(AU$2,$E79:$AE80,2,FALSE)</f>
        <v>#N/A</v>
      </c>
      <c r="AV80" s="107">
        <f t="shared" ref="AV80" si="1425">HLOOKUP(AV$2,$E79:$AE80,2,FALSE)</f>
        <v>0.4</v>
      </c>
      <c r="AW80" s="107">
        <f t="shared" ref="AW80" si="1426">HLOOKUP(AW$2,$E79:$AE80,2,FALSE)</f>
        <v>0.3</v>
      </c>
      <c r="AX80" s="107" t="e">
        <f t="shared" ref="AX80" si="1427">HLOOKUP(AX$2,$E79:$AE80,2,FALSE)</f>
        <v>#N/A</v>
      </c>
      <c r="AY80" s="107" t="e">
        <f t="shared" ref="AY80" si="1428">HLOOKUP(AY$2,$E79:$AE80,2,FALSE)</f>
        <v>#N/A</v>
      </c>
      <c r="AZ80" s="107" t="e">
        <f t="shared" ref="AZ80" si="1429">HLOOKUP(AZ$2,$E79:$AE80,2,FALSE)</f>
        <v>#N/A</v>
      </c>
      <c r="BA80" s="107" t="e">
        <f t="shared" ref="BA80" si="1430">HLOOKUP(BA$2,$E79:$AE80,2,FALSE)</f>
        <v>#N/A</v>
      </c>
      <c r="BB80" s="107" t="e">
        <f t="shared" ref="BB80" si="1431">HLOOKUP(BB$2,$E79:$AE80,2,FALSE)</f>
        <v>#N/A</v>
      </c>
      <c r="BC80" s="107" t="e">
        <f t="shared" ref="BC80" si="1432">HLOOKUP(BC$2,$E79:$AE80,2,FALSE)</f>
        <v>#N/A</v>
      </c>
      <c r="BD80" s="107">
        <f t="shared" ref="BD80" si="1433">HLOOKUP(BD$2,$E79:$AE80,2,FALSE)</f>
        <v>4.5</v>
      </c>
      <c r="BE80" s="107" t="e">
        <f t="shared" ref="BE80" si="1434">HLOOKUP(BE$2,$E79:$AE80,2,FALSE)</f>
        <v>#N/A</v>
      </c>
      <c r="BF80" s="107">
        <f t="shared" ref="BF80" si="1435">HLOOKUP(BF$2,$E79:$AE80,2,FALSE)</f>
        <v>0.9</v>
      </c>
      <c r="BG80" s="107">
        <f t="shared" ref="BG80" si="1436">HLOOKUP(BG$2,$E79:$AE80,2,FALSE)</f>
        <v>0.5</v>
      </c>
      <c r="BH80" s="107">
        <f t="shared" ref="BH80" si="1437">HLOOKUP(BH$2,$E79:$AE80,2,FALSE)</f>
        <v>5.2</v>
      </c>
      <c r="BI80" s="107">
        <f t="shared" ref="BI80" si="1438">HLOOKUP(BI$2,$E79:$AE80,2,FALSE)</f>
        <v>3.5</v>
      </c>
      <c r="BJ80" s="107">
        <f t="shared" ref="BJ80" si="1439">HLOOKUP(BJ$2,$E79:$AE80,2,FALSE)</f>
        <v>2</v>
      </c>
      <c r="BK80" s="107" t="e">
        <f t="shared" ref="BK80" si="1440">HLOOKUP(BK$2,$E79:$AE80,2,FALSE)</f>
        <v>#N/A</v>
      </c>
      <c r="BL80" s="107">
        <f t="shared" ref="BL80" si="1441">HLOOKUP(BL$2,$E79:$AE80,2,FALSE)</f>
        <v>0.5</v>
      </c>
      <c r="BM80" s="107">
        <f t="shared" ref="BM80" si="1442">HLOOKUP(BM$2,$E79:$AE80,2,FALSE)</f>
        <v>13.4</v>
      </c>
      <c r="BN80" s="107" t="e">
        <f t="shared" ref="BN80:BO80" si="1443">HLOOKUP(BN$2,$E79:$AE80,2,FALSE)</f>
        <v>#N/A</v>
      </c>
      <c r="BO80" s="107" t="e">
        <f t="shared" si="1443"/>
        <v>#N/A</v>
      </c>
      <c r="BP80" s="107">
        <f t="shared" ref="BP80" si="1444">HLOOKUP(BP$2,$E79:$AE80,2,FALSE)</f>
        <v>0.9</v>
      </c>
      <c r="BQ80" s="107">
        <f t="shared" ref="BQ80" si="1445">HLOOKUP(BQ$2,$E79:$AE80,2,FALSE)</f>
        <v>0.1</v>
      </c>
      <c r="BR80" s="107">
        <f t="shared" ref="BR80" si="1446">HLOOKUP(BR$2,$E79:$AE80,2,FALSE)</f>
        <v>0.8</v>
      </c>
      <c r="BS80" s="107" t="e">
        <f t="shared" ref="BS80" si="1447">HLOOKUP(BS$2,$E79:$AE80,2,FALSE)</f>
        <v>#N/A</v>
      </c>
    </row>
    <row r="81" spans="3:32" x14ac:dyDescent="0.25">
      <c r="C81" s="94"/>
    </row>
    <row r="82" spans="3:32" x14ac:dyDescent="0.25">
      <c r="C82" s="94"/>
    </row>
    <row r="83" spans="3:32" x14ac:dyDescent="0.25">
      <c r="C83" s="94"/>
    </row>
    <row r="84" spans="3:32" x14ac:dyDescent="0.25">
      <c r="C84" s="94"/>
      <c r="E84" s="99"/>
    </row>
    <row r="85" spans="3:32" x14ac:dyDescent="0.25">
      <c r="C85" s="94"/>
    </row>
    <row r="86" spans="3:32" x14ac:dyDescent="0.25">
      <c r="C86" s="94"/>
    </row>
    <row r="87" spans="3:32" x14ac:dyDescent="0.25">
      <c r="C87" s="94"/>
    </row>
    <row r="88" spans="3:32" x14ac:dyDescent="0.25"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104"/>
    </row>
    <row r="89" spans="3:32" x14ac:dyDescent="0.25"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104"/>
    </row>
    <row r="90" spans="3:32" x14ac:dyDescent="0.25"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104"/>
    </row>
    <row r="91" spans="3:32" x14ac:dyDescent="0.25"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104"/>
    </row>
    <row r="92" spans="3:32" x14ac:dyDescent="0.25"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104"/>
    </row>
    <row r="93" spans="3:32" x14ac:dyDescent="0.25"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104"/>
    </row>
    <row r="94" spans="3:32" x14ac:dyDescent="0.25"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104"/>
    </row>
    <row r="95" spans="3:32" x14ac:dyDescent="0.25"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104"/>
    </row>
    <row r="96" spans="3:32" x14ac:dyDescent="0.25"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104"/>
    </row>
    <row r="97" spans="5:32" x14ac:dyDescent="0.25"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104"/>
    </row>
    <row r="98" spans="5:32" x14ac:dyDescent="0.25"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104"/>
    </row>
    <row r="99" spans="5:32" x14ac:dyDescent="0.25"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104"/>
    </row>
    <row r="100" spans="5:32" x14ac:dyDescent="0.25"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104"/>
    </row>
    <row r="101" spans="5:32" x14ac:dyDescent="0.25"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104"/>
    </row>
    <row r="102" spans="5:32" x14ac:dyDescent="0.25"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104"/>
    </row>
    <row r="103" spans="5:32" x14ac:dyDescent="0.25"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104"/>
    </row>
    <row r="104" spans="5:32" x14ac:dyDescent="0.25"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104"/>
    </row>
    <row r="105" spans="5:32" x14ac:dyDescent="0.25"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104"/>
    </row>
    <row r="106" spans="5:32" x14ac:dyDescent="0.25"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104"/>
    </row>
    <row r="107" spans="5:32" x14ac:dyDescent="0.25"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104"/>
    </row>
    <row r="108" spans="5:32" x14ac:dyDescent="0.25"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104"/>
    </row>
    <row r="109" spans="5:32" x14ac:dyDescent="0.25"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104"/>
    </row>
    <row r="110" spans="5:32" x14ac:dyDescent="0.25"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104"/>
    </row>
    <row r="111" spans="5:32" x14ac:dyDescent="0.25"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104"/>
    </row>
    <row r="112" spans="5:32" x14ac:dyDescent="0.25"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104"/>
    </row>
    <row r="113" spans="5:32" x14ac:dyDescent="0.25"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104"/>
    </row>
    <row r="114" spans="5:32" x14ac:dyDescent="0.25"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104"/>
    </row>
    <row r="115" spans="5:32" x14ac:dyDescent="0.25"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104"/>
    </row>
    <row r="116" spans="5:32" x14ac:dyDescent="0.25"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104"/>
    </row>
    <row r="117" spans="5:32" x14ac:dyDescent="0.25"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104"/>
    </row>
    <row r="118" spans="5:32" x14ac:dyDescent="0.25"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104"/>
    </row>
    <row r="119" spans="5:32" x14ac:dyDescent="0.25"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104"/>
    </row>
    <row r="120" spans="5:32" x14ac:dyDescent="0.25"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104"/>
    </row>
    <row r="121" spans="5:32" x14ac:dyDescent="0.25"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104"/>
    </row>
    <row r="122" spans="5:32" x14ac:dyDescent="0.25"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104"/>
    </row>
    <row r="123" spans="5:32" x14ac:dyDescent="0.25"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104"/>
    </row>
    <row r="124" spans="5:32" x14ac:dyDescent="0.25"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104"/>
    </row>
    <row r="125" spans="5:32" x14ac:dyDescent="0.25"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104"/>
    </row>
    <row r="126" spans="5:32" x14ac:dyDescent="0.25"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104"/>
    </row>
    <row r="127" spans="5:32" x14ac:dyDescent="0.25"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104"/>
    </row>
    <row r="128" spans="5:32" x14ac:dyDescent="0.25"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104"/>
    </row>
    <row r="129" spans="5:32" x14ac:dyDescent="0.25"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104"/>
    </row>
    <row r="130" spans="5:32" x14ac:dyDescent="0.25"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104"/>
    </row>
    <row r="131" spans="5:32" x14ac:dyDescent="0.25"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104"/>
    </row>
    <row r="154" spans="5:7" x14ac:dyDescent="0.25">
      <c r="G154" s="56"/>
    </row>
    <row r="155" spans="5:7" x14ac:dyDescent="0.25">
      <c r="E155" s="56"/>
    </row>
  </sheetData>
  <sortState ref="E130:H155">
    <sortCondition ref="H130:H155"/>
    <sortCondition ref="E130:E155"/>
  </sortState>
  <mergeCells count="1">
    <mergeCell ref="AH1:BS1"/>
  </mergeCells>
  <pageMargins left="0.7" right="0.7" top="0.75" bottom="0.75" header="0.3" footer="0.3"/>
  <pageSetup paperSize="9" orientation="portrait" horizontalDpi="4294967292" verticalDpi="429496729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04B3F15-D12B-674D-B17D-F2309B1E72F1}">
            <xm:f>'BA1D majors &amp; CIPW norms'!AV$78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AU2</xm:sqref>
        </x14:conditionalFormatting>
      </x14:conditionalFormattings>
    </ex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tabColor rgb="FFAF0067"/>
  </sheetPr>
  <dimension ref="A1:AM45"/>
  <sheetViews>
    <sheetView workbookViewId="0">
      <selection activeCell="W39" sqref="W39"/>
    </sheetView>
  </sheetViews>
  <sheetFormatPr defaultColWidth="8.85546875" defaultRowHeight="14.25" x14ac:dyDescent="0.2"/>
  <cols>
    <col min="1" max="1" width="15.28515625" style="107" bestFit="1" customWidth="1"/>
    <col min="2" max="39" width="5" style="106" customWidth="1"/>
    <col min="40" max="16384" width="8.85546875" style="106"/>
  </cols>
  <sheetData>
    <row r="1" spans="1:39" s="105" customFormat="1" ht="15" x14ac:dyDescent="0.25">
      <c r="A1" s="109" t="s">
        <v>505</v>
      </c>
      <c r="B1" s="128" t="s">
        <v>325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</row>
    <row r="2" spans="1:39" s="105" customFormat="1" ht="15" x14ac:dyDescent="0.25">
      <c r="A2" s="109" t="s">
        <v>506</v>
      </c>
      <c r="B2" s="108" t="s">
        <v>326</v>
      </c>
      <c r="C2" s="108" t="s">
        <v>327</v>
      </c>
      <c r="D2" s="108" t="s">
        <v>52</v>
      </c>
      <c r="E2" s="108" t="s">
        <v>53</v>
      </c>
      <c r="F2" s="108" t="s">
        <v>328</v>
      </c>
      <c r="G2" s="108" t="s">
        <v>55</v>
      </c>
      <c r="H2" s="108" t="s">
        <v>329</v>
      </c>
      <c r="I2" s="108" t="s">
        <v>330</v>
      </c>
      <c r="J2" s="108" t="s">
        <v>331</v>
      </c>
      <c r="K2" s="108" t="s">
        <v>332</v>
      </c>
      <c r="L2" s="108" t="s">
        <v>335</v>
      </c>
      <c r="M2" s="108" t="s">
        <v>333</v>
      </c>
      <c r="N2" s="108" t="s">
        <v>334</v>
      </c>
      <c r="O2" s="112" t="s">
        <v>337</v>
      </c>
      <c r="P2" s="108" t="s">
        <v>336</v>
      </c>
      <c r="Q2" s="108" t="s">
        <v>338</v>
      </c>
      <c r="R2" s="108" t="s">
        <v>339</v>
      </c>
      <c r="S2" s="108" t="s">
        <v>382</v>
      </c>
      <c r="T2" s="108" t="s">
        <v>342</v>
      </c>
      <c r="U2" s="108" t="s">
        <v>365</v>
      </c>
      <c r="V2" s="108" t="s">
        <v>341</v>
      </c>
      <c r="W2" s="108" t="s">
        <v>344</v>
      </c>
      <c r="X2" s="108" t="s">
        <v>340</v>
      </c>
      <c r="Y2" s="108" t="s">
        <v>347</v>
      </c>
      <c r="Z2" s="108" t="s">
        <v>343</v>
      </c>
      <c r="AA2" s="108" t="s">
        <v>345</v>
      </c>
      <c r="AB2" s="108" t="s">
        <v>352</v>
      </c>
      <c r="AC2" s="108" t="s">
        <v>346</v>
      </c>
      <c r="AD2" s="108" t="s">
        <v>355</v>
      </c>
      <c r="AE2" s="108" t="s">
        <v>348</v>
      </c>
      <c r="AF2" s="108" t="s">
        <v>353</v>
      </c>
      <c r="AG2" s="108" t="s">
        <v>349</v>
      </c>
      <c r="AH2" s="108" t="s">
        <v>366</v>
      </c>
      <c r="AI2" s="108" t="s">
        <v>482</v>
      </c>
      <c r="AJ2" s="108" t="s">
        <v>351</v>
      </c>
      <c r="AK2" s="108" t="s">
        <v>354</v>
      </c>
      <c r="AL2" s="108" t="s">
        <v>350</v>
      </c>
      <c r="AM2" s="108" t="s">
        <v>356</v>
      </c>
    </row>
    <row r="3" spans="1:39" x14ac:dyDescent="0.2">
      <c r="A3" s="107">
        <v>10</v>
      </c>
      <c r="B3" s="106">
        <v>9</v>
      </c>
      <c r="C3" s="106">
        <v>44</v>
      </c>
      <c r="D3" s="106">
        <v>1960.3</v>
      </c>
      <c r="E3" s="106">
        <v>921.8</v>
      </c>
      <c r="F3" s="106">
        <v>101.1</v>
      </c>
      <c r="G3" s="106">
        <v>1808.6</v>
      </c>
      <c r="H3" s="106">
        <v>45.9</v>
      </c>
      <c r="I3" s="106">
        <v>47.5</v>
      </c>
      <c r="J3" s="106">
        <v>1.2</v>
      </c>
      <c r="K3" s="106">
        <v>0.5</v>
      </c>
      <c r="L3" s="106">
        <v>0.1</v>
      </c>
      <c r="N3" s="106">
        <v>2.1</v>
      </c>
      <c r="P3" s="106">
        <v>22.5</v>
      </c>
      <c r="Q3" s="106">
        <v>1.2</v>
      </c>
      <c r="R3" s="106">
        <v>1.7</v>
      </c>
      <c r="AG3" s="106">
        <v>9.9</v>
      </c>
      <c r="AK3" s="106">
        <v>0.2</v>
      </c>
    </row>
    <row r="4" spans="1:39" x14ac:dyDescent="0.2">
      <c r="A4" s="107">
        <v>15</v>
      </c>
      <c r="B4" s="106">
        <v>2.7</v>
      </c>
      <c r="C4" s="106">
        <v>6.1</v>
      </c>
      <c r="D4" s="106">
        <v>271.7</v>
      </c>
      <c r="E4" s="106">
        <v>107.9</v>
      </c>
      <c r="F4" s="106">
        <v>13.8</v>
      </c>
      <c r="G4" s="106">
        <v>218.9</v>
      </c>
      <c r="H4" s="106">
        <v>3.5</v>
      </c>
      <c r="I4" s="106">
        <v>4.5999999999999996</v>
      </c>
      <c r="L4" s="106">
        <v>108.8</v>
      </c>
      <c r="M4" s="106">
        <v>7.4</v>
      </c>
      <c r="N4" s="106">
        <v>4211</v>
      </c>
      <c r="O4" s="106">
        <v>9</v>
      </c>
      <c r="P4" s="106">
        <v>2.5</v>
      </c>
      <c r="T4" s="106">
        <v>1.9</v>
      </c>
      <c r="U4" s="106">
        <v>3</v>
      </c>
      <c r="V4" s="106">
        <v>1.5</v>
      </c>
      <c r="W4" s="106">
        <v>2.4</v>
      </c>
      <c r="X4" s="106">
        <v>2.2000000000000002</v>
      </c>
      <c r="Z4" s="106">
        <v>2.2999999999999998</v>
      </c>
      <c r="AA4" s="106">
        <v>2.8</v>
      </c>
      <c r="AC4" s="106">
        <v>1.6</v>
      </c>
      <c r="AG4" s="106">
        <v>0.4</v>
      </c>
      <c r="AM4" s="106">
        <v>0.4</v>
      </c>
    </row>
    <row r="5" spans="1:39" x14ac:dyDescent="0.2">
      <c r="A5" s="107">
        <v>20</v>
      </c>
      <c r="B5" s="106">
        <v>5.3</v>
      </c>
      <c r="C5" s="106">
        <v>22.6</v>
      </c>
      <c r="D5" s="106">
        <v>1367.1</v>
      </c>
      <c r="E5" s="106">
        <v>779</v>
      </c>
      <c r="F5" s="106">
        <v>89.2</v>
      </c>
      <c r="G5" s="106">
        <v>1860.5</v>
      </c>
      <c r="H5" s="106">
        <v>17.600000000000001</v>
      </c>
      <c r="I5" s="106">
        <v>30.2</v>
      </c>
      <c r="J5" s="106">
        <v>1.5</v>
      </c>
      <c r="K5" s="106">
        <v>0.1</v>
      </c>
      <c r="L5" s="106">
        <v>2.5</v>
      </c>
      <c r="N5" s="106">
        <v>1.7</v>
      </c>
      <c r="O5" s="106">
        <v>0.1</v>
      </c>
      <c r="P5" s="106">
        <v>188.3</v>
      </c>
      <c r="Q5" s="106">
        <v>1</v>
      </c>
      <c r="R5" s="106">
        <v>7.2</v>
      </c>
      <c r="X5" s="106">
        <v>2.1</v>
      </c>
      <c r="Z5" s="106">
        <v>9.8000000000000007</v>
      </c>
      <c r="AA5" s="106">
        <v>0.8</v>
      </c>
      <c r="AB5" s="106">
        <v>0.4</v>
      </c>
      <c r="AC5" s="106">
        <v>2</v>
      </c>
      <c r="AF5" s="106">
        <v>0.8</v>
      </c>
      <c r="AG5" s="106">
        <v>8</v>
      </c>
      <c r="AL5" s="106">
        <v>0.2</v>
      </c>
      <c r="AM5" s="106">
        <v>0.9</v>
      </c>
    </row>
    <row r="6" spans="1:39" x14ac:dyDescent="0.2">
      <c r="A6" s="107">
        <v>25</v>
      </c>
      <c r="B6" s="106">
        <v>9</v>
      </c>
      <c r="C6" s="106">
        <v>23.9</v>
      </c>
      <c r="D6" s="106">
        <v>1241.9000000000001</v>
      </c>
      <c r="E6" s="106">
        <v>866.6</v>
      </c>
      <c r="F6" s="106">
        <v>111.5</v>
      </c>
      <c r="G6" s="106">
        <v>1982</v>
      </c>
      <c r="H6" s="106">
        <v>14.7</v>
      </c>
      <c r="I6" s="106">
        <v>26.3</v>
      </c>
      <c r="J6" s="106">
        <v>0.9</v>
      </c>
      <c r="K6" s="106">
        <v>0.2</v>
      </c>
      <c r="L6" s="106">
        <v>4.9000000000000004</v>
      </c>
      <c r="N6" s="106">
        <v>1.8</v>
      </c>
      <c r="P6" s="106">
        <v>43.3</v>
      </c>
      <c r="Q6" s="106">
        <v>1</v>
      </c>
      <c r="R6" s="106">
        <v>2</v>
      </c>
      <c r="T6" s="106">
        <v>0.1</v>
      </c>
      <c r="V6" s="106">
        <v>1.5</v>
      </c>
      <c r="X6" s="106">
        <v>1.3</v>
      </c>
      <c r="Z6" s="106">
        <v>1.1000000000000001</v>
      </c>
      <c r="AA6" s="106">
        <v>4.2</v>
      </c>
      <c r="AB6" s="106">
        <v>5.0999999999999996</v>
      </c>
      <c r="AC6" s="106">
        <v>1.1000000000000001</v>
      </c>
      <c r="AF6" s="106">
        <v>0.4</v>
      </c>
      <c r="AG6" s="106">
        <v>9.4</v>
      </c>
      <c r="AL6" s="106">
        <v>0.3</v>
      </c>
    </row>
    <row r="7" spans="1:39" x14ac:dyDescent="0.2">
      <c r="A7" s="107">
        <v>30</v>
      </c>
      <c r="B7" s="106">
        <v>7</v>
      </c>
      <c r="C7" s="106">
        <v>10.5</v>
      </c>
      <c r="D7" s="106">
        <v>1061.0999999999999</v>
      </c>
      <c r="E7" s="106">
        <v>917.6</v>
      </c>
      <c r="F7" s="106">
        <v>97.5</v>
      </c>
      <c r="G7" s="106">
        <v>1830.2</v>
      </c>
      <c r="H7" s="106">
        <v>14.4</v>
      </c>
      <c r="I7" s="106">
        <v>23.2</v>
      </c>
      <c r="J7" s="106">
        <v>0.4</v>
      </c>
      <c r="K7" s="106">
        <v>0.1</v>
      </c>
      <c r="L7" s="106">
        <v>71.8</v>
      </c>
      <c r="M7" s="106">
        <v>0.1</v>
      </c>
      <c r="N7" s="106">
        <v>2.1</v>
      </c>
      <c r="Q7" s="106">
        <v>0.7</v>
      </c>
      <c r="R7" s="106">
        <v>0.3</v>
      </c>
      <c r="X7" s="106">
        <v>1.9</v>
      </c>
      <c r="Z7" s="106">
        <v>0.9</v>
      </c>
      <c r="AA7" s="106">
        <v>4.2</v>
      </c>
      <c r="AG7" s="106">
        <v>8.8000000000000007</v>
      </c>
      <c r="AJ7" s="106">
        <v>1.3</v>
      </c>
      <c r="AK7" s="106">
        <v>0.6</v>
      </c>
      <c r="AL7" s="106">
        <v>1</v>
      </c>
    </row>
    <row r="8" spans="1:39" x14ac:dyDescent="0.2">
      <c r="A8" s="107">
        <v>35</v>
      </c>
      <c r="B8" s="106">
        <v>7.3</v>
      </c>
      <c r="C8" s="106">
        <v>15.9</v>
      </c>
      <c r="D8" s="106">
        <v>1540.6</v>
      </c>
      <c r="E8" s="106">
        <v>980.3</v>
      </c>
      <c r="F8" s="106">
        <v>120.4</v>
      </c>
      <c r="G8" s="106">
        <v>2178.8000000000002</v>
      </c>
      <c r="H8" s="106">
        <v>28</v>
      </c>
      <c r="I8" s="106">
        <v>33.700000000000003</v>
      </c>
      <c r="J8" s="106">
        <v>0.9</v>
      </c>
      <c r="K8" s="106">
        <v>0.4</v>
      </c>
      <c r="L8" s="106">
        <v>18.399999999999999</v>
      </c>
      <c r="N8" s="106">
        <v>1.8</v>
      </c>
      <c r="P8" s="106">
        <v>0.1</v>
      </c>
      <c r="Q8" s="106">
        <v>0.4</v>
      </c>
      <c r="T8" s="106">
        <v>0.1</v>
      </c>
      <c r="V8" s="106">
        <v>0.7</v>
      </c>
      <c r="W8" s="106">
        <v>5</v>
      </c>
      <c r="X8" s="106">
        <v>4.3</v>
      </c>
      <c r="Y8" s="106">
        <v>1.5</v>
      </c>
      <c r="AA8" s="106">
        <v>0.9</v>
      </c>
      <c r="AC8" s="106">
        <v>1.6</v>
      </c>
      <c r="AF8" s="106">
        <v>0.4</v>
      </c>
      <c r="AG8" s="106">
        <v>10</v>
      </c>
      <c r="AJ8" s="106">
        <v>1.2</v>
      </c>
      <c r="AK8" s="106">
        <v>0.2</v>
      </c>
      <c r="AL8" s="106">
        <v>0.5</v>
      </c>
    </row>
    <row r="9" spans="1:39" x14ac:dyDescent="0.2">
      <c r="A9" s="107">
        <v>40</v>
      </c>
      <c r="B9" s="106">
        <v>14.7</v>
      </c>
      <c r="C9" s="106">
        <v>21.2</v>
      </c>
      <c r="D9" s="106">
        <v>1042.8</v>
      </c>
      <c r="E9" s="106">
        <v>999.4</v>
      </c>
      <c r="F9" s="106">
        <v>116.7</v>
      </c>
      <c r="G9" s="106">
        <v>1752.5</v>
      </c>
      <c r="H9" s="106">
        <v>66</v>
      </c>
      <c r="I9" s="106">
        <v>34.799999999999997</v>
      </c>
      <c r="J9" s="106">
        <v>0.7</v>
      </c>
      <c r="K9" s="106">
        <v>0.1</v>
      </c>
      <c r="L9" s="106">
        <v>1.8</v>
      </c>
      <c r="N9" s="106">
        <v>2.2999999999999998</v>
      </c>
      <c r="P9" s="106">
        <v>2.2000000000000002</v>
      </c>
      <c r="Q9" s="106">
        <v>1.3</v>
      </c>
      <c r="R9" s="106">
        <v>2.6</v>
      </c>
      <c r="X9" s="106">
        <v>0.1</v>
      </c>
      <c r="AA9" s="106">
        <v>4.0999999999999996</v>
      </c>
      <c r="AB9" s="106">
        <v>14.8</v>
      </c>
      <c r="AC9" s="106">
        <v>5.9</v>
      </c>
      <c r="AD9" s="106">
        <v>0.1</v>
      </c>
      <c r="AG9" s="106">
        <v>6.8</v>
      </c>
      <c r="AJ9" s="106">
        <v>0.6</v>
      </c>
      <c r="AK9" s="106">
        <v>0.4</v>
      </c>
      <c r="AL9" s="106">
        <v>0.9</v>
      </c>
    </row>
    <row r="10" spans="1:39" x14ac:dyDescent="0.2">
      <c r="A10" s="107">
        <v>50</v>
      </c>
      <c r="B10" s="106">
        <v>10.5</v>
      </c>
      <c r="C10" s="106">
        <v>15.8</v>
      </c>
      <c r="D10" s="106">
        <v>1540.3</v>
      </c>
      <c r="E10" s="106">
        <v>1075</v>
      </c>
      <c r="F10" s="106">
        <v>117.3</v>
      </c>
      <c r="G10" s="106">
        <v>1475.9</v>
      </c>
      <c r="H10" s="106">
        <v>15</v>
      </c>
      <c r="I10" s="106">
        <v>33.700000000000003</v>
      </c>
      <c r="J10" s="106">
        <v>0.8</v>
      </c>
      <c r="K10" s="106">
        <v>0.2</v>
      </c>
      <c r="N10" s="106">
        <v>4.0999999999999996</v>
      </c>
      <c r="O10" s="106">
        <v>0.5</v>
      </c>
      <c r="P10" s="106">
        <v>2</v>
      </c>
      <c r="Q10" s="106">
        <v>1.6</v>
      </c>
      <c r="R10" s="106">
        <v>9.1</v>
      </c>
      <c r="V10" s="106">
        <v>0.6</v>
      </c>
      <c r="X10" s="106">
        <v>2</v>
      </c>
      <c r="Y10" s="106">
        <v>0.9</v>
      </c>
      <c r="AA10" s="106">
        <v>1</v>
      </c>
      <c r="AB10" s="106">
        <v>2.5</v>
      </c>
      <c r="AD10" s="106">
        <v>1</v>
      </c>
      <c r="AE10" s="106">
        <v>0.5</v>
      </c>
      <c r="AF10" s="106">
        <v>6.1</v>
      </c>
      <c r="AG10" s="106">
        <v>10.199999999999999</v>
      </c>
      <c r="AJ10" s="106">
        <v>0.8</v>
      </c>
      <c r="AK10" s="106">
        <v>0.8</v>
      </c>
    </row>
    <row r="11" spans="1:39" x14ac:dyDescent="0.2">
      <c r="A11" s="107">
        <v>60</v>
      </c>
      <c r="B11" s="106">
        <v>2.7</v>
      </c>
      <c r="C11" s="106">
        <v>1.2</v>
      </c>
      <c r="D11" s="106">
        <v>232.6</v>
      </c>
      <c r="E11" s="106">
        <v>117.5</v>
      </c>
      <c r="F11" s="106">
        <v>15.8</v>
      </c>
      <c r="G11" s="106">
        <v>215.5</v>
      </c>
      <c r="H11" s="106">
        <v>8.5</v>
      </c>
      <c r="I11" s="106">
        <v>4.2</v>
      </c>
      <c r="L11" s="106">
        <v>99.8</v>
      </c>
      <c r="M11" s="106">
        <v>7.1</v>
      </c>
      <c r="N11" s="106">
        <v>3903.6</v>
      </c>
      <c r="O11" s="106">
        <v>7.6</v>
      </c>
      <c r="P11" s="106">
        <v>0.7</v>
      </c>
      <c r="T11" s="106">
        <v>2</v>
      </c>
      <c r="U11" s="106">
        <v>3.4</v>
      </c>
      <c r="V11" s="106">
        <v>1.3</v>
      </c>
      <c r="X11" s="106">
        <v>2.1</v>
      </c>
      <c r="Y11" s="106">
        <v>0.7</v>
      </c>
      <c r="Z11" s="106">
        <v>0.1</v>
      </c>
      <c r="AA11" s="106">
        <v>1.2</v>
      </c>
      <c r="AC11" s="106">
        <v>2.8</v>
      </c>
      <c r="AG11" s="106">
        <v>0.6</v>
      </c>
      <c r="AM11" s="106">
        <v>0.5</v>
      </c>
    </row>
    <row r="12" spans="1:39" x14ac:dyDescent="0.2">
      <c r="A12" s="107">
        <v>70</v>
      </c>
      <c r="B12" s="106">
        <v>7.8</v>
      </c>
      <c r="C12" s="106">
        <v>13.7</v>
      </c>
      <c r="D12" s="106">
        <v>2108.6</v>
      </c>
      <c r="E12" s="106">
        <v>1063.4000000000001</v>
      </c>
      <c r="F12" s="106">
        <v>121.5</v>
      </c>
      <c r="G12" s="106">
        <v>1497.4</v>
      </c>
      <c r="H12" s="106">
        <v>9.6</v>
      </c>
      <c r="I12" s="106">
        <v>34.1</v>
      </c>
      <c r="J12" s="106">
        <v>1</v>
      </c>
      <c r="K12" s="106">
        <v>0.1</v>
      </c>
      <c r="N12" s="106">
        <v>3.7</v>
      </c>
      <c r="O12" s="106">
        <v>0.8</v>
      </c>
      <c r="P12" s="106">
        <v>5.4</v>
      </c>
      <c r="Q12" s="106">
        <v>0.9</v>
      </c>
      <c r="R12" s="106">
        <v>3.8</v>
      </c>
      <c r="S12" s="106">
        <v>0.5</v>
      </c>
      <c r="T12" s="106">
        <v>0.5</v>
      </c>
      <c r="X12" s="106">
        <v>0.8</v>
      </c>
      <c r="Y12" s="106">
        <v>3.6</v>
      </c>
      <c r="AA12" s="106">
        <v>3.7</v>
      </c>
      <c r="AB12" s="106">
        <v>0.7</v>
      </c>
      <c r="AC12" s="106">
        <v>3.7</v>
      </c>
      <c r="AF12" s="106">
        <v>0.6</v>
      </c>
      <c r="AG12" s="106">
        <v>6.6</v>
      </c>
      <c r="AJ12" s="106">
        <v>0.5</v>
      </c>
      <c r="AK12" s="106">
        <v>1.5</v>
      </c>
      <c r="AL12" s="106">
        <v>0.5</v>
      </c>
    </row>
    <row r="13" spans="1:39" x14ac:dyDescent="0.2">
      <c r="A13" s="107">
        <v>80</v>
      </c>
      <c r="B13" s="106">
        <v>5.9</v>
      </c>
      <c r="C13" s="106">
        <v>16.600000000000001</v>
      </c>
      <c r="D13" s="106">
        <v>2001.3</v>
      </c>
      <c r="E13" s="106">
        <v>1140.8</v>
      </c>
      <c r="F13" s="106">
        <v>124.3</v>
      </c>
      <c r="G13" s="106">
        <v>1321.4</v>
      </c>
      <c r="H13" s="106">
        <v>20.9</v>
      </c>
      <c r="I13" s="106">
        <v>39</v>
      </c>
      <c r="J13" s="106">
        <v>1.3</v>
      </c>
      <c r="K13" s="106">
        <v>0.2</v>
      </c>
      <c r="N13" s="106">
        <v>4</v>
      </c>
      <c r="O13" s="106">
        <v>3.1</v>
      </c>
      <c r="P13" s="106">
        <v>2.6</v>
      </c>
      <c r="Q13" s="106">
        <v>1.2</v>
      </c>
      <c r="R13" s="106">
        <v>1.7</v>
      </c>
      <c r="V13" s="106">
        <v>0.2</v>
      </c>
      <c r="W13" s="106">
        <v>2</v>
      </c>
      <c r="X13" s="106">
        <v>2.6</v>
      </c>
      <c r="Z13" s="106">
        <v>6.7</v>
      </c>
      <c r="AA13" s="106">
        <v>2.2000000000000002</v>
      </c>
      <c r="AB13" s="106">
        <v>5.2</v>
      </c>
      <c r="AC13" s="106">
        <v>9.3000000000000007</v>
      </c>
      <c r="AG13" s="106">
        <v>5.4</v>
      </c>
      <c r="AJ13" s="106">
        <v>1</v>
      </c>
      <c r="AK13" s="106">
        <v>1.1000000000000001</v>
      </c>
      <c r="AL13" s="106">
        <v>0.1</v>
      </c>
    </row>
    <row r="14" spans="1:39" x14ac:dyDescent="0.2">
      <c r="A14" s="107">
        <v>100</v>
      </c>
      <c r="B14" s="106">
        <v>2.4</v>
      </c>
      <c r="C14" s="106">
        <v>2.2000000000000002</v>
      </c>
      <c r="D14" s="106">
        <v>195.1</v>
      </c>
      <c r="E14" s="106">
        <v>99.5</v>
      </c>
      <c r="F14" s="106">
        <v>14.4</v>
      </c>
      <c r="G14" s="106">
        <v>220.3</v>
      </c>
      <c r="H14" s="106">
        <v>0.5</v>
      </c>
      <c r="I14" s="106">
        <v>3.3</v>
      </c>
      <c r="L14" s="106">
        <v>97.8</v>
      </c>
      <c r="M14" s="106">
        <v>6.7</v>
      </c>
      <c r="N14" s="106">
        <v>3812.5</v>
      </c>
      <c r="O14" s="106">
        <v>7.2</v>
      </c>
      <c r="P14" s="106">
        <v>1.1000000000000001</v>
      </c>
      <c r="T14" s="106">
        <v>1.9</v>
      </c>
      <c r="U14" s="106">
        <v>3.1</v>
      </c>
      <c r="V14" s="106">
        <v>0.4</v>
      </c>
      <c r="X14" s="106">
        <v>1.5</v>
      </c>
      <c r="Z14" s="106">
        <v>1</v>
      </c>
      <c r="AA14" s="106">
        <v>2.2000000000000002</v>
      </c>
      <c r="AM14" s="106">
        <v>0.2</v>
      </c>
    </row>
    <row r="15" spans="1:39" x14ac:dyDescent="0.2">
      <c r="A15" s="107">
        <v>110</v>
      </c>
      <c r="B15" s="106">
        <v>6.2</v>
      </c>
      <c r="C15" s="106">
        <v>2</v>
      </c>
      <c r="D15" s="106">
        <v>427.5</v>
      </c>
      <c r="E15" s="106">
        <v>736.7</v>
      </c>
      <c r="F15" s="106">
        <v>94.8</v>
      </c>
      <c r="G15" s="106">
        <v>1630</v>
      </c>
      <c r="H15" s="106">
        <v>15.5</v>
      </c>
      <c r="I15" s="106">
        <v>30.1</v>
      </c>
      <c r="J15" s="106">
        <v>1.4</v>
      </c>
      <c r="K15" s="106">
        <v>0.1</v>
      </c>
      <c r="L15" s="106">
        <v>5.5</v>
      </c>
      <c r="N15" s="106">
        <v>2.2999999999999998</v>
      </c>
      <c r="O15" s="106">
        <v>2</v>
      </c>
      <c r="P15" s="106">
        <v>16.7</v>
      </c>
      <c r="Q15" s="106">
        <v>0.9</v>
      </c>
      <c r="R15" s="106">
        <v>4.9000000000000004</v>
      </c>
      <c r="V15" s="106">
        <v>1.8</v>
      </c>
      <c r="X15" s="106">
        <v>2.2999999999999998</v>
      </c>
      <c r="Z15" s="106">
        <v>5.6</v>
      </c>
      <c r="AA15" s="106">
        <v>59.6</v>
      </c>
      <c r="AB15" s="106">
        <v>24.4</v>
      </c>
      <c r="AE15" s="106">
        <v>0.3</v>
      </c>
      <c r="AG15" s="106">
        <v>8.1</v>
      </c>
      <c r="AJ15" s="106">
        <v>1.9</v>
      </c>
      <c r="AK15" s="106">
        <v>0.8</v>
      </c>
      <c r="AL15" s="106">
        <v>0.6</v>
      </c>
    </row>
    <row r="16" spans="1:39" x14ac:dyDescent="0.2">
      <c r="A16" s="107">
        <v>120</v>
      </c>
      <c r="B16" s="106">
        <v>8.8000000000000007</v>
      </c>
      <c r="C16" s="106">
        <v>49.9</v>
      </c>
      <c r="D16" s="106">
        <v>2068.5</v>
      </c>
      <c r="E16" s="106">
        <v>976.7</v>
      </c>
      <c r="F16" s="106">
        <v>112.6</v>
      </c>
      <c r="G16" s="106">
        <v>1768.2</v>
      </c>
      <c r="H16" s="106">
        <v>28.5</v>
      </c>
      <c r="I16" s="106">
        <v>34.9</v>
      </c>
      <c r="J16" s="106">
        <v>1.4</v>
      </c>
      <c r="K16" s="106">
        <v>0.3</v>
      </c>
      <c r="N16" s="106">
        <v>2.6</v>
      </c>
      <c r="O16" s="106">
        <v>1.1000000000000001</v>
      </c>
      <c r="P16" s="106">
        <v>7.8</v>
      </c>
      <c r="Q16" s="106">
        <v>1.5</v>
      </c>
      <c r="R16" s="106">
        <v>2.2000000000000002</v>
      </c>
      <c r="V16" s="106">
        <v>0.9</v>
      </c>
      <c r="W16" s="106">
        <v>15.1</v>
      </c>
      <c r="X16" s="106">
        <v>3</v>
      </c>
      <c r="AA16" s="106">
        <v>11</v>
      </c>
      <c r="AB16" s="106">
        <v>0.3</v>
      </c>
      <c r="AC16" s="106">
        <v>0.1</v>
      </c>
      <c r="AD16" s="106">
        <v>0.7</v>
      </c>
      <c r="AG16" s="106">
        <v>9.5</v>
      </c>
      <c r="AJ16" s="106">
        <v>0.1</v>
      </c>
      <c r="AK16" s="106">
        <v>0.5</v>
      </c>
      <c r="AL16" s="106">
        <v>0.6</v>
      </c>
    </row>
    <row r="17" spans="1:39" x14ac:dyDescent="0.2">
      <c r="A17" s="107">
        <v>130</v>
      </c>
      <c r="B17" s="106">
        <v>5</v>
      </c>
      <c r="C17" s="106">
        <v>17.899999999999999</v>
      </c>
      <c r="D17" s="106">
        <v>1419.3</v>
      </c>
      <c r="E17" s="106">
        <v>816.6</v>
      </c>
      <c r="F17" s="106">
        <v>109.8</v>
      </c>
      <c r="G17" s="106">
        <v>1957.6</v>
      </c>
      <c r="H17" s="106">
        <v>20.7</v>
      </c>
      <c r="I17" s="106">
        <v>34</v>
      </c>
      <c r="J17" s="106">
        <v>1.2</v>
      </c>
      <c r="K17" s="106">
        <v>0.2</v>
      </c>
      <c r="L17" s="106">
        <v>1.1000000000000001</v>
      </c>
      <c r="N17" s="106">
        <v>3</v>
      </c>
      <c r="O17" s="106">
        <v>0.5</v>
      </c>
      <c r="P17" s="106">
        <v>3.3</v>
      </c>
      <c r="Q17" s="106">
        <v>0.8</v>
      </c>
      <c r="R17" s="106">
        <v>1.9</v>
      </c>
      <c r="S17" s="106">
        <v>0.1</v>
      </c>
      <c r="T17" s="106">
        <v>0.1</v>
      </c>
      <c r="V17" s="106">
        <v>0.9</v>
      </c>
      <c r="W17" s="106">
        <v>3.8</v>
      </c>
      <c r="X17" s="106">
        <v>2.5</v>
      </c>
      <c r="Y17" s="106">
        <v>0.6</v>
      </c>
      <c r="Z17" s="106">
        <v>0.3</v>
      </c>
      <c r="AA17" s="106">
        <v>3.6</v>
      </c>
      <c r="AC17" s="106">
        <v>1.2</v>
      </c>
      <c r="AG17" s="106">
        <v>9.8000000000000007</v>
      </c>
      <c r="AJ17" s="106">
        <v>0.4</v>
      </c>
      <c r="AK17" s="106">
        <v>1.1000000000000001</v>
      </c>
    </row>
    <row r="18" spans="1:39" x14ac:dyDescent="0.2">
      <c r="A18" s="107">
        <v>140</v>
      </c>
      <c r="B18" s="106">
        <v>7.6</v>
      </c>
      <c r="C18" s="106">
        <v>20.2</v>
      </c>
      <c r="D18" s="106">
        <v>1733.5</v>
      </c>
      <c r="E18" s="106">
        <v>877.7</v>
      </c>
      <c r="F18" s="106">
        <v>114.2</v>
      </c>
      <c r="G18" s="106">
        <v>1900.8</v>
      </c>
      <c r="H18" s="106">
        <v>19.5</v>
      </c>
      <c r="I18" s="106">
        <v>31.1</v>
      </c>
      <c r="J18" s="106">
        <v>0.9</v>
      </c>
      <c r="K18" s="106">
        <v>0.4</v>
      </c>
      <c r="L18" s="106">
        <v>12.7</v>
      </c>
      <c r="N18" s="106">
        <v>2.9</v>
      </c>
      <c r="P18" s="106">
        <v>2.6</v>
      </c>
      <c r="Q18" s="106">
        <v>0.7</v>
      </c>
      <c r="R18" s="106">
        <v>0.8</v>
      </c>
      <c r="X18" s="106">
        <v>2.1</v>
      </c>
      <c r="Z18" s="106">
        <v>10.9</v>
      </c>
      <c r="AC18" s="106">
        <v>1.6</v>
      </c>
      <c r="AE18" s="106">
        <v>0.9</v>
      </c>
      <c r="AG18" s="106">
        <v>8.4</v>
      </c>
      <c r="AJ18" s="106">
        <v>1</v>
      </c>
      <c r="AK18" s="106">
        <v>0.7</v>
      </c>
      <c r="AL18" s="106">
        <v>0.6</v>
      </c>
    </row>
    <row r="19" spans="1:39" x14ac:dyDescent="0.2">
      <c r="A19" s="107">
        <v>150</v>
      </c>
      <c r="B19" s="106">
        <v>8.1</v>
      </c>
      <c r="C19" s="106">
        <v>33</v>
      </c>
      <c r="D19" s="106">
        <v>1790.5</v>
      </c>
      <c r="E19" s="106">
        <v>977.8</v>
      </c>
      <c r="F19" s="106">
        <v>110.7</v>
      </c>
      <c r="G19" s="106">
        <v>1569.2</v>
      </c>
      <c r="H19" s="106">
        <v>14.5</v>
      </c>
      <c r="I19" s="106">
        <v>30</v>
      </c>
      <c r="J19" s="106">
        <v>1.6</v>
      </c>
      <c r="K19" s="106">
        <v>0.5</v>
      </c>
      <c r="L19" s="106">
        <v>3</v>
      </c>
      <c r="N19" s="106">
        <v>2.1</v>
      </c>
      <c r="P19" s="106">
        <v>6</v>
      </c>
      <c r="Q19" s="106">
        <v>1.5</v>
      </c>
      <c r="R19" s="106">
        <v>1.5</v>
      </c>
      <c r="T19" s="106">
        <v>0.2</v>
      </c>
      <c r="W19" s="106">
        <v>0.7</v>
      </c>
      <c r="X19" s="106">
        <v>4.5</v>
      </c>
      <c r="Y19" s="106">
        <v>0.4</v>
      </c>
      <c r="Z19" s="106">
        <v>0.5</v>
      </c>
      <c r="AC19" s="106">
        <v>2.4</v>
      </c>
      <c r="AF19" s="106">
        <v>0.6</v>
      </c>
      <c r="AG19" s="106">
        <v>6.9</v>
      </c>
      <c r="AJ19" s="106">
        <v>0.6</v>
      </c>
      <c r="AK19" s="106">
        <v>0.4</v>
      </c>
      <c r="AL19" s="106">
        <v>0.1</v>
      </c>
    </row>
    <row r="20" spans="1:39" x14ac:dyDescent="0.2">
      <c r="A20" s="107">
        <v>160</v>
      </c>
      <c r="B20" s="106">
        <v>9.9</v>
      </c>
      <c r="C20" s="106">
        <v>34.799999999999997</v>
      </c>
      <c r="D20" s="106">
        <v>1648.2</v>
      </c>
      <c r="E20" s="106">
        <v>899.3</v>
      </c>
      <c r="F20" s="106">
        <v>105.6</v>
      </c>
      <c r="G20" s="106">
        <v>1786.8</v>
      </c>
      <c r="H20" s="106">
        <v>26.3</v>
      </c>
      <c r="I20" s="106">
        <v>36.4</v>
      </c>
      <c r="J20" s="106">
        <v>1.2</v>
      </c>
      <c r="K20" s="106">
        <v>0.3</v>
      </c>
      <c r="N20" s="106">
        <v>3.1</v>
      </c>
      <c r="P20" s="106">
        <v>10.6</v>
      </c>
      <c r="Q20" s="106">
        <v>1</v>
      </c>
      <c r="R20" s="106">
        <v>1.2</v>
      </c>
      <c r="V20" s="106">
        <v>0.5</v>
      </c>
      <c r="AG20" s="106">
        <v>6.5</v>
      </c>
      <c r="AJ20" s="106">
        <v>0.9</v>
      </c>
      <c r="AL20" s="106">
        <v>0.6</v>
      </c>
    </row>
    <row r="21" spans="1:39" x14ac:dyDescent="0.2">
      <c r="A21" s="107">
        <v>170</v>
      </c>
      <c r="B21" s="106">
        <v>4.4000000000000004</v>
      </c>
      <c r="C21" s="106">
        <v>27.6</v>
      </c>
      <c r="D21" s="106">
        <v>1585.5</v>
      </c>
      <c r="E21" s="106">
        <v>899.8</v>
      </c>
      <c r="F21" s="106">
        <v>103.4</v>
      </c>
      <c r="G21" s="106">
        <v>1698.9</v>
      </c>
      <c r="H21" s="106">
        <v>17.600000000000001</v>
      </c>
      <c r="I21" s="106">
        <v>36</v>
      </c>
      <c r="J21" s="106">
        <v>1.3</v>
      </c>
      <c r="K21" s="106">
        <v>0.4</v>
      </c>
      <c r="L21" s="106">
        <v>1.9</v>
      </c>
      <c r="N21" s="106">
        <v>4.0999999999999996</v>
      </c>
      <c r="P21" s="106">
        <v>6.4</v>
      </c>
      <c r="Q21" s="106">
        <v>1</v>
      </c>
      <c r="R21" s="106">
        <v>3.4</v>
      </c>
      <c r="X21" s="106">
        <v>2.2000000000000002</v>
      </c>
      <c r="AA21" s="106">
        <v>1.6</v>
      </c>
      <c r="AB21" s="106">
        <v>0.6</v>
      </c>
      <c r="AC21" s="106">
        <v>2.2000000000000002</v>
      </c>
      <c r="AE21" s="106">
        <v>0.1</v>
      </c>
      <c r="AF21" s="106">
        <v>0.4</v>
      </c>
      <c r="AG21" s="106">
        <v>6.7</v>
      </c>
      <c r="AK21" s="106">
        <v>0.2</v>
      </c>
    </row>
    <row r="22" spans="1:39" x14ac:dyDescent="0.2">
      <c r="A22" s="107">
        <v>180</v>
      </c>
      <c r="B22" s="106">
        <v>3.7</v>
      </c>
      <c r="C22" s="106">
        <v>5.0999999999999996</v>
      </c>
      <c r="D22" s="106">
        <v>250.1</v>
      </c>
      <c r="E22" s="106">
        <v>8.3000000000000007</v>
      </c>
      <c r="F22" s="106">
        <v>4</v>
      </c>
      <c r="I22" s="106">
        <v>4.5</v>
      </c>
      <c r="L22" s="106">
        <v>108.6</v>
      </c>
      <c r="M22" s="106">
        <v>7.5</v>
      </c>
      <c r="N22" s="106">
        <v>4132.8999999999996</v>
      </c>
      <c r="O22" s="106">
        <v>8.9</v>
      </c>
      <c r="P22" s="106">
        <v>1.9</v>
      </c>
      <c r="T22" s="106">
        <v>2</v>
      </c>
      <c r="U22" s="106">
        <v>4.0999999999999996</v>
      </c>
      <c r="V22" s="106">
        <v>1.4</v>
      </c>
      <c r="W22" s="106">
        <v>4.5</v>
      </c>
      <c r="X22" s="106">
        <v>1.1000000000000001</v>
      </c>
      <c r="Z22" s="106">
        <v>0.9</v>
      </c>
      <c r="AA22" s="106">
        <v>2</v>
      </c>
      <c r="AB22" s="106">
        <v>0.7</v>
      </c>
      <c r="AC22" s="106">
        <v>2.8</v>
      </c>
      <c r="AM22" s="106">
        <v>0.6</v>
      </c>
    </row>
    <row r="23" spans="1:39" x14ac:dyDescent="0.2">
      <c r="A23" s="107">
        <v>190</v>
      </c>
      <c r="B23" s="106">
        <v>10.1</v>
      </c>
      <c r="C23" s="106">
        <v>43.8</v>
      </c>
      <c r="D23" s="106">
        <v>1923.4</v>
      </c>
      <c r="E23" s="106">
        <v>900.5</v>
      </c>
      <c r="F23" s="106">
        <v>99.6</v>
      </c>
      <c r="G23" s="106">
        <v>1695.1</v>
      </c>
      <c r="H23" s="106">
        <v>31.1</v>
      </c>
      <c r="I23" s="106">
        <v>45.2</v>
      </c>
      <c r="J23" s="106">
        <v>1.3</v>
      </c>
      <c r="K23" s="106">
        <v>0.5</v>
      </c>
      <c r="L23" s="106">
        <v>3.6</v>
      </c>
      <c r="N23" s="106">
        <v>3.8</v>
      </c>
      <c r="P23" s="106">
        <v>17</v>
      </c>
      <c r="Q23" s="106">
        <v>1.3</v>
      </c>
      <c r="R23" s="106">
        <v>1.4</v>
      </c>
      <c r="V23" s="106">
        <v>0.4</v>
      </c>
      <c r="W23" s="106">
        <v>5.5</v>
      </c>
      <c r="X23" s="106">
        <v>3.4</v>
      </c>
      <c r="Z23" s="106">
        <v>4.4000000000000004</v>
      </c>
      <c r="AB23" s="106">
        <v>7.5</v>
      </c>
      <c r="AC23" s="106">
        <v>6</v>
      </c>
      <c r="AF23" s="106">
        <v>0.3</v>
      </c>
      <c r="AG23" s="106">
        <v>8.5</v>
      </c>
      <c r="AJ23" s="106">
        <v>0.5</v>
      </c>
      <c r="AL23" s="106">
        <v>0.1</v>
      </c>
    </row>
    <row r="24" spans="1:39" x14ac:dyDescent="0.2">
      <c r="A24" s="107">
        <v>200</v>
      </c>
      <c r="B24" s="106">
        <v>6.5</v>
      </c>
      <c r="C24" s="106">
        <v>35.299999999999997</v>
      </c>
      <c r="D24" s="106">
        <v>1807.3</v>
      </c>
      <c r="E24" s="106">
        <v>967.7</v>
      </c>
      <c r="F24" s="106">
        <v>108.7</v>
      </c>
      <c r="G24" s="106">
        <v>1642.9</v>
      </c>
      <c r="H24" s="106">
        <v>27.4</v>
      </c>
      <c r="I24" s="106">
        <v>38.700000000000003</v>
      </c>
      <c r="J24" s="106">
        <v>1.9</v>
      </c>
      <c r="K24" s="106">
        <v>0.4</v>
      </c>
      <c r="L24" s="106">
        <v>7.4</v>
      </c>
      <c r="M24" s="106">
        <v>0.1</v>
      </c>
      <c r="N24" s="106">
        <v>4.0999999999999996</v>
      </c>
      <c r="O24" s="106">
        <v>0.2</v>
      </c>
      <c r="P24" s="106">
        <v>12.7</v>
      </c>
      <c r="Q24" s="106">
        <v>1.7</v>
      </c>
      <c r="R24" s="106">
        <v>1.5</v>
      </c>
      <c r="S24" s="106">
        <v>0.2</v>
      </c>
      <c r="T24" s="106">
        <v>0.1</v>
      </c>
      <c r="V24" s="106">
        <v>1.6</v>
      </c>
      <c r="W24" s="106">
        <v>1.8</v>
      </c>
      <c r="X24" s="106">
        <v>2.2999999999999998</v>
      </c>
      <c r="Z24" s="106">
        <v>0.3</v>
      </c>
      <c r="AA24" s="106">
        <v>3.2</v>
      </c>
      <c r="AC24" s="106">
        <v>2.2999999999999998</v>
      </c>
      <c r="AG24" s="106">
        <v>7.2</v>
      </c>
      <c r="AJ24" s="106">
        <v>1.2</v>
      </c>
      <c r="AK24" s="106">
        <v>0.6</v>
      </c>
      <c r="AL24" s="106">
        <v>0.6</v>
      </c>
    </row>
    <row r="25" spans="1:39" x14ac:dyDescent="0.2">
      <c r="A25" s="107">
        <v>210</v>
      </c>
      <c r="B25" s="106">
        <v>9.9</v>
      </c>
      <c r="C25" s="106">
        <v>43.7</v>
      </c>
      <c r="D25" s="106">
        <v>1786.1</v>
      </c>
      <c r="E25" s="106">
        <v>868.5</v>
      </c>
      <c r="F25" s="106">
        <v>97.3</v>
      </c>
      <c r="G25" s="106">
        <v>1527.3</v>
      </c>
      <c r="H25" s="106">
        <v>46.5</v>
      </c>
      <c r="I25" s="106">
        <v>36.6</v>
      </c>
      <c r="J25" s="106">
        <v>2.6</v>
      </c>
      <c r="N25" s="106">
        <v>3.7</v>
      </c>
      <c r="O25" s="106">
        <v>6</v>
      </c>
      <c r="P25" s="106">
        <v>20.5</v>
      </c>
      <c r="Q25" s="106">
        <v>4.9000000000000004</v>
      </c>
      <c r="R25" s="106">
        <v>10.5</v>
      </c>
      <c r="S25" s="106">
        <v>0.5</v>
      </c>
      <c r="V25" s="106">
        <v>0.9</v>
      </c>
      <c r="W25" s="106">
        <v>11</v>
      </c>
      <c r="X25" s="106">
        <v>2.2999999999999998</v>
      </c>
      <c r="Z25" s="106">
        <v>6</v>
      </c>
      <c r="AA25" s="106">
        <v>1.2</v>
      </c>
      <c r="AB25" s="106">
        <v>1.7</v>
      </c>
      <c r="AC25" s="106">
        <v>9.1999999999999993</v>
      </c>
      <c r="AD25" s="106">
        <v>4</v>
      </c>
      <c r="AE25" s="106">
        <v>0.8</v>
      </c>
      <c r="AG25" s="106">
        <v>8.3000000000000007</v>
      </c>
      <c r="AJ25" s="106">
        <v>0.8</v>
      </c>
      <c r="AK25" s="106">
        <v>1.6</v>
      </c>
      <c r="AL25" s="106">
        <v>0.5</v>
      </c>
    </row>
    <row r="26" spans="1:39" x14ac:dyDescent="0.2">
      <c r="A26" s="107">
        <v>220</v>
      </c>
      <c r="B26" s="106">
        <v>10.5</v>
      </c>
      <c r="C26" s="106">
        <v>30.9</v>
      </c>
      <c r="D26" s="106">
        <v>1486.4</v>
      </c>
      <c r="E26" s="106">
        <v>826.3</v>
      </c>
      <c r="F26" s="106">
        <v>97.8</v>
      </c>
      <c r="G26" s="106">
        <v>1714.5</v>
      </c>
      <c r="H26" s="106">
        <v>31.3</v>
      </c>
      <c r="I26" s="106">
        <v>40.5</v>
      </c>
      <c r="J26" s="106">
        <v>1.5</v>
      </c>
      <c r="K26" s="106">
        <v>0.1</v>
      </c>
      <c r="L26" s="106">
        <v>7.2</v>
      </c>
      <c r="N26" s="106">
        <v>4.0999999999999996</v>
      </c>
      <c r="P26" s="106">
        <v>18.899999999999999</v>
      </c>
      <c r="Q26" s="106">
        <v>1.5</v>
      </c>
      <c r="R26" s="106">
        <v>3.1</v>
      </c>
      <c r="S26" s="106">
        <v>0.2</v>
      </c>
      <c r="W26" s="106">
        <v>8.4</v>
      </c>
      <c r="X26" s="106">
        <v>3.7</v>
      </c>
      <c r="Y26" s="106">
        <v>2.5</v>
      </c>
      <c r="Z26" s="106">
        <v>3.7</v>
      </c>
      <c r="AA26" s="106">
        <v>9.1999999999999993</v>
      </c>
      <c r="AB26" s="106">
        <v>15.5</v>
      </c>
      <c r="AC26" s="106">
        <v>7.4</v>
      </c>
      <c r="AF26" s="106">
        <v>0.8</v>
      </c>
      <c r="AG26" s="106">
        <v>13.9</v>
      </c>
      <c r="AJ26" s="106">
        <v>0.8</v>
      </c>
      <c r="AK26" s="106">
        <v>1.1000000000000001</v>
      </c>
      <c r="AL26" s="106">
        <v>0.7</v>
      </c>
    </row>
    <row r="27" spans="1:39" x14ac:dyDescent="0.2">
      <c r="A27" s="107">
        <v>230</v>
      </c>
      <c r="B27" s="106">
        <v>6.8</v>
      </c>
      <c r="C27" s="106">
        <v>33.700000000000003</v>
      </c>
      <c r="D27" s="106">
        <v>1606.4</v>
      </c>
      <c r="E27" s="106">
        <v>896.1</v>
      </c>
      <c r="F27" s="106">
        <v>107</v>
      </c>
      <c r="G27" s="106">
        <v>1694.2</v>
      </c>
      <c r="H27" s="106">
        <v>24</v>
      </c>
      <c r="I27" s="106">
        <v>34.9</v>
      </c>
      <c r="J27" s="106">
        <v>1.3</v>
      </c>
      <c r="K27" s="106">
        <v>0.4</v>
      </c>
      <c r="L27" s="106">
        <v>3.9</v>
      </c>
      <c r="M27" s="106">
        <v>0.1</v>
      </c>
      <c r="N27" s="106">
        <v>4</v>
      </c>
      <c r="O27" s="106">
        <v>0.5</v>
      </c>
      <c r="P27" s="106">
        <v>20.5</v>
      </c>
      <c r="Q27" s="106">
        <v>1.3</v>
      </c>
      <c r="R27" s="106">
        <v>2</v>
      </c>
      <c r="V27" s="106">
        <v>1.9</v>
      </c>
      <c r="W27" s="106">
        <v>4</v>
      </c>
      <c r="X27" s="106">
        <v>2.5</v>
      </c>
      <c r="Z27" s="106">
        <v>2.6</v>
      </c>
      <c r="AA27" s="106">
        <v>1.5</v>
      </c>
      <c r="AC27" s="106">
        <v>0.7</v>
      </c>
      <c r="AD27" s="106">
        <v>3.2</v>
      </c>
      <c r="AF27" s="106">
        <v>0.4</v>
      </c>
      <c r="AG27" s="106">
        <v>8.6</v>
      </c>
      <c r="AJ27" s="106">
        <v>2.1</v>
      </c>
      <c r="AK27" s="106">
        <v>1.3</v>
      </c>
      <c r="AL27" s="106">
        <v>0.8</v>
      </c>
    </row>
    <row r="28" spans="1:39" x14ac:dyDescent="0.2">
      <c r="A28" s="107">
        <v>240</v>
      </c>
      <c r="B28" s="106">
        <v>8</v>
      </c>
      <c r="C28" s="106">
        <v>36.6</v>
      </c>
      <c r="D28" s="106">
        <v>1720.9</v>
      </c>
      <c r="E28" s="106">
        <v>916.8</v>
      </c>
      <c r="F28" s="106">
        <v>106.8</v>
      </c>
      <c r="G28" s="106">
        <v>1714.5</v>
      </c>
      <c r="H28" s="106">
        <v>32.700000000000003</v>
      </c>
      <c r="I28" s="106">
        <v>36.4</v>
      </c>
      <c r="J28" s="106">
        <v>1.4</v>
      </c>
      <c r="K28" s="106">
        <v>0.3</v>
      </c>
      <c r="N28" s="106">
        <v>3.6</v>
      </c>
      <c r="O28" s="106">
        <v>1.3</v>
      </c>
      <c r="P28" s="106">
        <v>17</v>
      </c>
      <c r="Q28" s="106">
        <v>1.5</v>
      </c>
      <c r="R28" s="106">
        <v>2.1</v>
      </c>
      <c r="V28" s="106">
        <v>0.5</v>
      </c>
      <c r="W28" s="106">
        <v>0.6</v>
      </c>
      <c r="X28" s="106">
        <v>1.7</v>
      </c>
      <c r="Z28" s="106">
        <v>5</v>
      </c>
      <c r="AB28" s="106">
        <v>8</v>
      </c>
      <c r="AC28" s="106">
        <v>6.2</v>
      </c>
      <c r="AE28" s="106">
        <v>0.4</v>
      </c>
      <c r="AG28" s="106">
        <v>9.3000000000000007</v>
      </c>
      <c r="AJ28" s="106">
        <v>0.9</v>
      </c>
      <c r="AK28" s="106">
        <v>0.8</v>
      </c>
      <c r="AL28" s="106">
        <v>0.4</v>
      </c>
    </row>
    <row r="29" spans="1:39" x14ac:dyDescent="0.2">
      <c r="A29" s="107">
        <v>250</v>
      </c>
      <c r="B29" s="106">
        <v>10.3</v>
      </c>
      <c r="C29" s="106">
        <v>36.200000000000003</v>
      </c>
      <c r="D29" s="106">
        <v>1889.8</v>
      </c>
      <c r="E29" s="106">
        <v>968.8</v>
      </c>
      <c r="F29" s="106">
        <v>105.3</v>
      </c>
      <c r="G29" s="106">
        <v>1636.2</v>
      </c>
      <c r="H29" s="106">
        <v>32.5</v>
      </c>
      <c r="I29" s="106">
        <v>38.4</v>
      </c>
      <c r="J29" s="106">
        <v>1.5</v>
      </c>
      <c r="K29" s="106">
        <v>0.3</v>
      </c>
      <c r="L29" s="106">
        <v>0.5</v>
      </c>
      <c r="N29" s="106">
        <v>5.4</v>
      </c>
      <c r="P29" s="106">
        <v>8.9</v>
      </c>
      <c r="Q29" s="106">
        <v>1.1000000000000001</v>
      </c>
      <c r="R29" s="106">
        <v>1.2</v>
      </c>
      <c r="W29" s="106">
        <v>7.6</v>
      </c>
      <c r="X29" s="106">
        <v>0.4</v>
      </c>
      <c r="Z29" s="106">
        <v>1.2</v>
      </c>
      <c r="AA29" s="106">
        <v>0.1</v>
      </c>
      <c r="AC29" s="106">
        <v>2.1</v>
      </c>
      <c r="AD29" s="106">
        <v>1</v>
      </c>
      <c r="AG29" s="106">
        <v>8.6999999999999993</v>
      </c>
      <c r="AJ29" s="106">
        <v>0.8</v>
      </c>
      <c r="AL29" s="106">
        <v>0.5</v>
      </c>
    </row>
    <row r="30" spans="1:39" x14ac:dyDescent="0.2">
      <c r="A30" s="107">
        <v>260</v>
      </c>
      <c r="B30" s="106">
        <v>5.5</v>
      </c>
      <c r="C30" s="106">
        <v>31</v>
      </c>
      <c r="D30" s="106">
        <v>1891.7</v>
      </c>
      <c r="E30" s="106">
        <v>909.7</v>
      </c>
      <c r="F30" s="106">
        <v>98.4</v>
      </c>
      <c r="G30" s="106">
        <v>1683.7</v>
      </c>
      <c r="H30" s="106">
        <v>20.8</v>
      </c>
      <c r="I30" s="106">
        <v>37.700000000000003</v>
      </c>
      <c r="J30" s="106">
        <v>1.4</v>
      </c>
      <c r="K30" s="106">
        <v>0.2</v>
      </c>
      <c r="L30" s="106">
        <v>2.4</v>
      </c>
      <c r="N30" s="106">
        <v>3.9</v>
      </c>
      <c r="O30" s="106">
        <v>2.5</v>
      </c>
      <c r="P30" s="106">
        <v>15.7</v>
      </c>
      <c r="Q30" s="106">
        <v>1.6</v>
      </c>
      <c r="R30" s="106">
        <v>4.8</v>
      </c>
      <c r="S30" s="106">
        <v>0.1</v>
      </c>
      <c r="U30" s="106">
        <v>0.1</v>
      </c>
      <c r="V30" s="106">
        <v>0.2</v>
      </c>
      <c r="X30" s="106">
        <v>2.5</v>
      </c>
      <c r="Z30" s="106">
        <v>6</v>
      </c>
      <c r="AA30" s="106">
        <v>3.5</v>
      </c>
      <c r="AB30" s="106">
        <v>1.3</v>
      </c>
      <c r="AG30" s="106">
        <v>6.1</v>
      </c>
      <c r="AJ30" s="106">
        <v>0.6</v>
      </c>
      <c r="AK30" s="106">
        <v>0.8</v>
      </c>
      <c r="AL30" s="106">
        <v>0.9</v>
      </c>
    </row>
    <row r="31" spans="1:39" x14ac:dyDescent="0.2">
      <c r="A31" s="107">
        <v>270</v>
      </c>
      <c r="B31" s="106">
        <v>7.1</v>
      </c>
      <c r="C31" s="106">
        <v>34.299999999999997</v>
      </c>
      <c r="D31" s="106">
        <v>1725.4</v>
      </c>
      <c r="E31" s="106">
        <v>948.7</v>
      </c>
      <c r="F31" s="106">
        <v>107.6</v>
      </c>
      <c r="G31" s="106">
        <v>1625.6</v>
      </c>
      <c r="H31" s="106">
        <v>21.7</v>
      </c>
      <c r="I31" s="106">
        <v>35.700000000000003</v>
      </c>
      <c r="J31" s="106">
        <v>1.4</v>
      </c>
      <c r="K31" s="106">
        <v>0.1</v>
      </c>
      <c r="L31" s="106">
        <v>1.7</v>
      </c>
      <c r="N31" s="106">
        <v>3.1</v>
      </c>
      <c r="O31" s="106">
        <v>4.3</v>
      </c>
      <c r="P31" s="106">
        <v>19.600000000000001</v>
      </c>
      <c r="Q31" s="106">
        <v>1.9</v>
      </c>
      <c r="R31" s="106">
        <v>4.4000000000000004</v>
      </c>
      <c r="V31" s="106">
        <v>0.1</v>
      </c>
      <c r="W31" s="106">
        <v>10.1</v>
      </c>
      <c r="X31" s="106">
        <v>2.4</v>
      </c>
      <c r="Z31" s="106">
        <v>8.6</v>
      </c>
      <c r="AC31" s="106">
        <v>3.2</v>
      </c>
      <c r="AG31" s="106">
        <v>6.6</v>
      </c>
      <c r="AK31" s="106">
        <v>0.6</v>
      </c>
      <c r="AL31" s="106">
        <v>0.5</v>
      </c>
    </row>
    <row r="32" spans="1:39" x14ac:dyDescent="0.2">
      <c r="A32" s="107">
        <v>280</v>
      </c>
      <c r="B32" s="106">
        <v>9.6999999999999993</v>
      </c>
      <c r="C32" s="106">
        <v>38.799999999999997</v>
      </c>
      <c r="D32" s="106">
        <v>1778.5</v>
      </c>
      <c r="E32" s="106">
        <v>931.8</v>
      </c>
      <c r="F32" s="106">
        <v>105.2</v>
      </c>
      <c r="G32" s="106">
        <v>1698.4</v>
      </c>
      <c r="H32" s="106">
        <v>22.5</v>
      </c>
      <c r="I32" s="106">
        <v>38.1</v>
      </c>
      <c r="J32" s="106">
        <v>1.8</v>
      </c>
      <c r="K32" s="106">
        <v>0.1</v>
      </c>
      <c r="N32" s="106">
        <v>3.3</v>
      </c>
      <c r="O32" s="106">
        <v>1.8</v>
      </c>
      <c r="P32" s="106">
        <v>19</v>
      </c>
      <c r="Q32" s="106">
        <v>2</v>
      </c>
      <c r="R32" s="106">
        <v>3.2</v>
      </c>
      <c r="Z32" s="106">
        <v>0.1</v>
      </c>
      <c r="AA32" s="106">
        <v>3.6</v>
      </c>
      <c r="AE32" s="106">
        <v>0.4</v>
      </c>
      <c r="AF32" s="106">
        <v>0.2</v>
      </c>
      <c r="AG32" s="106">
        <v>9.1</v>
      </c>
      <c r="AK32" s="106">
        <v>0.8</v>
      </c>
      <c r="AL32" s="106">
        <v>0.6</v>
      </c>
    </row>
    <row r="33" spans="1:38" x14ac:dyDescent="0.2">
      <c r="A33" s="107">
        <v>290</v>
      </c>
      <c r="B33" s="106">
        <v>8</v>
      </c>
      <c r="C33" s="106">
        <v>32.6</v>
      </c>
      <c r="D33" s="106">
        <v>1878.7</v>
      </c>
      <c r="E33" s="106">
        <v>952.7</v>
      </c>
      <c r="F33" s="106">
        <v>110.7</v>
      </c>
      <c r="G33" s="106">
        <v>1749.7</v>
      </c>
      <c r="H33" s="106">
        <v>23.6</v>
      </c>
      <c r="I33" s="106">
        <v>36.700000000000003</v>
      </c>
      <c r="J33" s="106">
        <v>1.3</v>
      </c>
      <c r="K33" s="106">
        <v>0.3</v>
      </c>
      <c r="L33" s="106">
        <v>1.7</v>
      </c>
      <c r="N33" s="106">
        <v>4.5</v>
      </c>
      <c r="O33" s="106">
        <v>2.5</v>
      </c>
      <c r="P33" s="106">
        <v>12.9</v>
      </c>
      <c r="Q33" s="106">
        <v>1.4</v>
      </c>
      <c r="R33" s="106">
        <v>5.9</v>
      </c>
      <c r="V33" s="106">
        <v>1.4</v>
      </c>
      <c r="W33" s="106">
        <v>6.3</v>
      </c>
      <c r="X33" s="106">
        <v>4.0999999999999996</v>
      </c>
      <c r="Z33" s="106">
        <v>2.2999999999999998</v>
      </c>
      <c r="AA33" s="106">
        <v>2.4</v>
      </c>
      <c r="AD33" s="106">
        <v>3</v>
      </c>
      <c r="AG33" s="106">
        <v>9.5</v>
      </c>
      <c r="AJ33" s="106">
        <v>0.6</v>
      </c>
      <c r="AK33" s="106">
        <v>1.3</v>
      </c>
      <c r="AL33" s="106">
        <v>0.6</v>
      </c>
    </row>
    <row r="34" spans="1:38" x14ac:dyDescent="0.2">
      <c r="A34" s="107">
        <v>300</v>
      </c>
      <c r="B34" s="106">
        <v>8.6999999999999993</v>
      </c>
      <c r="C34" s="106">
        <v>36.4</v>
      </c>
      <c r="D34" s="106">
        <v>1761.4</v>
      </c>
      <c r="E34" s="106">
        <v>912.2</v>
      </c>
      <c r="F34" s="106">
        <v>102.4</v>
      </c>
      <c r="G34" s="106">
        <v>1717.2</v>
      </c>
      <c r="H34" s="106">
        <v>21.1</v>
      </c>
      <c r="I34" s="106">
        <v>38.6</v>
      </c>
      <c r="J34" s="106">
        <v>1.3</v>
      </c>
      <c r="K34" s="106">
        <v>0.3</v>
      </c>
      <c r="L34" s="106">
        <v>0.1</v>
      </c>
      <c r="N34" s="106">
        <v>4.0999999999999996</v>
      </c>
      <c r="O34" s="106">
        <v>3.7</v>
      </c>
      <c r="P34" s="106">
        <v>38.5</v>
      </c>
      <c r="Q34" s="106">
        <v>1.9</v>
      </c>
      <c r="R34" s="106">
        <v>4.0999999999999996</v>
      </c>
      <c r="V34" s="106">
        <v>0.3</v>
      </c>
      <c r="W34" s="106">
        <v>2.7</v>
      </c>
      <c r="X34" s="106">
        <v>1.3</v>
      </c>
      <c r="Z34" s="106">
        <v>11.2</v>
      </c>
      <c r="AA34" s="106">
        <v>3</v>
      </c>
      <c r="AB34" s="106">
        <v>4.0999999999999996</v>
      </c>
      <c r="AC34" s="106">
        <v>3.9</v>
      </c>
      <c r="AF34" s="106">
        <v>0.1</v>
      </c>
      <c r="AG34" s="106">
        <v>8.6</v>
      </c>
      <c r="AJ34" s="106">
        <v>0.4</v>
      </c>
      <c r="AK34" s="106">
        <v>0.7</v>
      </c>
      <c r="AL34" s="106">
        <v>0.7</v>
      </c>
    </row>
    <row r="35" spans="1:38" x14ac:dyDescent="0.2">
      <c r="A35" s="107">
        <v>310</v>
      </c>
      <c r="B35" s="106">
        <v>8.1999999999999993</v>
      </c>
      <c r="C35" s="106">
        <v>36.700000000000003</v>
      </c>
      <c r="D35" s="106">
        <v>1726.5</v>
      </c>
      <c r="E35" s="106">
        <v>910</v>
      </c>
      <c r="F35" s="106">
        <v>104.9</v>
      </c>
      <c r="G35" s="106">
        <v>1781.6</v>
      </c>
      <c r="H35" s="106">
        <v>25.7</v>
      </c>
      <c r="I35" s="106">
        <v>37.200000000000003</v>
      </c>
      <c r="J35" s="106">
        <v>0.9</v>
      </c>
      <c r="K35" s="106">
        <v>0.4</v>
      </c>
      <c r="L35" s="106">
        <v>0.8</v>
      </c>
      <c r="N35" s="106">
        <v>4.0999999999999996</v>
      </c>
      <c r="O35" s="106">
        <v>2.5</v>
      </c>
      <c r="P35" s="106">
        <v>26.4</v>
      </c>
      <c r="Q35" s="106">
        <v>1.2</v>
      </c>
      <c r="R35" s="106">
        <v>2.8</v>
      </c>
      <c r="S35" s="106">
        <v>0</v>
      </c>
      <c r="V35" s="106">
        <v>1.2</v>
      </c>
      <c r="W35" s="106">
        <v>10.1</v>
      </c>
      <c r="X35" s="106">
        <v>1.5</v>
      </c>
      <c r="Z35" s="106">
        <v>4.5999999999999996</v>
      </c>
      <c r="AA35" s="106">
        <v>0.8</v>
      </c>
      <c r="AC35" s="106">
        <v>1.1000000000000001</v>
      </c>
      <c r="AG35" s="106">
        <v>8.3000000000000007</v>
      </c>
      <c r="AJ35" s="106">
        <v>1</v>
      </c>
      <c r="AK35" s="106">
        <v>0.8</v>
      </c>
      <c r="AL35" s="106">
        <v>0.4</v>
      </c>
    </row>
    <row r="36" spans="1:38" x14ac:dyDescent="0.2">
      <c r="A36" s="107">
        <v>315</v>
      </c>
      <c r="B36" s="106">
        <v>7.5</v>
      </c>
      <c r="C36" s="106">
        <v>28.2</v>
      </c>
      <c r="D36" s="106">
        <v>1663.7</v>
      </c>
      <c r="E36" s="106">
        <v>940</v>
      </c>
      <c r="F36" s="106">
        <v>108.6</v>
      </c>
      <c r="G36" s="106">
        <v>1703.3</v>
      </c>
      <c r="H36" s="106">
        <v>25.8</v>
      </c>
      <c r="I36" s="106">
        <v>40.9</v>
      </c>
      <c r="J36" s="106">
        <v>1.5</v>
      </c>
      <c r="K36" s="106">
        <v>0.2</v>
      </c>
      <c r="N36" s="106">
        <v>3.5</v>
      </c>
      <c r="O36" s="106">
        <v>2.2999999999999998</v>
      </c>
      <c r="P36" s="106">
        <v>42</v>
      </c>
      <c r="Q36" s="106">
        <v>1.5</v>
      </c>
      <c r="R36" s="106">
        <v>3.6</v>
      </c>
      <c r="S36" s="106">
        <v>0.1</v>
      </c>
      <c r="V36" s="106">
        <v>0.5</v>
      </c>
      <c r="W36" s="106">
        <v>0.2</v>
      </c>
      <c r="X36" s="106">
        <v>0.8</v>
      </c>
      <c r="Z36" s="106">
        <v>5.3</v>
      </c>
      <c r="AA36" s="106">
        <v>0.9</v>
      </c>
      <c r="AB36" s="106">
        <v>12.7</v>
      </c>
      <c r="AC36" s="106">
        <v>5.9</v>
      </c>
      <c r="AG36" s="106">
        <v>8.5</v>
      </c>
      <c r="AL36" s="106">
        <v>0.1</v>
      </c>
    </row>
    <row r="37" spans="1:38" x14ac:dyDescent="0.2">
      <c r="A37" s="107">
        <v>320</v>
      </c>
      <c r="B37" s="106">
        <v>7.5</v>
      </c>
      <c r="C37" s="106">
        <v>34.299999999999997</v>
      </c>
      <c r="D37" s="106">
        <v>1851.8</v>
      </c>
      <c r="E37" s="106">
        <v>915</v>
      </c>
      <c r="F37" s="106">
        <v>109.2</v>
      </c>
      <c r="G37" s="106">
        <v>1843.6</v>
      </c>
      <c r="H37" s="106">
        <v>24.2</v>
      </c>
      <c r="I37" s="106">
        <v>38.4</v>
      </c>
      <c r="J37" s="106">
        <v>0.8</v>
      </c>
      <c r="K37" s="106">
        <v>0.4</v>
      </c>
      <c r="L37" s="106">
        <v>0.2</v>
      </c>
      <c r="N37" s="106">
        <v>4.3</v>
      </c>
      <c r="O37" s="106">
        <v>0.7</v>
      </c>
      <c r="P37" s="106">
        <v>23.7</v>
      </c>
      <c r="Q37" s="106">
        <v>1.2</v>
      </c>
      <c r="R37" s="106">
        <v>0.9</v>
      </c>
      <c r="S37" s="106">
        <v>0.1</v>
      </c>
      <c r="V37" s="106">
        <v>0.3</v>
      </c>
      <c r="W37" s="106">
        <v>3.7</v>
      </c>
      <c r="X37" s="106">
        <v>2.4</v>
      </c>
      <c r="Z37" s="106">
        <v>5.5</v>
      </c>
      <c r="AC37" s="106">
        <v>0.4</v>
      </c>
      <c r="AG37" s="106">
        <v>7.9</v>
      </c>
      <c r="AJ37" s="106">
        <v>1</v>
      </c>
      <c r="AK37" s="106">
        <v>0.4</v>
      </c>
      <c r="AL37" s="106">
        <v>0.6</v>
      </c>
    </row>
    <row r="38" spans="1:38" x14ac:dyDescent="0.2">
      <c r="A38" s="107">
        <v>330</v>
      </c>
      <c r="B38" s="106">
        <v>7.7</v>
      </c>
      <c r="C38" s="106">
        <v>33.700000000000003</v>
      </c>
      <c r="D38" s="106">
        <v>1894.2</v>
      </c>
      <c r="E38" s="106">
        <v>889.3</v>
      </c>
      <c r="F38" s="106">
        <v>106</v>
      </c>
      <c r="G38" s="106">
        <v>1780.1</v>
      </c>
      <c r="H38" s="106">
        <v>21.5</v>
      </c>
      <c r="I38" s="106">
        <v>35.299999999999997</v>
      </c>
      <c r="J38" s="106">
        <v>1.3</v>
      </c>
      <c r="K38" s="106">
        <v>0.3</v>
      </c>
      <c r="L38" s="106">
        <v>0.9</v>
      </c>
      <c r="N38" s="106">
        <v>3.5</v>
      </c>
      <c r="O38" s="106">
        <v>2.9</v>
      </c>
      <c r="P38" s="106">
        <v>32.1</v>
      </c>
      <c r="Q38" s="106">
        <v>1.7</v>
      </c>
      <c r="R38" s="106">
        <v>3.6</v>
      </c>
      <c r="V38" s="106">
        <v>1.2</v>
      </c>
      <c r="W38" s="106">
        <v>0.3</v>
      </c>
      <c r="X38" s="106">
        <v>2.8</v>
      </c>
      <c r="Z38" s="106">
        <v>10</v>
      </c>
      <c r="AA38" s="106">
        <v>3.5</v>
      </c>
      <c r="AC38" s="106">
        <v>2.2999999999999998</v>
      </c>
      <c r="AG38" s="106">
        <v>7.9</v>
      </c>
      <c r="AJ38" s="106">
        <v>1</v>
      </c>
      <c r="AK38" s="106">
        <v>1.1000000000000001</v>
      </c>
      <c r="AL38" s="106">
        <v>0.1</v>
      </c>
    </row>
    <row r="39" spans="1:38" x14ac:dyDescent="0.2">
      <c r="A39" s="107">
        <v>340</v>
      </c>
      <c r="B39" s="106">
        <v>6.8</v>
      </c>
      <c r="C39" s="106">
        <v>32.5</v>
      </c>
      <c r="D39" s="106">
        <v>1755.7</v>
      </c>
      <c r="E39" s="106">
        <v>894.3</v>
      </c>
      <c r="F39" s="106">
        <v>104.3</v>
      </c>
      <c r="G39" s="106">
        <v>1778.9</v>
      </c>
      <c r="H39" s="106">
        <v>17.8</v>
      </c>
      <c r="I39" s="106">
        <v>37.5</v>
      </c>
      <c r="J39" s="106">
        <v>1.4</v>
      </c>
      <c r="K39" s="106">
        <v>0.3</v>
      </c>
      <c r="L39" s="106">
        <v>2.4</v>
      </c>
      <c r="N39" s="106">
        <v>3.6</v>
      </c>
      <c r="O39" s="106">
        <v>2.2999999999999998</v>
      </c>
      <c r="P39" s="106">
        <v>34</v>
      </c>
      <c r="Q39" s="106">
        <v>1.8</v>
      </c>
      <c r="R39" s="106">
        <v>4.2</v>
      </c>
      <c r="W39" s="106">
        <v>0.7</v>
      </c>
      <c r="X39" s="106">
        <v>0.7</v>
      </c>
      <c r="Z39" s="106">
        <v>6.9</v>
      </c>
      <c r="AA39" s="106">
        <v>1</v>
      </c>
      <c r="AB39" s="106">
        <v>1</v>
      </c>
      <c r="AF39" s="106">
        <v>0.1</v>
      </c>
      <c r="AG39" s="106">
        <v>10.3</v>
      </c>
      <c r="AJ39" s="106">
        <v>1.1000000000000001</v>
      </c>
      <c r="AK39" s="106">
        <v>0.8</v>
      </c>
      <c r="AL39" s="106">
        <v>0.3</v>
      </c>
    </row>
    <row r="40" spans="1:38" x14ac:dyDescent="0.2">
      <c r="A40" s="107">
        <v>350</v>
      </c>
      <c r="B40" s="106">
        <v>5.4</v>
      </c>
      <c r="C40" s="106">
        <v>20.100000000000001</v>
      </c>
      <c r="D40" s="106">
        <v>2058.6</v>
      </c>
      <c r="E40" s="106">
        <v>900.2</v>
      </c>
      <c r="F40" s="106">
        <v>99.8</v>
      </c>
      <c r="G40" s="106">
        <v>1649.5</v>
      </c>
      <c r="H40" s="106">
        <v>16.2</v>
      </c>
      <c r="I40" s="106">
        <v>40.9</v>
      </c>
      <c r="J40" s="106">
        <v>1.3</v>
      </c>
      <c r="K40" s="106">
        <v>0.2</v>
      </c>
      <c r="L40" s="106">
        <v>4.8</v>
      </c>
      <c r="N40" s="106">
        <v>3</v>
      </c>
      <c r="O40" s="106">
        <v>0.7</v>
      </c>
      <c r="P40" s="106">
        <v>7.5</v>
      </c>
      <c r="Q40" s="106">
        <v>1</v>
      </c>
      <c r="R40" s="106">
        <v>3.8</v>
      </c>
      <c r="V40" s="106">
        <v>0.2</v>
      </c>
      <c r="W40" s="106">
        <v>1.5</v>
      </c>
      <c r="X40" s="106">
        <v>3.1</v>
      </c>
      <c r="Z40" s="106">
        <v>13.4</v>
      </c>
      <c r="AA40" s="106">
        <v>3.2</v>
      </c>
      <c r="AB40" s="106">
        <v>2.5</v>
      </c>
      <c r="AC40" s="106">
        <v>0.5</v>
      </c>
      <c r="AE40" s="106">
        <v>0.1</v>
      </c>
      <c r="AG40" s="106">
        <v>5.5</v>
      </c>
      <c r="AJ40" s="106">
        <v>0.7</v>
      </c>
      <c r="AK40" s="106">
        <v>0.3</v>
      </c>
      <c r="AL40" s="106">
        <v>0.5</v>
      </c>
    </row>
    <row r="41" spans="1:38" x14ac:dyDescent="0.2">
      <c r="A41" s="107">
        <v>360</v>
      </c>
      <c r="B41" s="106">
        <v>7</v>
      </c>
      <c r="C41" s="106">
        <v>31.8</v>
      </c>
      <c r="D41" s="106">
        <v>1887.3</v>
      </c>
      <c r="E41" s="106">
        <v>925.8</v>
      </c>
      <c r="F41" s="106">
        <v>106.7</v>
      </c>
      <c r="G41" s="106">
        <v>1789.7</v>
      </c>
      <c r="H41" s="106">
        <v>21.8</v>
      </c>
      <c r="I41" s="106">
        <v>39.700000000000003</v>
      </c>
      <c r="J41" s="106">
        <v>1.2</v>
      </c>
      <c r="K41" s="106">
        <v>0.3</v>
      </c>
      <c r="L41" s="106">
        <v>8.6999999999999993</v>
      </c>
      <c r="N41" s="106">
        <v>4.4000000000000004</v>
      </c>
      <c r="O41" s="106">
        <v>0.6</v>
      </c>
      <c r="P41" s="106">
        <v>13.2</v>
      </c>
      <c r="Q41" s="106">
        <v>1.2</v>
      </c>
      <c r="R41" s="106">
        <v>3</v>
      </c>
      <c r="S41" s="106">
        <v>0.1</v>
      </c>
      <c r="W41" s="106">
        <v>1.3</v>
      </c>
      <c r="X41" s="106">
        <v>2.1</v>
      </c>
      <c r="Z41" s="106">
        <v>4.4000000000000004</v>
      </c>
      <c r="AA41" s="106">
        <v>0.2</v>
      </c>
      <c r="AC41" s="106">
        <v>0.1</v>
      </c>
      <c r="AE41" s="106">
        <v>0.9</v>
      </c>
      <c r="AF41" s="106">
        <v>0.1</v>
      </c>
      <c r="AG41" s="106">
        <v>10</v>
      </c>
      <c r="AJ41" s="106">
        <v>2</v>
      </c>
      <c r="AK41" s="106">
        <v>0.7</v>
      </c>
      <c r="AL41" s="106">
        <v>1.1000000000000001</v>
      </c>
    </row>
    <row r="42" spans="1:38" x14ac:dyDescent="0.2">
      <c r="A42" s="107">
        <v>370</v>
      </c>
      <c r="B42" s="106">
        <v>8.4</v>
      </c>
      <c r="C42" s="106">
        <v>37</v>
      </c>
      <c r="D42" s="106">
        <v>1731.3</v>
      </c>
      <c r="E42" s="106">
        <v>912.5</v>
      </c>
      <c r="F42" s="106">
        <v>102.5</v>
      </c>
      <c r="G42" s="106">
        <v>1708</v>
      </c>
      <c r="H42" s="106">
        <v>22.6</v>
      </c>
      <c r="I42" s="106">
        <v>39.9</v>
      </c>
      <c r="J42" s="106">
        <v>1.2</v>
      </c>
      <c r="K42" s="106">
        <v>0.5</v>
      </c>
      <c r="L42" s="106">
        <v>0.2</v>
      </c>
      <c r="N42" s="106">
        <v>4.2</v>
      </c>
      <c r="O42" s="106">
        <v>1.7</v>
      </c>
      <c r="P42" s="106">
        <v>24</v>
      </c>
      <c r="Q42" s="106">
        <v>1.3</v>
      </c>
      <c r="R42" s="106">
        <v>1.7</v>
      </c>
      <c r="S42" s="106">
        <v>0.1</v>
      </c>
      <c r="T42" s="106">
        <v>0.4</v>
      </c>
      <c r="V42" s="106">
        <v>1.7</v>
      </c>
      <c r="X42" s="106">
        <v>1</v>
      </c>
      <c r="Y42" s="106">
        <v>1.8</v>
      </c>
      <c r="Z42" s="106">
        <v>8.6999999999999993</v>
      </c>
      <c r="AB42" s="106">
        <v>1</v>
      </c>
      <c r="AC42" s="106">
        <v>1.8</v>
      </c>
      <c r="AG42" s="106">
        <v>7.6</v>
      </c>
      <c r="AJ42" s="106">
        <v>0.9</v>
      </c>
      <c r="AK42" s="106">
        <v>0.8</v>
      </c>
      <c r="AL42" s="106">
        <v>0.2</v>
      </c>
    </row>
    <row r="43" spans="1:38" x14ac:dyDescent="0.2">
      <c r="A43" s="107">
        <v>380</v>
      </c>
      <c r="B43" s="106">
        <v>7.8</v>
      </c>
      <c r="C43" s="106">
        <v>39.1</v>
      </c>
      <c r="D43" s="106">
        <v>1787.8</v>
      </c>
      <c r="E43" s="106">
        <v>907.7</v>
      </c>
      <c r="F43" s="106">
        <v>103.3</v>
      </c>
      <c r="G43" s="106">
        <v>1573.4</v>
      </c>
      <c r="H43" s="106">
        <v>18</v>
      </c>
      <c r="I43" s="106">
        <v>40.5</v>
      </c>
      <c r="J43" s="106">
        <v>1.1000000000000001</v>
      </c>
      <c r="L43" s="106">
        <v>10.3</v>
      </c>
      <c r="N43" s="106">
        <v>4.2</v>
      </c>
      <c r="O43" s="106">
        <v>1.2</v>
      </c>
      <c r="P43" s="106">
        <v>14.7</v>
      </c>
      <c r="Q43" s="106">
        <v>1.2</v>
      </c>
      <c r="R43" s="106">
        <v>1.1000000000000001</v>
      </c>
      <c r="S43" s="106">
        <v>0.1</v>
      </c>
      <c r="T43" s="106">
        <v>0.1</v>
      </c>
      <c r="V43" s="106">
        <v>1.6</v>
      </c>
      <c r="W43" s="106">
        <v>2.2999999999999998</v>
      </c>
      <c r="X43" s="106">
        <v>4.2</v>
      </c>
      <c r="Z43" s="106">
        <v>0.2</v>
      </c>
      <c r="AC43" s="106">
        <v>3.6</v>
      </c>
      <c r="AG43" s="106">
        <v>5.8</v>
      </c>
      <c r="AJ43" s="106">
        <v>1</v>
      </c>
      <c r="AK43" s="106">
        <v>0.1</v>
      </c>
      <c r="AL43" s="106">
        <v>0.1</v>
      </c>
    </row>
    <row r="44" spans="1:38" x14ac:dyDescent="0.2">
      <c r="A44" s="107">
        <v>390</v>
      </c>
      <c r="B44" s="106">
        <v>8.1</v>
      </c>
      <c r="C44" s="106">
        <v>35.9</v>
      </c>
      <c r="D44" s="106">
        <v>2024.1</v>
      </c>
      <c r="E44" s="106">
        <v>906.8</v>
      </c>
      <c r="F44" s="106">
        <v>107.9</v>
      </c>
      <c r="G44" s="106">
        <v>1827</v>
      </c>
      <c r="H44" s="106">
        <v>22.3</v>
      </c>
      <c r="I44" s="106">
        <v>39.700000000000003</v>
      </c>
      <c r="J44" s="106">
        <v>1.2</v>
      </c>
      <c r="K44" s="106">
        <v>0.5</v>
      </c>
      <c r="L44" s="106">
        <v>2.4</v>
      </c>
      <c r="N44" s="106">
        <v>4.5999999999999996</v>
      </c>
      <c r="O44" s="106">
        <v>0.8</v>
      </c>
      <c r="P44" s="106">
        <v>19.399999999999999</v>
      </c>
      <c r="Q44" s="106">
        <v>1.2</v>
      </c>
      <c r="R44" s="106">
        <v>1</v>
      </c>
      <c r="Z44" s="106">
        <v>4.7</v>
      </c>
      <c r="AB44" s="106">
        <v>3</v>
      </c>
      <c r="AC44" s="106">
        <v>1.9</v>
      </c>
      <c r="AD44" s="106">
        <v>0.6</v>
      </c>
      <c r="AF44" s="106">
        <v>0.3</v>
      </c>
      <c r="AG44" s="106">
        <v>9.6</v>
      </c>
      <c r="AJ44" s="106">
        <v>1.5</v>
      </c>
      <c r="AK44" s="106">
        <v>0.2</v>
      </c>
      <c r="AL44" s="106">
        <v>0.3</v>
      </c>
    </row>
    <row r="45" spans="1:38" x14ac:dyDescent="0.2">
      <c r="A45" s="107">
        <v>400</v>
      </c>
      <c r="B45" s="106">
        <v>8</v>
      </c>
      <c r="C45" s="106">
        <v>30.6</v>
      </c>
      <c r="D45" s="106">
        <v>1784.2</v>
      </c>
      <c r="E45" s="106">
        <v>904.7</v>
      </c>
      <c r="F45" s="106">
        <v>108.6</v>
      </c>
      <c r="G45" s="106">
        <v>1871.4</v>
      </c>
      <c r="H45" s="106">
        <v>20</v>
      </c>
      <c r="I45" s="106">
        <v>50.5</v>
      </c>
      <c r="J45" s="106">
        <v>0.6</v>
      </c>
      <c r="K45" s="106">
        <v>0.3</v>
      </c>
      <c r="N45" s="106">
        <v>4.5</v>
      </c>
      <c r="O45" s="106">
        <v>0.6</v>
      </c>
      <c r="P45" s="106">
        <v>18.600000000000001</v>
      </c>
      <c r="Q45" s="106">
        <v>0.9</v>
      </c>
      <c r="R45" s="106">
        <v>0.4</v>
      </c>
      <c r="V45" s="106">
        <v>0.5</v>
      </c>
      <c r="W45" s="106">
        <v>1.5</v>
      </c>
      <c r="X45" s="106">
        <v>2.8</v>
      </c>
      <c r="AB45" s="106">
        <v>3.1</v>
      </c>
      <c r="AC45" s="106">
        <v>4.4000000000000004</v>
      </c>
      <c r="AD45" s="106">
        <v>0.9</v>
      </c>
      <c r="AG45" s="106">
        <v>10.7</v>
      </c>
      <c r="AJ45" s="106">
        <v>0.8</v>
      </c>
      <c r="AK45" s="106">
        <v>0.7</v>
      </c>
      <c r="AL45" s="106">
        <v>0.6</v>
      </c>
    </row>
  </sheetData>
  <sortState ref="A3:AM88">
    <sortCondition ref="A3"/>
  </sortState>
  <mergeCells count="1">
    <mergeCell ref="B1:AM1"/>
  </mergeCells>
  <conditionalFormatting sqref="O2">
    <cfRule type="cellIs" dxfId="3" priority="1" operator="equal">
      <formula>O$78</formula>
    </cfRule>
  </conditionalFormatting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tabColor rgb="FFAF0067"/>
  </sheetPr>
  <dimension ref="A1:AM42"/>
  <sheetViews>
    <sheetView workbookViewId="0">
      <selection activeCell="L11" sqref="L11"/>
    </sheetView>
  </sheetViews>
  <sheetFormatPr defaultColWidth="8.85546875" defaultRowHeight="14.25" x14ac:dyDescent="0.2"/>
  <cols>
    <col min="1" max="1" width="15.28515625" style="107" bestFit="1" customWidth="1"/>
    <col min="2" max="37" width="5" style="106" customWidth="1"/>
    <col min="38" max="39" width="4.85546875" style="106" customWidth="1"/>
    <col min="40" max="16384" width="8.85546875" style="106"/>
  </cols>
  <sheetData>
    <row r="1" spans="1:39" s="105" customFormat="1" ht="15" x14ac:dyDescent="0.25">
      <c r="A1" s="109" t="s">
        <v>504</v>
      </c>
      <c r="B1" s="128" t="s">
        <v>325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</row>
    <row r="2" spans="1:39" s="105" customFormat="1" ht="15" x14ac:dyDescent="0.25">
      <c r="A2" s="109" t="s">
        <v>506</v>
      </c>
      <c r="B2" s="108" t="s">
        <v>326</v>
      </c>
      <c r="C2" s="108" t="s">
        <v>327</v>
      </c>
      <c r="D2" s="108" t="s">
        <v>52</v>
      </c>
      <c r="E2" s="108" t="s">
        <v>53</v>
      </c>
      <c r="F2" s="108" t="s">
        <v>328</v>
      </c>
      <c r="G2" s="108" t="s">
        <v>55</v>
      </c>
      <c r="H2" s="108" t="s">
        <v>329</v>
      </c>
      <c r="I2" s="108" t="s">
        <v>330</v>
      </c>
      <c r="J2" s="108" t="s">
        <v>331</v>
      </c>
      <c r="K2" s="108" t="s">
        <v>332</v>
      </c>
      <c r="L2" s="108" t="s">
        <v>335</v>
      </c>
      <c r="M2" s="108" t="s">
        <v>333</v>
      </c>
      <c r="N2" s="108" t="s">
        <v>334</v>
      </c>
      <c r="O2" s="112" t="s">
        <v>337</v>
      </c>
      <c r="P2" s="108" t="s">
        <v>336</v>
      </c>
      <c r="Q2" s="108" t="s">
        <v>338</v>
      </c>
      <c r="R2" s="108" t="s">
        <v>339</v>
      </c>
      <c r="S2" s="108" t="s">
        <v>382</v>
      </c>
      <c r="T2" s="108" t="s">
        <v>342</v>
      </c>
      <c r="U2" s="108" t="s">
        <v>365</v>
      </c>
      <c r="V2" s="108" t="s">
        <v>341</v>
      </c>
      <c r="W2" s="108" t="s">
        <v>344</v>
      </c>
      <c r="X2" s="108" t="s">
        <v>340</v>
      </c>
      <c r="Y2" s="108" t="s">
        <v>347</v>
      </c>
      <c r="Z2" s="108" t="s">
        <v>343</v>
      </c>
      <c r="AA2" s="108" t="s">
        <v>345</v>
      </c>
      <c r="AB2" s="108" t="s">
        <v>352</v>
      </c>
      <c r="AC2" s="108" t="s">
        <v>346</v>
      </c>
      <c r="AD2" s="108" t="s">
        <v>355</v>
      </c>
      <c r="AE2" s="108" t="s">
        <v>348</v>
      </c>
      <c r="AF2" s="108" t="s">
        <v>353</v>
      </c>
      <c r="AG2" s="108" t="s">
        <v>349</v>
      </c>
      <c r="AH2" s="108" t="s">
        <v>366</v>
      </c>
      <c r="AI2" s="108" t="s">
        <v>482</v>
      </c>
      <c r="AJ2" s="108" t="s">
        <v>351</v>
      </c>
      <c r="AK2" s="108" t="s">
        <v>354</v>
      </c>
      <c r="AL2" s="108" t="s">
        <v>350</v>
      </c>
      <c r="AM2" s="108" t="s">
        <v>356</v>
      </c>
    </row>
    <row r="3" spans="1:39" x14ac:dyDescent="0.2">
      <c r="A3" s="107">
        <v>5</v>
      </c>
      <c r="B3" s="106">
        <v>11.3</v>
      </c>
      <c r="C3" s="106">
        <v>46.1</v>
      </c>
      <c r="D3" s="106">
        <v>1622.3</v>
      </c>
      <c r="E3" s="106">
        <v>921.9</v>
      </c>
      <c r="F3" s="106">
        <v>109.1</v>
      </c>
      <c r="G3" s="106">
        <v>1907.4</v>
      </c>
      <c r="H3" s="106">
        <v>40.1</v>
      </c>
      <c r="I3" s="106">
        <v>36.799999999999997</v>
      </c>
      <c r="J3" s="106">
        <v>1.1000000000000001</v>
      </c>
      <c r="K3" s="106">
        <v>0.5</v>
      </c>
      <c r="L3" s="106">
        <v>3.7</v>
      </c>
      <c r="N3" s="106">
        <v>3</v>
      </c>
      <c r="P3" s="106">
        <v>12</v>
      </c>
      <c r="Q3" s="106">
        <v>1.3</v>
      </c>
      <c r="R3" s="106">
        <v>0.8</v>
      </c>
      <c r="V3" s="106">
        <v>0.5</v>
      </c>
      <c r="W3" s="106">
        <v>3.4</v>
      </c>
      <c r="Z3" s="106">
        <v>11.4</v>
      </c>
      <c r="AA3" s="106">
        <v>0.6</v>
      </c>
      <c r="AC3" s="106">
        <v>3.4</v>
      </c>
      <c r="AE3" s="106">
        <v>1.2</v>
      </c>
      <c r="AG3" s="106">
        <v>9.1999999999999993</v>
      </c>
      <c r="AJ3" s="106">
        <v>1.7</v>
      </c>
      <c r="AK3" s="106">
        <v>0.6</v>
      </c>
      <c r="AL3" s="106">
        <v>0.4</v>
      </c>
    </row>
    <row r="4" spans="1:39" x14ac:dyDescent="0.2">
      <c r="A4" s="107">
        <v>20</v>
      </c>
      <c r="B4" s="106">
        <v>8.1</v>
      </c>
      <c r="C4" s="106">
        <v>28.8</v>
      </c>
      <c r="D4" s="106">
        <v>1785.9</v>
      </c>
      <c r="E4" s="106">
        <v>891</v>
      </c>
      <c r="F4" s="106">
        <v>101.6</v>
      </c>
      <c r="G4" s="106">
        <v>1906.6</v>
      </c>
      <c r="H4" s="106">
        <v>49.3</v>
      </c>
      <c r="I4" s="106">
        <v>33.9</v>
      </c>
      <c r="J4" s="106">
        <v>0.6</v>
      </c>
      <c r="K4" s="106">
        <v>0.2</v>
      </c>
      <c r="L4" s="106">
        <v>5.0999999999999996</v>
      </c>
      <c r="M4" s="106">
        <v>0.2</v>
      </c>
      <c r="N4" s="106">
        <v>2.4</v>
      </c>
      <c r="P4" s="106">
        <v>71</v>
      </c>
      <c r="Q4" s="106">
        <v>0.8</v>
      </c>
      <c r="R4" s="106">
        <v>0.4</v>
      </c>
      <c r="X4" s="106">
        <v>2</v>
      </c>
      <c r="Z4" s="106">
        <v>5.9</v>
      </c>
      <c r="AD4" s="106">
        <v>1.2</v>
      </c>
      <c r="AE4" s="106">
        <v>0.1</v>
      </c>
      <c r="AG4" s="106">
        <v>10.7</v>
      </c>
      <c r="AJ4" s="106">
        <v>1.4</v>
      </c>
      <c r="AK4" s="106">
        <v>0.4</v>
      </c>
      <c r="AL4" s="106">
        <v>0.9</v>
      </c>
      <c r="AM4" s="106">
        <v>0.1</v>
      </c>
    </row>
    <row r="5" spans="1:39" x14ac:dyDescent="0.2">
      <c r="A5" s="107">
        <v>30</v>
      </c>
      <c r="B5" s="106">
        <v>8.5</v>
      </c>
      <c r="C5" s="106">
        <v>18.3</v>
      </c>
      <c r="D5" s="106">
        <v>1728.1</v>
      </c>
      <c r="E5" s="106">
        <v>1014.4</v>
      </c>
      <c r="F5" s="106">
        <v>119.3</v>
      </c>
      <c r="G5" s="106">
        <v>1679.3</v>
      </c>
      <c r="H5" s="106">
        <v>144.4</v>
      </c>
      <c r="I5" s="106">
        <v>39</v>
      </c>
      <c r="J5" s="106">
        <v>1.2</v>
      </c>
      <c r="K5" s="106">
        <v>0.6</v>
      </c>
      <c r="M5" s="106">
        <v>0.2</v>
      </c>
      <c r="N5" s="106">
        <v>2.5</v>
      </c>
      <c r="P5" s="106">
        <v>1.6</v>
      </c>
      <c r="Q5" s="106">
        <v>0.9</v>
      </c>
      <c r="T5" s="106">
        <v>0.1</v>
      </c>
      <c r="V5" s="106">
        <v>0.9</v>
      </c>
      <c r="W5" s="106">
        <v>2.5</v>
      </c>
      <c r="X5" s="106">
        <v>2.4</v>
      </c>
      <c r="AA5" s="106">
        <v>12</v>
      </c>
      <c r="AC5" s="106">
        <v>3.8</v>
      </c>
      <c r="AE5" s="106">
        <v>2.2000000000000002</v>
      </c>
      <c r="AG5" s="106">
        <v>7.8</v>
      </c>
      <c r="AL5" s="106">
        <v>0.4</v>
      </c>
    </row>
    <row r="6" spans="1:39" x14ac:dyDescent="0.2">
      <c r="A6" s="107">
        <v>40</v>
      </c>
      <c r="B6" s="106">
        <v>3.6</v>
      </c>
      <c r="C6" s="106">
        <v>22.7</v>
      </c>
      <c r="D6" s="106">
        <v>1609.2</v>
      </c>
      <c r="E6" s="106">
        <v>856.5</v>
      </c>
      <c r="F6" s="106">
        <v>92.3</v>
      </c>
      <c r="G6" s="106">
        <v>1605.4</v>
      </c>
      <c r="H6" s="106">
        <v>25.5</v>
      </c>
      <c r="I6" s="106">
        <v>33.299999999999997</v>
      </c>
      <c r="J6" s="106">
        <v>0.5</v>
      </c>
      <c r="N6" s="106">
        <v>2.1</v>
      </c>
      <c r="P6" s="106">
        <v>20.8</v>
      </c>
      <c r="Q6" s="106">
        <v>0.6</v>
      </c>
      <c r="T6" s="106">
        <v>0.1</v>
      </c>
      <c r="V6" s="106">
        <v>1.6</v>
      </c>
      <c r="W6" s="106">
        <v>33.799999999999997</v>
      </c>
      <c r="X6" s="106">
        <v>2.8</v>
      </c>
      <c r="Y6" s="106">
        <v>31.4</v>
      </c>
      <c r="AA6" s="106">
        <v>6.3</v>
      </c>
      <c r="AB6" s="106">
        <v>1.5</v>
      </c>
      <c r="AC6" s="106">
        <v>27.2</v>
      </c>
      <c r="AD6" s="106">
        <v>3.8</v>
      </c>
      <c r="AG6" s="106">
        <v>8.6</v>
      </c>
      <c r="AJ6" s="106">
        <v>0.2</v>
      </c>
      <c r="AK6" s="106">
        <v>0.1</v>
      </c>
    </row>
    <row r="7" spans="1:39" x14ac:dyDescent="0.2">
      <c r="A7" s="107">
        <v>50</v>
      </c>
      <c r="B7" s="106">
        <v>10.6</v>
      </c>
      <c r="C7" s="106">
        <v>53.8</v>
      </c>
      <c r="D7" s="106">
        <v>1804.7</v>
      </c>
      <c r="E7" s="106">
        <v>992.4</v>
      </c>
      <c r="F7" s="106">
        <v>89.8</v>
      </c>
      <c r="G7" s="106">
        <v>1336.6</v>
      </c>
      <c r="H7" s="106">
        <v>59.6</v>
      </c>
      <c r="I7" s="106">
        <v>36.700000000000003</v>
      </c>
      <c r="J7" s="106">
        <v>1.1000000000000001</v>
      </c>
      <c r="K7" s="106">
        <v>0.3</v>
      </c>
      <c r="N7" s="106">
        <v>2.7</v>
      </c>
      <c r="P7" s="106">
        <v>6.9</v>
      </c>
      <c r="Q7" s="106">
        <v>2</v>
      </c>
      <c r="R7" s="106">
        <v>0.9</v>
      </c>
      <c r="T7" s="106">
        <v>0.2</v>
      </c>
      <c r="V7" s="106">
        <v>0.4</v>
      </c>
      <c r="X7" s="106">
        <v>3.5</v>
      </c>
      <c r="AB7" s="106">
        <v>2.2999999999999998</v>
      </c>
      <c r="AC7" s="106">
        <v>6</v>
      </c>
      <c r="AF7" s="106">
        <v>10</v>
      </c>
      <c r="AG7" s="106">
        <v>25.1</v>
      </c>
      <c r="AJ7" s="106">
        <v>0.5</v>
      </c>
      <c r="AL7" s="106">
        <v>0.1</v>
      </c>
    </row>
    <row r="8" spans="1:39" x14ac:dyDescent="0.2">
      <c r="A8" s="107">
        <v>60</v>
      </c>
      <c r="B8" s="106">
        <v>4.3</v>
      </c>
      <c r="C8" s="106">
        <v>32.1</v>
      </c>
      <c r="D8" s="106">
        <v>1437.4</v>
      </c>
      <c r="E8" s="106">
        <v>1044.0999999999999</v>
      </c>
      <c r="F8" s="106">
        <v>110.6</v>
      </c>
      <c r="G8" s="106">
        <v>1496.4</v>
      </c>
      <c r="H8" s="106">
        <v>29.1</v>
      </c>
      <c r="I8" s="106">
        <v>34.5</v>
      </c>
      <c r="J8" s="106">
        <v>1.2</v>
      </c>
      <c r="K8" s="106">
        <v>0.1</v>
      </c>
      <c r="N8" s="106">
        <v>3.5</v>
      </c>
      <c r="P8" s="106">
        <v>2.7</v>
      </c>
      <c r="Q8" s="106">
        <v>1.6</v>
      </c>
      <c r="R8" s="106">
        <v>0.3</v>
      </c>
      <c r="V8" s="106">
        <v>0.7</v>
      </c>
      <c r="W8" s="106">
        <v>21.7</v>
      </c>
      <c r="X8" s="106">
        <v>3.3</v>
      </c>
      <c r="AB8" s="106">
        <v>70</v>
      </c>
      <c r="AD8" s="106">
        <v>0.3</v>
      </c>
      <c r="AG8" s="106">
        <v>10</v>
      </c>
      <c r="AJ8" s="106">
        <v>0.6</v>
      </c>
      <c r="AK8" s="106">
        <v>0.1</v>
      </c>
      <c r="AL8" s="106">
        <v>0.3</v>
      </c>
    </row>
    <row r="9" spans="1:39" x14ac:dyDescent="0.2">
      <c r="A9" s="107">
        <v>70</v>
      </c>
      <c r="B9" s="106">
        <v>7.5</v>
      </c>
      <c r="C9" s="106">
        <v>7.3</v>
      </c>
      <c r="D9" s="106">
        <v>1722.2</v>
      </c>
      <c r="E9" s="106">
        <v>1008.6</v>
      </c>
      <c r="F9" s="106">
        <v>118.9</v>
      </c>
      <c r="G9" s="106">
        <v>1876</v>
      </c>
      <c r="H9" s="106">
        <v>78.099999999999994</v>
      </c>
      <c r="I9" s="106">
        <v>42.7</v>
      </c>
      <c r="J9" s="106">
        <v>0.1</v>
      </c>
      <c r="K9" s="106">
        <v>0.3</v>
      </c>
      <c r="N9" s="106">
        <v>4.4000000000000004</v>
      </c>
      <c r="P9" s="106">
        <v>1.6</v>
      </c>
      <c r="Q9" s="106">
        <v>0.2</v>
      </c>
      <c r="V9" s="106">
        <v>0.3</v>
      </c>
      <c r="X9" s="106">
        <v>3.5</v>
      </c>
      <c r="AB9" s="106">
        <v>3.3</v>
      </c>
      <c r="AC9" s="106">
        <v>5.2</v>
      </c>
      <c r="AD9" s="106">
        <v>0.3</v>
      </c>
      <c r="AF9" s="106">
        <v>0.1</v>
      </c>
      <c r="AG9" s="106">
        <v>8.6</v>
      </c>
      <c r="AJ9" s="106">
        <v>1.1000000000000001</v>
      </c>
      <c r="AL9" s="106">
        <v>0.4</v>
      </c>
    </row>
    <row r="10" spans="1:39" x14ac:dyDescent="0.2">
      <c r="A10" s="107">
        <v>80</v>
      </c>
      <c r="B10" s="106">
        <v>9.3000000000000007</v>
      </c>
      <c r="C10" s="106">
        <v>24.3</v>
      </c>
      <c r="D10" s="106">
        <v>2203.6</v>
      </c>
      <c r="E10" s="106">
        <v>993.9</v>
      </c>
      <c r="F10" s="106">
        <v>110.8</v>
      </c>
      <c r="G10" s="106">
        <v>1286.8</v>
      </c>
      <c r="H10" s="106">
        <v>132.9</v>
      </c>
      <c r="I10" s="106">
        <v>44.7</v>
      </c>
      <c r="J10" s="106">
        <v>1</v>
      </c>
      <c r="K10" s="106">
        <v>0.4</v>
      </c>
      <c r="M10" s="106">
        <v>0.4</v>
      </c>
      <c r="N10" s="106">
        <v>2.2000000000000002</v>
      </c>
      <c r="P10" s="106">
        <v>1.7</v>
      </c>
      <c r="Q10" s="106">
        <v>0.9</v>
      </c>
      <c r="T10" s="106">
        <v>0.3</v>
      </c>
      <c r="V10" s="106">
        <v>0.3</v>
      </c>
      <c r="W10" s="106">
        <v>3.8</v>
      </c>
      <c r="X10" s="106">
        <v>2.8</v>
      </c>
      <c r="Z10" s="106">
        <v>15.9</v>
      </c>
      <c r="AC10" s="106">
        <v>6.3</v>
      </c>
      <c r="AH10" s="106">
        <v>26.4</v>
      </c>
      <c r="AJ10" s="106">
        <v>0.5</v>
      </c>
      <c r="AK10" s="106">
        <v>0.1</v>
      </c>
      <c r="AL10" s="106">
        <v>0.4</v>
      </c>
    </row>
    <row r="11" spans="1:39" x14ac:dyDescent="0.2">
      <c r="A11" s="107">
        <v>90</v>
      </c>
      <c r="B11" s="106">
        <v>7.9</v>
      </c>
      <c r="C11" s="106">
        <v>10.1</v>
      </c>
      <c r="D11" s="106">
        <v>1738.3</v>
      </c>
      <c r="E11" s="106">
        <v>1122.4000000000001</v>
      </c>
      <c r="F11" s="106">
        <v>125.6</v>
      </c>
      <c r="G11" s="106">
        <v>1592.1</v>
      </c>
      <c r="H11" s="106">
        <v>9.4</v>
      </c>
      <c r="I11" s="106">
        <v>36.4</v>
      </c>
      <c r="J11" s="106">
        <v>0.6</v>
      </c>
      <c r="K11" s="106">
        <v>0.4</v>
      </c>
      <c r="N11" s="106">
        <v>4.8</v>
      </c>
      <c r="P11" s="106">
        <v>2.2000000000000002</v>
      </c>
      <c r="Q11" s="106">
        <v>0.3</v>
      </c>
      <c r="V11" s="106">
        <v>1.6</v>
      </c>
      <c r="W11" s="106">
        <v>9.1</v>
      </c>
      <c r="X11" s="106">
        <v>1.4</v>
      </c>
      <c r="Y11" s="106">
        <v>1.5</v>
      </c>
      <c r="Z11" s="106">
        <v>4.5999999999999996</v>
      </c>
      <c r="AB11" s="106">
        <v>0.8</v>
      </c>
      <c r="AC11" s="106">
        <v>1.4</v>
      </c>
      <c r="AD11" s="106">
        <v>3.4</v>
      </c>
      <c r="AG11" s="106">
        <v>7.6</v>
      </c>
      <c r="AJ11" s="106">
        <v>1.1000000000000001</v>
      </c>
      <c r="AL11" s="106">
        <v>0.7</v>
      </c>
    </row>
    <row r="12" spans="1:39" x14ac:dyDescent="0.2">
      <c r="A12" s="107">
        <v>100</v>
      </c>
      <c r="B12" s="106">
        <v>5.7</v>
      </c>
      <c r="C12" s="106">
        <v>9.8000000000000007</v>
      </c>
      <c r="D12" s="106">
        <v>1667.9</v>
      </c>
      <c r="E12" s="106">
        <v>1010.2</v>
      </c>
      <c r="F12" s="106">
        <v>125.8</v>
      </c>
      <c r="G12" s="106">
        <v>1329.5</v>
      </c>
      <c r="H12" s="106">
        <v>8</v>
      </c>
      <c r="I12" s="106">
        <v>37</v>
      </c>
      <c r="J12" s="106">
        <v>0.6</v>
      </c>
      <c r="K12" s="106">
        <v>0.2</v>
      </c>
      <c r="N12" s="106">
        <v>4.3</v>
      </c>
      <c r="P12" s="106">
        <v>1.7</v>
      </c>
      <c r="Q12" s="106">
        <v>0.1</v>
      </c>
      <c r="W12" s="106">
        <v>1.4</v>
      </c>
      <c r="X12" s="106">
        <v>0.5</v>
      </c>
      <c r="AC12" s="106">
        <v>2.2999999999999998</v>
      </c>
      <c r="AD12" s="106">
        <v>0.1</v>
      </c>
      <c r="AG12" s="106">
        <v>6.8</v>
      </c>
      <c r="AJ12" s="106">
        <v>0.6</v>
      </c>
      <c r="AK12" s="106">
        <v>0.2</v>
      </c>
      <c r="AL12" s="106">
        <v>0.4</v>
      </c>
    </row>
    <row r="13" spans="1:39" x14ac:dyDescent="0.2">
      <c r="A13" s="107">
        <v>110</v>
      </c>
      <c r="B13" s="106">
        <v>1.5</v>
      </c>
      <c r="C13" s="106">
        <v>13.7</v>
      </c>
      <c r="D13" s="106">
        <v>2127</v>
      </c>
      <c r="E13" s="106">
        <v>1158.4000000000001</v>
      </c>
      <c r="F13" s="106">
        <v>114.8</v>
      </c>
      <c r="G13" s="106">
        <v>1385.4</v>
      </c>
      <c r="H13" s="106">
        <v>41.4</v>
      </c>
      <c r="I13" s="106">
        <v>44.9</v>
      </c>
      <c r="J13" s="106">
        <v>0.8</v>
      </c>
      <c r="K13" s="106">
        <v>0.2</v>
      </c>
      <c r="N13" s="106">
        <v>4.7</v>
      </c>
      <c r="P13" s="106">
        <v>5.4</v>
      </c>
      <c r="Q13" s="106">
        <v>0.8</v>
      </c>
      <c r="R13" s="106">
        <v>0.2</v>
      </c>
      <c r="V13" s="106">
        <v>1.6</v>
      </c>
      <c r="W13" s="106">
        <v>25.9</v>
      </c>
      <c r="Z13" s="106">
        <v>5.6</v>
      </c>
      <c r="AA13" s="106">
        <v>3.3</v>
      </c>
      <c r="AD13" s="106">
        <v>0.1</v>
      </c>
      <c r="AE13" s="106">
        <v>0.2</v>
      </c>
      <c r="AF13" s="106">
        <v>0.5</v>
      </c>
      <c r="AG13" s="106">
        <v>4.8</v>
      </c>
      <c r="AJ13" s="106">
        <v>0.8</v>
      </c>
      <c r="AK13" s="106">
        <v>0.7</v>
      </c>
      <c r="AL13" s="106">
        <v>0.8</v>
      </c>
    </row>
    <row r="14" spans="1:39" x14ac:dyDescent="0.2">
      <c r="A14" s="107">
        <v>120</v>
      </c>
      <c r="B14" s="106">
        <v>10.3</v>
      </c>
      <c r="C14" s="106">
        <v>29.9</v>
      </c>
      <c r="D14" s="106">
        <v>1447.2</v>
      </c>
      <c r="E14" s="106">
        <v>1174.8</v>
      </c>
      <c r="F14" s="106">
        <v>107.1</v>
      </c>
      <c r="H14" s="106">
        <v>6.5</v>
      </c>
      <c r="I14" s="106">
        <v>37.4</v>
      </c>
      <c r="J14" s="106">
        <v>1.1000000000000001</v>
      </c>
      <c r="K14" s="106">
        <v>0.3</v>
      </c>
      <c r="N14" s="106">
        <v>4.5</v>
      </c>
      <c r="P14" s="106">
        <v>3.6</v>
      </c>
      <c r="Q14" s="106">
        <v>1</v>
      </c>
      <c r="R14" s="106">
        <v>0.2</v>
      </c>
      <c r="T14" s="106">
        <v>0.1</v>
      </c>
      <c r="V14" s="106">
        <v>0.9</v>
      </c>
      <c r="W14" s="106">
        <v>6.5</v>
      </c>
      <c r="X14" s="106">
        <v>2.8</v>
      </c>
      <c r="Y14" s="106">
        <v>6.3</v>
      </c>
      <c r="Z14" s="106">
        <v>11.2</v>
      </c>
      <c r="AB14" s="106">
        <v>1.2</v>
      </c>
      <c r="AC14" s="106">
        <v>3.4</v>
      </c>
      <c r="AH14" s="106">
        <v>19.5</v>
      </c>
      <c r="AJ14" s="106">
        <v>0.9</v>
      </c>
      <c r="AK14" s="106">
        <v>0.3</v>
      </c>
      <c r="AL14" s="106">
        <v>1</v>
      </c>
    </row>
    <row r="15" spans="1:39" x14ac:dyDescent="0.2">
      <c r="A15" s="107">
        <v>130</v>
      </c>
      <c r="B15" s="106">
        <v>10</v>
      </c>
      <c r="C15" s="106">
        <v>32.700000000000003</v>
      </c>
      <c r="D15" s="106">
        <v>1381.1</v>
      </c>
      <c r="E15" s="106">
        <v>947.2</v>
      </c>
      <c r="F15" s="106">
        <v>103.4</v>
      </c>
      <c r="G15" s="106">
        <v>1559.6</v>
      </c>
      <c r="H15" s="106">
        <v>37.9</v>
      </c>
      <c r="I15" s="106">
        <v>34.9</v>
      </c>
      <c r="J15" s="106">
        <v>2.4</v>
      </c>
      <c r="L15" s="106">
        <v>1.5</v>
      </c>
      <c r="N15" s="106">
        <v>2.5</v>
      </c>
      <c r="O15" s="106">
        <v>5.7</v>
      </c>
      <c r="P15" s="106">
        <v>4</v>
      </c>
      <c r="Q15" s="106">
        <v>2.6</v>
      </c>
      <c r="R15" s="106">
        <v>3.7</v>
      </c>
      <c r="V15" s="106">
        <v>0.9</v>
      </c>
      <c r="W15" s="106">
        <v>3.3</v>
      </c>
      <c r="X15" s="106">
        <v>0.2</v>
      </c>
      <c r="Z15" s="106">
        <v>11.2</v>
      </c>
      <c r="AA15" s="106">
        <v>1</v>
      </c>
      <c r="AB15" s="106">
        <v>1.6</v>
      </c>
      <c r="AC15" s="106">
        <v>3.6</v>
      </c>
      <c r="AF15" s="106">
        <v>0.2</v>
      </c>
      <c r="AG15" s="106">
        <v>4.2</v>
      </c>
      <c r="AJ15" s="106">
        <v>0.8</v>
      </c>
      <c r="AK15" s="106">
        <v>0.5</v>
      </c>
      <c r="AL15" s="106">
        <v>0.4</v>
      </c>
    </row>
    <row r="16" spans="1:39" x14ac:dyDescent="0.2">
      <c r="A16" s="107">
        <v>140</v>
      </c>
      <c r="B16" s="106">
        <v>7.3</v>
      </c>
      <c r="C16" s="106">
        <v>16.3</v>
      </c>
      <c r="D16" s="106">
        <v>1961.1</v>
      </c>
      <c r="E16" s="106">
        <v>1026.3</v>
      </c>
      <c r="F16" s="106">
        <v>115</v>
      </c>
      <c r="G16" s="106">
        <v>1871.7</v>
      </c>
      <c r="H16" s="106">
        <v>29.2</v>
      </c>
      <c r="I16" s="106">
        <v>38.4</v>
      </c>
      <c r="J16" s="106">
        <v>0.6</v>
      </c>
      <c r="K16" s="106">
        <v>0.2</v>
      </c>
      <c r="L16" s="106">
        <v>0.7</v>
      </c>
      <c r="N16" s="106">
        <v>5.6</v>
      </c>
      <c r="P16" s="106">
        <v>2</v>
      </c>
      <c r="Q16" s="106">
        <v>0.5</v>
      </c>
      <c r="T16" s="106">
        <v>0.1</v>
      </c>
      <c r="X16" s="106">
        <v>2.9</v>
      </c>
      <c r="Z16" s="106">
        <v>3</v>
      </c>
      <c r="AA16" s="106">
        <v>2.2000000000000002</v>
      </c>
      <c r="AB16" s="106">
        <v>9</v>
      </c>
      <c r="AC16" s="106">
        <v>6.5</v>
      </c>
      <c r="AE16" s="106">
        <v>0.1</v>
      </c>
      <c r="AG16" s="106">
        <v>9.9</v>
      </c>
      <c r="AJ16" s="106">
        <v>0.9</v>
      </c>
      <c r="AL16" s="106">
        <v>0.8</v>
      </c>
    </row>
    <row r="17" spans="1:38" x14ac:dyDescent="0.2">
      <c r="A17" s="107">
        <v>150</v>
      </c>
      <c r="B17" s="106">
        <v>7.3</v>
      </c>
      <c r="C17" s="106">
        <v>41.1</v>
      </c>
      <c r="D17" s="106">
        <v>1858.6</v>
      </c>
      <c r="E17" s="106">
        <v>926.6</v>
      </c>
      <c r="F17" s="106">
        <v>104.7</v>
      </c>
      <c r="G17" s="106">
        <v>1724</v>
      </c>
      <c r="H17" s="106">
        <v>31.3</v>
      </c>
      <c r="I17" s="106">
        <v>37.5</v>
      </c>
      <c r="J17" s="106">
        <v>0.7</v>
      </c>
      <c r="K17" s="106">
        <v>0.3</v>
      </c>
      <c r="N17" s="106">
        <v>5.2</v>
      </c>
      <c r="P17" s="106">
        <v>10.7</v>
      </c>
      <c r="Q17" s="106">
        <v>0.7</v>
      </c>
      <c r="V17" s="106">
        <v>1.9</v>
      </c>
      <c r="X17" s="106">
        <v>2.9</v>
      </c>
      <c r="Z17" s="106">
        <v>4.5</v>
      </c>
      <c r="AA17" s="106">
        <v>1.7</v>
      </c>
      <c r="AC17" s="106">
        <v>1.6</v>
      </c>
      <c r="AG17" s="106">
        <v>6.9</v>
      </c>
      <c r="AJ17" s="106">
        <v>0.4</v>
      </c>
      <c r="AL17" s="106">
        <v>0.1</v>
      </c>
    </row>
    <row r="18" spans="1:38" x14ac:dyDescent="0.2">
      <c r="A18" s="107">
        <v>160</v>
      </c>
      <c r="B18" s="106">
        <v>9</v>
      </c>
      <c r="C18" s="106">
        <v>36.200000000000003</v>
      </c>
      <c r="D18" s="106">
        <v>1726.8</v>
      </c>
      <c r="E18" s="106">
        <v>925.5</v>
      </c>
      <c r="F18" s="106">
        <v>107.3</v>
      </c>
      <c r="G18" s="106">
        <v>1833.8</v>
      </c>
      <c r="H18" s="106">
        <v>34</v>
      </c>
      <c r="I18" s="106">
        <v>37.700000000000003</v>
      </c>
      <c r="J18" s="106">
        <v>1.2</v>
      </c>
      <c r="K18" s="106">
        <v>0.3</v>
      </c>
      <c r="N18" s="106">
        <v>6</v>
      </c>
      <c r="P18" s="106">
        <v>10.9</v>
      </c>
      <c r="Q18" s="106">
        <v>1.2</v>
      </c>
      <c r="R18" s="106">
        <v>0.2</v>
      </c>
      <c r="V18" s="106">
        <v>0.5</v>
      </c>
      <c r="W18" s="106">
        <v>2.4</v>
      </c>
      <c r="X18" s="106">
        <v>2.1</v>
      </c>
      <c r="Z18" s="106">
        <v>2.5</v>
      </c>
      <c r="AA18" s="106">
        <v>0.7</v>
      </c>
      <c r="AB18" s="106">
        <v>5.4</v>
      </c>
      <c r="AC18" s="106">
        <v>1.3</v>
      </c>
      <c r="AG18" s="106">
        <v>7.7</v>
      </c>
      <c r="AK18" s="106">
        <v>0.1</v>
      </c>
      <c r="AL18" s="106">
        <v>0.6</v>
      </c>
    </row>
    <row r="19" spans="1:38" x14ac:dyDescent="0.2">
      <c r="A19" s="107">
        <v>170</v>
      </c>
      <c r="B19" s="106">
        <v>2.9</v>
      </c>
      <c r="C19" s="106">
        <v>34.9</v>
      </c>
      <c r="D19" s="106">
        <v>1554.2</v>
      </c>
      <c r="E19" s="106">
        <v>932.3</v>
      </c>
      <c r="F19" s="106">
        <v>108.7</v>
      </c>
      <c r="G19" s="106">
        <v>1762.2</v>
      </c>
      <c r="H19" s="106">
        <v>32.4</v>
      </c>
      <c r="I19" s="106">
        <v>40.700000000000003</v>
      </c>
      <c r="J19" s="106">
        <v>0.8</v>
      </c>
      <c r="K19" s="106">
        <v>0.3</v>
      </c>
      <c r="N19" s="106">
        <v>6.9</v>
      </c>
      <c r="P19" s="106">
        <v>10.6</v>
      </c>
      <c r="Q19" s="106">
        <v>1</v>
      </c>
      <c r="R19" s="106">
        <v>0.2</v>
      </c>
      <c r="V19" s="106">
        <v>0.7</v>
      </c>
      <c r="X19" s="106">
        <v>2.2999999999999998</v>
      </c>
      <c r="Y19" s="106">
        <v>13.4</v>
      </c>
      <c r="Z19" s="106">
        <v>40.200000000000003</v>
      </c>
      <c r="AA19" s="106">
        <v>4.3</v>
      </c>
      <c r="AE19" s="106">
        <v>1.4</v>
      </c>
      <c r="AG19" s="106">
        <v>6.1</v>
      </c>
      <c r="AJ19" s="106">
        <v>0.8</v>
      </c>
      <c r="AK19" s="106">
        <v>0.4</v>
      </c>
    </row>
    <row r="20" spans="1:38" x14ac:dyDescent="0.2">
      <c r="A20" s="107">
        <v>180</v>
      </c>
      <c r="B20" s="106">
        <v>8.4</v>
      </c>
      <c r="C20" s="106">
        <v>42.9</v>
      </c>
      <c r="D20" s="106">
        <v>1571.5</v>
      </c>
      <c r="E20" s="106">
        <v>875.4</v>
      </c>
      <c r="F20" s="106">
        <v>106.9</v>
      </c>
      <c r="G20" s="106">
        <v>1898.8</v>
      </c>
      <c r="H20" s="106">
        <v>16.899999999999999</v>
      </c>
      <c r="I20" s="106">
        <v>37.5</v>
      </c>
      <c r="J20" s="106">
        <v>0.8</v>
      </c>
      <c r="K20" s="106">
        <v>0.4</v>
      </c>
      <c r="N20" s="106">
        <v>5.8</v>
      </c>
      <c r="O20" s="106">
        <v>-0.3</v>
      </c>
      <c r="P20" s="106">
        <v>10.199999999999999</v>
      </c>
      <c r="Q20" s="106">
        <v>1.5</v>
      </c>
      <c r="R20" s="106">
        <v>0.2</v>
      </c>
      <c r="W20" s="106">
        <v>4.9000000000000004</v>
      </c>
      <c r="X20" s="106">
        <v>2.7</v>
      </c>
      <c r="Z20" s="106">
        <v>0.8</v>
      </c>
      <c r="AB20" s="106">
        <v>0.4</v>
      </c>
      <c r="AG20" s="106">
        <v>9.3000000000000007</v>
      </c>
      <c r="AJ20" s="106">
        <v>1.5</v>
      </c>
      <c r="AK20" s="106">
        <v>0.2</v>
      </c>
      <c r="AL20" s="106">
        <v>0.5</v>
      </c>
    </row>
    <row r="21" spans="1:38" x14ac:dyDescent="0.2">
      <c r="A21" s="107">
        <v>190</v>
      </c>
      <c r="B21" s="106">
        <v>7.1</v>
      </c>
      <c r="C21" s="106">
        <v>22.7</v>
      </c>
      <c r="D21" s="106">
        <v>1801.9</v>
      </c>
      <c r="E21" s="106">
        <v>955.9</v>
      </c>
      <c r="F21" s="106">
        <v>115</v>
      </c>
      <c r="G21" s="106">
        <v>1934.8</v>
      </c>
      <c r="H21" s="106">
        <v>28.4</v>
      </c>
      <c r="I21" s="106">
        <v>40.700000000000003</v>
      </c>
      <c r="J21" s="106">
        <v>0.7</v>
      </c>
      <c r="K21" s="106">
        <v>0.3</v>
      </c>
      <c r="N21" s="106">
        <v>7.6</v>
      </c>
      <c r="P21" s="106">
        <v>6.5</v>
      </c>
      <c r="Q21" s="106">
        <v>0.8</v>
      </c>
      <c r="V21" s="106">
        <v>1</v>
      </c>
      <c r="W21" s="106">
        <v>4.0999999999999996</v>
      </c>
      <c r="X21" s="106">
        <v>2.4</v>
      </c>
      <c r="Z21" s="106">
        <v>1.7</v>
      </c>
      <c r="AA21" s="106">
        <v>1.6</v>
      </c>
      <c r="AB21" s="106">
        <v>4.9000000000000004</v>
      </c>
      <c r="AC21" s="106">
        <v>4.5</v>
      </c>
      <c r="AD21" s="106">
        <v>0.8</v>
      </c>
      <c r="AG21" s="106">
        <v>8.1</v>
      </c>
      <c r="AJ21" s="106">
        <v>1</v>
      </c>
      <c r="AL21" s="106">
        <v>0.5</v>
      </c>
    </row>
    <row r="22" spans="1:38" x14ac:dyDescent="0.2">
      <c r="A22" s="107">
        <v>200</v>
      </c>
      <c r="B22" s="106">
        <v>1.6</v>
      </c>
      <c r="C22" s="106">
        <v>34.200000000000003</v>
      </c>
      <c r="D22" s="106">
        <v>1767.5</v>
      </c>
      <c r="E22" s="106">
        <v>816.6</v>
      </c>
      <c r="F22" s="106">
        <v>95.2</v>
      </c>
      <c r="G22" s="106">
        <v>1568.4</v>
      </c>
      <c r="H22" s="106">
        <v>16.8</v>
      </c>
      <c r="I22" s="106">
        <v>36.799999999999997</v>
      </c>
      <c r="J22" s="106">
        <v>2.8</v>
      </c>
      <c r="K22" s="106">
        <v>0.3</v>
      </c>
      <c r="N22" s="106">
        <v>3.6</v>
      </c>
      <c r="O22" s="106">
        <v>7</v>
      </c>
      <c r="P22" s="106">
        <v>76.900000000000006</v>
      </c>
      <c r="Q22" s="106">
        <v>2.6</v>
      </c>
      <c r="R22" s="106">
        <v>4.0999999999999996</v>
      </c>
      <c r="S22" s="106">
        <v>0.3</v>
      </c>
      <c r="T22" s="106">
        <v>0.1</v>
      </c>
      <c r="V22" s="106">
        <v>1.3</v>
      </c>
      <c r="W22" s="106">
        <v>3.5</v>
      </c>
      <c r="X22" s="106">
        <v>2.1</v>
      </c>
      <c r="Y22" s="106">
        <v>4.2</v>
      </c>
      <c r="Z22" s="106">
        <v>34.299999999999997</v>
      </c>
      <c r="AA22" s="106">
        <v>4.5</v>
      </c>
      <c r="AC22" s="106">
        <v>8</v>
      </c>
      <c r="AD22" s="106">
        <v>2.2000000000000002</v>
      </c>
      <c r="AG22" s="106">
        <v>7.2</v>
      </c>
      <c r="AJ22" s="106">
        <v>0.4</v>
      </c>
      <c r="AK22" s="106">
        <v>2.5</v>
      </c>
      <c r="AL22" s="106">
        <v>0.6</v>
      </c>
    </row>
    <row r="23" spans="1:38" x14ac:dyDescent="0.2">
      <c r="A23" s="107">
        <v>210</v>
      </c>
      <c r="B23" s="106">
        <v>6.2</v>
      </c>
      <c r="C23" s="106">
        <v>33.799999999999997</v>
      </c>
      <c r="D23" s="106">
        <v>1366.1</v>
      </c>
      <c r="E23" s="106">
        <v>908.7</v>
      </c>
      <c r="F23" s="106">
        <v>98.1</v>
      </c>
      <c r="G23" s="106">
        <v>1524.6</v>
      </c>
      <c r="H23" s="106">
        <v>30</v>
      </c>
      <c r="I23" s="106">
        <v>37.799999999999997</v>
      </c>
      <c r="J23" s="106">
        <v>2.7</v>
      </c>
      <c r="K23" s="106">
        <v>0.2</v>
      </c>
      <c r="N23" s="106">
        <v>4.3</v>
      </c>
      <c r="O23" s="106">
        <v>7.5</v>
      </c>
      <c r="P23" s="106">
        <v>26.6</v>
      </c>
      <c r="Q23" s="106">
        <v>3.7</v>
      </c>
      <c r="R23" s="106">
        <v>1.8</v>
      </c>
      <c r="S23" s="106">
        <v>0.4</v>
      </c>
      <c r="T23" s="106">
        <v>0.1</v>
      </c>
      <c r="V23" s="106">
        <v>1.1000000000000001</v>
      </c>
      <c r="W23" s="106">
        <v>4.2</v>
      </c>
      <c r="X23" s="106">
        <v>0.5</v>
      </c>
      <c r="Z23" s="106">
        <v>21.4</v>
      </c>
      <c r="AA23" s="106">
        <v>1.7</v>
      </c>
      <c r="AC23" s="106">
        <v>2.9</v>
      </c>
      <c r="AG23" s="106">
        <v>5.2</v>
      </c>
      <c r="AK23" s="106">
        <v>1</v>
      </c>
      <c r="AL23" s="106">
        <v>0.7</v>
      </c>
    </row>
    <row r="24" spans="1:38" x14ac:dyDescent="0.2">
      <c r="A24" s="107">
        <v>220</v>
      </c>
      <c r="B24" s="106">
        <v>5</v>
      </c>
      <c r="C24" s="106">
        <v>29.4</v>
      </c>
      <c r="D24" s="106">
        <v>1938.5</v>
      </c>
      <c r="E24" s="106">
        <v>897.1</v>
      </c>
      <c r="F24" s="106">
        <v>100</v>
      </c>
      <c r="G24" s="106">
        <v>1815.6</v>
      </c>
      <c r="H24" s="106">
        <v>14.2</v>
      </c>
      <c r="I24" s="106">
        <v>39</v>
      </c>
      <c r="J24" s="106">
        <v>0.9</v>
      </c>
      <c r="K24" s="106">
        <v>0.1</v>
      </c>
      <c r="N24" s="106">
        <v>5.8</v>
      </c>
      <c r="O24" s="106">
        <v>1.2</v>
      </c>
      <c r="P24" s="106">
        <v>14.4</v>
      </c>
      <c r="Q24" s="106">
        <v>0.9</v>
      </c>
      <c r="R24" s="106">
        <v>1.1000000000000001</v>
      </c>
      <c r="V24" s="106">
        <v>0.5</v>
      </c>
      <c r="X24" s="106">
        <v>0.6</v>
      </c>
      <c r="Y24" s="106">
        <v>8.6</v>
      </c>
      <c r="Z24" s="106">
        <v>2.1</v>
      </c>
      <c r="AA24" s="106">
        <v>1.7</v>
      </c>
      <c r="AB24" s="106">
        <v>6.2</v>
      </c>
      <c r="AC24" s="106">
        <v>1.2</v>
      </c>
      <c r="AD24" s="106">
        <v>0.9</v>
      </c>
      <c r="AE24" s="106">
        <v>0.1</v>
      </c>
      <c r="AG24" s="106">
        <v>9</v>
      </c>
      <c r="AJ24" s="106">
        <v>0.2</v>
      </c>
      <c r="AL24" s="106">
        <v>0.2</v>
      </c>
    </row>
    <row r="25" spans="1:38" x14ac:dyDescent="0.2">
      <c r="A25" s="107">
        <v>230</v>
      </c>
      <c r="B25" s="106">
        <v>8.1999999999999993</v>
      </c>
      <c r="C25" s="106">
        <v>34.5</v>
      </c>
      <c r="D25" s="106">
        <v>1678.4</v>
      </c>
      <c r="E25" s="106">
        <v>893.5</v>
      </c>
      <c r="F25" s="106">
        <v>98.1</v>
      </c>
      <c r="G25" s="106">
        <v>1772.2</v>
      </c>
      <c r="H25" s="106">
        <v>15.8</v>
      </c>
      <c r="I25" s="106">
        <v>37</v>
      </c>
      <c r="J25" s="106">
        <v>0.5</v>
      </c>
      <c r="K25" s="106">
        <v>0.2</v>
      </c>
      <c r="N25" s="106">
        <v>6.4</v>
      </c>
      <c r="P25" s="106">
        <v>12.9</v>
      </c>
      <c r="Q25" s="106">
        <v>0.5</v>
      </c>
      <c r="V25" s="106">
        <v>2.4</v>
      </c>
      <c r="W25" s="106">
        <v>6.2</v>
      </c>
      <c r="X25" s="106">
        <v>2</v>
      </c>
      <c r="Y25" s="106">
        <v>0.1</v>
      </c>
      <c r="AA25" s="106">
        <v>1</v>
      </c>
      <c r="AB25" s="106">
        <v>7.3</v>
      </c>
      <c r="AD25" s="106">
        <v>3.6</v>
      </c>
      <c r="AF25" s="106">
        <v>0.8</v>
      </c>
      <c r="AG25" s="106">
        <v>9.9</v>
      </c>
      <c r="AJ25" s="106">
        <v>0.4</v>
      </c>
      <c r="AL25" s="106">
        <v>1.2</v>
      </c>
    </row>
    <row r="26" spans="1:38" x14ac:dyDescent="0.2">
      <c r="A26" s="107">
        <v>240</v>
      </c>
      <c r="B26" s="106">
        <v>13.8</v>
      </c>
      <c r="C26" s="106">
        <v>42</v>
      </c>
      <c r="D26" s="106">
        <v>1939.5</v>
      </c>
      <c r="E26" s="106">
        <v>943.9</v>
      </c>
      <c r="F26" s="106">
        <v>104</v>
      </c>
      <c r="G26" s="106">
        <v>1704.2</v>
      </c>
      <c r="H26" s="106">
        <v>41.8</v>
      </c>
      <c r="I26" s="106">
        <v>74.5</v>
      </c>
      <c r="J26" s="106">
        <v>0.9</v>
      </c>
      <c r="K26" s="106">
        <v>0.3</v>
      </c>
      <c r="N26" s="106">
        <v>6.8</v>
      </c>
      <c r="P26" s="106">
        <v>8</v>
      </c>
      <c r="Q26" s="106">
        <v>1.4</v>
      </c>
      <c r="R26" s="106">
        <v>0.1</v>
      </c>
      <c r="T26" s="106">
        <v>0.2</v>
      </c>
      <c r="V26" s="106">
        <v>0.9</v>
      </c>
      <c r="X26" s="106">
        <v>3.3</v>
      </c>
      <c r="Z26" s="106">
        <v>68.2</v>
      </c>
      <c r="AC26" s="106">
        <v>1</v>
      </c>
      <c r="AD26" s="106">
        <v>0.4</v>
      </c>
      <c r="AF26" s="106">
        <v>0.2</v>
      </c>
      <c r="AG26" s="106">
        <v>8.3000000000000007</v>
      </c>
      <c r="AJ26" s="106">
        <v>1</v>
      </c>
      <c r="AK26" s="106">
        <v>0.7</v>
      </c>
      <c r="AL26" s="106">
        <v>1</v>
      </c>
    </row>
    <row r="27" spans="1:38" x14ac:dyDescent="0.2">
      <c r="A27" s="107">
        <v>250</v>
      </c>
      <c r="B27" s="106">
        <v>10.3</v>
      </c>
      <c r="C27" s="106">
        <v>45.9</v>
      </c>
      <c r="D27" s="106">
        <v>1894.1</v>
      </c>
      <c r="E27" s="106">
        <v>925</v>
      </c>
      <c r="F27" s="106">
        <v>99.2</v>
      </c>
      <c r="G27" s="106">
        <v>1762.9</v>
      </c>
      <c r="H27" s="106">
        <v>38.4</v>
      </c>
      <c r="I27" s="106">
        <v>37.5</v>
      </c>
      <c r="J27" s="106">
        <v>0.8</v>
      </c>
      <c r="K27" s="106">
        <v>0.3</v>
      </c>
      <c r="N27" s="106">
        <v>7</v>
      </c>
      <c r="P27" s="106">
        <v>9.3000000000000007</v>
      </c>
      <c r="Q27" s="106">
        <v>1.3</v>
      </c>
      <c r="R27" s="106">
        <v>0.6</v>
      </c>
      <c r="V27" s="106">
        <v>0.5</v>
      </c>
      <c r="W27" s="106">
        <v>0.4</v>
      </c>
      <c r="X27" s="106">
        <v>1.5</v>
      </c>
      <c r="Z27" s="106">
        <v>4.0999999999999996</v>
      </c>
      <c r="AB27" s="106">
        <v>4.4000000000000004</v>
      </c>
      <c r="AC27" s="106">
        <v>7</v>
      </c>
      <c r="AD27" s="106">
        <v>3.8</v>
      </c>
      <c r="AG27" s="106">
        <v>9.6</v>
      </c>
      <c r="AJ27" s="106">
        <v>1.3</v>
      </c>
      <c r="AK27" s="106">
        <v>0.4</v>
      </c>
      <c r="AL27" s="106">
        <v>0.6</v>
      </c>
    </row>
    <row r="28" spans="1:38" x14ac:dyDescent="0.2">
      <c r="A28" s="107">
        <v>260</v>
      </c>
      <c r="B28" s="106">
        <v>6.7</v>
      </c>
      <c r="C28" s="106">
        <v>35.799999999999997</v>
      </c>
      <c r="D28" s="106">
        <v>1165.7</v>
      </c>
      <c r="E28" s="106">
        <v>807.3</v>
      </c>
      <c r="F28" s="106">
        <v>91.6</v>
      </c>
      <c r="G28" s="106">
        <v>700</v>
      </c>
      <c r="I28" s="106">
        <v>37.700000000000003</v>
      </c>
      <c r="J28" s="106">
        <v>0.9</v>
      </c>
      <c r="K28" s="106">
        <v>0.6</v>
      </c>
      <c r="N28" s="106">
        <v>5.0999999999999996</v>
      </c>
      <c r="O28" s="106">
        <v>0.4</v>
      </c>
      <c r="P28" s="106">
        <v>10.3</v>
      </c>
      <c r="Q28" s="106">
        <v>1.1000000000000001</v>
      </c>
      <c r="R28" s="106">
        <v>2.5</v>
      </c>
      <c r="S28" s="106">
        <v>0.1</v>
      </c>
      <c r="T28" s="106">
        <v>0.1</v>
      </c>
      <c r="V28" s="106">
        <v>1.6</v>
      </c>
      <c r="X28" s="106">
        <v>3.2</v>
      </c>
      <c r="Z28" s="106">
        <v>1.5</v>
      </c>
      <c r="AA28" s="106">
        <v>0.3</v>
      </c>
      <c r="AC28" s="106">
        <v>3.5</v>
      </c>
      <c r="AF28" s="106">
        <v>3.5</v>
      </c>
      <c r="AH28" s="106">
        <v>104.7</v>
      </c>
      <c r="AI28" s="106">
        <v>6.1</v>
      </c>
      <c r="AJ28" s="106">
        <v>0.6</v>
      </c>
      <c r="AK28" s="106">
        <v>1.2</v>
      </c>
      <c r="AL28" s="106">
        <v>0.6</v>
      </c>
    </row>
    <row r="29" spans="1:38" x14ac:dyDescent="0.2">
      <c r="A29" s="107">
        <v>270</v>
      </c>
      <c r="B29" s="106">
        <v>7.4</v>
      </c>
      <c r="C29" s="106">
        <v>34.4</v>
      </c>
      <c r="D29" s="106">
        <v>1642.1</v>
      </c>
      <c r="E29" s="106">
        <v>868.3</v>
      </c>
      <c r="F29" s="106">
        <v>96.5</v>
      </c>
      <c r="G29" s="106">
        <v>1743.6</v>
      </c>
      <c r="H29" s="106">
        <v>15.8</v>
      </c>
      <c r="I29" s="106">
        <v>37.4</v>
      </c>
      <c r="J29" s="106">
        <v>0.9</v>
      </c>
      <c r="K29" s="106">
        <v>0.3</v>
      </c>
      <c r="N29" s="106">
        <v>6</v>
      </c>
      <c r="O29" s="106">
        <v>0.5</v>
      </c>
      <c r="P29" s="106">
        <v>12.1</v>
      </c>
      <c r="Q29" s="106">
        <v>0.5</v>
      </c>
      <c r="R29" s="106">
        <v>1.3</v>
      </c>
      <c r="W29" s="106">
        <v>10.199999999999999</v>
      </c>
      <c r="X29" s="106">
        <v>2.5</v>
      </c>
      <c r="Y29" s="106">
        <v>19.5</v>
      </c>
      <c r="AC29" s="106">
        <v>1.5</v>
      </c>
      <c r="AG29" s="106">
        <v>12.5</v>
      </c>
      <c r="AJ29" s="106">
        <v>0.4</v>
      </c>
      <c r="AK29" s="106">
        <v>0.2</v>
      </c>
      <c r="AL29" s="106">
        <v>0.1</v>
      </c>
    </row>
    <row r="30" spans="1:38" x14ac:dyDescent="0.2">
      <c r="A30" s="107">
        <v>280</v>
      </c>
      <c r="B30" s="106">
        <v>10.5</v>
      </c>
      <c r="C30" s="106">
        <v>38.9</v>
      </c>
      <c r="D30" s="106">
        <v>1733.9</v>
      </c>
      <c r="E30" s="106">
        <v>944.7</v>
      </c>
      <c r="F30" s="106">
        <v>97.8</v>
      </c>
      <c r="G30" s="106">
        <v>1678.4</v>
      </c>
      <c r="H30" s="106">
        <v>21.9</v>
      </c>
      <c r="I30" s="106">
        <v>37.799999999999997</v>
      </c>
      <c r="J30" s="106">
        <v>0.4</v>
      </c>
      <c r="K30" s="106">
        <v>0.2</v>
      </c>
      <c r="N30" s="106">
        <v>7.7</v>
      </c>
      <c r="P30" s="106">
        <v>10.7</v>
      </c>
      <c r="Q30" s="106">
        <v>0.8</v>
      </c>
      <c r="T30" s="106">
        <v>0.1</v>
      </c>
      <c r="X30" s="106">
        <v>1.3</v>
      </c>
      <c r="AB30" s="106">
        <v>14.7</v>
      </c>
      <c r="AC30" s="106">
        <v>6.9</v>
      </c>
      <c r="AE30" s="106">
        <v>0.5</v>
      </c>
      <c r="AF30" s="106">
        <v>0.2</v>
      </c>
      <c r="AG30" s="106">
        <v>6.4</v>
      </c>
      <c r="AJ30" s="106">
        <v>0.3</v>
      </c>
      <c r="AL30" s="106">
        <v>0.6</v>
      </c>
    </row>
    <row r="31" spans="1:38" x14ac:dyDescent="0.2">
      <c r="A31" s="107">
        <v>290</v>
      </c>
      <c r="B31" s="106">
        <v>11.1</v>
      </c>
      <c r="C31" s="106">
        <v>32.200000000000003</v>
      </c>
      <c r="D31" s="106">
        <v>1775.9</v>
      </c>
      <c r="E31" s="106">
        <v>872.4</v>
      </c>
      <c r="F31" s="106">
        <v>103</v>
      </c>
      <c r="G31" s="106">
        <v>1826.7</v>
      </c>
      <c r="H31" s="106">
        <v>18.899999999999999</v>
      </c>
      <c r="I31" s="106">
        <v>38.1</v>
      </c>
      <c r="J31" s="106">
        <v>0.6</v>
      </c>
      <c r="K31" s="106">
        <v>0.1</v>
      </c>
      <c r="N31" s="106">
        <v>7.4</v>
      </c>
      <c r="O31" s="106">
        <v>0.8</v>
      </c>
      <c r="P31" s="106">
        <v>14.1</v>
      </c>
      <c r="Q31" s="106">
        <v>0.8</v>
      </c>
      <c r="R31" s="106">
        <v>0.3</v>
      </c>
      <c r="V31" s="106">
        <v>0.7</v>
      </c>
      <c r="W31" s="106">
        <v>18.5</v>
      </c>
      <c r="X31" s="106">
        <v>1.7</v>
      </c>
      <c r="AA31" s="106">
        <v>2.2999999999999998</v>
      </c>
      <c r="AC31" s="106">
        <v>3.1</v>
      </c>
      <c r="AG31" s="106">
        <v>10.7</v>
      </c>
      <c r="AJ31" s="106">
        <v>1.3</v>
      </c>
      <c r="AK31" s="106">
        <v>0.9</v>
      </c>
      <c r="AL31" s="106">
        <v>0.4</v>
      </c>
    </row>
    <row r="32" spans="1:38" x14ac:dyDescent="0.2">
      <c r="A32" s="107">
        <v>300</v>
      </c>
      <c r="B32" s="106">
        <v>8.1999999999999993</v>
      </c>
      <c r="C32" s="106">
        <v>31.5</v>
      </c>
      <c r="D32" s="106">
        <v>1677.7</v>
      </c>
      <c r="E32" s="106">
        <v>912.3</v>
      </c>
      <c r="F32" s="106">
        <v>110.2</v>
      </c>
      <c r="G32" s="106">
        <v>1869.1</v>
      </c>
      <c r="H32" s="106">
        <v>19.7</v>
      </c>
      <c r="I32" s="106">
        <v>39.5</v>
      </c>
      <c r="J32" s="106">
        <v>0.3</v>
      </c>
      <c r="K32" s="106">
        <v>0.2</v>
      </c>
      <c r="N32" s="106">
        <v>5.9</v>
      </c>
      <c r="P32" s="106">
        <v>9.6</v>
      </c>
      <c r="Q32" s="106">
        <v>0.3</v>
      </c>
      <c r="V32" s="106">
        <v>1.1000000000000001</v>
      </c>
      <c r="W32" s="106">
        <v>7.3</v>
      </c>
      <c r="X32" s="106">
        <v>2.2000000000000002</v>
      </c>
      <c r="Y32" s="106">
        <v>1</v>
      </c>
      <c r="Z32" s="106">
        <v>4.5</v>
      </c>
      <c r="AA32" s="106">
        <v>1.6</v>
      </c>
      <c r="AC32" s="106">
        <v>9.6999999999999993</v>
      </c>
      <c r="AG32" s="106">
        <v>9.8000000000000007</v>
      </c>
      <c r="AJ32" s="106">
        <v>0.9</v>
      </c>
      <c r="AK32" s="106">
        <v>0.3</v>
      </c>
      <c r="AL32" s="106">
        <v>0.2</v>
      </c>
    </row>
    <row r="33" spans="1:38" x14ac:dyDescent="0.2">
      <c r="A33" s="107">
        <v>310</v>
      </c>
      <c r="B33" s="106">
        <v>7.5</v>
      </c>
      <c r="C33" s="106">
        <v>37.5</v>
      </c>
      <c r="D33" s="106">
        <v>325.39999999999998</v>
      </c>
      <c r="E33" s="106">
        <v>912.8</v>
      </c>
      <c r="F33" s="106">
        <v>104.6</v>
      </c>
      <c r="G33" s="106">
        <v>1786.6</v>
      </c>
      <c r="H33" s="106">
        <v>24.2</v>
      </c>
      <c r="I33" s="106">
        <v>39.4</v>
      </c>
      <c r="J33" s="106">
        <v>0.9</v>
      </c>
      <c r="K33" s="106">
        <v>0.3</v>
      </c>
      <c r="L33" s="106">
        <v>0.2</v>
      </c>
      <c r="N33" s="106">
        <v>5.9</v>
      </c>
      <c r="O33" s="106">
        <v>0.6</v>
      </c>
      <c r="P33" s="106">
        <v>38.700000000000003</v>
      </c>
      <c r="Q33" s="106">
        <v>0.8</v>
      </c>
      <c r="R33" s="106">
        <v>0.8</v>
      </c>
      <c r="W33" s="106">
        <v>3</v>
      </c>
      <c r="X33" s="106">
        <v>1.9</v>
      </c>
      <c r="Y33" s="106">
        <v>2.7</v>
      </c>
      <c r="Z33" s="106">
        <v>11</v>
      </c>
      <c r="AA33" s="106">
        <v>1.1000000000000001</v>
      </c>
      <c r="AC33" s="106">
        <v>46.8</v>
      </c>
      <c r="AF33" s="106">
        <v>0.1</v>
      </c>
      <c r="AG33" s="106">
        <v>8.4</v>
      </c>
      <c r="AJ33" s="106">
        <v>1.9</v>
      </c>
      <c r="AK33" s="106">
        <v>1</v>
      </c>
      <c r="AL33" s="106">
        <v>0.6</v>
      </c>
    </row>
    <row r="34" spans="1:38" x14ac:dyDescent="0.2">
      <c r="A34" s="107">
        <v>320</v>
      </c>
      <c r="B34" s="106">
        <v>6.9</v>
      </c>
      <c r="C34" s="106">
        <v>39.200000000000003</v>
      </c>
      <c r="D34" s="106">
        <v>1693.9</v>
      </c>
      <c r="E34" s="106">
        <v>902.3</v>
      </c>
      <c r="F34" s="106">
        <v>102.9</v>
      </c>
      <c r="G34" s="106">
        <v>1757.7</v>
      </c>
      <c r="H34" s="106">
        <v>21.7</v>
      </c>
      <c r="I34" s="106">
        <v>37</v>
      </c>
      <c r="J34" s="106">
        <v>1.7</v>
      </c>
      <c r="M34" s="106">
        <v>-0.4</v>
      </c>
      <c r="N34" s="106">
        <v>5.5</v>
      </c>
      <c r="O34" s="106">
        <v>3.8</v>
      </c>
      <c r="P34" s="106">
        <v>17.8</v>
      </c>
      <c r="Q34" s="106">
        <v>2.2000000000000002</v>
      </c>
      <c r="R34" s="106">
        <v>5.7</v>
      </c>
      <c r="W34" s="106">
        <v>3.9</v>
      </c>
      <c r="X34" s="106">
        <v>3.9</v>
      </c>
      <c r="Y34" s="106">
        <v>-0.9</v>
      </c>
      <c r="Z34" s="106">
        <v>5.5</v>
      </c>
      <c r="AA34" s="106">
        <v>2</v>
      </c>
      <c r="AC34" s="106">
        <v>3.2</v>
      </c>
      <c r="AG34" s="106">
        <v>8.5</v>
      </c>
      <c r="AJ34" s="106">
        <v>0.9</v>
      </c>
      <c r="AK34" s="106">
        <v>1.3</v>
      </c>
      <c r="AL34" s="106">
        <v>0.4</v>
      </c>
    </row>
    <row r="35" spans="1:38" x14ac:dyDescent="0.2">
      <c r="A35" s="107">
        <v>330</v>
      </c>
      <c r="B35" s="106">
        <v>9.1</v>
      </c>
      <c r="C35" s="106">
        <v>31.9</v>
      </c>
      <c r="D35" s="106">
        <v>1868.8</v>
      </c>
      <c r="E35" s="106">
        <v>924</v>
      </c>
      <c r="F35" s="106">
        <v>112.5</v>
      </c>
      <c r="G35" s="106">
        <v>1919.7</v>
      </c>
      <c r="H35" s="106">
        <v>14.3</v>
      </c>
      <c r="I35" s="106">
        <v>39.299999999999997</v>
      </c>
      <c r="J35" s="106">
        <v>0.4</v>
      </c>
      <c r="N35" s="106">
        <v>8.1</v>
      </c>
      <c r="P35" s="106">
        <v>9.4</v>
      </c>
      <c r="Q35" s="106">
        <v>0.7</v>
      </c>
      <c r="T35" s="106">
        <v>0.1</v>
      </c>
      <c r="W35" s="106">
        <v>1.9</v>
      </c>
      <c r="X35" s="106">
        <v>1.6</v>
      </c>
      <c r="Y35" s="106">
        <v>0.5</v>
      </c>
      <c r="Z35" s="106">
        <v>2.7</v>
      </c>
      <c r="AA35" s="106">
        <v>0.7</v>
      </c>
      <c r="AC35" s="106">
        <v>3.8</v>
      </c>
      <c r="AD35" s="106">
        <v>0.3</v>
      </c>
      <c r="AF35" s="106">
        <v>0.5</v>
      </c>
      <c r="AG35" s="106">
        <v>10.3</v>
      </c>
      <c r="AJ35" s="106">
        <v>0.3</v>
      </c>
      <c r="AL35" s="106">
        <v>0.2</v>
      </c>
    </row>
    <row r="36" spans="1:38" x14ac:dyDescent="0.2">
      <c r="A36" s="107">
        <v>340</v>
      </c>
      <c r="B36" s="106">
        <v>8.3000000000000007</v>
      </c>
      <c r="C36" s="106">
        <v>37.9</v>
      </c>
      <c r="D36" s="106">
        <v>1856.3</v>
      </c>
      <c r="E36" s="106">
        <v>909.8</v>
      </c>
      <c r="F36" s="106">
        <v>103.8</v>
      </c>
      <c r="G36" s="106">
        <v>1813.2</v>
      </c>
      <c r="H36" s="106">
        <v>17.899999999999999</v>
      </c>
      <c r="I36" s="106">
        <v>39.200000000000003</v>
      </c>
      <c r="J36" s="106">
        <v>1</v>
      </c>
      <c r="K36" s="106">
        <v>0.6</v>
      </c>
      <c r="L36" s="106">
        <v>0.7</v>
      </c>
      <c r="N36" s="106">
        <v>6.7</v>
      </c>
      <c r="O36" s="106">
        <v>0.9</v>
      </c>
      <c r="P36" s="106">
        <v>17.8</v>
      </c>
      <c r="Q36" s="106">
        <v>0.9</v>
      </c>
      <c r="R36" s="106">
        <v>1.2</v>
      </c>
      <c r="V36" s="106">
        <v>0.4</v>
      </c>
      <c r="X36" s="106">
        <v>2.9</v>
      </c>
      <c r="Z36" s="106">
        <v>1.4</v>
      </c>
      <c r="AA36" s="106">
        <v>1</v>
      </c>
      <c r="AC36" s="106">
        <v>4</v>
      </c>
      <c r="AE36" s="106">
        <v>0.2</v>
      </c>
      <c r="AG36" s="106">
        <v>8.5</v>
      </c>
      <c r="AJ36" s="106">
        <v>1.8</v>
      </c>
      <c r="AK36" s="106">
        <v>0.7</v>
      </c>
      <c r="AL36" s="106">
        <v>0.1</v>
      </c>
    </row>
    <row r="37" spans="1:38" x14ac:dyDescent="0.2">
      <c r="A37" s="107">
        <v>350</v>
      </c>
      <c r="B37" s="106">
        <v>8.1</v>
      </c>
      <c r="C37" s="106">
        <v>35.299999999999997</v>
      </c>
      <c r="D37" s="106">
        <v>1920.6</v>
      </c>
      <c r="E37" s="106">
        <v>921.4</v>
      </c>
      <c r="F37" s="106">
        <v>105.7</v>
      </c>
      <c r="G37" s="106">
        <v>1835</v>
      </c>
      <c r="H37" s="106">
        <v>22.3</v>
      </c>
      <c r="I37" s="106">
        <v>86.6</v>
      </c>
      <c r="J37" s="106">
        <v>1.4</v>
      </c>
      <c r="K37" s="106">
        <v>0.3</v>
      </c>
      <c r="L37" s="106">
        <v>11.9</v>
      </c>
      <c r="M37" s="106">
        <v>0.2</v>
      </c>
      <c r="N37" s="106">
        <v>6.9</v>
      </c>
      <c r="O37" s="106">
        <v>0.3</v>
      </c>
      <c r="P37" s="106">
        <v>11.6</v>
      </c>
      <c r="Q37" s="106">
        <v>1.6</v>
      </c>
      <c r="R37" s="106">
        <v>2.2000000000000002</v>
      </c>
      <c r="V37" s="106">
        <v>1.3</v>
      </c>
      <c r="X37" s="106">
        <v>3.9</v>
      </c>
      <c r="Z37" s="106">
        <v>5.6</v>
      </c>
      <c r="AC37" s="106">
        <v>7</v>
      </c>
      <c r="AG37" s="106">
        <v>7.9</v>
      </c>
      <c r="AJ37" s="106">
        <v>1.5</v>
      </c>
      <c r="AK37" s="106">
        <v>0.2</v>
      </c>
      <c r="AL37" s="106">
        <v>0.9</v>
      </c>
    </row>
    <row r="38" spans="1:38" x14ac:dyDescent="0.2">
      <c r="A38" s="107">
        <v>360</v>
      </c>
      <c r="B38" s="106">
        <v>7.6</v>
      </c>
      <c r="C38" s="106">
        <v>42.7</v>
      </c>
      <c r="D38" s="106">
        <v>1907.6</v>
      </c>
      <c r="E38" s="106">
        <v>901</v>
      </c>
      <c r="F38" s="106">
        <v>103</v>
      </c>
      <c r="G38" s="106">
        <v>1753.3</v>
      </c>
      <c r="H38" s="106">
        <v>20.100000000000001</v>
      </c>
      <c r="I38" s="106">
        <v>37.799999999999997</v>
      </c>
      <c r="J38" s="106">
        <v>1.3</v>
      </c>
      <c r="K38" s="106">
        <v>0.5</v>
      </c>
      <c r="L38" s="106">
        <v>0.8</v>
      </c>
      <c r="N38" s="106">
        <v>5</v>
      </c>
      <c r="O38" s="106">
        <v>3</v>
      </c>
      <c r="P38" s="106">
        <v>19.100000000000001</v>
      </c>
      <c r="Q38" s="106">
        <v>1.9</v>
      </c>
      <c r="R38" s="106">
        <v>3</v>
      </c>
      <c r="S38" s="106">
        <v>0.1</v>
      </c>
      <c r="T38" s="106">
        <v>0.1</v>
      </c>
      <c r="V38" s="106">
        <v>1.3</v>
      </c>
      <c r="W38" s="106">
        <v>4.7</v>
      </c>
      <c r="X38" s="106">
        <v>1.3</v>
      </c>
      <c r="Z38" s="106">
        <v>8.3000000000000007</v>
      </c>
      <c r="AB38" s="106">
        <v>9.9</v>
      </c>
      <c r="AC38" s="106">
        <v>4.7</v>
      </c>
      <c r="AD38" s="106">
        <v>1.1000000000000001</v>
      </c>
      <c r="AG38" s="106">
        <v>9</v>
      </c>
      <c r="AJ38" s="106">
        <v>1.4</v>
      </c>
      <c r="AK38" s="106">
        <v>1.3</v>
      </c>
      <c r="AL38" s="106">
        <v>1</v>
      </c>
    </row>
    <row r="39" spans="1:38" x14ac:dyDescent="0.2">
      <c r="A39" s="107">
        <v>370</v>
      </c>
      <c r="B39" s="106">
        <v>9.4</v>
      </c>
      <c r="C39" s="106">
        <v>32.6</v>
      </c>
      <c r="D39" s="106">
        <v>1770.3</v>
      </c>
      <c r="E39" s="106">
        <v>912.9</v>
      </c>
      <c r="F39" s="106">
        <v>107.3</v>
      </c>
      <c r="G39" s="106">
        <v>1829.6</v>
      </c>
      <c r="H39" s="106">
        <v>17.399999999999999</v>
      </c>
      <c r="I39" s="106">
        <v>40</v>
      </c>
      <c r="J39" s="106">
        <v>1.1000000000000001</v>
      </c>
      <c r="K39" s="106">
        <v>0.4</v>
      </c>
      <c r="N39" s="106">
        <v>5.0999999999999996</v>
      </c>
      <c r="O39" s="106">
        <v>1.9</v>
      </c>
      <c r="P39" s="106">
        <v>23.4</v>
      </c>
      <c r="Q39" s="106">
        <v>2</v>
      </c>
      <c r="R39" s="106">
        <v>2.2999999999999998</v>
      </c>
      <c r="U39" s="106">
        <v>-3</v>
      </c>
      <c r="V39" s="106">
        <v>0.3</v>
      </c>
      <c r="X39" s="106">
        <v>2.4</v>
      </c>
      <c r="Y39" s="106">
        <v>0.7</v>
      </c>
      <c r="Z39" s="106">
        <v>4.9000000000000004</v>
      </c>
      <c r="AA39" s="106">
        <v>2.5</v>
      </c>
      <c r="AD39" s="106">
        <v>6.4</v>
      </c>
      <c r="AF39" s="106">
        <v>0.5</v>
      </c>
      <c r="AG39" s="106">
        <v>9.1</v>
      </c>
      <c r="AK39" s="106">
        <v>0.1</v>
      </c>
      <c r="AL39" s="106">
        <v>0.4</v>
      </c>
    </row>
    <row r="40" spans="1:38" x14ac:dyDescent="0.2">
      <c r="A40" s="107">
        <v>380</v>
      </c>
      <c r="B40" s="106">
        <v>14.8</v>
      </c>
      <c r="C40" s="106">
        <v>48.7</v>
      </c>
      <c r="D40" s="106">
        <v>1925.7</v>
      </c>
      <c r="E40" s="106">
        <v>936.9</v>
      </c>
      <c r="F40" s="106">
        <v>105.2</v>
      </c>
      <c r="G40" s="106">
        <v>1738.1</v>
      </c>
      <c r="H40" s="106">
        <v>27.8</v>
      </c>
      <c r="I40" s="106">
        <v>42.9</v>
      </c>
      <c r="J40" s="106">
        <v>1.5</v>
      </c>
      <c r="K40" s="106">
        <v>0.3</v>
      </c>
      <c r="N40" s="106">
        <v>5.4</v>
      </c>
      <c r="O40" s="106">
        <v>1.1000000000000001</v>
      </c>
      <c r="P40" s="106">
        <v>29.7</v>
      </c>
      <c r="Q40" s="106">
        <v>2.6</v>
      </c>
      <c r="R40" s="106">
        <v>2.2999999999999998</v>
      </c>
      <c r="V40" s="106">
        <v>0.7</v>
      </c>
      <c r="X40" s="106">
        <v>2.5</v>
      </c>
      <c r="Y40" s="106">
        <v>4.9000000000000004</v>
      </c>
      <c r="Z40" s="106">
        <v>3.9</v>
      </c>
      <c r="AA40" s="106">
        <v>0.1</v>
      </c>
      <c r="AB40" s="106">
        <v>10.7</v>
      </c>
      <c r="AC40" s="106">
        <v>2.2000000000000002</v>
      </c>
      <c r="AD40" s="106">
        <v>3</v>
      </c>
      <c r="AF40" s="106">
        <v>0.1</v>
      </c>
      <c r="AG40" s="106">
        <v>8.5</v>
      </c>
      <c r="AJ40" s="106">
        <v>0.9</v>
      </c>
      <c r="AK40" s="106">
        <v>0.3</v>
      </c>
      <c r="AL40" s="106">
        <v>0.6</v>
      </c>
    </row>
    <row r="41" spans="1:38" x14ac:dyDescent="0.2">
      <c r="A41" s="107">
        <v>390</v>
      </c>
      <c r="B41" s="106">
        <v>8.8000000000000007</v>
      </c>
      <c r="C41" s="106">
        <v>49.4</v>
      </c>
      <c r="D41" s="106">
        <v>1840.8</v>
      </c>
      <c r="E41" s="106">
        <v>893.5</v>
      </c>
      <c r="F41" s="106">
        <v>99.8</v>
      </c>
      <c r="G41" s="106">
        <v>1616.8</v>
      </c>
      <c r="H41" s="106">
        <v>24.5</v>
      </c>
      <c r="I41" s="106">
        <v>38</v>
      </c>
      <c r="J41" s="106">
        <v>1.7</v>
      </c>
      <c r="K41" s="106">
        <v>0.3</v>
      </c>
      <c r="N41" s="106">
        <v>4.9000000000000004</v>
      </c>
      <c r="O41" s="106">
        <v>1.4</v>
      </c>
      <c r="P41" s="106">
        <v>49.2</v>
      </c>
      <c r="Q41" s="106">
        <v>2.2999999999999998</v>
      </c>
      <c r="R41" s="106">
        <v>1.6</v>
      </c>
      <c r="S41" s="106">
        <v>0.1</v>
      </c>
      <c r="V41" s="106">
        <v>1.5</v>
      </c>
      <c r="W41" s="106">
        <v>5.4</v>
      </c>
      <c r="Z41" s="106">
        <v>6.7</v>
      </c>
      <c r="AA41" s="106">
        <v>5</v>
      </c>
      <c r="AE41" s="106">
        <v>0.6</v>
      </c>
      <c r="AG41" s="106">
        <v>8.3000000000000007</v>
      </c>
      <c r="AJ41" s="106">
        <v>0.5</v>
      </c>
      <c r="AK41" s="106">
        <v>0.5</v>
      </c>
      <c r="AL41" s="106">
        <v>0.9</v>
      </c>
    </row>
    <row r="42" spans="1:38" x14ac:dyDescent="0.2">
      <c r="A42" s="107">
        <v>400</v>
      </c>
      <c r="B42" s="106">
        <v>8.1</v>
      </c>
      <c r="C42" s="106">
        <v>38.1</v>
      </c>
      <c r="D42" s="106">
        <v>1826.9</v>
      </c>
      <c r="E42" s="106">
        <v>888.1</v>
      </c>
      <c r="F42" s="106">
        <v>104.9</v>
      </c>
      <c r="G42" s="106">
        <v>1828.2</v>
      </c>
      <c r="H42" s="106">
        <v>25.2</v>
      </c>
      <c r="I42" s="106">
        <v>38.799999999999997</v>
      </c>
      <c r="J42" s="106">
        <v>0.9</v>
      </c>
      <c r="K42" s="106">
        <v>0.2</v>
      </c>
      <c r="N42" s="106">
        <v>6.9</v>
      </c>
      <c r="O42" s="106">
        <v>0.9</v>
      </c>
      <c r="P42" s="106">
        <v>15</v>
      </c>
      <c r="Q42" s="106">
        <v>0.8</v>
      </c>
      <c r="R42" s="106">
        <v>1.3</v>
      </c>
      <c r="X42" s="106">
        <v>2.6</v>
      </c>
      <c r="Y42" s="106">
        <v>0.3</v>
      </c>
      <c r="Z42" s="106">
        <v>1.6</v>
      </c>
      <c r="AA42" s="106">
        <v>0.1</v>
      </c>
      <c r="AB42" s="106">
        <v>4.5999999999999996</v>
      </c>
      <c r="AC42" s="106">
        <v>4.2</v>
      </c>
      <c r="AE42" s="106">
        <v>0.1</v>
      </c>
      <c r="AF42" s="106">
        <v>0.1</v>
      </c>
      <c r="AG42" s="106">
        <v>9.5</v>
      </c>
      <c r="AJ42" s="106">
        <v>1.3</v>
      </c>
      <c r="AK42" s="106">
        <v>0.9</v>
      </c>
      <c r="AL42" s="106">
        <v>0.8</v>
      </c>
    </row>
  </sheetData>
  <sortState ref="A3:AM82">
    <sortCondition ref="A3"/>
  </sortState>
  <mergeCells count="1">
    <mergeCell ref="B1:AM1"/>
  </mergeCells>
  <conditionalFormatting sqref="O2">
    <cfRule type="cellIs" dxfId="2" priority="1" operator="equal">
      <formula>O$78</formula>
    </cfRule>
  </conditionalFormatting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>
    <tabColor rgb="FFAF0067"/>
  </sheetPr>
  <dimension ref="A1:AM80"/>
  <sheetViews>
    <sheetView workbookViewId="0">
      <selection activeCell="L11" sqref="L11"/>
    </sheetView>
  </sheetViews>
  <sheetFormatPr defaultColWidth="8.85546875" defaultRowHeight="14.25" x14ac:dyDescent="0.2"/>
  <cols>
    <col min="1" max="1" width="15.28515625" style="107" bestFit="1" customWidth="1"/>
    <col min="2" max="34" width="5" style="107" customWidth="1"/>
    <col min="35" max="39" width="5" style="106" customWidth="1"/>
    <col min="40" max="16384" width="8.85546875" style="106"/>
  </cols>
  <sheetData>
    <row r="1" spans="1:39" s="105" customFormat="1" ht="15" x14ac:dyDescent="0.25">
      <c r="A1" s="109" t="s">
        <v>502</v>
      </c>
      <c r="B1" s="128" t="s">
        <v>325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</row>
    <row r="2" spans="1:39" s="105" customFormat="1" ht="15" x14ac:dyDescent="0.25">
      <c r="A2" s="109" t="s">
        <v>506</v>
      </c>
      <c r="B2" s="108" t="s">
        <v>326</v>
      </c>
      <c r="C2" s="108" t="s">
        <v>327</v>
      </c>
      <c r="D2" s="108" t="s">
        <v>52</v>
      </c>
      <c r="E2" s="108" t="s">
        <v>53</v>
      </c>
      <c r="F2" s="108" t="s">
        <v>328</v>
      </c>
      <c r="G2" s="108" t="s">
        <v>55</v>
      </c>
      <c r="H2" s="108" t="s">
        <v>329</v>
      </c>
      <c r="I2" s="108" t="s">
        <v>330</v>
      </c>
      <c r="J2" s="108" t="s">
        <v>331</v>
      </c>
      <c r="K2" s="108" t="s">
        <v>332</v>
      </c>
      <c r="L2" s="108" t="s">
        <v>335</v>
      </c>
      <c r="M2" s="108" t="s">
        <v>333</v>
      </c>
      <c r="N2" s="108" t="s">
        <v>334</v>
      </c>
      <c r="O2" s="112" t="s">
        <v>337</v>
      </c>
      <c r="P2" s="108" t="s">
        <v>336</v>
      </c>
      <c r="Q2" s="108" t="s">
        <v>338</v>
      </c>
      <c r="R2" s="108" t="s">
        <v>339</v>
      </c>
      <c r="S2" s="108" t="s">
        <v>382</v>
      </c>
      <c r="T2" s="108" t="s">
        <v>342</v>
      </c>
      <c r="U2" s="108" t="s">
        <v>365</v>
      </c>
      <c r="V2" s="108" t="s">
        <v>341</v>
      </c>
      <c r="W2" s="108" t="s">
        <v>344</v>
      </c>
      <c r="X2" s="108" t="s">
        <v>340</v>
      </c>
      <c r="Y2" s="108" t="s">
        <v>347</v>
      </c>
      <c r="Z2" s="108" t="s">
        <v>343</v>
      </c>
      <c r="AA2" s="108" t="s">
        <v>345</v>
      </c>
      <c r="AB2" s="108" t="s">
        <v>352</v>
      </c>
      <c r="AC2" s="108" t="s">
        <v>346</v>
      </c>
      <c r="AD2" s="108" t="s">
        <v>355</v>
      </c>
      <c r="AE2" s="108" t="s">
        <v>348</v>
      </c>
      <c r="AF2" s="108" t="s">
        <v>353</v>
      </c>
      <c r="AG2" s="108" t="s">
        <v>349</v>
      </c>
      <c r="AH2" s="108" t="s">
        <v>366</v>
      </c>
      <c r="AI2" s="108" t="s">
        <v>482</v>
      </c>
      <c r="AJ2" s="108" t="s">
        <v>351</v>
      </c>
      <c r="AK2" s="108" t="s">
        <v>354</v>
      </c>
      <c r="AL2" s="108" t="s">
        <v>350</v>
      </c>
      <c r="AM2" s="108" t="s">
        <v>356</v>
      </c>
    </row>
    <row r="3" spans="1:39" x14ac:dyDescent="0.2">
      <c r="A3" s="107">
        <v>10</v>
      </c>
      <c r="B3" s="107">
        <v>4.5</v>
      </c>
      <c r="C3" s="107">
        <v>36.9</v>
      </c>
      <c r="D3" s="107">
        <v>715.1</v>
      </c>
      <c r="E3" s="107">
        <v>1128.9000000000001</v>
      </c>
      <c r="F3" s="107">
        <v>102.8</v>
      </c>
      <c r="G3" s="107">
        <v>559.29999999999995</v>
      </c>
      <c r="H3" s="107">
        <v>48.7</v>
      </c>
      <c r="I3" s="107">
        <v>42.5</v>
      </c>
      <c r="J3" s="107">
        <v>5.2</v>
      </c>
      <c r="K3" s="107">
        <v>0.5</v>
      </c>
      <c r="N3" s="107">
        <v>1.1000000000000001</v>
      </c>
      <c r="P3" s="107">
        <v>62.4</v>
      </c>
      <c r="Q3" s="107">
        <v>2.1</v>
      </c>
      <c r="R3" s="107">
        <v>0.6</v>
      </c>
      <c r="V3" s="107">
        <v>1</v>
      </c>
      <c r="W3" s="107">
        <v>3.2</v>
      </c>
      <c r="X3" s="107">
        <v>2.2999999999999998</v>
      </c>
      <c r="Y3" s="107">
        <v>3.1</v>
      </c>
      <c r="Z3" s="107">
        <v>5.0999999999999996</v>
      </c>
      <c r="AA3" s="107">
        <v>0.4</v>
      </c>
      <c r="AF3" s="107">
        <v>4.3</v>
      </c>
      <c r="AG3" s="107">
        <v>8.1</v>
      </c>
      <c r="AI3" s="107"/>
      <c r="AJ3" s="107">
        <v>0.5</v>
      </c>
      <c r="AK3" s="107"/>
      <c r="AL3" s="107">
        <v>0.1</v>
      </c>
      <c r="AM3" s="107"/>
    </row>
    <row r="4" spans="1:39" x14ac:dyDescent="0.2">
      <c r="A4" s="107">
        <v>20</v>
      </c>
      <c r="B4" s="107">
        <v>9.9</v>
      </c>
      <c r="C4" s="107">
        <v>103.1</v>
      </c>
      <c r="D4" s="107">
        <v>442.9</v>
      </c>
      <c r="E4" s="107">
        <v>915.8</v>
      </c>
      <c r="F4" s="107">
        <v>63.3</v>
      </c>
      <c r="G4" s="107">
        <v>176.2</v>
      </c>
      <c r="H4" s="107">
        <v>102.6</v>
      </c>
      <c r="I4" s="107">
        <v>33.700000000000003</v>
      </c>
      <c r="J4" s="107">
        <v>9</v>
      </c>
      <c r="K4" s="107">
        <v>0.6</v>
      </c>
      <c r="N4" s="107">
        <v>0.2</v>
      </c>
      <c r="P4" s="107">
        <v>109.5</v>
      </c>
      <c r="Q4" s="107">
        <v>5.9</v>
      </c>
      <c r="R4" s="107">
        <v>2.1</v>
      </c>
      <c r="X4" s="107">
        <v>1.1000000000000001</v>
      </c>
      <c r="Z4" s="107">
        <v>1.2</v>
      </c>
      <c r="AA4" s="107">
        <v>2.6</v>
      </c>
      <c r="AE4" s="107">
        <v>0.7</v>
      </c>
      <c r="AG4" s="107">
        <v>2</v>
      </c>
      <c r="AI4" s="107"/>
      <c r="AJ4" s="107">
        <v>0.7</v>
      </c>
      <c r="AK4" s="107"/>
      <c r="AL4" s="107">
        <v>0.8</v>
      </c>
      <c r="AM4" s="107"/>
    </row>
    <row r="5" spans="1:39" x14ac:dyDescent="0.2">
      <c r="A5" s="107">
        <v>30</v>
      </c>
      <c r="B5" s="107">
        <v>1.6</v>
      </c>
      <c r="C5" s="107">
        <v>75.8</v>
      </c>
      <c r="D5" s="107">
        <v>436.7</v>
      </c>
      <c r="E5" s="107">
        <v>590.1</v>
      </c>
      <c r="F5" s="107">
        <v>42.3</v>
      </c>
      <c r="G5" s="107">
        <v>131.80000000000001</v>
      </c>
      <c r="H5" s="107">
        <v>116.5</v>
      </c>
      <c r="I5" s="107">
        <v>17.100000000000001</v>
      </c>
      <c r="J5" s="107">
        <v>9.6</v>
      </c>
      <c r="K5" s="107">
        <v>0.8</v>
      </c>
      <c r="N5" s="107">
        <v>0.9</v>
      </c>
      <c r="O5" s="107">
        <v>0.1</v>
      </c>
      <c r="P5" s="107">
        <v>133.19999999999999</v>
      </c>
      <c r="Q5" s="107">
        <v>4.2</v>
      </c>
      <c r="R5" s="107">
        <v>2.2999999999999998</v>
      </c>
      <c r="U5" s="107">
        <v>1.5</v>
      </c>
      <c r="W5" s="107">
        <v>6.5</v>
      </c>
      <c r="X5" s="107">
        <v>3</v>
      </c>
      <c r="Y5" s="107">
        <v>1.7</v>
      </c>
      <c r="Z5" s="107">
        <v>1</v>
      </c>
      <c r="AB5" s="107">
        <v>1.2</v>
      </c>
      <c r="AC5" s="107">
        <v>4.2</v>
      </c>
      <c r="AG5" s="107">
        <v>1.5</v>
      </c>
      <c r="AI5" s="107"/>
      <c r="AJ5" s="107">
        <v>1.6</v>
      </c>
      <c r="AK5" s="107">
        <v>0.1</v>
      </c>
      <c r="AL5" s="107">
        <v>1.7</v>
      </c>
      <c r="AM5" s="107">
        <v>0.2</v>
      </c>
    </row>
    <row r="6" spans="1:39" x14ac:dyDescent="0.2">
      <c r="A6" s="107">
        <v>40</v>
      </c>
      <c r="B6" s="107">
        <v>3.2</v>
      </c>
      <c r="C6" s="107">
        <v>84.3</v>
      </c>
      <c r="D6" s="107">
        <v>668.5</v>
      </c>
      <c r="E6" s="107">
        <v>634.5</v>
      </c>
      <c r="F6" s="107">
        <v>44.7</v>
      </c>
      <c r="G6" s="107">
        <v>159.4</v>
      </c>
      <c r="H6" s="107">
        <v>114</v>
      </c>
      <c r="I6" s="107">
        <v>19.100000000000001</v>
      </c>
      <c r="J6" s="107">
        <v>9.4</v>
      </c>
      <c r="K6" s="107">
        <v>0.6</v>
      </c>
      <c r="L6" s="107">
        <v>0.1</v>
      </c>
      <c r="M6" s="107">
        <v>0.1</v>
      </c>
      <c r="N6" s="107">
        <v>0.8</v>
      </c>
      <c r="O6" s="107">
        <v>0.1</v>
      </c>
      <c r="P6" s="107">
        <v>140.6</v>
      </c>
      <c r="Q6" s="107">
        <v>4.4000000000000004</v>
      </c>
      <c r="R6" s="107">
        <v>2.5</v>
      </c>
      <c r="V6" s="107">
        <v>1.2</v>
      </c>
      <c r="W6" s="107">
        <v>4</v>
      </c>
      <c r="X6" s="107">
        <v>1.5</v>
      </c>
      <c r="Y6" s="107">
        <v>3.9</v>
      </c>
      <c r="AA6" s="107">
        <v>1.8</v>
      </c>
      <c r="AC6" s="107">
        <v>0.5</v>
      </c>
      <c r="AD6" s="107">
        <v>4.5</v>
      </c>
      <c r="AE6" s="107">
        <v>1.1000000000000001</v>
      </c>
      <c r="AG6" s="107">
        <v>1.9</v>
      </c>
      <c r="AI6" s="107"/>
      <c r="AJ6" s="107">
        <v>1.9</v>
      </c>
      <c r="AK6" s="107"/>
      <c r="AL6" s="107">
        <v>0.6</v>
      </c>
      <c r="AM6" s="107"/>
    </row>
    <row r="7" spans="1:39" x14ac:dyDescent="0.2">
      <c r="A7" s="107">
        <v>50</v>
      </c>
      <c r="B7" s="107">
        <v>7.8</v>
      </c>
      <c r="C7" s="107">
        <v>100.3</v>
      </c>
      <c r="D7" s="107">
        <v>127.1</v>
      </c>
      <c r="E7" s="107">
        <v>794.6</v>
      </c>
      <c r="F7" s="107">
        <v>58.3</v>
      </c>
      <c r="G7" s="107">
        <v>102.9</v>
      </c>
      <c r="H7" s="107">
        <v>96.6</v>
      </c>
      <c r="I7" s="107">
        <v>22.1</v>
      </c>
      <c r="J7" s="107">
        <v>10.6</v>
      </c>
      <c r="K7" s="107">
        <v>0.8</v>
      </c>
      <c r="N7" s="107">
        <v>0.5</v>
      </c>
      <c r="P7" s="107">
        <v>170.1</v>
      </c>
      <c r="Q7" s="107">
        <v>5.2</v>
      </c>
      <c r="R7" s="107">
        <v>2.7</v>
      </c>
      <c r="V7" s="107">
        <v>2.2000000000000002</v>
      </c>
      <c r="W7" s="107">
        <v>4.5</v>
      </c>
      <c r="X7" s="107">
        <v>1.6</v>
      </c>
      <c r="AA7" s="107">
        <v>2.2999999999999998</v>
      </c>
      <c r="AB7" s="107">
        <v>7</v>
      </c>
      <c r="AC7" s="107">
        <v>3.4</v>
      </c>
      <c r="AE7" s="107">
        <v>0.8</v>
      </c>
      <c r="AG7" s="107">
        <v>7.2</v>
      </c>
      <c r="AI7" s="107"/>
      <c r="AJ7" s="107">
        <v>1.6</v>
      </c>
      <c r="AK7" s="107">
        <v>0.4</v>
      </c>
      <c r="AL7" s="107"/>
      <c r="AM7" s="107">
        <v>0.5</v>
      </c>
    </row>
    <row r="8" spans="1:39" x14ac:dyDescent="0.2">
      <c r="A8" s="107">
        <v>60</v>
      </c>
      <c r="B8" s="107">
        <v>8.3000000000000007</v>
      </c>
      <c r="C8" s="107">
        <v>106.9</v>
      </c>
      <c r="D8" s="107">
        <v>340.3</v>
      </c>
      <c r="E8" s="107">
        <v>847.5</v>
      </c>
      <c r="F8" s="107">
        <v>52.9</v>
      </c>
      <c r="G8" s="107">
        <v>122.4</v>
      </c>
      <c r="H8" s="107">
        <v>99.8</v>
      </c>
      <c r="I8" s="107">
        <v>26.1</v>
      </c>
      <c r="J8" s="107">
        <v>10.8</v>
      </c>
      <c r="K8" s="107">
        <v>0.5</v>
      </c>
      <c r="M8" s="107">
        <v>0</v>
      </c>
      <c r="N8" s="107">
        <v>0.6</v>
      </c>
      <c r="P8" s="107">
        <v>153.9</v>
      </c>
      <c r="Q8" s="107">
        <v>5.6</v>
      </c>
      <c r="R8" s="107">
        <v>2.7</v>
      </c>
      <c r="V8" s="107">
        <v>0.6</v>
      </c>
      <c r="W8" s="107">
        <v>5</v>
      </c>
      <c r="X8" s="107">
        <v>2.2999999999999998</v>
      </c>
      <c r="Y8" s="107">
        <v>1</v>
      </c>
      <c r="Z8" s="107">
        <v>1.7</v>
      </c>
      <c r="AC8" s="107">
        <v>5.9</v>
      </c>
      <c r="AG8" s="107">
        <v>2.6</v>
      </c>
      <c r="AI8" s="107"/>
      <c r="AJ8" s="107">
        <v>1.7</v>
      </c>
      <c r="AK8" s="107"/>
      <c r="AL8" s="107">
        <v>0.3</v>
      </c>
      <c r="AM8" s="107">
        <v>0.2</v>
      </c>
    </row>
    <row r="9" spans="1:39" x14ac:dyDescent="0.2">
      <c r="A9" s="107">
        <v>70</v>
      </c>
      <c r="B9" s="107">
        <v>4.0999999999999996</v>
      </c>
      <c r="C9" s="107">
        <v>93</v>
      </c>
      <c r="D9" s="107">
        <v>141.6</v>
      </c>
      <c r="E9" s="107">
        <v>844.7</v>
      </c>
      <c r="F9" s="107">
        <v>50.9</v>
      </c>
      <c r="G9" s="107">
        <v>80.900000000000006</v>
      </c>
      <c r="H9" s="107">
        <v>40.700000000000003</v>
      </c>
      <c r="I9" s="107">
        <v>22.9</v>
      </c>
      <c r="J9" s="107">
        <v>11.6</v>
      </c>
      <c r="K9" s="107">
        <v>0.7</v>
      </c>
      <c r="N9" s="107">
        <v>0.8</v>
      </c>
      <c r="P9" s="107">
        <v>163.4</v>
      </c>
      <c r="Q9" s="107">
        <v>5.3</v>
      </c>
      <c r="R9" s="107">
        <v>2.1</v>
      </c>
      <c r="T9" s="107">
        <v>0.4</v>
      </c>
      <c r="W9" s="107">
        <v>3.8</v>
      </c>
      <c r="X9" s="107">
        <v>0.3</v>
      </c>
      <c r="Y9" s="107">
        <v>2.8</v>
      </c>
      <c r="Z9" s="107">
        <v>0.3</v>
      </c>
      <c r="AC9" s="107">
        <v>3.1</v>
      </c>
      <c r="AE9" s="107">
        <v>2</v>
      </c>
      <c r="AF9" s="107">
        <v>0.1</v>
      </c>
      <c r="AG9" s="107">
        <v>2.6</v>
      </c>
      <c r="AI9" s="107"/>
      <c r="AJ9" s="107">
        <v>1.6</v>
      </c>
      <c r="AK9" s="107"/>
      <c r="AL9" s="107">
        <v>0.5</v>
      </c>
      <c r="AM9" s="107">
        <v>0.7</v>
      </c>
    </row>
    <row r="10" spans="1:39" x14ac:dyDescent="0.2">
      <c r="A10" s="107">
        <v>80</v>
      </c>
      <c r="B10" s="107">
        <v>11.3</v>
      </c>
      <c r="C10" s="107">
        <v>110.6</v>
      </c>
      <c r="D10" s="107">
        <v>152.69999999999999</v>
      </c>
      <c r="E10" s="107">
        <v>719.7</v>
      </c>
      <c r="F10" s="107">
        <v>45.2</v>
      </c>
      <c r="G10" s="107">
        <v>96.1</v>
      </c>
      <c r="H10" s="107">
        <v>57</v>
      </c>
      <c r="I10" s="107">
        <v>15.7</v>
      </c>
      <c r="J10" s="107">
        <v>10.5</v>
      </c>
      <c r="K10" s="107">
        <v>0.9</v>
      </c>
      <c r="N10" s="107">
        <v>0.9</v>
      </c>
      <c r="P10" s="107">
        <v>176.4</v>
      </c>
      <c r="Q10" s="107">
        <v>5.6</v>
      </c>
      <c r="R10" s="107">
        <v>1.8</v>
      </c>
      <c r="V10" s="107">
        <v>1.5</v>
      </c>
      <c r="W10" s="107">
        <v>7.5</v>
      </c>
      <c r="X10" s="107">
        <v>1.8</v>
      </c>
      <c r="Y10" s="107">
        <v>1.3</v>
      </c>
      <c r="Z10" s="107">
        <v>1.5</v>
      </c>
      <c r="AB10" s="107">
        <v>2</v>
      </c>
      <c r="AD10" s="107">
        <v>2.8</v>
      </c>
      <c r="AG10" s="107">
        <v>1.5</v>
      </c>
      <c r="AI10" s="107"/>
      <c r="AJ10" s="107">
        <v>1.6</v>
      </c>
      <c r="AK10" s="107"/>
      <c r="AL10" s="107">
        <v>1.4</v>
      </c>
      <c r="AM10" s="107"/>
    </row>
    <row r="11" spans="1:39" x14ac:dyDescent="0.2">
      <c r="A11" s="107">
        <v>90</v>
      </c>
      <c r="C11" s="107">
        <v>68.599999999999994</v>
      </c>
      <c r="D11" s="107">
        <v>739.6</v>
      </c>
      <c r="E11" s="107">
        <v>811.8</v>
      </c>
      <c r="F11" s="107">
        <v>61</v>
      </c>
      <c r="G11" s="107">
        <v>320</v>
      </c>
      <c r="H11" s="107">
        <v>101.4</v>
      </c>
      <c r="I11" s="107">
        <v>30.2</v>
      </c>
      <c r="J11" s="107">
        <v>7.7</v>
      </c>
      <c r="K11" s="107">
        <v>0.7</v>
      </c>
      <c r="M11" s="107">
        <v>0.1</v>
      </c>
      <c r="N11" s="107">
        <v>0.6</v>
      </c>
      <c r="P11" s="107">
        <v>130.30000000000001</v>
      </c>
      <c r="Q11" s="107">
        <v>3.9</v>
      </c>
      <c r="R11" s="107">
        <v>1.6</v>
      </c>
      <c r="T11" s="107">
        <v>0.2</v>
      </c>
      <c r="V11" s="107">
        <v>0.7</v>
      </c>
      <c r="W11" s="107">
        <v>2.4</v>
      </c>
      <c r="X11" s="107">
        <v>2.4</v>
      </c>
      <c r="Y11" s="107">
        <v>0.7</v>
      </c>
      <c r="AA11" s="107">
        <v>3.5</v>
      </c>
      <c r="AB11" s="107">
        <v>1.8</v>
      </c>
      <c r="AC11" s="107">
        <v>3.9</v>
      </c>
      <c r="AD11" s="107">
        <v>3.7</v>
      </c>
      <c r="AE11" s="107">
        <v>1.8</v>
      </c>
      <c r="AG11" s="107">
        <v>0.8</v>
      </c>
      <c r="AI11" s="107"/>
      <c r="AJ11" s="107">
        <v>1.2</v>
      </c>
      <c r="AK11" s="107">
        <v>0.1</v>
      </c>
      <c r="AL11" s="107">
        <v>1.2</v>
      </c>
      <c r="AM11" s="107">
        <v>0.6</v>
      </c>
    </row>
    <row r="12" spans="1:39" x14ac:dyDescent="0.2">
      <c r="A12" s="107">
        <v>100</v>
      </c>
      <c r="B12" s="107">
        <v>5.4</v>
      </c>
      <c r="C12" s="107">
        <v>93.3</v>
      </c>
      <c r="D12" s="107">
        <v>460.3</v>
      </c>
      <c r="E12" s="107">
        <v>872.8</v>
      </c>
      <c r="F12" s="107">
        <v>50.9</v>
      </c>
      <c r="G12" s="107">
        <v>194</v>
      </c>
      <c r="H12" s="107">
        <v>92.8</v>
      </c>
      <c r="I12" s="107">
        <v>28.4</v>
      </c>
      <c r="J12" s="107">
        <v>9.9</v>
      </c>
      <c r="K12" s="107">
        <v>0.5</v>
      </c>
      <c r="N12" s="107">
        <v>0.7</v>
      </c>
      <c r="P12" s="107">
        <v>128.5</v>
      </c>
      <c r="Q12" s="107">
        <v>5.8</v>
      </c>
      <c r="R12" s="107">
        <v>2.5</v>
      </c>
      <c r="T12" s="107">
        <v>0.1</v>
      </c>
      <c r="V12" s="107">
        <v>0.8</v>
      </c>
      <c r="W12" s="107">
        <v>5.7</v>
      </c>
      <c r="X12" s="107">
        <v>0.6</v>
      </c>
      <c r="Z12" s="107">
        <v>4.4000000000000004</v>
      </c>
      <c r="AA12" s="107">
        <v>1.5</v>
      </c>
      <c r="AC12" s="107">
        <v>1.8</v>
      </c>
      <c r="AD12" s="107">
        <v>1.2</v>
      </c>
      <c r="AE12" s="107">
        <v>0.8</v>
      </c>
      <c r="AG12" s="107">
        <v>1.8</v>
      </c>
      <c r="AI12" s="107"/>
      <c r="AJ12" s="107">
        <v>1.1000000000000001</v>
      </c>
      <c r="AK12" s="107"/>
      <c r="AL12" s="107">
        <v>0.8</v>
      </c>
      <c r="AM12" s="107"/>
    </row>
    <row r="13" spans="1:39" x14ac:dyDescent="0.2">
      <c r="A13" s="107">
        <v>110</v>
      </c>
      <c r="B13" s="107">
        <v>0.2</v>
      </c>
      <c r="C13" s="107">
        <v>92.1</v>
      </c>
      <c r="D13" s="107">
        <v>367.1</v>
      </c>
      <c r="E13" s="107">
        <v>633.1</v>
      </c>
      <c r="F13" s="107">
        <v>32.700000000000003</v>
      </c>
      <c r="G13" s="107">
        <v>81.7</v>
      </c>
      <c r="H13" s="107">
        <v>93.5</v>
      </c>
      <c r="I13" s="107">
        <v>18.3</v>
      </c>
      <c r="J13" s="107">
        <v>12.9</v>
      </c>
      <c r="K13" s="107">
        <v>0.8</v>
      </c>
      <c r="N13" s="107">
        <v>0.6</v>
      </c>
      <c r="P13" s="107">
        <v>188</v>
      </c>
      <c r="Q13" s="107">
        <v>4.8</v>
      </c>
      <c r="R13" s="107">
        <v>2.1</v>
      </c>
      <c r="T13" s="107">
        <v>0.1</v>
      </c>
      <c r="X13" s="107">
        <v>2.4</v>
      </c>
      <c r="Z13" s="107">
        <v>2.2999999999999998</v>
      </c>
      <c r="AA13" s="107">
        <v>2</v>
      </c>
      <c r="AC13" s="107">
        <v>1.1000000000000001</v>
      </c>
      <c r="AE13" s="107">
        <v>1</v>
      </c>
      <c r="AG13" s="107">
        <v>0.1</v>
      </c>
      <c r="AI13" s="107"/>
      <c r="AJ13" s="107">
        <v>0.4</v>
      </c>
      <c r="AK13" s="107"/>
      <c r="AL13" s="107">
        <v>0.6</v>
      </c>
      <c r="AM13" s="107">
        <v>0.1</v>
      </c>
    </row>
    <row r="14" spans="1:39" x14ac:dyDescent="0.2">
      <c r="A14" s="107">
        <v>120</v>
      </c>
      <c r="B14" s="107">
        <v>3</v>
      </c>
      <c r="C14" s="107">
        <v>97.4</v>
      </c>
      <c r="D14" s="107">
        <v>281.8</v>
      </c>
      <c r="E14" s="107">
        <v>714.5</v>
      </c>
      <c r="F14" s="107">
        <v>40.799999999999997</v>
      </c>
      <c r="G14" s="107">
        <v>114.8</v>
      </c>
      <c r="H14" s="107">
        <v>117.6</v>
      </c>
      <c r="I14" s="107">
        <v>21.4</v>
      </c>
      <c r="J14" s="107">
        <v>11.5</v>
      </c>
      <c r="K14" s="107">
        <v>0.7</v>
      </c>
      <c r="M14" s="107">
        <v>0</v>
      </c>
      <c r="N14" s="107">
        <v>0.1</v>
      </c>
      <c r="O14" s="107">
        <v>0.1</v>
      </c>
      <c r="P14" s="107">
        <v>148.5</v>
      </c>
      <c r="Q14" s="107">
        <v>5.0999999999999996</v>
      </c>
      <c r="R14" s="107">
        <v>1.7</v>
      </c>
      <c r="T14" s="107">
        <v>0.2</v>
      </c>
      <c r="V14" s="107">
        <v>2</v>
      </c>
      <c r="W14" s="107">
        <v>12.2</v>
      </c>
      <c r="X14" s="107">
        <v>4.4000000000000004</v>
      </c>
      <c r="AB14" s="107">
        <v>2.4</v>
      </c>
      <c r="AC14" s="107">
        <v>4.9000000000000004</v>
      </c>
      <c r="AD14" s="107">
        <v>1.4</v>
      </c>
      <c r="AE14" s="107">
        <v>1.2</v>
      </c>
      <c r="AG14" s="107">
        <v>1.9</v>
      </c>
      <c r="AI14" s="107"/>
      <c r="AJ14" s="107"/>
      <c r="AK14" s="107"/>
      <c r="AL14" s="107">
        <v>1</v>
      </c>
      <c r="AM14" s="107">
        <v>0.4</v>
      </c>
    </row>
    <row r="15" spans="1:39" x14ac:dyDescent="0.2">
      <c r="A15" s="107">
        <v>130</v>
      </c>
      <c r="B15" s="107">
        <v>1.8</v>
      </c>
      <c r="C15" s="107">
        <v>78.599999999999994</v>
      </c>
      <c r="D15" s="107">
        <v>479.5</v>
      </c>
      <c r="E15" s="107">
        <v>600.79999999999995</v>
      </c>
      <c r="F15" s="107">
        <v>43.1</v>
      </c>
      <c r="G15" s="107">
        <v>145</v>
      </c>
      <c r="H15" s="107">
        <v>122.3</v>
      </c>
      <c r="I15" s="107">
        <v>17.3</v>
      </c>
      <c r="J15" s="107">
        <v>9.4</v>
      </c>
      <c r="K15" s="107">
        <v>0.6</v>
      </c>
      <c r="N15" s="107">
        <v>0.8</v>
      </c>
      <c r="O15" s="107">
        <v>0.3</v>
      </c>
      <c r="P15" s="107">
        <v>133.69999999999999</v>
      </c>
      <c r="Q15" s="107">
        <v>4.0999999999999996</v>
      </c>
      <c r="R15" s="107">
        <v>2</v>
      </c>
      <c r="T15" s="107">
        <v>0.1</v>
      </c>
      <c r="V15" s="107">
        <v>1.5</v>
      </c>
      <c r="W15" s="107">
        <v>1.2</v>
      </c>
      <c r="X15" s="107">
        <v>2.6</v>
      </c>
      <c r="Y15" s="107">
        <v>2.1</v>
      </c>
      <c r="Z15" s="107">
        <v>1.8</v>
      </c>
      <c r="AB15" s="107">
        <v>6.9</v>
      </c>
      <c r="AC15" s="107">
        <v>2.4</v>
      </c>
      <c r="AE15" s="107">
        <v>1.9</v>
      </c>
      <c r="AG15" s="107">
        <v>0.9</v>
      </c>
      <c r="AI15" s="107"/>
      <c r="AJ15" s="107"/>
      <c r="AK15" s="107"/>
      <c r="AL15" s="107">
        <v>0.5</v>
      </c>
      <c r="AM15" s="107"/>
    </row>
    <row r="16" spans="1:39" x14ac:dyDescent="0.2">
      <c r="A16" s="107">
        <v>140</v>
      </c>
      <c r="B16" s="107">
        <v>3.6</v>
      </c>
      <c r="C16" s="107">
        <v>7.3</v>
      </c>
      <c r="D16" s="107">
        <v>29.2</v>
      </c>
      <c r="E16" s="107">
        <v>101.2</v>
      </c>
      <c r="F16" s="107">
        <v>7.1</v>
      </c>
      <c r="G16" s="107">
        <v>39</v>
      </c>
      <c r="H16" s="107">
        <v>5.9</v>
      </c>
      <c r="I16" s="107">
        <v>2.4</v>
      </c>
      <c r="J16" s="107">
        <v>0.5</v>
      </c>
      <c r="L16" s="107">
        <v>36.799999999999997</v>
      </c>
      <c r="M16" s="107">
        <v>2.4</v>
      </c>
      <c r="N16" s="107">
        <v>1703.5</v>
      </c>
      <c r="O16" s="107">
        <v>0.3</v>
      </c>
      <c r="P16" s="107">
        <v>5.4</v>
      </c>
      <c r="Q16" s="107">
        <v>0.5</v>
      </c>
      <c r="T16" s="107">
        <v>2.1</v>
      </c>
      <c r="U16" s="107">
        <v>2.6</v>
      </c>
      <c r="V16" s="107">
        <v>0.6</v>
      </c>
      <c r="X16" s="107">
        <v>1</v>
      </c>
      <c r="AA16" s="107">
        <v>1.9</v>
      </c>
      <c r="AB16" s="107">
        <v>0.7</v>
      </c>
      <c r="AH16" s="107">
        <v>0.3</v>
      </c>
      <c r="AI16" s="107"/>
      <c r="AJ16" s="107">
        <v>0.3</v>
      </c>
      <c r="AK16" s="107"/>
      <c r="AL16" s="107"/>
      <c r="AM16" s="107"/>
    </row>
    <row r="17" spans="1:39" x14ac:dyDescent="0.2">
      <c r="A17" s="107">
        <v>150</v>
      </c>
      <c r="B17" s="107">
        <v>3.4</v>
      </c>
      <c r="C17" s="107">
        <v>5.7</v>
      </c>
      <c r="D17" s="107">
        <v>111</v>
      </c>
      <c r="E17" s="107">
        <v>98.7</v>
      </c>
      <c r="F17" s="107">
        <v>10.8</v>
      </c>
      <c r="G17" s="107">
        <v>61</v>
      </c>
      <c r="H17" s="107">
        <v>8</v>
      </c>
      <c r="I17" s="107">
        <v>3.2</v>
      </c>
      <c r="J17" s="107">
        <v>0.5</v>
      </c>
      <c r="L17" s="107">
        <v>26.5</v>
      </c>
      <c r="M17" s="107">
        <v>1.9</v>
      </c>
      <c r="N17" s="107">
        <v>1252.3</v>
      </c>
      <c r="P17" s="107">
        <v>4.3</v>
      </c>
      <c r="Q17" s="107">
        <v>0.3</v>
      </c>
      <c r="T17" s="107">
        <v>2</v>
      </c>
      <c r="U17" s="107">
        <v>3.1</v>
      </c>
      <c r="V17" s="107">
        <v>1.7</v>
      </c>
      <c r="X17" s="107">
        <v>1.4</v>
      </c>
      <c r="Y17" s="107">
        <v>3.2</v>
      </c>
      <c r="AA17" s="107">
        <v>1</v>
      </c>
      <c r="AC17" s="107">
        <v>2.4</v>
      </c>
      <c r="AD17" s="107">
        <v>0.9</v>
      </c>
      <c r="AI17" s="107"/>
      <c r="AJ17" s="107">
        <v>0.6</v>
      </c>
      <c r="AK17" s="107"/>
      <c r="AL17" s="107"/>
      <c r="AM17" s="107"/>
    </row>
    <row r="18" spans="1:39" x14ac:dyDescent="0.2">
      <c r="A18" s="107">
        <v>160</v>
      </c>
      <c r="B18" s="107">
        <v>6.4</v>
      </c>
      <c r="C18" s="107">
        <v>48.5</v>
      </c>
      <c r="D18" s="107">
        <v>854.3</v>
      </c>
      <c r="E18" s="107">
        <v>1090.2</v>
      </c>
      <c r="F18" s="107">
        <v>109.6</v>
      </c>
      <c r="G18" s="107">
        <v>724.3</v>
      </c>
      <c r="H18" s="107">
        <v>93.6</v>
      </c>
      <c r="I18" s="107">
        <v>42.6</v>
      </c>
      <c r="J18" s="107">
        <v>5.5</v>
      </c>
      <c r="K18" s="107">
        <v>0.3</v>
      </c>
      <c r="M18" s="107">
        <v>0.6</v>
      </c>
      <c r="N18" s="107">
        <v>1</v>
      </c>
      <c r="P18" s="107">
        <v>15.8</v>
      </c>
      <c r="Q18" s="107">
        <v>2</v>
      </c>
      <c r="R18" s="107">
        <v>0.3</v>
      </c>
      <c r="V18" s="107">
        <v>0.9</v>
      </c>
      <c r="W18" s="107">
        <v>6.4</v>
      </c>
      <c r="X18" s="107">
        <v>2.2999999999999998</v>
      </c>
      <c r="Z18" s="107">
        <v>7.8</v>
      </c>
      <c r="AA18" s="107">
        <v>8</v>
      </c>
      <c r="AB18" s="107">
        <v>1.1000000000000001</v>
      </c>
      <c r="AG18" s="107">
        <v>5.8</v>
      </c>
      <c r="AI18" s="107"/>
      <c r="AJ18" s="107">
        <v>1</v>
      </c>
      <c r="AK18" s="107"/>
      <c r="AL18" s="107">
        <v>1.1000000000000001</v>
      </c>
      <c r="AM18" s="107"/>
    </row>
    <row r="19" spans="1:39" x14ac:dyDescent="0.2">
      <c r="A19" s="107">
        <v>170</v>
      </c>
      <c r="B19" s="107">
        <v>5.4</v>
      </c>
      <c r="C19" s="107">
        <v>18.5</v>
      </c>
      <c r="D19" s="107">
        <v>1359.7</v>
      </c>
      <c r="E19" s="107">
        <v>1116.8</v>
      </c>
      <c r="F19" s="107">
        <v>127.1</v>
      </c>
      <c r="G19" s="107">
        <v>1519.2</v>
      </c>
      <c r="H19" s="107">
        <v>29.6</v>
      </c>
      <c r="I19" s="107">
        <v>37.5</v>
      </c>
      <c r="J19" s="107">
        <v>1.3</v>
      </c>
      <c r="K19" s="107">
        <v>0.4</v>
      </c>
      <c r="N19" s="107">
        <v>2.2000000000000002</v>
      </c>
      <c r="P19" s="107">
        <v>6.1</v>
      </c>
      <c r="Q19" s="107">
        <v>0.7</v>
      </c>
      <c r="V19" s="107">
        <v>2.6</v>
      </c>
      <c r="W19" s="107">
        <v>4.4000000000000004</v>
      </c>
      <c r="X19" s="107">
        <v>1.2</v>
      </c>
      <c r="AA19" s="107">
        <v>2</v>
      </c>
      <c r="AC19" s="107">
        <v>3.1</v>
      </c>
      <c r="AE19" s="107">
        <v>0.2</v>
      </c>
      <c r="AG19" s="107">
        <v>6.8</v>
      </c>
      <c r="AI19" s="107"/>
      <c r="AJ19" s="107">
        <v>0.6</v>
      </c>
      <c r="AK19" s="107">
        <v>0.1</v>
      </c>
      <c r="AL19" s="107"/>
      <c r="AM19" s="107"/>
    </row>
    <row r="20" spans="1:39" x14ac:dyDescent="0.2">
      <c r="A20" s="107">
        <v>180</v>
      </c>
      <c r="B20" s="107">
        <v>4.5</v>
      </c>
      <c r="C20" s="107">
        <v>10.199999999999999</v>
      </c>
      <c r="D20" s="107">
        <v>1212.2</v>
      </c>
      <c r="E20" s="107">
        <v>990.7</v>
      </c>
      <c r="F20" s="107">
        <v>136.5</v>
      </c>
      <c r="G20" s="107">
        <v>1816.4</v>
      </c>
      <c r="H20" s="107">
        <v>26.5</v>
      </c>
      <c r="I20" s="107">
        <v>33.5</v>
      </c>
      <c r="J20" s="107">
        <v>0.4</v>
      </c>
      <c r="K20" s="107">
        <v>0.6</v>
      </c>
      <c r="N20" s="107">
        <v>1.9</v>
      </c>
      <c r="P20" s="107">
        <v>1.6</v>
      </c>
      <c r="Q20" s="107">
        <v>0.2</v>
      </c>
      <c r="X20" s="107">
        <v>2.4</v>
      </c>
      <c r="Z20" s="107">
        <v>2</v>
      </c>
      <c r="AC20" s="107">
        <v>4.5999999999999996</v>
      </c>
      <c r="AG20" s="107">
        <v>9.1</v>
      </c>
      <c r="AI20" s="107"/>
      <c r="AJ20" s="107">
        <v>1.9</v>
      </c>
      <c r="AK20" s="107">
        <v>0.1</v>
      </c>
      <c r="AL20" s="107">
        <v>0.9</v>
      </c>
      <c r="AM20" s="107"/>
    </row>
    <row r="21" spans="1:39" x14ac:dyDescent="0.2">
      <c r="A21" s="107">
        <v>190</v>
      </c>
      <c r="B21" s="107">
        <v>6.5</v>
      </c>
      <c r="C21" s="107">
        <v>13.4</v>
      </c>
      <c r="D21" s="107">
        <v>1382.5</v>
      </c>
      <c r="E21" s="107">
        <v>978.2</v>
      </c>
      <c r="F21" s="107">
        <v>127</v>
      </c>
      <c r="G21" s="107">
        <v>1686.3</v>
      </c>
      <c r="H21" s="107">
        <v>20.5</v>
      </c>
      <c r="I21" s="107">
        <v>36.5</v>
      </c>
      <c r="J21" s="107">
        <v>1.3</v>
      </c>
      <c r="K21" s="107">
        <v>0.6</v>
      </c>
      <c r="N21" s="107">
        <v>1.6</v>
      </c>
      <c r="P21" s="107">
        <v>3.7</v>
      </c>
      <c r="Q21" s="107">
        <v>0.4</v>
      </c>
      <c r="W21" s="107">
        <v>2.4</v>
      </c>
      <c r="Z21" s="107">
        <v>1.4</v>
      </c>
      <c r="AC21" s="107">
        <v>1.8</v>
      </c>
      <c r="AF21" s="107">
        <v>1.2</v>
      </c>
      <c r="AG21" s="107">
        <v>7.6</v>
      </c>
      <c r="AI21" s="107"/>
      <c r="AJ21" s="107">
        <v>0.5</v>
      </c>
      <c r="AK21" s="107"/>
      <c r="AL21" s="107"/>
      <c r="AM21" s="107"/>
    </row>
    <row r="22" spans="1:39" x14ac:dyDescent="0.2">
      <c r="A22" s="107">
        <v>200</v>
      </c>
      <c r="B22" s="107">
        <v>7.8</v>
      </c>
      <c r="C22" s="107">
        <v>25.8</v>
      </c>
      <c r="D22" s="107">
        <v>1407.5</v>
      </c>
      <c r="E22" s="107">
        <v>1119.5</v>
      </c>
      <c r="F22" s="107">
        <v>121.2</v>
      </c>
      <c r="G22" s="107">
        <v>1423.5</v>
      </c>
      <c r="H22" s="107">
        <v>34.6</v>
      </c>
      <c r="I22" s="107">
        <v>37.9</v>
      </c>
      <c r="J22" s="107">
        <v>2.4</v>
      </c>
      <c r="K22" s="107">
        <v>0.5</v>
      </c>
      <c r="N22" s="107">
        <v>2.2000000000000002</v>
      </c>
      <c r="P22" s="107">
        <v>6.3</v>
      </c>
      <c r="Q22" s="107">
        <v>1</v>
      </c>
      <c r="V22" s="107">
        <v>1.1000000000000001</v>
      </c>
      <c r="X22" s="107">
        <v>3.4</v>
      </c>
      <c r="AA22" s="107">
        <v>1.6</v>
      </c>
      <c r="AC22" s="107">
        <v>1.7</v>
      </c>
      <c r="AG22" s="107">
        <v>6.3</v>
      </c>
      <c r="AI22" s="107"/>
      <c r="AJ22" s="107">
        <v>0.2</v>
      </c>
      <c r="AK22" s="107"/>
      <c r="AL22" s="107">
        <v>0.3</v>
      </c>
      <c r="AM22" s="107"/>
    </row>
    <row r="23" spans="1:39" x14ac:dyDescent="0.2">
      <c r="A23" s="107">
        <v>210</v>
      </c>
      <c r="B23" s="107">
        <v>4.2</v>
      </c>
      <c r="C23" s="107">
        <v>21.2</v>
      </c>
      <c r="D23" s="107">
        <v>1070.8</v>
      </c>
      <c r="E23" s="107">
        <v>991.3</v>
      </c>
      <c r="F23" s="107">
        <v>110.3</v>
      </c>
      <c r="G23" s="107">
        <v>1602.7</v>
      </c>
      <c r="H23" s="107">
        <v>27.3</v>
      </c>
      <c r="I23" s="107">
        <v>32.700000000000003</v>
      </c>
      <c r="J23" s="107">
        <v>2.2000000000000002</v>
      </c>
      <c r="K23" s="107">
        <v>0.3</v>
      </c>
      <c r="M23" s="107">
        <v>0.2</v>
      </c>
      <c r="N23" s="107">
        <v>1.6</v>
      </c>
      <c r="P23" s="107">
        <v>9.6</v>
      </c>
      <c r="Q23" s="107">
        <v>0.9</v>
      </c>
      <c r="R23" s="107">
        <v>0.3</v>
      </c>
      <c r="V23" s="107">
        <v>0.3</v>
      </c>
      <c r="W23" s="107">
        <v>3.9</v>
      </c>
      <c r="X23" s="107">
        <v>1.8</v>
      </c>
      <c r="Z23" s="107">
        <v>5.0999999999999996</v>
      </c>
      <c r="AA23" s="107">
        <v>1.4</v>
      </c>
      <c r="AB23" s="107">
        <v>2.6</v>
      </c>
      <c r="AF23" s="107">
        <v>0.5</v>
      </c>
      <c r="AG23" s="107">
        <v>7</v>
      </c>
      <c r="AI23" s="107"/>
      <c r="AJ23" s="107"/>
      <c r="AK23" s="107"/>
      <c r="AL23" s="107">
        <v>0.5</v>
      </c>
      <c r="AM23" s="107"/>
    </row>
    <row r="24" spans="1:39" x14ac:dyDescent="0.2">
      <c r="A24" s="107">
        <v>220</v>
      </c>
      <c r="B24" s="107">
        <v>1.5</v>
      </c>
      <c r="C24" s="107">
        <v>8</v>
      </c>
      <c r="D24" s="107">
        <v>1252.5</v>
      </c>
      <c r="E24" s="107">
        <v>1073.5</v>
      </c>
      <c r="F24" s="107">
        <v>117.3</v>
      </c>
      <c r="G24" s="107">
        <v>1416.4</v>
      </c>
      <c r="H24" s="107">
        <v>25.4</v>
      </c>
      <c r="I24" s="107">
        <v>36.4</v>
      </c>
      <c r="J24" s="107">
        <v>1.7</v>
      </c>
      <c r="K24" s="107">
        <v>0.4</v>
      </c>
      <c r="N24" s="107">
        <v>1.8</v>
      </c>
      <c r="P24" s="107">
        <v>6.3</v>
      </c>
      <c r="Q24" s="107">
        <v>1</v>
      </c>
      <c r="R24" s="107">
        <v>0.1</v>
      </c>
      <c r="V24" s="107">
        <v>0.2</v>
      </c>
      <c r="X24" s="107">
        <v>1.2</v>
      </c>
      <c r="Y24" s="107">
        <v>21.6</v>
      </c>
      <c r="Z24" s="107">
        <v>12.7</v>
      </c>
      <c r="AA24" s="107">
        <v>1.2</v>
      </c>
      <c r="AB24" s="107">
        <v>13.3</v>
      </c>
      <c r="AC24" s="107">
        <v>11.6</v>
      </c>
      <c r="AF24" s="107">
        <v>0.4</v>
      </c>
      <c r="AG24" s="107">
        <v>7.8</v>
      </c>
      <c r="AI24" s="107"/>
      <c r="AJ24" s="107">
        <v>0.6</v>
      </c>
      <c r="AK24" s="107"/>
      <c r="AL24" s="107">
        <v>0.2</v>
      </c>
      <c r="AM24" s="107"/>
    </row>
    <row r="25" spans="1:39" x14ac:dyDescent="0.2">
      <c r="A25" s="107">
        <v>230</v>
      </c>
      <c r="B25" s="107">
        <v>4.0999999999999996</v>
      </c>
      <c r="C25" s="107">
        <v>21.9</v>
      </c>
      <c r="D25" s="107">
        <v>1043.5999999999999</v>
      </c>
      <c r="E25" s="107">
        <v>1072.8</v>
      </c>
      <c r="F25" s="107">
        <v>119.3</v>
      </c>
      <c r="G25" s="107">
        <v>1349.5</v>
      </c>
      <c r="H25" s="107">
        <v>31.7</v>
      </c>
      <c r="I25" s="107">
        <v>38.299999999999997</v>
      </c>
      <c r="J25" s="107">
        <v>2.2999999999999998</v>
      </c>
      <c r="K25" s="107">
        <v>0.4</v>
      </c>
      <c r="N25" s="107">
        <v>1.8</v>
      </c>
      <c r="P25" s="107">
        <v>6.1</v>
      </c>
      <c r="Q25" s="107">
        <v>1</v>
      </c>
      <c r="V25" s="107">
        <v>0.9</v>
      </c>
      <c r="W25" s="107">
        <v>8.3000000000000007</v>
      </c>
      <c r="X25" s="107">
        <v>1.8</v>
      </c>
      <c r="Y25" s="107">
        <v>8.6999999999999993</v>
      </c>
      <c r="AB25" s="107">
        <v>0.3</v>
      </c>
      <c r="AC25" s="107">
        <v>3.1</v>
      </c>
      <c r="AG25" s="107">
        <v>7.2</v>
      </c>
      <c r="AI25" s="107"/>
      <c r="AJ25" s="107">
        <v>1.1000000000000001</v>
      </c>
      <c r="AK25" s="107"/>
      <c r="AL25" s="107">
        <v>0.2</v>
      </c>
      <c r="AM25" s="107"/>
    </row>
    <row r="26" spans="1:39" x14ac:dyDescent="0.2">
      <c r="A26" s="107">
        <v>235</v>
      </c>
      <c r="B26" s="107">
        <v>8.3000000000000007</v>
      </c>
      <c r="C26" s="107">
        <v>18.2</v>
      </c>
      <c r="D26" s="107">
        <v>1115.0999999999999</v>
      </c>
      <c r="E26" s="107">
        <v>1104.8</v>
      </c>
      <c r="F26" s="107">
        <v>131.6</v>
      </c>
      <c r="G26" s="107">
        <v>1459.3</v>
      </c>
      <c r="H26" s="107">
        <v>40.4</v>
      </c>
      <c r="I26" s="107">
        <v>36.6</v>
      </c>
      <c r="J26" s="107">
        <v>2.2000000000000002</v>
      </c>
      <c r="M26" s="107">
        <v>0.2</v>
      </c>
      <c r="N26" s="107">
        <v>2.2999999999999998</v>
      </c>
      <c r="P26" s="107">
        <v>5.6</v>
      </c>
      <c r="Q26" s="107">
        <v>0.7</v>
      </c>
      <c r="X26" s="107">
        <v>0.8</v>
      </c>
      <c r="Z26" s="107">
        <v>1.6</v>
      </c>
      <c r="AA26" s="107">
        <v>0.7</v>
      </c>
      <c r="AC26" s="107">
        <v>1.3</v>
      </c>
      <c r="AG26" s="107">
        <v>7.7</v>
      </c>
      <c r="AI26" s="107"/>
      <c r="AJ26" s="107"/>
      <c r="AK26" s="107"/>
      <c r="AL26" s="107">
        <v>0.4</v>
      </c>
      <c r="AM26" s="107"/>
    </row>
    <row r="28" spans="1:39" x14ac:dyDescent="0.2">
      <c r="AI28" s="107"/>
      <c r="AJ28" s="107"/>
      <c r="AK28" s="107"/>
      <c r="AL28" s="107"/>
      <c r="AM28" s="107"/>
    </row>
    <row r="29" spans="1:39" x14ac:dyDescent="0.2">
      <c r="AI29" s="107"/>
      <c r="AJ29" s="107"/>
      <c r="AK29" s="107"/>
      <c r="AL29" s="107"/>
      <c r="AM29" s="107"/>
    </row>
    <row r="30" spans="1:39" x14ac:dyDescent="0.2">
      <c r="AI30" s="107"/>
      <c r="AJ30" s="107"/>
      <c r="AK30" s="107"/>
      <c r="AL30" s="107"/>
      <c r="AM30" s="107"/>
    </row>
    <row r="31" spans="1:39" x14ac:dyDescent="0.2">
      <c r="AI31" s="107"/>
      <c r="AJ31" s="107"/>
      <c r="AK31" s="107"/>
      <c r="AL31" s="107"/>
      <c r="AM31" s="107"/>
    </row>
    <row r="32" spans="1:39" x14ac:dyDescent="0.2">
      <c r="AI32" s="107"/>
      <c r="AJ32" s="107"/>
      <c r="AK32" s="107"/>
      <c r="AL32" s="107"/>
      <c r="AM32" s="107"/>
    </row>
    <row r="33" spans="35:39" x14ac:dyDescent="0.2">
      <c r="AI33" s="107"/>
      <c r="AJ33" s="107"/>
      <c r="AK33" s="107"/>
      <c r="AL33" s="107"/>
      <c r="AM33" s="107"/>
    </row>
    <row r="34" spans="35:39" x14ac:dyDescent="0.2">
      <c r="AI34" s="107"/>
      <c r="AJ34" s="107"/>
      <c r="AK34" s="107"/>
      <c r="AL34" s="107"/>
      <c r="AM34" s="107"/>
    </row>
    <row r="35" spans="35:39" x14ac:dyDescent="0.2">
      <c r="AI35" s="107"/>
      <c r="AJ35" s="107"/>
      <c r="AK35" s="107"/>
      <c r="AL35" s="107"/>
      <c r="AM35" s="107"/>
    </row>
    <row r="36" spans="35:39" x14ac:dyDescent="0.2">
      <c r="AI36" s="107"/>
      <c r="AJ36" s="107"/>
      <c r="AK36" s="107"/>
      <c r="AL36" s="107"/>
      <c r="AM36" s="107"/>
    </row>
    <row r="37" spans="35:39" x14ac:dyDescent="0.2">
      <c r="AI37" s="107"/>
      <c r="AJ37" s="107"/>
      <c r="AK37" s="107"/>
      <c r="AL37" s="107"/>
      <c r="AM37" s="107"/>
    </row>
    <row r="38" spans="35:39" x14ac:dyDescent="0.2">
      <c r="AI38" s="107"/>
      <c r="AJ38" s="107"/>
      <c r="AK38" s="107"/>
      <c r="AL38" s="107"/>
      <c r="AM38" s="107"/>
    </row>
    <row r="39" spans="35:39" x14ac:dyDescent="0.2">
      <c r="AI39" s="107"/>
      <c r="AJ39" s="107"/>
      <c r="AK39" s="107"/>
      <c r="AL39" s="107"/>
      <c r="AM39" s="107"/>
    </row>
    <row r="40" spans="35:39" x14ac:dyDescent="0.2">
      <c r="AI40" s="107"/>
      <c r="AJ40" s="107"/>
      <c r="AK40" s="107"/>
      <c r="AL40" s="107"/>
      <c r="AM40" s="107"/>
    </row>
    <row r="41" spans="35:39" x14ac:dyDescent="0.2">
      <c r="AI41" s="107"/>
      <c r="AJ41" s="107"/>
      <c r="AK41" s="107"/>
      <c r="AL41" s="107"/>
      <c r="AM41" s="107"/>
    </row>
    <row r="42" spans="35:39" x14ac:dyDescent="0.2">
      <c r="AI42" s="107"/>
      <c r="AJ42" s="107"/>
      <c r="AK42" s="107"/>
      <c r="AL42" s="107"/>
      <c r="AM42" s="107"/>
    </row>
    <row r="43" spans="35:39" x14ac:dyDescent="0.2">
      <c r="AI43" s="107"/>
      <c r="AJ43" s="107"/>
      <c r="AK43" s="107"/>
      <c r="AL43" s="107"/>
      <c r="AM43" s="107"/>
    </row>
    <row r="44" spans="35:39" x14ac:dyDescent="0.2">
      <c r="AI44" s="107"/>
      <c r="AJ44" s="107"/>
      <c r="AK44" s="107"/>
      <c r="AL44" s="107"/>
      <c r="AM44" s="107"/>
    </row>
    <row r="45" spans="35:39" x14ac:dyDescent="0.2">
      <c r="AI45" s="107"/>
      <c r="AJ45" s="107"/>
      <c r="AK45" s="107"/>
      <c r="AL45" s="107"/>
      <c r="AM45" s="107"/>
    </row>
    <row r="46" spans="35:39" x14ac:dyDescent="0.2">
      <c r="AI46" s="107"/>
      <c r="AJ46" s="107"/>
      <c r="AK46" s="107"/>
      <c r="AL46" s="107"/>
      <c r="AM46" s="107"/>
    </row>
    <row r="47" spans="35:39" x14ac:dyDescent="0.2">
      <c r="AI47" s="107"/>
      <c r="AJ47" s="107"/>
      <c r="AK47" s="107"/>
      <c r="AL47" s="107"/>
      <c r="AM47" s="107"/>
    </row>
    <row r="48" spans="35:39" x14ac:dyDescent="0.2">
      <c r="AI48" s="107"/>
      <c r="AJ48" s="107"/>
      <c r="AK48" s="107"/>
      <c r="AL48" s="107"/>
      <c r="AM48" s="107"/>
    </row>
    <row r="49" spans="35:39" x14ac:dyDescent="0.2">
      <c r="AI49" s="107"/>
      <c r="AJ49" s="107"/>
      <c r="AK49" s="107"/>
      <c r="AL49" s="107"/>
      <c r="AM49" s="107"/>
    </row>
    <row r="50" spans="35:39" x14ac:dyDescent="0.2">
      <c r="AI50" s="107"/>
      <c r="AJ50" s="107"/>
      <c r="AK50" s="107"/>
      <c r="AL50" s="107"/>
      <c r="AM50" s="107"/>
    </row>
    <row r="51" spans="35:39" x14ac:dyDescent="0.2">
      <c r="AI51" s="107"/>
      <c r="AJ51" s="107"/>
      <c r="AK51" s="107"/>
    </row>
    <row r="52" spans="35:39" x14ac:dyDescent="0.2">
      <c r="AI52" s="107"/>
      <c r="AJ52" s="107"/>
      <c r="AK52" s="107"/>
    </row>
    <row r="53" spans="35:39" x14ac:dyDescent="0.2">
      <c r="AI53" s="107"/>
      <c r="AJ53" s="107"/>
      <c r="AK53" s="107"/>
    </row>
    <row r="54" spans="35:39" x14ac:dyDescent="0.2">
      <c r="AI54" s="107"/>
      <c r="AJ54" s="107"/>
      <c r="AK54" s="107"/>
    </row>
    <row r="55" spans="35:39" x14ac:dyDescent="0.2">
      <c r="AI55" s="107"/>
      <c r="AJ55" s="107"/>
      <c r="AK55" s="107"/>
    </row>
    <row r="56" spans="35:39" x14ac:dyDescent="0.2">
      <c r="AI56" s="107"/>
      <c r="AJ56" s="107"/>
      <c r="AK56" s="107"/>
    </row>
    <row r="57" spans="35:39" x14ac:dyDescent="0.2">
      <c r="AI57" s="107"/>
      <c r="AJ57" s="107"/>
      <c r="AK57" s="107"/>
    </row>
    <row r="58" spans="35:39" x14ac:dyDescent="0.2">
      <c r="AI58" s="107"/>
      <c r="AJ58" s="107"/>
      <c r="AK58" s="107"/>
    </row>
    <row r="59" spans="35:39" x14ac:dyDescent="0.2">
      <c r="AI59" s="107"/>
      <c r="AJ59" s="107"/>
      <c r="AK59" s="107"/>
    </row>
    <row r="60" spans="35:39" x14ac:dyDescent="0.2">
      <c r="AI60" s="107"/>
      <c r="AJ60" s="107"/>
      <c r="AK60" s="107"/>
    </row>
    <row r="61" spans="35:39" x14ac:dyDescent="0.2">
      <c r="AI61" s="107"/>
      <c r="AJ61" s="107"/>
      <c r="AK61" s="107"/>
    </row>
    <row r="62" spans="35:39" x14ac:dyDescent="0.2">
      <c r="AI62" s="107"/>
      <c r="AJ62" s="107"/>
      <c r="AK62" s="107"/>
    </row>
    <row r="63" spans="35:39" x14ac:dyDescent="0.2">
      <c r="AI63" s="107"/>
      <c r="AJ63" s="107"/>
      <c r="AK63" s="107"/>
    </row>
    <row r="64" spans="35:39" x14ac:dyDescent="0.2">
      <c r="AI64" s="107"/>
      <c r="AJ64" s="107"/>
      <c r="AK64" s="107"/>
    </row>
    <row r="65" spans="35:37" x14ac:dyDescent="0.2">
      <c r="AI65" s="107"/>
      <c r="AJ65" s="107"/>
      <c r="AK65" s="107"/>
    </row>
    <row r="66" spans="35:37" x14ac:dyDescent="0.2">
      <c r="AI66" s="107"/>
      <c r="AJ66" s="107"/>
      <c r="AK66" s="107"/>
    </row>
    <row r="67" spans="35:37" x14ac:dyDescent="0.2">
      <c r="AI67" s="107"/>
      <c r="AJ67" s="107"/>
      <c r="AK67" s="107"/>
    </row>
    <row r="68" spans="35:37" x14ac:dyDescent="0.2">
      <c r="AI68" s="107"/>
      <c r="AJ68" s="107"/>
      <c r="AK68" s="107"/>
    </row>
    <row r="69" spans="35:37" x14ac:dyDescent="0.2">
      <c r="AI69" s="107"/>
      <c r="AJ69" s="107"/>
      <c r="AK69" s="107"/>
    </row>
    <row r="70" spans="35:37" x14ac:dyDescent="0.2">
      <c r="AI70" s="107"/>
      <c r="AJ70" s="107"/>
      <c r="AK70" s="107"/>
    </row>
    <row r="71" spans="35:37" x14ac:dyDescent="0.2">
      <c r="AI71" s="107"/>
      <c r="AJ71" s="107"/>
      <c r="AK71" s="107"/>
    </row>
    <row r="72" spans="35:37" x14ac:dyDescent="0.2">
      <c r="AI72" s="107"/>
      <c r="AJ72" s="107"/>
      <c r="AK72" s="107"/>
    </row>
    <row r="73" spans="35:37" x14ac:dyDescent="0.2">
      <c r="AI73" s="107"/>
      <c r="AJ73" s="107"/>
      <c r="AK73" s="107"/>
    </row>
    <row r="74" spans="35:37" x14ac:dyDescent="0.2">
      <c r="AI74" s="107"/>
      <c r="AJ74" s="107"/>
      <c r="AK74" s="107"/>
    </row>
    <row r="75" spans="35:37" x14ac:dyDescent="0.2">
      <c r="AI75" s="107"/>
      <c r="AJ75" s="107"/>
      <c r="AK75" s="107"/>
    </row>
    <row r="76" spans="35:37" x14ac:dyDescent="0.2">
      <c r="AI76" s="107"/>
      <c r="AJ76" s="107"/>
      <c r="AK76" s="107"/>
    </row>
    <row r="77" spans="35:37" x14ac:dyDescent="0.2">
      <c r="AI77" s="107"/>
      <c r="AJ77" s="107"/>
      <c r="AK77" s="107"/>
    </row>
    <row r="78" spans="35:37" x14ac:dyDescent="0.2">
      <c r="AI78" s="107"/>
      <c r="AJ78" s="107"/>
      <c r="AK78" s="107"/>
    </row>
    <row r="79" spans="35:37" x14ac:dyDescent="0.2">
      <c r="AI79" s="107"/>
      <c r="AJ79" s="107"/>
      <c r="AK79" s="107"/>
    </row>
    <row r="80" spans="35:37" x14ac:dyDescent="0.2">
      <c r="AI80" s="107"/>
      <c r="AJ80" s="107"/>
      <c r="AK80" s="107"/>
    </row>
  </sheetData>
  <sortState ref="A3:AM53">
    <sortCondition ref="A3"/>
  </sortState>
  <mergeCells count="1">
    <mergeCell ref="B1:AM1"/>
  </mergeCells>
  <conditionalFormatting sqref="O2">
    <cfRule type="cellIs" dxfId="1" priority="1" operator="equal">
      <formula>O$78</formula>
    </cfRule>
  </conditionalFormatting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>
    <tabColor rgb="FFF3AFC8"/>
  </sheetPr>
  <dimension ref="A1:DR584"/>
  <sheetViews>
    <sheetView topLeftCell="A4" workbookViewId="0">
      <selection activeCell="K48" sqref="K48"/>
    </sheetView>
  </sheetViews>
  <sheetFormatPr defaultColWidth="8.85546875" defaultRowHeight="15" x14ac:dyDescent="0.25"/>
  <cols>
    <col min="1" max="1" width="8.85546875" style="62"/>
    <col min="2" max="2" width="12.42578125" style="62" bestFit="1" customWidth="1"/>
    <col min="3" max="3" width="8.85546875" style="62"/>
    <col min="4" max="4" width="8.85546875" style="26"/>
    <col min="5" max="5" width="18.140625" style="62" customWidth="1"/>
    <col min="6" max="6" width="17.42578125" style="80" bestFit="1" customWidth="1"/>
    <col min="7" max="7" width="8.85546875" style="62"/>
    <col min="8" max="8" width="8.85546875" style="26"/>
    <col min="9" max="9" width="18.28515625" style="62" customWidth="1"/>
    <col min="10" max="10" width="8.85546875" style="62"/>
    <col min="11" max="11" width="15" style="62" bestFit="1" customWidth="1"/>
    <col min="12" max="25" width="8.85546875" style="62"/>
    <col min="26" max="26" width="3" style="62" customWidth="1"/>
    <col min="27" max="40" width="8.85546875" style="62"/>
    <col min="41" max="41" width="9.140625" style="62" bestFit="1" customWidth="1"/>
    <col min="42" max="42" width="12.28515625" style="62" bestFit="1" customWidth="1"/>
    <col min="43" max="43" width="9" style="62" bestFit="1" customWidth="1"/>
    <col min="44" max="47" width="9.140625" style="62" bestFit="1" customWidth="1"/>
    <col min="48" max="48" width="8.85546875" style="62"/>
    <col min="49" max="49" width="9.140625" style="62" bestFit="1" customWidth="1"/>
    <col min="50" max="50" width="12.42578125" style="62" bestFit="1" customWidth="1"/>
    <col min="51" max="53" width="8.85546875" style="62"/>
    <col min="54" max="54" width="12.28515625" style="62" bestFit="1" customWidth="1"/>
    <col min="55" max="71" width="9" style="62" bestFit="1" customWidth="1"/>
    <col min="72" max="72" width="8.85546875" style="62"/>
    <col min="73" max="79" width="9.140625" style="62" bestFit="1" customWidth="1"/>
    <col min="80" max="80" width="9" style="62" bestFit="1" customWidth="1"/>
    <col min="81" max="82" width="9.140625" style="62" bestFit="1" customWidth="1"/>
    <col min="83" max="84" width="8.85546875" style="62"/>
    <col min="85" max="85" width="9.140625" style="62" bestFit="1" customWidth="1"/>
    <col min="86" max="86" width="8.85546875" style="62"/>
    <col min="87" max="87" width="9.140625" style="62" bestFit="1" customWidth="1"/>
    <col min="88" max="88" width="12.42578125" style="62" bestFit="1" customWidth="1"/>
    <col min="89" max="89" width="9" style="62" bestFit="1" customWidth="1"/>
    <col min="90" max="95" width="9.140625" style="62" bestFit="1" customWidth="1"/>
    <col min="96" max="96" width="12.28515625" style="62" bestFit="1" customWidth="1"/>
    <col min="97" max="99" width="8.85546875" style="62"/>
    <col min="100" max="100" width="12.42578125" style="62" bestFit="1" customWidth="1"/>
    <col min="101" max="117" width="9.140625" style="62" bestFit="1" customWidth="1"/>
    <col min="118" max="118" width="8.85546875" style="62"/>
    <col min="119" max="122" width="9.140625" style="62" bestFit="1" customWidth="1"/>
    <col min="123" max="16384" width="8.85546875" style="62"/>
  </cols>
  <sheetData>
    <row r="1" spans="1:122" x14ac:dyDescent="0.25">
      <c r="B1" s="61"/>
      <c r="C1" s="124" t="s">
        <v>69</v>
      </c>
      <c r="D1" s="125"/>
      <c r="E1" s="125"/>
      <c r="F1" s="79"/>
      <c r="G1" s="121" t="s">
        <v>68</v>
      </c>
      <c r="H1" s="122"/>
      <c r="I1" s="123"/>
      <c r="J1" s="21"/>
    </row>
    <row r="2" spans="1:122" x14ac:dyDescent="0.25">
      <c r="D2" s="27"/>
      <c r="L2" s="62" t="s">
        <v>504</v>
      </c>
    </row>
    <row r="3" spans="1:122" x14ac:dyDescent="0.25">
      <c r="A3" s="78">
        <v>5</v>
      </c>
      <c r="B3" s="52"/>
      <c r="C3" s="117" t="s">
        <v>15</v>
      </c>
      <c r="D3" s="118"/>
      <c r="E3" s="119"/>
      <c r="G3" s="117" t="s">
        <v>222</v>
      </c>
      <c r="H3" s="118"/>
      <c r="I3" s="118"/>
      <c r="L3" s="78" t="s">
        <v>499</v>
      </c>
      <c r="AA3" s="78" t="s">
        <v>500</v>
      </c>
    </row>
    <row r="4" spans="1:122" x14ac:dyDescent="0.25">
      <c r="A4" s="78">
        <f>A3</f>
        <v>5</v>
      </c>
      <c r="C4" s="2" t="s">
        <v>0</v>
      </c>
      <c r="D4" s="3" t="s">
        <v>1</v>
      </c>
      <c r="E4" s="2" t="s">
        <v>2</v>
      </c>
      <c r="G4" s="2" t="s">
        <v>0</v>
      </c>
      <c r="H4" s="3" t="s">
        <v>1</v>
      </c>
      <c r="I4" s="48" t="s">
        <v>2</v>
      </c>
      <c r="AO4" s="62" t="s">
        <v>507</v>
      </c>
      <c r="AV4" s="62">
        <f>2*AH4/61.98</f>
        <v>0</v>
      </c>
      <c r="AY4" s="62">
        <f>2*AK4/152</f>
        <v>0</v>
      </c>
      <c r="AZ4" s="62">
        <f>AL4/74.69</f>
        <v>0</v>
      </c>
      <c r="BC4" s="62" t="s">
        <v>515</v>
      </c>
      <c r="BE4" s="62" t="s">
        <v>515</v>
      </c>
      <c r="BH4" s="62" t="s">
        <v>515</v>
      </c>
      <c r="BI4" s="62" t="s">
        <v>515</v>
      </c>
      <c r="BK4" s="62" t="s">
        <v>527</v>
      </c>
      <c r="BU4" s="78" t="s">
        <v>531</v>
      </c>
      <c r="BV4" s="78"/>
      <c r="BW4" s="78"/>
      <c r="BX4" s="78"/>
      <c r="BY4" s="78"/>
      <c r="BZ4" s="78"/>
      <c r="CA4" s="78"/>
      <c r="CB4" s="78"/>
      <c r="CC4" s="78"/>
      <c r="CD4" s="78"/>
      <c r="CE4" s="78"/>
      <c r="CI4" s="62" t="s">
        <v>507</v>
      </c>
      <c r="CW4" s="62" t="s">
        <v>515</v>
      </c>
      <c r="CY4" s="62" t="s">
        <v>515</v>
      </c>
      <c r="DB4" s="62" t="s">
        <v>515</v>
      </c>
      <c r="DC4" s="62" t="s">
        <v>515</v>
      </c>
      <c r="DE4" s="62" t="s">
        <v>527</v>
      </c>
    </row>
    <row r="5" spans="1:122" x14ac:dyDescent="0.25">
      <c r="A5" s="78">
        <f>A4</f>
        <v>5</v>
      </c>
      <c r="B5" s="82" t="str">
        <f>A5&amp;" semi "&amp;C5</f>
        <v>5 semi MgO</v>
      </c>
      <c r="C5" s="4" t="s">
        <v>3</v>
      </c>
      <c r="D5" s="8">
        <v>40.6</v>
      </c>
      <c r="E5" s="10">
        <f t="shared" ref="E5:E14" si="0">D5*(100-D$15)/100</f>
        <v>34.915999999999997</v>
      </c>
      <c r="F5" s="80" t="str">
        <f t="shared" ref="F5:F36" si="1">A5&amp;" Quant "&amp;G5</f>
        <v>5 Quant SiO2</v>
      </c>
      <c r="G5" s="13" t="s">
        <v>5</v>
      </c>
      <c r="H5" s="5">
        <v>44.814</v>
      </c>
      <c r="I5" s="49">
        <f>H5*(100-H$15)/100</f>
        <v>38.540039999999998</v>
      </c>
      <c r="K5" s="77" t="s">
        <v>501</v>
      </c>
      <c r="L5" s="77" t="s">
        <v>5</v>
      </c>
      <c r="M5" s="77" t="s">
        <v>7</v>
      </c>
      <c r="N5" s="77" t="s">
        <v>4</v>
      </c>
      <c r="O5" s="77" t="s">
        <v>10</v>
      </c>
      <c r="P5" s="77" t="s">
        <v>9</v>
      </c>
      <c r="Q5" s="77" t="s">
        <v>3</v>
      </c>
      <c r="R5" s="77" t="s">
        <v>6</v>
      </c>
      <c r="S5" s="77" t="s">
        <v>26</v>
      </c>
      <c r="T5" s="77" t="s">
        <v>13</v>
      </c>
      <c r="U5" s="77" t="s">
        <v>35</v>
      </c>
      <c r="V5" s="77" t="s">
        <v>8</v>
      </c>
      <c r="W5" s="77" t="s">
        <v>11</v>
      </c>
      <c r="X5" s="77" t="s">
        <v>12</v>
      </c>
      <c r="Y5" s="77"/>
      <c r="Z5" s="77"/>
      <c r="AA5" s="77" t="s">
        <v>5</v>
      </c>
      <c r="AB5" s="77" t="s">
        <v>7</v>
      </c>
      <c r="AC5" s="77" t="s">
        <v>4</v>
      </c>
      <c r="AD5" s="77" t="s">
        <v>10</v>
      </c>
      <c r="AE5" s="77" t="s">
        <v>9</v>
      </c>
      <c r="AF5" s="77" t="s">
        <v>3</v>
      </c>
      <c r="AG5" s="77" t="s">
        <v>6</v>
      </c>
      <c r="AH5" s="77" t="s">
        <v>26</v>
      </c>
      <c r="AI5" s="77" t="s">
        <v>13</v>
      </c>
      <c r="AJ5" s="77" t="s">
        <v>35</v>
      </c>
      <c r="AK5" s="77" t="s">
        <v>8</v>
      </c>
      <c r="AL5" s="77" t="s">
        <v>11</v>
      </c>
      <c r="AM5" s="77" t="s">
        <v>12</v>
      </c>
      <c r="AO5" s="77" t="s">
        <v>5</v>
      </c>
      <c r="AP5" s="77" t="s">
        <v>7</v>
      </c>
      <c r="AQ5" s="77" t="s">
        <v>4</v>
      </c>
      <c r="AR5" s="77" t="s">
        <v>508</v>
      </c>
      <c r="AS5" s="77" t="s">
        <v>9</v>
      </c>
      <c r="AT5" s="77" t="s">
        <v>3</v>
      </c>
      <c r="AU5" s="77" t="s">
        <v>6</v>
      </c>
      <c r="AV5" s="77" t="s">
        <v>509</v>
      </c>
      <c r="AW5" s="77" t="s">
        <v>510</v>
      </c>
      <c r="AX5" s="77" t="s">
        <v>511</v>
      </c>
      <c r="AY5" s="77" t="s">
        <v>512</v>
      </c>
      <c r="AZ5" s="77" t="s">
        <v>11</v>
      </c>
      <c r="BA5" s="77"/>
      <c r="BB5" s="77" t="s">
        <v>513</v>
      </c>
      <c r="BC5" s="77" t="s">
        <v>514</v>
      </c>
      <c r="BD5" s="77" t="s">
        <v>517</v>
      </c>
      <c r="BE5" s="77" t="s">
        <v>518</v>
      </c>
      <c r="BF5" s="77" t="s">
        <v>516</v>
      </c>
      <c r="BG5" s="77" t="s">
        <v>519</v>
      </c>
      <c r="BH5" s="77" t="s">
        <v>520</v>
      </c>
      <c r="BI5" s="77" t="s">
        <v>5</v>
      </c>
      <c r="BJ5" s="77" t="s">
        <v>521</v>
      </c>
      <c r="BK5" s="77" t="s">
        <v>525</v>
      </c>
      <c r="BL5" s="77" t="s">
        <v>524</v>
      </c>
      <c r="BM5" s="77" t="s">
        <v>528</v>
      </c>
      <c r="BN5" s="77" t="s">
        <v>513</v>
      </c>
      <c r="BO5" s="77" t="s">
        <v>517</v>
      </c>
      <c r="BP5" s="77" t="s">
        <v>516</v>
      </c>
      <c r="BQ5" s="77" t="s">
        <v>519</v>
      </c>
      <c r="BR5" s="77" t="s">
        <v>525</v>
      </c>
      <c r="BS5" s="77" t="s">
        <v>524</v>
      </c>
      <c r="BU5" s="77" t="s">
        <v>5</v>
      </c>
      <c r="BV5" s="77" t="s">
        <v>7</v>
      </c>
      <c r="BW5" s="77" t="s">
        <v>4</v>
      </c>
      <c r="BX5" s="77" t="s">
        <v>10</v>
      </c>
      <c r="BY5" s="77" t="s">
        <v>9</v>
      </c>
      <c r="BZ5" s="77" t="s">
        <v>3</v>
      </c>
      <c r="CA5" s="77" t="s">
        <v>6</v>
      </c>
      <c r="CB5" s="77" t="s">
        <v>26</v>
      </c>
      <c r="CC5" s="77" t="s">
        <v>13</v>
      </c>
      <c r="CD5" s="77" t="s">
        <v>35</v>
      </c>
      <c r="CE5" s="77" t="s">
        <v>8</v>
      </c>
      <c r="CF5" s="77" t="s">
        <v>11</v>
      </c>
      <c r="CG5" s="77" t="s">
        <v>12</v>
      </c>
      <c r="CI5" s="77" t="s">
        <v>5</v>
      </c>
      <c r="CJ5" s="77" t="s">
        <v>7</v>
      </c>
      <c r="CK5" s="77" t="s">
        <v>4</v>
      </c>
      <c r="CL5" s="77" t="s">
        <v>508</v>
      </c>
      <c r="CM5" s="77" t="s">
        <v>9</v>
      </c>
      <c r="CN5" s="77" t="s">
        <v>3</v>
      </c>
      <c r="CO5" s="77" t="s">
        <v>6</v>
      </c>
      <c r="CP5" s="77" t="s">
        <v>509</v>
      </c>
      <c r="CQ5" s="77" t="s">
        <v>510</v>
      </c>
      <c r="CR5" s="77" t="s">
        <v>511</v>
      </c>
      <c r="CS5" s="77" t="s">
        <v>512</v>
      </c>
      <c r="CT5" s="77" t="s">
        <v>11</v>
      </c>
      <c r="CU5" s="77"/>
      <c r="CV5" s="77" t="s">
        <v>513</v>
      </c>
      <c r="CW5" s="77" t="s">
        <v>514</v>
      </c>
      <c r="CX5" s="77" t="s">
        <v>517</v>
      </c>
      <c r="CY5" s="77" t="s">
        <v>518</v>
      </c>
      <c r="CZ5" s="77" t="s">
        <v>516</v>
      </c>
      <c r="DA5" s="77" t="s">
        <v>519</v>
      </c>
      <c r="DB5" s="77" t="s">
        <v>520</v>
      </c>
      <c r="DC5" s="77" t="s">
        <v>5</v>
      </c>
      <c r="DD5" s="77" t="s">
        <v>521</v>
      </c>
      <c r="DE5" s="77" t="s">
        <v>525</v>
      </c>
      <c r="DF5" s="77" t="s">
        <v>524</v>
      </c>
      <c r="DG5" s="77" t="s">
        <v>528</v>
      </c>
      <c r="DH5" s="77" t="s">
        <v>513</v>
      </c>
      <c r="DI5" s="77" t="s">
        <v>517</v>
      </c>
      <c r="DJ5" s="77" t="s">
        <v>516</v>
      </c>
      <c r="DK5" s="77" t="s">
        <v>519</v>
      </c>
      <c r="DL5" s="77" t="s">
        <v>525</v>
      </c>
      <c r="DM5" s="77" t="s">
        <v>524</v>
      </c>
      <c r="DN5" s="77"/>
      <c r="DO5" s="77" t="s">
        <v>532</v>
      </c>
      <c r="DP5" s="77" t="s">
        <v>519</v>
      </c>
      <c r="DQ5" s="77" t="s">
        <v>525</v>
      </c>
      <c r="DR5" s="77" t="s">
        <v>524</v>
      </c>
    </row>
    <row r="6" spans="1:122" x14ac:dyDescent="0.25">
      <c r="A6" s="78">
        <f t="shared" ref="A6:A69" si="2">A5</f>
        <v>5</v>
      </c>
      <c r="B6" s="82" t="str">
        <f t="shared" ref="B6:B69" si="3">A6&amp;" semi "&amp;C6</f>
        <v>5 semi Al2O3</v>
      </c>
      <c r="C6" s="4" t="s">
        <v>4</v>
      </c>
      <c r="D6" s="8">
        <v>2.4300000000000002</v>
      </c>
      <c r="E6" s="10">
        <f t="shared" si="0"/>
        <v>2.0898000000000003</v>
      </c>
      <c r="F6" s="80" t="str">
        <f t="shared" si="1"/>
        <v>5 Quant TiO2</v>
      </c>
      <c r="G6" s="13" t="s">
        <v>7</v>
      </c>
      <c r="H6" s="5">
        <v>4.7E-2</v>
      </c>
      <c r="I6" s="49">
        <f t="shared" ref="I6:I14" si="4">H6*(100-H$15)/100</f>
        <v>4.0419999999999998E-2</v>
      </c>
      <c r="K6" s="62">
        <v>5</v>
      </c>
      <c r="L6" s="62">
        <f t="shared" ref="L6:X15" si="5">INDEX($A$5:$I$700,(MATCH((CONCATENATE($K6,$L$3,L$5)),$B$5:$B$700,0)),4)</f>
        <v>41.88</v>
      </c>
      <c r="M6" s="62">
        <f t="shared" si="5"/>
        <v>5.2479999999999999E-2</v>
      </c>
      <c r="N6" s="62">
        <f t="shared" si="5"/>
        <v>2.4300000000000002</v>
      </c>
      <c r="O6" s="62">
        <f t="shared" si="5"/>
        <v>12.29</v>
      </c>
      <c r="P6" s="62">
        <f t="shared" ref="P6:P45" si="6">INDEX($A$5:$I$700,(MATCH((CONCATENATE($K6,$L$3,P$5)),$B$5:$B$700,0)),4)</f>
        <v>0.15859999999999999</v>
      </c>
      <c r="Q6" s="62">
        <f t="shared" si="5"/>
        <v>40.6</v>
      </c>
      <c r="R6" s="62">
        <f t="shared" si="5"/>
        <v>1.4730000000000001</v>
      </c>
      <c r="S6" s="62" t="e">
        <f t="shared" si="5"/>
        <v>#N/A</v>
      </c>
      <c r="T6" s="62">
        <f t="shared" si="5"/>
        <v>3.0800000000000001E-2</v>
      </c>
      <c r="U6" s="62" t="e">
        <f t="shared" si="5"/>
        <v>#N/A</v>
      </c>
      <c r="V6" s="62">
        <f t="shared" si="5"/>
        <v>0.60770000000000002</v>
      </c>
      <c r="W6" s="62">
        <f t="shared" si="5"/>
        <v>0.47949999999999998</v>
      </c>
      <c r="X6" s="62">
        <f t="shared" si="5"/>
        <v>14</v>
      </c>
      <c r="AA6" s="62">
        <f t="shared" ref="AA6:AM15" si="7">INDEX($A$5:$I$700,(MATCH((CONCATENATE($K6,$AA$3,AA$5)),$F$5:$F$700,0)),8)</f>
        <v>44.814</v>
      </c>
      <c r="AB6" s="62">
        <f t="shared" si="7"/>
        <v>4.7E-2</v>
      </c>
      <c r="AC6" s="62">
        <f t="shared" si="7"/>
        <v>1.4790000000000001</v>
      </c>
      <c r="AD6" s="62">
        <f t="shared" si="7"/>
        <v>10.654999999999999</v>
      </c>
      <c r="AE6" s="62">
        <f t="shared" si="7"/>
        <v>0.14599999999999999</v>
      </c>
      <c r="AF6" s="62">
        <f t="shared" si="7"/>
        <v>41.555999999999997</v>
      </c>
      <c r="AG6" s="62">
        <f t="shared" si="7"/>
        <v>1.337</v>
      </c>
      <c r="AH6" s="62">
        <f t="shared" si="7"/>
        <v>-5.8000000000000003E-2</v>
      </c>
      <c r="AI6" s="62">
        <f t="shared" si="7"/>
        <v>1.4999999999999999E-2</v>
      </c>
      <c r="AJ6" s="62">
        <f t="shared" si="7"/>
        <v>7.0000000000000001E-3</v>
      </c>
      <c r="AK6" s="62" t="e">
        <f t="shared" si="7"/>
        <v>#N/A</v>
      </c>
      <c r="AL6" s="62" t="e">
        <f t="shared" si="7"/>
        <v>#N/A</v>
      </c>
      <c r="AM6" s="62">
        <f t="shared" si="7"/>
        <v>14</v>
      </c>
      <c r="AO6" s="62">
        <f>AA6/60.085</f>
        <v>0.74584338853291166</v>
      </c>
      <c r="AP6" s="62">
        <f>AB6/79.87</f>
        <v>5.8845624139226241E-4</v>
      </c>
      <c r="AQ6" s="62">
        <f>IF(AC6&gt;0,AC6/101.96,#N/A)</f>
        <v>1.4505688505296196E-2</v>
      </c>
      <c r="AR6" s="62">
        <f>2*AD6/159.7</f>
        <v>0.13343769567939887</v>
      </c>
      <c r="AS6" s="62">
        <f>AE6/70.94</f>
        <v>2.0580772483789118E-3</v>
      </c>
      <c r="AT6" s="62">
        <f>AF6/40.3044</f>
        <v>1.0310536814839073</v>
      </c>
      <c r="AU6" s="62">
        <f>AG6/56.08</f>
        <v>2.3840941512125534E-2</v>
      </c>
      <c r="AW6" s="62">
        <f>2*AI6/94.2</f>
        <v>3.1847133757961782E-4</v>
      </c>
      <c r="AX6" s="62">
        <f>2*AJ6/141.94</f>
        <v>9.8633225306467523E-5</v>
      </c>
      <c r="BB6" s="62">
        <f>IF(AR6&gt;AP6,AP6,#N/A)</f>
        <v>5.8845624139226241E-4</v>
      </c>
      <c r="BC6" s="62">
        <f>AR6-BB6</f>
        <v>0.13284923943800661</v>
      </c>
      <c r="BD6" s="62">
        <f t="shared" ref="BD6" si="8">IF(AV6&gt;0,AV6,0)</f>
        <v>0</v>
      </c>
      <c r="BE6" s="62">
        <f>AQ6-BD6</f>
        <v>1.4505688505296196E-2</v>
      </c>
      <c r="BF6" s="62">
        <f>BE6/2</f>
        <v>7.2528442526480982E-3</v>
      </c>
      <c r="BG6" s="62">
        <f>AU6-BF6</f>
        <v>1.6588097259477436E-2</v>
      </c>
      <c r="BH6" s="62">
        <f>BC6+AS6+AT6-2*BG6</f>
        <v>1.1327848036513379</v>
      </c>
      <c r="BI6" s="62" t="e">
        <f>IF(AY6&gt;AW6,AW6,#N/A)</f>
        <v>#N/A</v>
      </c>
      <c r="BJ6" s="62" t="e">
        <f>AY6-BI6</f>
        <v>#N/A</v>
      </c>
      <c r="BK6" s="62">
        <f t="shared" ref="BK6" si="9">IF(BC6&gt;0,BC6,0)</f>
        <v>0.13284923943800661</v>
      </c>
      <c r="BL6" s="62">
        <f>AX6</f>
        <v>9.8633225306467523E-5</v>
      </c>
      <c r="BM6" s="62">
        <f>BL6/2</f>
        <v>4.9316612653233761E-5</v>
      </c>
      <c r="BN6" s="62">
        <f>BB6-BM6</f>
        <v>5.3913962873902862E-4</v>
      </c>
      <c r="BO6" s="62" t="e">
        <f>BJ6+AZ6+BA6-BN6</f>
        <v>#N/A</v>
      </c>
      <c r="BP6" s="62">
        <f>IF(AV6-2*BN6-2*BM6-3*BK6&gt;0,AV6-2*BN6-2*BM6-3*BK6,0)</f>
        <v>0</v>
      </c>
      <c r="BQ6" s="62">
        <f>IF(BP6&gt;0,BO6/BP6,0)</f>
        <v>0</v>
      </c>
      <c r="BR6" s="62">
        <f>(BQ6-1)*BP6</f>
        <v>0</v>
      </c>
      <c r="BS6" s="62">
        <f>BP6-BR6</f>
        <v>0</v>
      </c>
      <c r="BT6"/>
      <c r="BU6" s="62">
        <f>1.204*AA6-5.3657</f>
        <v>48.590356</v>
      </c>
      <c r="BV6" s="62">
        <f>AB6</f>
        <v>4.7E-2</v>
      </c>
      <c r="BW6" s="62">
        <f>0.9358*AC6-0.6044</f>
        <v>0.77964820000000001</v>
      </c>
      <c r="BX6" s="62">
        <f>AD6</f>
        <v>10.654999999999999</v>
      </c>
      <c r="BY6" s="62">
        <f>AE6</f>
        <v>0.14599999999999999</v>
      </c>
      <c r="BZ6" s="62">
        <f>0.9925*AF6+0.3272</f>
        <v>41.571529999999996</v>
      </c>
      <c r="CA6" s="62">
        <f>0.9664*AG6+0.0295</f>
        <v>1.3215768000000001</v>
      </c>
      <c r="CB6"/>
      <c r="CC6" s="62">
        <f t="shared" ref="CC6:CD6" si="10">AI6</f>
        <v>1.4999999999999999E-2</v>
      </c>
      <c r="CD6" s="62">
        <f t="shared" si="10"/>
        <v>7.0000000000000001E-3</v>
      </c>
      <c r="CE6"/>
      <c r="CF6"/>
      <c r="CG6" s="62">
        <f>AM6</f>
        <v>14</v>
      </c>
      <c r="CI6" s="62">
        <f>BU6/60.085</f>
        <v>0.80869361737538481</v>
      </c>
      <c r="CJ6" s="62">
        <f>BV6/79.87</f>
        <v>5.8845624139226241E-4</v>
      </c>
      <c r="CK6" s="62">
        <f>IF(BW6&gt;0,BW6/101.96,#N/A)</f>
        <v>7.6466084739113382E-3</v>
      </c>
      <c r="CL6" s="62">
        <f>2*BX6/159.7</f>
        <v>0.13343769567939887</v>
      </c>
      <c r="CM6" s="62">
        <f>BY6/70.94</f>
        <v>2.0580772483789118E-3</v>
      </c>
      <c r="CN6" s="62">
        <f>BZ6/40.3044</f>
        <v>1.0314389992159663</v>
      </c>
      <c r="CO6" s="62">
        <f>CA6/56.08</f>
        <v>2.3565920114122684E-2</v>
      </c>
      <c r="CP6" s="62">
        <f>IF(CB6&gt;0,2*CB6/61.98,0)</f>
        <v>0</v>
      </c>
      <c r="CQ6" s="62">
        <f>2*CC6/94.2</f>
        <v>3.1847133757961782E-4</v>
      </c>
      <c r="CR6" s="62">
        <f>2*CD6/141.94</f>
        <v>9.8633225306467523E-5</v>
      </c>
      <c r="CV6" s="62">
        <f>IF(CL6&gt;CJ6,CJ6,#N/A)</f>
        <v>5.8845624139226241E-4</v>
      </c>
      <c r="CW6" s="62">
        <f>CL6-CV6</f>
        <v>0.13284923943800661</v>
      </c>
      <c r="CX6" s="62">
        <f t="shared" ref="CX6" si="11">IF(CP6&gt;0,CP6,0)</f>
        <v>0</v>
      </c>
      <c r="CY6" s="62">
        <f>CK6-CX6</f>
        <v>7.6466084739113382E-3</v>
      </c>
      <c r="CZ6" s="62">
        <f>CY6/2</f>
        <v>3.8233042369556691E-3</v>
      </c>
      <c r="DA6" s="62">
        <f>CO6-CZ6</f>
        <v>1.9742615877167014E-2</v>
      </c>
      <c r="DB6" s="62">
        <f>CW6+CM6+CN6-DA6</f>
        <v>1.1466037000251847</v>
      </c>
      <c r="DC6" s="62">
        <f>CI6-2*DA6-2*DA6-2*CZ6-3*CX6</f>
        <v>0.72207654539280541</v>
      </c>
      <c r="DD6" s="62">
        <f>DB6/DC6</f>
        <v>1.587925417798246</v>
      </c>
      <c r="DE6" s="62">
        <f>(DD6-1)*DC6</f>
        <v>0.42452715463237928</v>
      </c>
      <c r="DF6" s="62">
        <f>DC6-DE6</f>
        <v>0.29754939076042614</v>
      </c>
      <c r="DG6" s="62">
        <f>CV6+CX6+CZ6+DA6+DE6+DF6</f>
        <v>0.74623092174832029</v>
      </c>
      <c r="DH6" s="62">
        <f>CV6/DG6*100</f>
        <v>7.8857123745768573E-2</v>
      </c>
      <c r="DI6" s="62">
        <f>CX6/DG6*100</f>
        <v>0</v>
      </c>
      <c r="DJ6" s="62">
        <f>CZ6/DG6*100</f>
        <v>0.51234867458965294</v>
      </c>
      <c r="DK6" s="62">
        <f>DA6/DG6*100</f>
        <v>2.6456443041669568</v>
      </c>
      <c r="DL6" s="77">
        <f>DE6/DG6*100</f>
        <v>56.889515330960606</v>
      </c>
      <c r="DM6" s="62">
        <f>DF6/DG6*100</f>
        <v>39.873634566537028</v>
      </c>
      <c r="DO6" s="62">
        <f>DJ6</f>
        <v>0.51234867458965294</v>
      </c>
      <c r="DP6" s="62">
        <f>DK6+DJ6</f>
        <v>3.1579929787566097</v>
      </c>
      <c r="DQ6" s="62">
        <f>DL6-2*DJ6</f>
        <v>55.8648179817813</v>
      </c>
      <c r="DR6" s="62">
        <f>DM6+DJ6</f>
        <v>40.385983241126681</v>
      </c>
    </row>
    <row r="7" spans="1:122" x14ac:dyDescent="0.25">
      <c r="A7" s="78">
        <f t="shared" si="2"/>
        <v>5</v>
      </c>
      <c r="B7" s="82" t="str">
        <f t="shared" si="3"/>
        <v>5 semi SiO2</v>
      </c>
      <c r="C7" s="4" t="s">
        <v>5</v>
      </c>
      <c r="D7" s="8">
        <v>41.88</v>
      </c>
      <c r="E7" s="10">
        <f t="shared" si="0"/>
        <v>36.016800000000003</v>
      </c>
      <c r="F7" s="80" t="str">
        <f t="shared" si="1"/>
        <v>5 Quant Al2O3</v>
      </c>
      <c r="G7" s="13" t="s">
        <v>4</v>
      </c>
      <c r="H7" s="5">
        <v>1.4790000000000001</v>
      </c>
      <c r="I7" s="49">
        <f t="shared" si="4"/>
        <v>1.2719400000000001</v>
      </c>
      <c r="K7" s="62">
        <v>20</v>
      </c>
      <c r="L7" s="62">
        <f t="shared" si="5"/>
        <v>40.56</v>
      </c>
      <c r="M7" s="62">
        <f t="shared" si="5"/>
        <v>6.7589999999999997E-2</v>
      </c>
      <c r="N7" s="62">
        <f t="shared" si="5"/>
        <v>2.613</v>
      </c>
      <c r="O7" s="62">
        <f t="shared" si="5"/>
        <v>12.06</v>
      </c>
      <c r="P7" s="62">
        <f t="shared" si="6"/>
        <v>0.15740000000000001</v>
      </c>
      <c r="Q7" s="62">
        <f t="shared" si="5"/>
        <v>41.61</v>
      </c>
      <c r="R7" s="62">
        <f t="shared" si="5"/>
        <v>1.911</v>
      </c>
      <c r="S7" s="62" t="e">
        <f t="shared" si="5"/>
        <v>#N/A</v>
      </c>
      <c r="T7" s="62" t="e">
        <f t="shared" si="5"/>
        <v>#N/A</v>
      </c>
      <c r="U7" s="62" t="e">
        <f t="shared" si="5"/>
        <v>#N/A</v>
      </c>
      <c r="V7" s="62">
        <f t="shared" si="5"/>
        <v>0.56399999999999995</v>
      </c>
      <c r="W7" s="62">
        <f t="shared" si="5"/>
        <v>0.46539999999999998</v>
      </c>
      <c r="X7" s="62">
        <f t="shared" si="5"/>
        <v>15</v>
      </c>
      <c r="AA7" s="114">
        <f t="shared" si="7"/>
        <v>48.93</v>
      </c>
      <c r="AB7" s="114">
        <f t="shared" si="7"/>
        <v>0.192</v>
      </c>
      <c r="AC7" s="114">
        <f t="shared" si="7"/>
        <v>-36.676000000000002</v>
      </c>
      <c r="AD7" s="114">
        <f t="shared" si="7"/>
        <v>16.934999999999999</v>
      </c>
      <c r="AE7" s="114">
        <f t="shared" si="7"/>
        <v>13.933</v>
      </c>
      <c r="AF7" s="114">
        <f t="shared" si="7"/>
        <v>7.4429999999999996</v>
      </c>
      <c r="AG7" s="114">
        <f t="shared" si="7"/>
        <v>50.033000000000001</v>
      </c>
      <c r="AH7" s="114">
        <f t="shared" si="7"/>
        <v>-0.60699999999999998</v>
      </c>
      <c r="AI7" s="114">
        <f t="shared" si="7"/>
        <v>0.30499999999999999</v>
      </c>
      <c r="AJ7" s="114">
        <f t="shared" si="7"/>
        <v>-0.48699999999999999</v>
      </c>
      <c r="AK7" s="114" t="e">
        <f t="shared" si="7"/>
        <v>#N/A</v>
      </c>
      <c r="AL7" s="114" t="e">
        <f t="shared" si="7"/>
        <v>#N/A</v>
      </c>
      <c r="AM7" s="114">
        <f t="shared" si="7"/>
        <v>15</v>
      </c>
      <c r="AO7" s="114">
        <f t="shared" ref="AO7:AO45" si="12">AA7/60.085</f>
        <v>0.81434634268120165</v>
      </c>
      <c r="AP7" s="114">
        <f t="shared" ref="AP7:AP45" si="13">AB7/79.87</f>
        <v>2.4039063478151997E-3</v>
      </c>
      <c r="AQ7" s="114"/>
      <c r="AR7" s="114">
        <f t="shared" ref="AR7:AR45" si="14">2*AD7/159.7</f>
        <v>0.21208515967438948</v>
      </c>
      <c r="AS7" s="114">
        <f t="shared" ref="AS7:AS45" si="15">AE7/70.94</f>
        <v>0.19640541302509162</v>
      </c>
      <c r="AT7" s="114">
        <f t="shared" ref="AT7:AT45" si="16">AF7/40.3044</f>
        <v>0.18466966385804029</v>
      </c>
      <c r="AU7" s="114">
        <f t="shared" ref="AU7:AU45" si="17">AG7/56.08</f>
        <v>0.89217189728958635</v>
      </c>
      <c r="AV7"/>
      <c r="AW7" s="114">
        <f t="shared" ref="AW7:AW45" si="18">2*AI7/94.2</f>
        <v>6.4755838641188954E-3</v>
      </c>
      <c r="AX7" s="114">
        <f t="shared" ref="AX7:AX45" si="19">2*AJ7/141.94</f>
        <v>-6.8620543891785265E-3</v>
      </c>
      <c r="AY7" s="114"/>
      <c r="AZ7" s="114"/>
      <c r="BA7" s="114"/>
      <c r="BB7" s="114">
        <f t="shared" ref="BB7:BB45" si="20">IF(AR7&gt;AP7,AP7,#N/A)</f>
        <v>2.4039063478151997E-3</v>
      </c>
      <c r="BC7" s="114">
        <f t="shared" ref="BC7:BC45" si="21">AR7-BB7</f>
        <v>0.20968125332657428</v>
      </c>
      <c r="BD7" s="114">
        <f t="shared" ref="BD7:BD45" si="22">IF(AV7&gt;0,AV7,0)</f>
        <v>0</v>
      </c>
      <c r="BE7" s="114">
        <f t="shared" ref="BE7:BE45" si="23">AQ7-BD7</f>
        <v>0</v>
      </c>
      <c r="BF7" s="114">
        <f t="shared" ref="BF7:BF45" si="24">BE7/2</f>
        <v>0</v>
      </c>
      <c r="BG7" s="114">
        <f t="shared" ref="BG7:BG45" si="25">AU7-BF7</f>
        <v>0.89217189728958635</v>
      </c>
      <c r="BH7" s="114">
        <f t="shared" ref="BH7:BH45" si="26">BC7+AS7+AT7-BG7</f>
        <v>-0.30141556707988015</v>
      </c>
      <c r="BI7" s="114">
        <f t="shared" ref="BI7:BI45" si="27">IF(AO7-2*BG7-2*BF7-3*BD7&gt;0,AO7-2*BG7-2*BF7-3*BD7,0)</f>
        <v>0</v>
      </c>
      <c r="BJ7" s="114">
        <f t="shared" ref="BJ7:BJ45" si="28">IF(BI7&gt;0,BH7/BI7,0)</f>
        <v>0</v>
      </c>
      <c r="BK7" s="114">
        <f t="shared" ref="BK7:BK45" si="29">(BJ7-1)*BI7</f>
        <v>0</v>
      </c>
      <c r="BL7" s="114">
        <f t="shared" ref="BL7:BL45" si="30">BI7-BK7</f>
        <v>0</v>
      </c>
      <c r="BM7" s="114">
        <f t="shared" ref="BM7:BM45" si="31">BB7+BD7+BF7+BG7+BK7+BL7</f>
        <v>0.89457580363740152</v>
      </c>
      <c r="BN7" s="114">
        <f t="shared" ref="BN7:BN45" si="32">BB7/BM7*100</f>
        <v>0.26872025132367378</v>
      </c>
      <c r="BO7" s="114">
        <f t="shared" ref="BO7:BO45" si="33">BD7/BM7*100</f>
        <v>0</v>
      </c>
      <c r="BP7" s="114">
        <f t="shared" ref="BP7:BP45" si="34">BF7/BM7*100</f>
        <v>0</v>
      </c>
      <c r="BQ7" s="114">
        <f t="shared" ref="BQ7:BQ45" si="35">BG7/BM7*100</f>
        <v>99.731279748676329</v>
      </c>
      <c r="BR7" s="114">
        <f t="shared" ref="BR7:BR45" si="36">BK7/BM7*100</f>
        <v>0</v>
      </c>
      <c r="BS7" s="114">
        <f t="shared" ref="BS7:BS45" si="37">BL7/BM7*100</f>
        <v>0</v>
      </c>
      <c r="BT7"/>
      <c r="BU7" s="114">
        <f t="shared" ref="BU7:BU45" si="38">1.204*AA7-5.3657</f>
        <v>53.546019999999999</v>
      </c>
      <c r="BV7" s="114">
        <f t="shared" ref="BV7:BV45" si="39">AB7</f>
        <v>0.192</v>
      </c>
      <c r="BW7" s="114">
        <f t="shared" ref="BW7:BW45" si="40">0.9358*AC7-0.6044</f>
        <v>-34.925800799999998</v>
      </c>
      <c r="BX7" s="114">
        <f t="shared" ref="BX7:BX45" si="41">AD7</f>
        <v>16.934999999999999</v>
      </c>
      <c r="BY7" s="114">
        <f t="shared" ref="BY7:BY45" si="42">AE7</f>
        <v>13.933</v>
      </c>
      <c r="BZ7" s="114">
        <f t="shared" ref="BZ7:BZ45" si="43">0.9925*AF7+0.3272</f>
        <v>7.7143775000000003</v>
      </c>
      <c r="CA7" s="114">
        <f t="shared" ref="CA7:CA45" si="44">0.9664*AG7+0.0295</f>
        <v>48.381391200000003</v>
      </c>
      <c r="CB7" s="114"/>
      <c r="CC7" s="114">
        <f t="shared" ref="CC7:CC45" si="45">AI7</f>
        <v>0.30499999999999999</v>
      </c>
      <c r="CD7" s="114">
        <f t="shared" ref="CD7:CD45" si="46">AJ7</f>
        <v>-0.48699999999999999</v>
      </c>
      <c r="CE7" s="114"/>
      <c r="CF7" s="114"/>
      <c r="CG7" s="114">
        <f t="shared" ref="CG7:CG45" si="47">AM7</f>
        <v>15</v>
      </c>
      <c r="CH7" s="114"/>
      <c r="CI7" s="114">
        <f t="shared" ref="CI7:CI45" si="48">BU7/60.085</f>
        <v>0.89117117416992586</v>
      </c>
      <c r="CJ7" s="114">
        <f t="shared" ref="CJ7:CJ45" si="49">BV7/79.87</f>
        <v>2.4039063478151997E-3</v>
      </c>
      <c r="CK7" s="114"/>
      <c r="CL7" s="114">
        <f t="shared" ref="CL7:CL45" si="50">2*BX7/159.7</f>
        <v>0.21208515967438948</v>
      </c>
      <c r="CM7" s="114">
        <f t="shared" ref="CM7:CM45" si="51">BY7/70.94</f>
        <v>0.19640541302509162</v>
      </c>
      <c r="CN7" s="114">
        <f t="shared" ref="CN7:CN45" si="52">BZ7/40.3044</f>
        <v>0.19140286172229334</v>
      </c>
      <c r="CO7" s="114">
        <f t="shared" ref="CO7:CO45" si="53">CA7/56.08</f>
        <v>0.86272095577746089</v>
      </c>
      <c r="CP7" s="114">
        <f t="shared" ref="CP7:CP45" si="54">IF(CB7&gt;0,2*CB7/61.98,0)</f>
        <v>0</v>
      </c>
      <c r="CQ7" s="114">
        <f t="shared" ref="CQ7:CQ45" si="55">2*CC7/94.2</f>
        <v>6.4755838641188954E-3</v>
      </c>
      <c r="CR7" s="114">
        <f t="shared" ref="CR7:CR45" si="56">2*CD7/141.94</f>
        <v>-6.8620543891785265E-3</v>
      </c>
      <c r="CS7" s="114"/>
      <c r="CT7" s="114"/>
      <c r="CU7" s="114"/>
      <c r="CV7" s="114">
        <f t="shared" ref="CV7:CV45" si="57">IF(CL7&gt;CJ7,CJ7,#N/A)</f>
        <v>2.4039063478151997E-3</v>
      </c>
      <c r="CW7" s="114">
        <f t="shared" ref="CW7:CW45" si="58">CL7-CV7</f>
        <v>0.20968125332657428</v>
      </c>
      <c r="CX7" s="114">
        <f t="shared" ref="CX7:CX45" si="59">IF(CP7&gt;0,CP7,0)</f>
        <v>0</v>
      </c>
      <c r="CY7" s="114">
        <f t="shared" ref="CY7:CY45" si="60">CK7-CX7</f>
        <v>0</v>
      </c>
      <c r="CZ7" s="114">
        <f t="shared" ref="CZ7:CZ45" si="61">CY7/2</f>
        <v>0</v>
      </c>
      <c r="DA7" s="114">
        <f t="shared" ref="DA7:DA45" si="62">CO7-CZ7</f>
        <v>0.86272095577746089</v>
      </c>
      <c r="DB7" s="114">
        <f t="shared" ref="DB7:DB45" si="63">CW7+CM7+CN7-DA7</f>
        <v>-0.26523142770350161</v>
      </c>
      <c r="DC7" s="114">
        <f t="shared" ref="DC7:DC45" si="64">CI7-2*DA7-2*DA7-2*CZ7-3*CX7</f>
        <v>-2.5597126489399176</v>
      </c>
      <c r="DD7" s="114">
        <f t="shared" ref="DD7:DD45" si="65">DB7/DC7</f>
        <v>0.10361765716684834</v>
      </c>
      <c r="DE7" s="114">
        <f t="shared" ref="DE7:DE45" si="66">(DD7-1)*DC7</f>
        <v>2.2944812212364161</v>
      </c>
      <c r="DF7" s="114">
        <f t="shared" ref="DF7:DF45" si="67">DC7-DE7</f>
        <v>-4.8541938701763332</v>
      </c>
      <c r="DG7" s="114">
        <f t="shared" ref="DG7:DG45" si="68">CV7+CX7+CZ7+DA7+DE7+DF7</f>
        <v>-1.6945877868146413</v>
      </c>
      <c r="DH7" s="114">
        <f t="shared" ref="DH7:DH45" si="69">CV7/DG7*100</f>
        <v>-0.14185788228380203</v>
      </c>
      <c r="DI7" s="114">
        <f t="shared" ref="DI7:DI45" si="70">CX7/DG7*100</f>
        <v>0</v>
      </c>
      <c r="DJ7" s="114">
        <f t="shared" ref="DJ7:DJ45" si="71">CZ7/DG7*100</f>
        <v>0</v>
      </c>
      <c r="DK7" s="114">
        <f t="shared" ref="DK7:DK45" si="72">DA7/DG7*100</f>
        <v>-50.910372569079996</v>
      </c>
      <c r="DL7" s="116">
        <f t="shared" ref="DL7:DL45" si="73">DE7/DG7*100</f>
        <v>-135.40055222216662</v>
      </c>
      <c r="DM7" s="114">
        <f t="shared" ref="DM7:DM45" si="74">DF7/DG7*100</f>
        <v>286.45278267353041</v>
      </c>
      <c r="DN7" s="114"/>
      <c r="DO7" s="114">
        <f t="shared" ref="DO7:DO45" si="75">DJ7</f>
        <v>0</v>
      </c>
      <c r="DP7" s="114">
        <f t="shared" ref="DP7:DP45" si="76">DK7+DJ7</f>
        <v>-50.910372569079996</v>
      </c>
      <c r="DQ7" s="114">
        <f t="shared" ref="DQ7:DQ45" si="77">DL7-2*DJ7</f>
        <v>-135.40055222216662</v>
      </c>
      <c r="DR7" s="114">
        <f t="shared" ref="DR7:DR45" si="78">DM7+DJ7</f>
        <v>286.45278267353041</v>
      </c>
    </row>
    <row r="8" spans="1:122" x14ac:dyDescent="0.25">
      <c r="A8" s="78">
        <f t="shared" si="2"/>
        <v>5</v>
      </c>
      <c r="B8" s="82" t="str">
        <f t="shared" si="3"/>
        <v>5 semi K2O</v>
      </c>
      <c r="C8" s="4" t="s">
        <v>13</v>
      </c>
      <c r="D8" s="8">
        <v>3.0800000000000001E-2</v>
      </c>
      <c r="E8" s="10">
        <f t="shared" si="0"/>
        <v>2.6488000000000001E-2</v>
      </c>
      <c r="F8" s="80" t="str">
        <f t="shared" si="1"/>
        <v>5 Quant Fe2O3</v>
      </c>
      <c r="G8" s="13" t="s">
        <v>10</v>
      </c>
      <c r="H8" s="5">
        <v>10.654999999999999</v>
      </c>
      <c r="I8" s="49">
        <f t="shared" si="4"/>
        <v>9.1632999999999996</v>
      </c>
      <c r="K8" s="62">
        <v>30</v>
      </c>
      <c r="L8" s="62">
        <f t="shared" si="5"/>
        <v>38.826999999999998</v>
      </c>
      <c r="M8" s="62" t="e">
        <f t="shared" si="5"/>
        <v>#N/A</v>
      </c>
      <c r="N8" s="62">
        <f t="shared" si="5"/>
        <v>2.1520000000000001</v>
      </c>
      <c r="O8" s="62">
        <f t="shared" si="5"/>
        <v>13.734</v>
      </c>
      <c r="P8" s="62">
        <f t="shared" si="6"/>
        <v>0.21199999999999999</v>
      </c>
      <c r="Q8" s="62">
        <f t="shared" si="5"/>
        <v>43.667000000000002</v>
      </c>
      <c r="R8" s="62">
        <f t="shared" si="5"/>
        <v>0.2</v>
      </c>
      <c r="S8" s="62" t="e">
        <f t="shared" si="5"/>
        <v>#N/A</v>
      </c>
      <c r="T8" s="62" t="e">
        <f t="shared" si="5"/>
        <v>#N/A</v>
      </c>
      <c r="U8" s="62" t="e">
        <f t="shared" si="5"/>
        <v>#N/A</v>
      </c>
      <c r="V8" s="62">
        <f t="shared" si="5"/>
        <v>0.72199999999999998</v>
      </c>
      <c r="W8" s="62">
        <f t="shared" si="5"/>
        <v>0.48599999999999999</v>
      </c>
      <c r="X8" s="62">
        <f t="shared" si="5"/>
        <v>15</v>
      </c>
      <c r="AA8" s="114">
        <f t="shared" si="7"/>
        <v>-30.768999999999998</v>
      </c>
      <c r="AB8" s="114">
        <f t="shared" si="7"/>
        <v>4.05</v>
      </c>
      <c r="AC8" s="114">
        <f t="shared" si="7"/>
        <v>200.15100000000001</v>
      </c>
      <c r="AD8" s="114">
        <f t="shared" si="7"/>
        <v>-5.9290000000000003</v>
      </c>
      <c r="AE8" s="114">
        <f t="shared" si="7"/>
        <v>-66.522999999999996</v>
      </c>
      <c r="AF8" s="114">
        <f t="shared" si="7"/>
        <v>-37.826999999999998</v>
      </c>
      <c r="AG8" s="114">
        <f t="shared" si="7"/>
        <v>2.42</v>
      </c>
      <c r="AH8" s="114">
        <f t="shared" si="7"/>
        <v>47.015999999999998</v>
      </c>
      <c r="AI8" s="114">
        <f t="shared" si="7"/>
        <v>-0.17699999999999999</v>
      </c>
      <c r="AJ8" s="114">
        <f t="shared" si="7"/>
        <v>-12.411</v>
      </c>
      <c r="AK8" s="114" t="e">
        <f t="shared" si="7"/>
        <v>#N/A</v>
      </c>
      <c r="AL8" s="114" t="e">
        <f t="shared" si="7"/>
        <v>#N/A</v>
      </c>
      <c r="AM8" s="114">
        <f t="shared" si="7"/>
        <v>15</v>
      </c>
      <c r="AO8" s="114">
        <f t="shared" si="12"/>
        <v>-0.51209120412748599</v>
      </c>
      <c r="AP8" s="114">
        <f t="shared" si="13"/>
        <v>5.0707399524226864E-2</v>
      </c>
      <c r="AQ8" s="114">
        <f t="shared" ref="AQ8:AQ45" si="79">IF(AC8&gt;0,AC8/101.96,#N/A)</f>
        <v>1.9630345233424875</v>
      </c>
      <c r="AR8" s="114">
        <f t="shared" si="14"/>
        <v>-7.4251721978710092E-2</v>
      </c>
      <c r="AS8" s="114">
        <f t="shared" si="15"/>
        <v>-0.93773611502678322</v>
      </c>
      <c r="AT8" s="114">
        <f t="shared" si="16"/>
        <v>-0.93853276565337773</v>
      </c>
      <c r="AU8" s="114">
        <f t="shared" si="17"/>
        <v>4.3152639087018545E-2</v>
      </c>
      <c r="AV8" s="114">
        <f t="shared" ref="AV8:AV44" si="80">2*AH8/61.98</f>
        <v>1.517134559535334</v>
      </c>
      <c r="AW8" s="114">
        <f t="shared" si="18"/>
        <v>-3.7579617834394901E-3</v>
      </c>
      <c r="AX8" s="114">
        <f t="shared" si="19"/>
        <v>-0.17487670846836692</v>
      </c>
      <c r="AY8" s="114"/>
      <c r="AZ8" s="114"/>
      <c r="BA8" s="114"/>
      <c r="BB8" s="114" t="e">
        <f t="shared" si="20"/>
        <v>#N/A</v>
      </c>
      <c r="BC8" s="114" t="e">
        <f t="shared" si="21"/>
        <v>#N/A</v>
      </c>
      <c r="BD8" s="114">
        <f t="shared" si="22"/>
        <v>1.517134559535334</v>
      </c>
      <c r="BE8" s="114">
        <f t="shared" si="23"/>
        <v>0.44589996380715347</v>
      </c>
      <c r="BF8" s="114">
        <f t="shared" si="24"/>
        <v>0.22294998190357673</v>
      </c>
      <c r="BG8" s="114">
        <f t="shared" si="25"/>
        <v>-0.17979734281655818</v>
      </c>
      <c r="BH8" s="114" t="e">
        <f t="shared" si="26"/>
        <v>#N/A</v>
      </c>
      <c r="BI8" s="114">
        <f t="shared" si="27"/>
        <v>0</v>
      </c>
      <c r="BJ8" s="114">
        <f t="shared" si="28"/>
        <v>0</v>
      </c>
      <c r="BK8" s="114">
        <f t="shared" si="29"/>
        <v>0</v>
      </c>
      <c r="BL8" s="114">
        <f t="shared" si="30"/>
        <v>0</v>
      </c>
      <c r="BM8" s="114" t="e">
        <f t="shared" si="31"/>
        <v>#N/A</v>
      </c>
      <c r="BN8" s="114" t="e">
        <f t="shared" si="32"/>
        <v>#N/A</v>
      </c>
      <c r="BO8" s="114" t="e">
        <f t="shared" si="33"/>
        <v>#N/A</v>
      </c>
      <c r="BP8" s="114" t="e">
        <f t="shared" si="34"/>
        <v>#N/A</v>
      </c>
      <c r="BQ8" s="114" t="e">
        <f t="shared" si="35"/>
        <v>#N/A</v>
      </c>
      <c r="BR8" s="114" t="e">
        <f t="shared" si="36"/>
        <v>#N/A</v>
      </c>
      <c r="BS8" s="114" t="e">
        <f t="shared" si="37"/>
        <v>#N/A</v>
      </c>
      <c r="BT8"/>
      <c r="BU8" s="114">
        <f t="shared" si="38"/>
        <v>-42.411575999999997</v>
      </c>
      <c r="BV8" s="114">
        <f t="shared" si="39"/>
        <v>4.05</v>
      </c>
      <c r="BW8" s="114">
        <f t="shared" si="40"/>
        <v>186.6969058</v>
      </c>
      <c r="BX8" s="114">
        <f t="shared" si="41"/>
        <v>-5.9290000000000003</v>
      </c>
      <c r="BY8" s="114">
        <f t="shared" si="42"/>
        <v>-66.522999999999996</v>
      </c>
      <c r="BZ8" s="114">
        <f t="shared" si="43"/>
        <v>-37.216097500000004</v>
      </c>
      <c r="CA8" s="114">
        <f t="shared" si="44"/>
        <v>2.368188</v>
      </c>
      <c r="CB8" s="114">
        <f t="shared" ref="CB8:CB44" si="81">AH8</f>
        <v>47.015999999999998</v>
      </c>
      <c r="CC8" s="114"/>
      <c r="CD8" s="114">
        <f t="shared" si="46"/>
        <v>-12.411</v>
      </c>
      <c r="CE8" s="114"/>
      <c r="CF8" s="114"/>
      <c r="CG8" s="114">
        <f t="shared" si="47"/>
        <v>15</v>
      </c>
      <c r="CH8" s="114"/>
      <c r="CI8" s="114">
        <f t="shared" si="48"/>
        <v>-0.70585963218773395</v>
      </c>
      <c r="CJ8" s="114">
        <f t="shared" si="49"/>
        <v>5.0707399524226864E-2</v>
      </c>
      <c r="CK8" s="114">
        <f t="shared" ref="CK8:CK45" si="82">IF(BW8&gt;0,BW8/101.96,#N/A)</f>
        <v>1.8310798921145548</v>
      </c>
      <c r="CL8" s="114">
        <f t="shared" si="50"/>
        <v>-7.4251721978710092E-2</v>
      </c>
      <c r="CM8" s="114">
        <f t="shared" si="51"/>
        <v>-0.93773611502678322</v>
      </c>
      <c r="CN8" s="114">
        <f t="shared" si="52"/>
        <v>-0.92337554956778922</v>
      </c>
      <c r="CO8" s="114">
        <f t="shared" si="53"/>
        <v>4.2228744650499285E-2</v>
      </c>
      <c r="CP8" s="114">
        <f t="shared" si="54"/>
        <v>1.517134559535334</v>
      </c>
      <c r="CQ8" s="114">
        <f t="shared" si="55"/>
        <v>0</v>
      </c>
      <c r="CR8" s="114">
        <f t="shared" si="56"/>
        <v>-0.17487670846836692</v>
      </c>
      <c r="CS8" s="114"/>
      <c r="CT8" s="114"/>
      <c r="CU8" s="114"/>
      <c r="CV8" s="114"/>
      <c r="CW8" s="114">
        <f t="shared" si="58"/>
        <v>-7.4251721978710092E-2</v>
      </c>
      <c r="CX8" s="114">
        <f t="shared" si="59"/>
        <v>1.517134559535334</v>
      </c>
      <c r="CY8" s="114">
        <f t="shared" si="60"/>
        <v>0.31394533257922075</v>
      </c>
      <c r="CZ8" s="114">
        <f t="shared" si="61"/>
        <v>0.15697266628961037</v>
      </c>
      <c r="DA8" s="114">
        <f t="shared" si="62"/>
        <v>-0.1147439216391111</v>
      </c>
      <c r="DB8" s="114">
        <f t="shared" si="63"/>
        <v>-1.8206194649341714</v>
      </c>
      <c r="DC8" s="114">
        <f t="shared" si="64"/>
        <v>-5.1122329568165128</v>
      </c>
      <c r="DD8" s="114">
        <f t="shared" si="65"/>
        <v>0.35612998865918399</v>
      </c>
      <c r="DE8" s="114">
        <f t="shared" si="66"/>
        <v>3.2916134918823414</v>
      </c>
      <c r="DF8" s="114">
        <f t="shared" si="67"/>
        <v>-8.4038464486988538</v>
      </c>
      <c r="DG8" s="114">
        <f t="shared" si="68"/>
        <v>-3.5528696526306796</v>
      </c>
      <c r="DH8" s="114">
        <f t="shared" si="69"/>
        <v>0</v>
      </c>
      <c r="DI8" s="114">
        <f t="shared" si="70"/>
        <v>-42.701666761458306</v>
      </c>
      <c r="DJ8" s="114">
        <f t="shared" si="71"/>
        <v>-4.4181937880378426</v>
      </c>
      <c r="DK8" s="114">
        <f t="shared" si="72"/>
        <v>3.2296124783004734</v>
      </c>
      <c r="DL8" s="116">
        <f t="shared" si="73"/>
        <v>-92.646615657433586</v>
      </c>
      <c r="DM8" s="114">
        <f t="shared" si="74"/>
        <v>236.53686372862924</v>
      </c>
      <c r="DN8" s="114"/>
      <c r="DO8" s="114">
        <f t="shared" si="75"/>
        <v>-4.4181937880378426</v>
      </c>
      <c r="DP8" s="114">
        <f t="shared" si="76"/>
        <v>-1.1885813097373692</v>
      </c>
      <c r="DQ8" s="114">
        <f t="shared" si="77"/>
        <v>-83.810228081357906</v>
      </c>
      <c r="DR8" s="114">
        <f t="shared" si="78"/>
        <v>232.11866994059139</v>
      </c>
    </row>
    <row r="9" spans="1:122" x14ac:dyDescent="0.25">
      <c r="A9" s="78">
        <f t="shared" si="2"/>
        <v>5</v>
      </c>
      <c r="B9" s="82" t="str">
        <f t="shared" si="3"/>
        <v>5 semi CaO</v>
      </c>
      <c r="C9" s="4" t="s">
        <v>6</v>
      </c>
      <c r="D9" s="8">
        <v>1.4730000000000001</v>
      </c>
      <c r="E9" s="10">
        <f t="shared" si="0"/>
        <v>1.26678</v>
      </c>
      <c r="F9" s="80" t="str">
        <f t="shared" si="1"/>
        <v>5 Quant MnO</v>
      </c>
      <c r="G9" s="13" t="s">
        <v>9</v>
      </c>
      <c r="H9" s="5">
        <v>0.14599999999999999</v>
      </c>
      <c r="I9" s="10">
        <f t="shared" si="4"/>
        <v>0.12556</v>
      </c>
      <c r="K9" s="62">
        <v>40</v>
      </c>
      <c r="L9" s="62">
        <f t="shared" si="5"/>
        <v>69.14</v>
      </c>
      <c r="M9" s="62" t="e">
        <f t="shared" si="5"/>
        <v>#N/A</v>
      </c>
      <c r="N9" s="62">
        <f t="shared" si="5"/>
        <v>2.601</v>
      </c>
      <c r="O9" s="62">
        <f t="shared" si="5"/>
        <v>21.5</v>
      </c>
      <c r="P9" s="62">
        <f t="shared" si="6"/>
        <v>0.34820000000000001</v>
      </c>
      <c r="Q9" s="62">
        <f t="shared" si="5"/>
        <v>0.47910000000000003</v>
      </c>
      <c r="R9" s="62">
        <f t="shared" si="5"/>
        <v>2.9430000000000001</v>
      </c>
      <c r="S9" s="62">
        <f t="shared" si="5"/>
        <v>0.83220000000000005</v>
      </c>
      <c r="T9" s="62" t="e">
        <f t="shared" si="5"/>
        <v>#N/A</v>
      </c>
      <c r="U9" s="62" t="e">
        <f t="shared" si="5"/>
        <v>#N/A</v>
      </c>
      <c r="V9" s="62">
        <f t="shared" si="5"/>
        <v>1.1419999999999999</v>
      </c>
      <c r="W9" s="62">
        <f t="shared" si="5"/>
        <v>1.0169999999999999</v>
      </c>
      <c r="X9" s="62">
        <f t="shared" si="5"/>
        <v>15</v>
      </c>
      <c r="AA9" s="62">
        <f t="shared" si="7"/>
        <v>43.914000000000001</v>
      </c>
      <c r="AB9" s="62">
        <f t="shared" si="7"/>
        <v>2.8000000000000001E-2</v>
      </c>
      <c r="AC9" s="62">
        <f t="shared" si="7"/>
        <v>1.018</v>
      </c>
      <c r="AD9" s="62">
        <f t="shared" si="7"/>
        <v>10.374000000000001</v>
      </c>
      <c r="AE9" s="62">
        <f t="shared" si="7"/>
        <v>0.156</v>
      </c>
      <c r="AF9" s="62">
        <f t="shared" si="7"/>
        <v>43.298999999999999</v>
      </c>
      <c r="AG9" s="62">
        <f t="shared" si="7"/>
        <v>1.282</v>
      </c>
      <c r="AH9" s="62">
        <f t="shared" si="7"/>
        <v>-7.8E-2</v>
      </c>
      <c r="AI9" s="62">
        <f t="shared" si="7"/>
        <v>4.0000000000000001E-3</v>
      </c>
      <c r="AJ9" s="62">
        <f t="shared" si="7"/>
        <v>3.0000000000000001E-3</v>
      </c>
      <c r="AK9" s="62" t="e">
        <f t="shared" si="7"/>
        <v>#N/A</v>
      </c>
      <c r="AL9" s="62" t="e">
        <f t="shared" si="7"/>
        <v>#N/A</v>
      </c>
      <c r="AM9" s="62">
        <f t="shared" si="7"/>
        <v>15</v>
      </c>
      <c r="AO9" s="62">
        <f t="shared" si="12"/>
        <v>0.73086460847133228</v>
      </c>
      <c r="AP9" s="62">
        <f t="shared" si="13"/>
        <v>3.5056967572304995E-4</v>
      </c>
      <c r="AQ9" s="62">
        <f t="shared" si="79"/>
        <v>9.9843075715967053E-3</v>
      </c>
      <c r="AR9" s="62">
        <f t="shared" si="14"/>
        <v>0.12991859737006889</v>
      </c>
      <c r="AS9" s="62">
        <f t="shared" si="15"/>
        <v>2.199041443473358E-3</v>
      </c>
      <c r="AT9" s="62">
        <f t="shared" si="16"/>
        <v>1.0742995801947182</v>
      </c>
      <c r="AU9" s="62">
        <f t="shared" si="17"/>
        <v>2.2860199714693295E-2</v>
      </c>
      <c r="AV9"/>
      <c r="AW9" s="62">
        <f t="shared" si="18"/>
        <v>8.4925690021231428E-5</v>
      </c>
      <c r="AX9" s="62">
        <f t="shared" si="19"/>
        <v>4.2271382274200368E-5</v>
      </c>
      <c r="AY9"/>
      <c r="AZ9"/>
      <c r="BB9" s="62">
        <f t="shared" si="20"/>
        <v>3.5056967572304995E-4</v>
      </c>
      <c r="BC9" s="62">
        <f t="shared" si="21"/>
        <v>0.12956802769434583</v>
      </c>
      <c r="BD9" s="62">
        <f t="shared" si="22"/>
        <v>0</v>
      </c>
      <c r="BE9" s="62">
        <f t="shared" si="23"/>
        <v>9.9843075715967053E-3</v>
      </c>
      <c r="BF9" s="62">
        <f t="shared" si="24"/>
        <v>4.9921537857983526E-3</v>
      </c>
      <c r="BG9" s="62">
        <f t="shared" si="25"/>
        <v>1.7868045928894943E-2</v>
      </c>
      <c r="BH9" s="62">
        <f t="shared" si="26"/>
        <v>1.1881986034036425</v>
      </c>
      <c r="BI9" s="62">
        <f t="shared" si="27"/>
        <v>0.68514420904194562</v>
      </c>
      <c r="BJ9" s="62">
        <f t="shared" si="28"/>
        <v>1.7342314037290492</v>
      </c>
      <c r="BK9" s="62">
        <f t="shared" si="29"/>
        <v>0.50305439436169685</v>
      </c>
      <c r="BL9" s="62">
        <f t="shared" si="30"/>
        <v>0.18208981468024876</v>
      </c>
      <c r="BM9" s="62">
        <f t="shared" si="31"/>
        <v>0.70835497843236195</v>
      </c>
      <c r="BN9" s="62">
        <f t="shared" si="32"/>
        <v>4.9490677188277071E-2</v>
      </c>
      <c r="BO9" s="62">
        <f t="shared" si="33"/>
        <v>0</v>
      </c>
      <c r="BP9" s="62">
        <f t="shared" si="34"/>
        <v>0.70475311641718541</v>
      </c>
      <c r="BQ9" s="62">
        <f t="shared" si="35"/>
        <v>2.5224705794315372</v>
      </c>
      <c r="BR9" s="62">
        <f t="shared" si="36"/>
        <v>71.017273779170807</v>
      </c>
      <c r="BS9" s="62">
        <f t="shared" si="37"/>
        <v>25.706011847792187</v>
      </c>
      <c r="BT9"/>
      <c r="BU9" s="62">
        <f t="shared" si="38"/>
        <v>47.506755999999996</v>
      </c>
      <c r="BV9" s="62">
        <f t="shared" si="39"/>
        <v>2.8000000000000001E-2</v>
      </c>
      <c r="BW9" s="62">
        <f t="shared" si="40"/>
        <v>0.3482443999999999</v>
      </c>
      <c r="BX9" s="62">
        <f t="shared" si="41"/>
        <v>10.374000000000001</v>
      </c>
      <c r="BY9" s="62">
        <f t="shared" si="42"/>
        <v>0.156</v>
      </c>
      <c r="BZ9" s="62">
        <f t="shared" si="43"/>
        <v>43.301457499999998</v>
      </c>
      <c r="CA9" s="62">
        <f t="shared" si="44"/>
        <v>1.2684248000000002</v>
      </c>
      <c r="CB9"/>
      <c r="CC9" s="62">
        <f t="shared" si="45"/>
        <v>4.0000000000000001E-3</v>
      </c>
      <c r="CD9" s="62">
        <f t="shared" si="46"/>
        <v>3.0000000000000001E-3</v>
      </c>
      <c r="CE9"/>
      <c r="CF9"/>
      <c r="CG9" s="62">
        <f t="shared" si="47"/>
        <v>15</v>
      </c>
      <c r="CI9" s="62">
        <f t="shared" si="48"/>
        <v>0.79065916618124321</v>
      </c>
      <c r="CJ9" s="62">
        <f t="shared" si="49"/>
        <v>3.5056967572304995E-4</v>
      </c>
      <c r="CK9" s="62">
        <f t="shared" si="82"/>
        <v>3.4155001961553542E-3</v>
      </c>
      <c r="CL9" s="62">
        <f t="shared" si="50"/>
        <v>0.12991859737006889</v>
      </c>
      <c r="CM9" s="62">
        <f t="shared" si="51"/>
        <v>2.199041443473358E-3</v>
      </c>
      <c r="CN9" s="62">
        <f t="shared" si="52"/>
        <v>1.074360553686446</v>
      </c>
      <c r="CO9" s="62">
        <f t="shared" si="53"/>
        <v>2.261813124108417E-2</v>
      </c>
      <c r="CP9" s="62">
        <f t="shared" si="54"/>
        <v>0</v>
      </c>
      <c r="CQ9" s="62">
        <f t="shared" si="55"/>
        <v>8.4925690021231428E-5</v>
      </c>
      <c r="CR9" s="62">
        <f t="shared" si="56"/>
        <v>4.2271382274200368E-5</v>
      </c>
      <c r="CV9" s="62">
        <f t="shared" si="57"/>
        <v>3.5056967572304995E-4</v>
      </c>
      <c r="CW9" s="62">
        <f t="shared" si="58"/>
        <v>0.12956802769434583</v>
      </c>
      <c r="CX9" s="62">
        <f t="shared" si="59"/>
        <v>0</v>
      </c>
      <c r="CY9" s="62">
        <f t="shared" si="60"/>
        <v>3.4155001961553542E-3</v>
      </c>
      <c r="CZ9" s="62">
        <f t="shared" si="61"/>
        <v>1.7077500980776771E-3</v>
      </c>
      <c r="DA9" s="62">
        <f t="shared" si="62"/>
        <v>2.0910381143006494E-2</v>
      </c>
      <c r="DB9" s="62">
        <f t="shared" si="63"/>
        <v>1.1852172416812587</v>
      </c>
      <c r="DC9" s="62">
        <f t="shared" si="64"/>
        <v>0.70360214141306199</v>
      </c>
      <c r="DD9" s="62">
        <f t="shared" si="65"/>
        <v>1.6844991962374603</v>
      </c>
      <c r="DE9" s="62">
        <f t="shared" si="66"/>
        <v>0.48161510026819676</v>
      </c>
      <c r="DF9" s="62">
        <f t="shared" si="67"/>
        <v>0.22198704114486523</v>
      </c>
      <c r="DG9" s="62">
        <f t="shared" si="68"/>
        <v>0.72657084232986924</v>
      </c>
      <c r="DH9" s="62">
        <f t="shared" si="69"/>
        <v>4.8249895990718598E-2</v>
      </c>
      <c r="DI9" s="62">
        <f t="shared" si="70"/>
        <v>0</v>
      </c>
      <c r="DJ9" s="62">
        <f t="shared" si="71"/>
        <v>0.2350424760511301</v>
      </c>
      <c r="DK9" s="62">
        <f t="shared" si="72"/>
        <v>2.8779548978257798</v>
      </c>
      <c r="DL9" s="77">
        <f t="shared" si="73"/>
        <v>66.286048408413762</v>
      </c>
      <c r="DM9" s="62">
        <f t="shared" si="74"/>
        <v>30.552704321718604</v>
      </c>
      <c r="DO9" s="62">
        <f t="shared" si="75"/>
        <v>0.2350424760511301</v>
      </c>
      <c r="DP9" s="62">
        <f t="shared" si="76"/>
        <v>3.1129973738769099</v>
      </c>
      <c r="DQ9" s="62">
        <f t="shared" si="77"/>
        <v>65.815963456311508</v>
      </c>
      <c r="DR9" s="62">
        <f t="shared" si="78"/>
        <v>30.787746797769735</v>
      </c>
    </row>
    <row r="10" spans="1:122" x14ac:dyDescent="0.25">
      <c r="A10" s="78">
        <f t="shared" si="2"/>
        <v>5</v>
      </c>
      <c r="B10" s="82" t="str">
        <f t="shared" si="3"/>
        <v>5 semi TiO2</v>
      </c>
      <c r="C10" s="4" t="s">
        <v>7</v>
      </c>
      <c r="D10" s="8">
        <v>5.2479999999999999E-2</v>
      </c>
      <c r="E10" s="10">
        <f t="shared" si="0"/>
        <v>4.5132800000000001E-2</v>
      </c>
      <c r="F10" s="80" t="str">
        <f t="shared" si="1"/>
        <v>5 Quant MgO</v>
      </c>
      <c r="G10" s="13" t="s">
        <v>3</v>
      </c>
      <c r="H10" s="5">
        <v>41.555999999999997</v>
      </c>
      <c r="I10" s="10">
        <f t="shared" si="4"/>
        <v>35.738160000000001</v>
      </c>
      <c r="K10" s="62">
        <v>50</v>
      </c>
      <c r="L10" s="62">
        <f t="shared" si="5"/>
        <v>58.33</v>
      </c>
      <c r="M10" s="62">
        <f t="shared" si="5"/>
        <v>0.1573</v>
      </c>
      <c r="N10" s="62">
        <f t="shared" si="5"/>
        <v>6.9029999999999996</v>
      </c>
      <c r="O10" s="62">
        <f t="shared" si="5"/>
        <v>18.93</v>
      </c>
      <c r="P10" s="62">
        <f t="shared" si="6"/>
        <v>0.26719999999999999</v>
      </c>
      <c r="Q10" s="62">
        <f t="shared" si="5"/>
        <v>6.6680000000000001</v>
      </c>
      <c r="R10" s="62">
        <f t="shared" si="5"/>
        <v>7.3719999999999999</v>
      </c>
      <c r="S10" s="62" t="e">
        <f t="shared" si="5"/>
        <v>#N/A</v>
      </c>
      <c r="T10" s="62" t="e">
        <f t="shared" si="5"/>
        <v>#N/A</v>
      </c>
      <c r="U10" s="62" t="e">
        <f t="shared" si="5"/>
        <v>#N/A</v>
      </c>
      <c r="V10" s="62">
        <f t="shared" si="5"/>
        <v>0.76910000000000001</v>
      </c>
      <c r="W10" s="62">
        <f t="shared" si="5"/>
        <v>0.60129999999999995</v>
      </c>
      <c r="X10" s="62">
        <f t="shared" si="5"/>
        <v>12</v>
      </c>
      <c r="AA10" s="62">
        <f t="shared" si="7"/>
        <v>43.081000000000003</v>
      </c>
      <c r="AB10" s="62">
        <f t="shared" si="7"/>
        <v>0.106</v>
      </c>
      <c r="AC10" s="62">
        <f t="shared" si="7"/>
        <v>3.6659999999999999</v>
      </c>
      <c r="AD10" s="62">
        <f t="shared" si="7"/>
        <v>10.352</v>
      </c>
      <c r="AE10" s="62">
        <f t="shared" si="7"/>
        <v>0.156</v>
      </c>
      <c r="AF10" s="62">
        <f t="shared" si="7"/>
        <v>37.960999999999999</v>
      </c>
      <c r="AG10" s="62">
        <f t="shared" si="7"/>
        <v>4.6909999999999998</v>
      </c>
      <c r="AH10" s="62">
        <f t="shared" si="7"/>
        <v>-2.8000000000000001E-2</v>
      </c>
      <c r="AI10" s="62">
        <f t="shared" si="7"/>
        <v>7.0000000000000001E-3</v>
      </c>
      <c r="AJ10" s="62">
        <f t="shared" si="7"/>
        <v>6.0000000000000001E-3</v>
      </c>
      <c r="AK10" s="62" t="e">
        <f t="shared" si="7"/>
        <v>#N/A</v>
      </c>
      <c r="AL10" s="62" t="e">
        <f t="shared" si="7"/>
        <v>#N/A</v>
      </c>
      <c r="AM10" s="62">
        <f t="shared" si="7"/>
        <v>12</v>
      </c>
      <c r="AO10" s="62">
        <f t="shared" si="12"/>
        <v>0.71700091536989274</v>
      </c>
      <c r="AP10" s="62">
        <f t="shared" si="13"/>
        <v>1.3271566295229747E-3</v>
      </c>
      <c r="AQ10" s="62">
        <f t="shared" si="79"/>
        <v>3.5955276579050607E-2</v>
      </c>
      <c r="AR10" s="62">
        <f t="shared" si="14"/>
        <v>0.12964308077645587</v>
      </c>
      <c r="AS10" s="62">
        <f t="shared" si="15"/>
        <v>2.199041443473358E-3</v>
      </c>
      <c r="AT10" s="62">
        <f t="shared" si="16"/>
        <v>0.94185746469368103</v>
      </c>
      <c r="AU10" s="62">
        <f t="shared" si="17"/>
        <v>8.3648359486447929E-2</v>
      </c>
      <c r="AV10"/>
      <c r="AW10" s="62">
        <f t="shared" si="18"/>
        <v>1.4861995753715499E-4</v>
      </c>
      <c r="AX10" s="62">
        <f t="shared" si="19"/>
        <v>8.4542764548400736E-5</v>
      </c>
      <c r="AY10"/>
      <c r="AZ10"/>
      <c r="BB10" s="62">
        <f t="shared" si="20"/>
        <v>1.3271566295229747E-3</v>
      </c>
      <c r="BC10" s="62">
        <f t="shared" si="21"/>
        <v>0.12831592414693288</v>
      </c>
      <c r="BD10" s="62">
        <f t="shared" si="22"/>
        <v>0</v>
      </c>
      <c r="BE10" s="62">
        <f t="shared" si="23"/>
        <v>3.5955276579050607E-2</v>
      </c>
      <c r="BF10" s="62">
        <f t="shared" si="24"/>
        <v>1.7977638289525304E-2</v>
      </c>
      <c r="BG10" s="62">
        <f t="shared" si="25"/>
        <v>6.5670721196922632E-2</v>
      </c>
      <c r="BH10" s="62">
        <f t="shared" si="26"/>
        <v>1.0067017090871646</v>
      </c>
      <c r="BI10" s="62">
        <f t="shared" si="27"/>
        <v>0.54970419639699686</v>
      </c>
      <c r="BJ10" s="62">
        <f t="shared" si="28"/>
        <v>1.8313516900280742</v>
      </c>
      <c r="BK10" s="62">
        <f t="shared" si="29"/>
        <v>0.45699751269016775</v>
      </c>
      <c r="BL10" s="62">
        <f t="shared" si="30"/>
        <v>9.2706683706829107E-2</v>
      </c>
      <c r="BM10" s="62">
        <f t="shared" si="31"/>
        <v>0.63467971251296773</v>
      </c>
      <c r="BN10" s="62">
        <f t="shared" si="32"/>
        <v>0.20910651520090273</v>
      </c>
      <c r="BO10" s="62">
        <f t="shared" si="33"/>
        <v>0</v>
      </c>
      <c r="BP10" s="62">
        <f t="shared" si="34"/>
        <v>2.8325528506881312</v>
      </c>
      <c r="BQ10" s="62">
        <f t="shared" si="35"/>
        <v>10.347064811147694</v>
      </c>
      <c r="BR10" s="62">
        <f t="shared" si="36"/>
        <v>72.004430530908209</v>
      </c>
      <c r="BS10" s="62">
        <f t="shared" si="37"/>
        <v>14.606845292055073</v>
      </c>
      <c r="BT10"/>
      <c r="BU10" s="62">
        <f t="shared" si="38"/>
        <v>46.503823999999994</v>
      </c>
      <c r="BV10" s="62">
        <f t="shared" si="39"/>
        <v>0.106</v>
      </c>
      <c r="BW10" s="62">
        <f t="shared" si="40"/>
        <v>2.8262427999999997</v>
      </c>
      <c r="BX10" s="62">
        <f t="shared" si="41"/>
        <v>10.352</v>
      </c>
      <c r="BY10" s="62">
        <f t="shared" si="42"/>
        <v>0.156</v>
      </c>
      <c r="BZ10" s="62">
        <f t="shared" si="43"/>
        <v>38.0034925</v>
      </c>
      <c r="CA10" s="62">
        <f t="shared" si="44"/>
        <v>4.5628823999999994</v>
      </c>
      <c r="CB10"/>
      <c r="CC10" s="62">
        <f t="shared" si="45"/>
        <v>7.0000000000000001E-3</v>
      </c>
      <c r="CD10" s="62">
        <f t="shared" si="46"/>
        <v>6.0000000000000001E-3</v>
      </c>
      <c r="CE10"/>
      <c r="CF10"/>
      <c r="CG10" s="62">
        <f t="shared" si="47"/>
        <v>12</v>
      </c>
      <c r="CI10" s="62">
        <f t="shared" si="48"/>
        <v>0.77396727968710988</v>
      </c>
      <c r="CJ10" s="62">
        <f t="shared" si="49"/>
        <v>1.3271566295229747E-3</v>
      </c>
      <c r="CK10" s="62">
        <f t="shared" si="82"/>
        <v>2.7719132993330717E-2</v>
      </c>
      <c r="CL10" s="62">
        <f t="shared" si="50"/>
        <v>0.12964308077645587</v>
      </c>
      <c r="CM10" s="62">
        <f t="shared" si="51"/>
        <v>2.199041443473358E-3</v>
      </c>
      <c r="CN10" s="62">
        <f t="shared" si="52"/>
        <v>0.94291175405166683</v>
      </c>
      <c r="CO10" s="62">
        <f t="shared" si="53"/>
        <v>8.1363808844507834E-2</v>
      </c>
      <c r="CP10" s="62">
        <f t="shared" si="54"/>
        <v>0</v>
      </c>
      <c r="CQ10" s="62">
        <f t="shared" si="55"/>
        <v>1.4861995753715499E-4</v>
      </c>
      <c r="CR10" s="62">
        <f t="shared" si="56"/>
        <v>8.4542764548400736E-5</v>
      </c>
      <c r="CV10" s="62">
        <f t="shared" si="57"/>
        <v>1.3271566295229747E-3</v>
      </c>
      <c r="CW10" s="62">
        <f t="shared" si="58"/>
        <v>0.12831592414693288</v>
      </c>
      <c r="CX10" s="62">
        <f t="shared" si="59"/>
        <v>0</v>
      </c>
      <c r="CY10" s="62">
        <f t="shared" si="60"/>
        <v>2.7719132993330717E-2</v>
      </c>
      <c r="CZ10" s="62">
        <f t="shared" si="61"/>
        <v>1.3859566496665358E-2</v>
      </c>
      <c r="DA10" s="62">
        <f t="shared" si="62"/>
        <v>6.7504242347842469E-2</v>
      </c>
      <c r="DB10" s="62">
        <f t="shared" si="63"/>
        <v>1.0059224772942306</v>
      </c>
      <c r="DC10" s="62">
        <f t="shared" si="64"/>
        <v>0.47623117730240927</v>
      </c>
      <c r="DD10" s="62">
        <f t="shared" si="65"/>
        <v>2.1122566628086692</v>
      </c>
      <c r="DE10" s="62">
        <f t="shared" si="66"/>
        <v>0.52969129999182141</v>
      </c>
      <c r="DF10" s="62">
        <f t="shared" si="67"/>
        <v>-5.3460122689412137E-2</v>
      </c>
      <c r="DG10" s="62">
        <f t="shared" si="68"/>
        <v>0.55892214277644003</v>
      </c>
      <c r="DH10" s="62">
        <f t="shared" si="69"/>
        <v>0.23744928460524709</v>
      </c>
      <c r="DI10" s="62">
        <f t="shared" si="70"/>
        <v>0</v>
      </c>
      <c r="DJ10" s="62">
        <f t="shared" si="71"/>
        <v>2.4796953700596123</v>
      </c>
      <c r="DK10" s="62">
        <f t="shared" si="72"/>
        <v>12.07757524375682</v>
      </c>
      <c r="DL10" s="77">
        <f t="shared" si="73"/>
        <v>94.770140499459416</v>
      </c>
      <c r="DM10" s="114">
        <f t="shared" si="74"/>
        <v>-9.5648603978810929</v>
      </c>
      <c r="DO10" s="62">
        <f t="shared" si="75"/>
        <v>2.4796953700596123</v>
      </c>
      <c r="DP10" s="62">
        <f t="shared" si="76"/>
        <v>14.557270613816433</v>
      </c>
      <c r="DQ10" s="62">
        <f t="shared" si="77"/>
        <v>89.810749759340197</v>
      </c>
      <c r="DR10" s="114">
        <f t="shared" si="78"/>
        <v>-7.0851650278214802</v>
      </c>
    </row>
    <row r="11" spans="1:122" x14ac:dyDescent="0.25">
      <c r="A11" s="78">
        <f t="shared" si="2"/>
        <v>5</v>
      </c>
      <c r="B11" s="82" t="str">
        <f t="shared" si="3"/>
        <v>5 semi Cr2O3</v>
      </c>
      <c r="C11" s="4" t="s">
        <v>8</v>
      </c>
      <c r="D11" s="8">
        <v>0.60770000000000002</v>
      </c>
      <c r="E11" s="10">
        <f t="shared" si="0"/>
        <v>0.52262200000000003</v>
      </c>
      <c r="F11" s="80" t="str">
        <f t="shared" si="1"/>
        <v>5 Quant CaO</v>
      </c>
      <c r="G11" s="13" t="s">
        <v>6</v>
      </c>
      <c r="H11" s="5">
        <v>1.337</v>
      </c>
      <c r="I11" s="10">
        <f t="shared" si="4"/>
        <v>1.1498200000000001</v>
      </c>
      <c r="K11" s="62">
        <v>60</v>
      </c>
      <c r="L11" s="62" t="e">
        <f t="shared" si="5"/>
        <v>#N/A</v>
      </c>
      <c r="M11" s="62">
        <f t="shared" si="5"/>
        <v>0.53700000000000003</v>
      </c>
      <c r="N11" s="62" t="e">
        <f t="shared" si="5"/>
        <v>#N/A</v>
      </c>
      <c r="O11" s="62">
        <f t="shared" si="5"/>
        <v>79.03</v>
      </c>
      <c r="P11" s="62">
        <f t="shared" si="6"/>
        <v>1.1639999999999999</v>
      </c>
      <c r="Q11" s="62">
        <f t="shared" si="5"/>
        <v>0.80800000000000005</v>
      </c>
      <c r="R11" s="62">
        <f t="shared" si="5"/>
        <v>11.08</v>
      </c>
      <c r="S11" s="62">
        <f t="shared" si="5"/>
        <v>2.2770000000000001</v>
      </c>
      <c r="T11" s="62" t="e">
        <f t="shared" si="5"/>
        <v>#N/A</v>
      </c>
      <c r="U11" s="62" t="e">
        <f t="shared" si="5"/>
        <v>#N/A</v>
      </c>
      <c r="V11" s="62">
        <f t="shared" si="5"/>
        <v>2.2280000000000002</v>
      </c>
      <c r="W11" s="62">
        <f t="shared" si="5"/>
        <v>2.8839999999999999</v>
      </c>
      <c r="X11" s="62">
        <f t="shared" si="5"/>
        <v>13</v>
      </c>
      <c r="AA11" s="62">
        <f t="shared" si="7"/>
        <v>41.734000000000002</v>
      </c>
      <c r="AB11" s="62">
        <f t="shared" si="7"/>
        <v>7.8E-2</v>
      </c>
      <c r="AC11" s="62">
        <f t="shared" si="7"/>
        <v>2.161</v>
      </c>
      <c r="AD11" s="62">
        <f t="shared" si="7"/>
        <v>11.55</v>
      </c>
      <c r="AE11" s="62">
        <f t="shared" si="7"/>
        <v>0.16900000000000001</v>
      </c>
      <c r="AF11" s="62">
        <f t="shared" si="7"/>
        <v>41.273000000000003</v>
      </c>
      <c r="AG11" s="62">
        <f t="shared" si="7"/>
        <v>3.0979999999999999</v>
      </c>
      <c r="AH11" s="62">
        <f t="shared" si="7"/>
        <v>-7.0999999999999994E-2</v>
      </c>
      <c r="AI11" s="62">
        <f t="shared" si="7"/>
        <v>4.0000000000000001E-3</v>
      </c>
      <c r="AJ11" s="62">
        <f t="shared" si="7"/>
        <v>5.0000000000000001E-3</v>
      </c>
      <c r="AK11" s="62" t="e">
        <f t="shared" si="7"/>
        <v>#N/A</v>
      </c>
      <c r="AL11" s="62" t="e">
        <f t="shared" si="7"/>
        <v>#N/A</v>
      </c>
      <c r="AM11" s="62">
        <f t="shared" si="7"/>
        <v>13</v>
      </c>
      <c r="AO11" s="62">
        <f t="shared" si="12"/>
        <v>0.69458267454439548</v>
      </c>
      <c r="AP11" s="62">
        <f t="shared" si="13"/>
        <v>9.7658695379992488E-4</v>
      </c>
      <c r="AQ11" s="62">
        <f t="shared" si="79"/>
        <v>2.1194586112200865E-2</v>
      </c>
      <c r="AR11" s="62">
        <f t="shared" si="14"/>
        <v>0.14464621164683783</v>
      </c>
      <c r="AS11" s="62">
        <f t="shared" si="15"/>
        <v>2.3822948970961379E-3</v>
      </c>
      <c r="AT11" s="62">
        <f t="shared" si="16"/>
        <v>1.0240321156002818</v>
      </c>
      <c r="AU11" s="62">
        <f t="shared" si="17"/>
        <v>5.5242510699001428E-2</v>
      </c>
      <c r="AV11"/>
      <c r="AW11" s="62">
        <f t="shared" si="18"/>
        <v>8.4925690021231428E-5</v>
      </c>
      <c r="AX11" s="62">
        <f t="shared" si="19"/>
        <v>7.0452303790333949E-5</v>
      </c>
      <c r="AY11"/>
      <c r="AZ11"/>
      <c r="BB11" s="62">
        <f t="shared" si="20"/>
        <v>9.7658695379992488E-4</v>
      </c>
      <c r="BC11" s="62">
        <f t="shared" si="21"/>
        <v>0.1436696246930379</v>
      </c>
      <c r="BD11" s="62">
        <f t="shared" si="22"/>
        <v>0</v>
      </c>
      <c r="BE11" s="62">
        <f t="shared" si="23"/>
        <v>2.1194586112200865E-2</v>
      </c>
      <c r="BF11" s="62">
        <f t="shared" si="24"/>
        <v>1.0597293056100432E-2</v>
      </c>
      <c r="BG11" s="62">
        <f t="shared" si="25"/>
        <v>4.4645217642900997E-2</v>
      </c>
      <c r="BH11" s="62">
        <f t="shared" si="26"/>
        <v>1.1254388175475147</v>
      </c>
      <c r="BI11" s="62">
        <f t="shared" si="27"/>
        <v>0.58409765314639273</v>
      </c>
      <c r="BJ11" s="62">
        <f t="shared" si="28"/>
        <v>1.9267990745811905</v>
      </c>
      <c r="BK11" s="62">
        <f t="shared" si="29"/>
        <v>0.54134116440112201</v>
      </c>
      <c r="BL11" s="62">
        <f t="shared" si="30"/>
        <v>4.2756488745270715E-2</v>
      </c>
      <c r="BM11" s="62">
        <f t="shared" si="31"/>
        <v>0.64031675079919403</v>
      </c>
      <c r="BN11" s="62">
        <f t="shared" si="32"/>
        <v>0.15251622772339224</v>
      </c>
      <c r="BO11" s="62">
        <f t="shared" si="33"/>
        <v>0</v>
      </c>
      <c r="BP11" s="62">
        <f t="shared" si="34"/>
        <v>1.6550079383170448</v>
      </c>
      <c r="BQ11" s="62">
        <f t="shared" si="35"/>
        <v>6.9723644722987919</v>
      </c>
      <c r="BR11" s="77">
        <f t="shared" si="36"/>
        <v>84.542714793180352</v>
      </c>
      <c r="BS11" s="77">
        <f t="shared" si="37"/>
        <v>6.6773965684804217</v>
      </c>
      <c r="BT11"/>
      <c r="BU11" s="62">
        <f t="shared" si="38"/>
        <v>44.882035999999999</v>
      </c>
      <c r="BV11" s="62">
        <f t="shared" si="39"/>
        <v>7.8E-2</v>
      </c>
      <c r="BW11" s="62">
        <f t="shared" si="40"/>
        <v>1.4178638000000001</v>
      </c>
      <c r="BX11" s="62">
        <f t="shared" si="41"/>
        <v>11.55</v>
      </c>
      <c r="BY11" s="62">
        <f t="shared" si="42"/>
        <v>0.16900000000000001</v>
      </c>
      <c r="BZ11" s="62">
        <f t="shared" si="43"/>
        <v>41.2906525</v>
      </c>
      <c r="CA11" s="62">
        <f t="shared" si="44"/>
        <v>3.0234071999999999</v>
      </c>
      <c r="CB11"/>
      <c r="CC11" s="62">
        <f t="shared" si="45"/>
        <v>4.0000000000000001E-3</v>
      </c>
      <c r="CD11" s="62">
        <f t="shared" si="46"/>
        <v>5.0000000000000001E-3</v>
      </c>
      <c r="CE11"/>
      <c r="CF11"/>
      <c r="CG11" s="62">
        <f t="shared" si="47"/>
        <v>13</v>
      </c>
      <c r="CI11" s="62">
        <f t="shared" si="48"/>
        <v>0.74697571773321125</v>
      </c>
      <c r="CJ11" s="62">
        <f t="shared" si="49"/>
        <v>9.7658695379992488E-4</v>
      </c>
      <c r="CK11" s="62">
        <f t="shared" si="82"/>
        <v>1.3906078854452728E-2</v>
      </c>
      <c r="CL11" s="62">
        <f t="shared" si="50"/>
        <v>0.14464621164683783</v>
      </c>
      <c r="CM11" s="62">
        <f t="shared" si="51"/>
        <v>2.3822948970961379E-3</v>
      </c>
      <c r="CN11" s="62">
        <f t="shared" si="52"/>
        <v>1.024470095076468</v>
      </c>
      <c r="CO11" s="62">
        <f t="shared" si="53"/>
        <v>5.3912396576319542E-2</v>
      </c>
      <c r="CP11" s="62">
        <f t="shared" si="54"/>
        <v>0</v>
      </c>
      <c r="CQ11" s="62">
        <f t="shared" si="55"/>
        <v>8.4925690021231428E-5</v>
      </c>
      <c r="CR11" s="62">
        <f t="shared" si="56"/>
        <v>7.0452303790333949E-5</v>
      </c>
      <c r="CV11" s="62">
        <f t="shared" si="57"/>
        <v>9.7658695379992488E-4</v>
      </c>
      <c r="CW11" s="62">
        <f t="shared" si="58"/>
        <v>0.1436696246930379</v>
      </c>
      <c r="CX11" s="62">
        <f t="shared" si="59"/>
        <v>0</v>
      </c>
      <c r="CY11" s="62">
        <f t="shared" si="60"/>
        <v>1.3906078854452728E-2</v>
      </c>
      <c r="CZ11" s="62">
        <f t="shared" si="61"/>
        <v>6.9530394272263639E-3</v>
      </c>
      <c r="DA11" s="62">
        <f t="shared" si="62"/>
        <v>4.6959357149093175E-2</v>
      </c>
      <c r="DB11" s="62">
        <f t="shared" si="63"/>
        <v>1.1235626575175088</v>
      </c>
      <c r="DC11" s="62">
        <f t="shared" si="64"/>
        <v>0.54523221028238589</v>
      </c>
      <c r="DD11" s="62">
        <f t="shared" si="65"/>
        <v>2.0607048452540888</v>
      </c>
      <c r="DE11" s="62">
        <f t="shared" si="66"/>
        <v>0.57833044723512295</v>
      </c>
      <c r="DF11" s="62">
        <f t="shared" si="67"/>
        <v>-3.3098236952737059E-2</v>
      </c>
      <c r="DG11" s="62">
        <f t="shared" si="68"/>
        <v>0.60012119381250539</v>
      </c>
      <c r="DH11" s="62">
        <f t="shared" si="69"/>
        <v>0.16273162219047338</v>
      </c>
      <c r="DI11" s="62">
        <f t="shared" si="70"/>
        <v>0</v>
      </c>
      <c r="DJ11" s="62">
        <f t="shared" si="71"/>
        <v>1.158605878098464</v>
      </c>
      <c r="DK11" s="62">
        <f t="shared" si="72"/>
        <v>7.8249789597940103</v>
      </c>
      <c r="DL11" s="77">
        <f t="shared" si="73"/>
        <v>96.368942339971667</v>
      </c>
      <c r="DM11" s="114">
        <f t="shared" si="74"/>
        <v>-5.5152588000546228</v>
      </c>
      <c r="DO11" s="62">
        <f t="shared" si="75"/>
        <v>1.158605878098464</v>
      </c>
      <c r="DP11" s="62">
        <f t="shared" si="76"/>
        <v>8.9835848378924741</v>
      </c>
      <c r="DQ11" s="62">
        <f t="shared" si="77"/>
        <v>94.051730583774741</v>
      </c>
      <c r="DR11" s="114">
        <f t="shared" si="78"/>
        <v>-4.3566529219561589</v>
      </c>
    </row>
    <row r="12" spans="1:122" x14ac:dyDescent="0.25">
      <c r="A12" s="78">
        <f t="shared" si="2"/>
        <v>5</v>
      </c>
      <c r="B12" s="82" t="str">
        <f t="shared" si="3"/>
        <v>5 semi MnO</v>
      </c>
      <c r="C12" s="4" t="s">
        <v>9</v>
      </c>
      <c r="D12" s="9">
        <v>0.15859999999999999</v>
      </c>
      <c r="E12" s="10">
        <f t="shared" si="0"/>
        <v>0.13639599999999999</v>
      </c>
      <c r="F12" s="80" t="str">
        <f t="shared" si="1"/>
        <v>5 Quant Na2O</v>
      </c>
      <c r="G12" s="13" t="s">
        <v>26</v>
      </c>
      <c r="H12" s="5">
        <v>-5.8000000000000003E-2</v>
      </c>
      <c r="I12" s="10">
        <f t="shared" si="4"/>
        <v>-4.9880000000000008E-2</v>
      </c>
      <c r="K12" s="62">
        <v>70</v>
      </c>
      <c r="L12" s="62">
        <f t="shared" si="5"/>
        <v>37.43</v>
      </c>
      <c r="M12" s="62" t="e">
        <f t="shared" si="5"/>
        <v>#N/A</v>
      </c>
      <c r="N12" s="62">
        <f t="shared" si="5"/>
        <v>1.044</v>
      </c>
      <c r="O12" s="62">
        <f t="shared" si="5"/>
        <v>13.52</v>
      </c>
      <c r="P12" s="62">
        <f t="shared" si="6"/>
        <v>0.17499999999999999</v>
      </c>
      <c r="Q12" s="62">
        <f t="shared" si="5"/>
        <v>46.45</v>
      </c>
      <c r="R12" s="62">
        <f t="shared" si="5"/>
        <v>0.26790000000000003</v>
      </c>
      <c r="S12" s="62" t="e">
        <f t="shared" si="5"/>
        <v>#N/A</v>
      </c>
      <c r="T12" s="62" t="e">
        <f t="shared" si="5"/>
        <v>#N/A</v>
      </c>
      <c r="U12" s="62" t="e">
        <f t="shared" si="5"/>
        <v>#N/A</v>
      </c>
      <c r="V12" s="62">
        <f t="shared" si="5"/>
        <v>0.50780000000000003</v>
      </c>
      <c r="W12" s="62">
        <f t="shared" si="5"/>
        <v>0.48470000000000002</v>
      </c>
      <c r="X12" s="62">
        <f t="shared" si="5"/>
        <v>16</v>
      </c>
      <c r="AA12" s="62">
        <f t="shared" si="7"/>
        <v>40.159999999999997</v>
      </c>
      <c r="AB12" s="62">
        <f t="shared" si="7"/>
        <v>1.4E-2</v>
      </c>
      <c r="AC12" s="62">
        <f t="shared" si="7"/>
        <v>0.251</v>
      </c>
      <c r="AD12" s="62">
        <f t="shared" si="7"/>
        <v>11.694000000000001</v>
      </c>
      <c r="AE12" s="62">
        <f t="shared" si="7"/>
        <v>0.16500000000000001</v>
      </c>
      <c r="AF12" s="62">
        <f t="shared" si="7"/>
        <v>47.548000000000002</v>
      </c>
      <c r="AG12" s="62">
        <f t="shared" si="7"/>
        <v>0.23599999999999999</v>
      </c>
      <c r="AH12" s="62">
        <f t="shared" si="7"/>
        <v>-7.9000000000000001E-2</v>
      </c>
      <c r="AI12" s="62">
        <f t="shared" si="7"/>
        <v>6.0000000000000001E-3</v>
      </c>
      <c r="AJ12" s="62">
        <f t="shared" si="7"/>
        <v>5.0000000000000001E-3</v>
      </c>
      <c r="AK12" s="62" t="e">
        <f t="shared" si="7"/>
        <v>#N/A</v>
      </c>
      <c r="AL12" s="62" t="e">
        <f t="shared" si="7"/>
        <v>#N/A</v>
      </c>
      <c r="AM12" s="62">
        <f t="shared" si="7"/>
        <v>16</v>
      </c>
      <c r="AO12" s="62">
        <f t="shared" si="12"/>
        <v>0.6683864525255887</v>
      </c>
      <c r="AP12" s="62">
        <f t="shared" si="13"/>
        <v>1.7528483786152498E-4</v>
      </c>
      <c r="AQ12" s="62">
        <f t="shared" si="79"/>
        <v>2.4617497057669675E-3</v>
      </c>
      <c r="AR12" s="62">
        <f t="shared" si="14"/>
        <v>0.14644959298685037</v>
      </c>
      <c r="AS12" s="62">
        <f t="shared" si="15"/>
        <v>2.3259092190583593E-3</v>
      </c>
      <c r="AT12" s="62">
        <f t="shared" si="16"/>
        <v>1.1797223131965742</v>
      </c>
      <c r="AU12" s="62">
        <f t="shared" si="17"/>
        <v>4.208273894436519E-3</v>
      </c>
      <c r="AV12"/>
      <c r="AW12" s="62">
        <f t="shared" si="18"/>
        <v>1.2738853503184712E-4</v>
      </c>
      <c r="AX12" s="62">
        <f t="shared" si="19"/>
        <v>7.0452303790333949E-5</v>
      </c>
      <c r="AY12"/>
      <c r="AZ12"/>
      <c r="BB12" s="62">
        <f t="shared" si="20"/>
        <v>1.7528483786152498E-4</v>
      </c>
      <c r="BC12" s="62">
        <f t="shared" si="21"/>
        <v>0.14627430814898884</v>
      </c>
      <c r="BD12" s="62">
        <f t="shared" si="22"/>
        <v>0</v>
      </c>
      <c r="BE12" s="62">
        <f t="shared" si="23"/>
        <v>2.4617497057669675E-3</v>
      </c>
      <c r="BF12" s="62">
        <f t="shared" si="24"/>
        <v>1.2308748528834837E-3</v>
      </c>
      <c r="BG12" s="62">
        <f t="shared" si="25"/>
        <v>2.9773990415530352E-3</v>
      </c>
      <c r="BH12" s="62">
        <f t="shared" si="26"/>
        <v>1.3253451315230682</v>
      </c>
      <c r="BI12" s="62">
        <f t="shared" si="27"/>
        <v>0.65996990473671568</v>
      </c>
      <c r="BJ12" s="62">
        <f t="shared" si="28"/>
        <v>2.0081902553598914</v>
      </c>
      <c r="BK12" s="62">
        <f t="shared" si="29"/>
        <v>0.66537522678635252</v>
      </c>
      <c r="BL12" s="62">
        <f t="shared" si="30"/>
        <v>-5.4053220496368404E-3</v>
      </c>
      <c r="BM12" s="62">
        <f t="shared" si="31"/>
        <v>0.66435346346901369</v>
      </c>
      <c r="BN12" s="62">
        <f t="shared" si="32"/>
        <v>2.6384273959565274E-2</v>
      </c>
      <c r="BO12" s="62">
        <f t="shared" si="33"/>
        <v>0</v>
      </c>
      <c r="BP12" s="62">
        <f t="shared" si="34"/>
        <v>0.18527409286862148</v>
      </c>
      <c r="BQ12" s="62">
        <f t="shared" si="35"/>
        <v>0.44816490095590583</v>
      </c>
      <c r="BR12" s="77">
        <f t="shared" si="36"/>
        <v>100.15379814714949</v>
      </c>
      <c r="BS12" s="77">
        <f t="shared" si="37"/>
        <v>-0.81362141493358098</v>
      </c>
      <c r="BT12"/>
      <c r="BU12" s="62">
        <f t="shared" si="38"/>
        <v>42.98693999999999</v>
      </c>
      <c r="BV12" s="62">
        <f t="shared" si="39"/>
        <v>1.4E-2</v>
      </c>
      <c r="BW12" s="62">
        <f t="shared" si="40"/>
        <v>-0.36951420000000001</v>
      </c>
      <c r="BX12" s="62">
        <f t="shared" si="41"/>
        <v>11.694000000000001</v>
      </c>
      <c r="BY12" s="62">
        <f t="shared" si="42"/>
        <v>0.16500000000000001</v>
      </c>
      <c r="BZ12" s="62">
        <f t="shared" si="43"/>
        <v>47.518590000000003</v>
      </c>
      <c r="CA12" s="62">
        <f t="shared" si="44"/>
        <v>0.25757039999999998</v>
      </c>
      <c r="CB12"/>
      <c r="CC12" s="62">
        <f t="shared" si="45"/>
        <v>6.0000000000000001E-3</v>
      </c>
      <c r="CD12" s="62">
        <f t="shared" si="46"/>
        <v>5.0000000000000001E-3</v>
      </c>
      <c r="CE12"/>
      <c r="CF12"/>
      <c r="CG12" s="62">
        <f t="shared" si="47"/>
        <v>16</v>
      </c>
      <c r="CI12" s="62">
        <f t="shared" si="48"/>
        <v>0.71543546642256783</v>
      </c>
      <c r="CJ12" s="62">
        <f t="shared" si="49"/>
        <v>1.7528483786152498E-4</v>
      </c>
      <c r="CL12" s="62">
        <f t="shared" si="50"/>
        <v>0.14644959298685037</v>
      </c>
      <c r="CM12" s="62">
        <f t="shared" si="51"/>
        <v>2.3259092190583593E-3</v>
      </c>
      <c r="CN12" s="62">
        <f t="shared" si="52"/>
        <v>1.1789926161907882</v>
      </c>
      <c r="CO12" s="62">
        <f t="shared" si="53"/>
        <v>4.5929101283880168E-3</v>
      </c>
      <c r="CP12" s="62">
        <f t="shared" si="54"/>
        <v>0</v>
      </c>
      <c r="CQ12" s="62">
        <f t="shared" si="55"/>
        <v>1.2738853503184712E-4</v>
      </c>
      <c r="CR12" s="62">
        <f t="shared" si="56"/>
        <v>7.0452303790333949E-5</v>
      </c>
      <c r="CV12" s="62">
        <f t="shared" si="57"/>
        <v>1.7528483786152498E-4</v>
      </c>
      <c r="CW12" s="62">
        <f t="shared" si="58"/>
        <v>0.14627430814898884</v>
      </c>
      <c r="CX12" s="62">
        <f t="shared" si="59"/>
        <v>0</v>
      </c>
      <c r="CY12" s="62">
        <f t="shared" si="60"/>
        <v>0</v>
      </c>
      <c r="CZ12" s="62">
        <f t="shared" si="61"/>
        <v>0</v>
      </c>
      <c r="DA12" s="62">
        <f t="shared" si="62"/>
        <v>4.5929101283880168E-3</v>
      </c>
      <c r="DB12" s="62">
        <f t="shared" si="63"/>
        <v>1.3229999234304475</v>
      </c>
      <c r="DC12" s="62">
        <f t="shared" si="64"/>
        <v>0.69706382590901572</v>
      </c>
      <c r="DD12" s="62">
        <f t="shared" si="65"/>
        <v>1.8979609531525627</v>
      </c>
      <c r="DE12" s="62">
        <f t="shared" si="66"/>
        <v>0.62593609752143187</v>
      </c>
      <c r="DF12" s="62">
        <f t="shared" si="67"/>
        <v>7.1127728387583855E-2</v>
      </c>
      <c r="DG12" s="62">
        <f t="shared" si="68"/>
        <v>0.70183202087526531</v>
      </c>
      <c r="DH12" s="62">
        <f t="shared" si="69"/>
        <v>2.4975326381222192E-2</v>
      </c>
      <c r="DI12" s="62">
        <f t="shared" si="70"/>
        <v>0</v>
      </c>
      <c r="DJ12" s="62">
        <f t="shared" si="71"/>
        <v>0</v>
      </c>
      <c r="DK12" s="62">
        <f t="shared" si="72"/>
        <v>0.654417295275318</v>
      </c>
      <c r="DL12" s="77">
        <f t="shared" si="73"/>
        <v>89.186027269148752</v>
      </c>
      <c r="DM12" s="62">
        <f t="shared" si="74"/>
        <v>10.134580109194703</v>
      </c>
      <c r="DO12" s="62">
        <f t="shared" si="75"/>
        <v>0</v>
      </c>
      <c r="DP12" s="62">
        <f t="shared" si="76"/>
        <v>0.654417295275318</v>
      </c>
      <c r="DQ12" s="62">
        <f t="shared" si="77"/>
        <v>89.186027269148752</v>
      </c>
      <c r="DR12" s="62">
        <f t="shared" si="78"/>
        <v>10.134580109194703</v>
      </c>
    </row>
    <row r="13" spans="1:122" x14ac:dyDescent="0.25">
      <c r="A13" s="78">
        <f t="shared" si="2"/>
        <v>5</v>
      </c>
      <c r="B13" s="82" t="str">
        <f t="shared" si="3"/>
        <v>5 semi Fe2O3</v>
      </c>
      <c r="C13" s="7" t="s">
        <v>10</v>
      </c>
      <c r="D13" s="8">
        <v>12.29</v>
      </c>
      <c r="E13" s="10">
        <f t="shared" si="0"/>
        <v>10.569399999999998</v>
      </c>
      <c r="F13" s="80" t="str">
        <f t="shared" si="1"/>
        <v>5 Quant K2O</v>
      </c>
      <c r="G13" s="13" t="s">
        <v>13</v>
      </c>
      <c r="H13" s="5">
        <v>1.4999999999999999E-2</v>
      </c>
      <c r="I13" s="10">
        <f t="shared" si="4"/>
        <v>1.29E-2</v>
      </c>
      <c r="K13" s="62">
        <v>80</v>
      </c>
      <c r="L13" s="62">
        <f t="shared" si="5"/>
        <v>37.44</v>
      </c>
      <c r="M13" s="62">
        <f t="shared" si="5"/>
        <v>5.0639999999999998E-2</v>
      </c>
      <c r="N13" s="62">
        <f t="shared" si="5"/>
        <v>1.605</v>
      </c>
      <c r="O13" s="62">
        <f t="shared" si="5"/>
        <v>14.57</v>
      </c>
      <c r="P13" s="62">
        <f t="shared" si="6"/>
        <v>0.222</v>
      </c>
      <c r="Q13" s="62">
        <f t="shared" si="5"/>
        <v>44.67</v>
      </c>
      <c r="R13" s="62">
        <f t="shared" si="5"/>
        <v>0.25609999999999999</v>
      </c>
      <c r="S13" s="62" t="e">
        <f t="shared" si="5"/>
        <v>#N/A</v>
      </c>
      <c r="T13" s="62" t="e">
        <f t="shared" si="5"/>
        <v>#N/A</v>
      </c>
      <c r="U13" s="62" t="e">
        <f t="shared" si="5"/>
        <v>#N/A</v>
      </c>
      <c r="V13" s="62">
        <f t="shared" si="5"/>
        <v>0.7359</v>
      </c>
      <c r="W13" s="62">
        <f t="shared" si="5"/>
        <v>0.45</v>
      </c>
      <c r="X13" s="62">
        <f t="shared" si="5"/>
        <v>15</v>
      </c>
      <c r="AA13" s="114">
        <f t="shared" si="7"/>
        <v>93.936999999999998</v>
      </c>
      <c r="AB13" s="114">
        <f t="shared" si="7"/>
        <v>-2E-3</v>
      </c>
      <c r="AC13" s="114">
        <f t="shared" si="7"/>
        <v>0.69099999999999995</v>
      </c>
      <c r="AD13" s="114">
        <f t="shared" si="7"/>
        <v>2.34</v>
      </c>
      <c r="AE13" s="114">
        <f t="shared" si="7"/>
        <v>1.498</v>
      </c>
      <c r="AF13" s="114">
        <f t="shared" si="7"/>
        <v>1.1970000000000001</v>
      </c>
      <c r="AG13" s="114">
        <f t="shared" si="7"/>
        <v>0.36399999999999999</v>
      </c>
      <c r="AH13" s="114">
        <f t="shared" si="7"/>
        <v>-6.7000000000000004E-2</v>
      </c>
      <c r="AI13" s="114">
        <f t="shared" si="7"/>
        <v>2.9000000000000001E-2</v>
      </c>
      <c r="AJ13" s="114">
        <f t="shared" si="7"/>
        <v>1.4E-2</v>
      </c>
      <c r="AK13" s="114" t="e">
        <f t="shared" si="7"/>
        <v>#N/A</v>
      </c>
      <c r="AL13" s="114" t="e">
        <f t="shared" si="7"/>
        <v>#N/A</v>
      </c>
      <c r="AM13" s="114">
        <f t="shared" si="7"/>
        <v>15</v>
      </c>
      <c r="AO13" s="114">
        <f t="shared" si="12"/>
        <v>1.5634018473828741</v>
      </c>
      <c r="AP13" s="114">
        <f t="shared" si="13"/>
        <v>-2.5040691123074996E-5</v>
      </c>
      <c r="AQ13" s="114">
        <f t="shared" si="79"/>
        <v>6.7771675166732048E-3</v>
      </c>
      <c r="AR13" s="114">
        <f t="shared" si="14"/>
        <v>2.9304946775203507E-2</v>
      </c>
      <c r="AS13" s="114">
        <f t="shared" si="15"/>
        <v>2.1116436425148013E-2</v>
      </c>
      <c r="AT13" s="114">
        <f t="shared" si="16"/>
        <v>2.9698990680918212E-2</v>
      </c>
      <c r="AU13" s="114">
        <f t="shared" si="17"/>
        <v>6.4907275320970044E-3</v>
      </c>
      <c r="AV13"/>
      <c r="AW13" s="114">
        <f t="shared" si="18"/>
        <v>6.1571125265392785E-4</v>
      </c>
      <c r="AX13" s="114">
        <f t="shared" si="19"/>
        <v>1.9726645061293505E-4</v>
      </c>
      <c r="AY13"/>
      <c r="AZ13"/>
      <c r="BB13" s="114">
        <f t="shared" si="20"/>
        <v>-2.5040691123074996E-5</v>
      </c>
      <c r="BC13" s="114">
        <f t="shared" si="21"/>
        <v>2.9329987466326583E-2</v>
      </c>
      <c r="BD13" s="114">
        <f t="shared" si="22"/>
        <v>0</v>
      </c>
      <c r="BE13" s="114">
        <f t="shared" si="23"/>
        <v>6.7771675166732048E-3</v>
      </c>
      <c r="BF13" s="114">
        <f t="shared" si="24"/>
        <v>3.3885837583366024E-3</v>
      </c>
      <c r="BG13" s="114">
        <f t="shared" si="25"/>
        <v>3.102143773760402E-3</v>
      </c>
      <c r="BH13" s="114">
        <f t="shared" si="26"/>
        <v>7.7043270798632393E-2</v>
      </c>
      <c r="BI13" s="114">
        <f t="shared" si="27"/>
        <v>1.5504203923186801</v>
      </c>
      <c r="BJ13" s="114">
        <f t="shared" si="28"/>
        <v>4.9691858530970988E-2</v>
      </c>
      <c r="BK13" s="114">
        <f t="shared" si="29"/>
        <v>-1.4733771215200477</v>
      </c>
      <c r="BL13" s="114">
        <f t="shared" si="30"/>
        <v>3.0237975138387281</v>
      </c>
      <c r="BM13" s="114">
        <f t="shared" si="31"/>
        <v>1.5568860791596544</v>
      </c>
      <c r="BN13" s="114">
        <f t="shared" si="32"/>
        <v>-1.6083830061985637E-3</v>
      </c>
      <c r="BO13" s="114">
        <f t="shared" si="33"/>
        <v>0</v>
      </c>
      <c r="BP13" s="114">
        <f t="shared" si="34"/>
        <v>0.21765136214498276</v>
      </c>
      <c r="BQ13" s="114">
        <f t="shared" si="35"/>
        <v>0.19925309984368389</v>
      </c>
      <c r="BR13" s="114">
        <f t="shared" si="36"/>
        <v>-94.636154901925678</v>
      </c>
      <c r="BS13" s="114">
        <f t="shared" si="37"/>
        <v>194.2208588229432</v>
      </c>
      <c r="BT13"/>
      <c r="BU13" s="114">
        <f t="shared" si="38"/>
        <v>107.73444799999999</v>
      </c>
      <c r="BV13" s="114">
        <f t="shared" si="39"/>
        <v>-2E-3</v>
      </c>
      <c r="BW13" s="114">
        <f t="shared" si="40"/>
        <v>4.2237799999999881E-2</v>
      </c>
      <c r="BX13" s="114">
        <f t="shared" si="41"/>
        <v>2.34</v>
      </c>
      <c r="BY13" s="114">
        <f t="shared" si="42"/>
        <v>1.498</v>
      </c>
      <c r="BZ13" s="114">
        <f t="shared" si="43"/>
        <v>1.5152225000000001</v>
      </c>
      <c r="CA13" s="114">
        <f t="shared" si="44"/>
        <v>0.38126959999999999</v>
      </c>
      <c r="CB13" s="114"/>
      <c r="CC13" s="114">
        <f t="shared" si="45"/>
        <v>2.9000000000000001E-2</v>
      </c>
      <c r="CD13" s="114">
        <f t="shared" si="46"/>
        <v>1.4E-2</v>
      </c>
      <c r="CE13" s="114"/>
      <c r="CF13" s="114"/>
      <c r="CG13" s="114">
        <f t="shared" si="47"/>
        <v>15</v>
      </c>
      <c r="CH13" s="114"/>
      <c r="CI13" s="114">
        <f t="shared" si="48"/>
        <v>1.7930340018307396</v>
      </c>
      <c r="CJ13" s="114">
        <f t="shared" si="49"/>
        <v>-2.5040691123074996E-5</v>
      </c>
      <c r="CK13" s="114">
        <f t="shared" si="82"/>
        <v>4.1425853275794315E-4</v>
      </c>
      <c r="CL13" s="114">
        <f t="shared" si="50"/>
        <v>2.9304946775203507E-2</v>
      </c>
      <c r="CM13" s="114">
        <f t="shared" si="51"/>
        <v>2.1116436425148013E-2</v>
      </c>
      <c r="CN13" s="114">
        <f t="shared" si="52"/>
        <v>3.7594468593999668E-2</v>
      </c>
      <c r="CO13" s="114">
        <f t="shared" si="53"/>
        <v>6.7986733238231097E-3</v>
      </c>
      <c r="CP13" s="114">
        <f t="shared" si="54"/>
        <v>0</v>
      </c>
      <c r="CQ13" s="114">
        <f t="shared" si="55"/>
        <v>6.1571125265392785E-4</v>
      </c>
      <c r="CR13" s="114">
        <f t="shared" si="56"/>
        <v>1.9726645061293505E-4</v>
      </c>
      <c r="CS13" s="114"/>
      <c r="CT13" s="114"/>
      <c r="CU13" s="114"/>
      <c r="CV13" s="114">
        <f t="shared" si="57"/>
        <v>-2.5040691123074996E-5</v>
      </c>
      <c r="CW13" s="114">
        <f t="shared" si="58"/>
        <v>2.9329987466326583E-2</v>
      </c>
      <c r="CX13" s="114">
        <f t="shared" si="59"/>
        <v>0</v>
      </c>
      <c r="CY13" s="114">
        <f t="shared" si="60"/>
        <v>4.1425853275794315E-4</v>
      </c>
      <c r="CZ13" s="114">
        <f t="shared" si="61"/>
        <v>2.0712926637897158E-4</v>
      </c>
      <c r="DA13" s="114">
        <f t="shared" si="62"/>
        <v>6.5915440574441384E-3</v>
      </c>
      <c r="DB13" s="114">
        <f t="shared" si="63"/>
        <v>8.1449348428030116E-2</v>
      </c>
      <c r="DC13" s="114">
        <f t="shared" si="64"/>
        <v>1.7662535670682051</v>
      </c>
      <c r="DD13" s="114">
        <f t="shared" si="65"/>
        <v>4.6114187649300802E-2</v>
      </c>
      <c r="DE13" s="114">
        <f t="shared" si="66"/>
        <v>-1.684804218640175</v>
      </c>
      <c r="DF13" s="114">
        <f t="shared" si="67"/>
        <v>3.4510577857083802</v>
      </c>
      <c r="DG13" s="114">
        <f t="shared" si="68"/>
        <v>1.7730271997009053</v>
      </c>
      <c r="DH13" s="114">
        <f t="shared" si="69"/>
        <v>-1.4123128583306082E-3</v>
      </c>
      <c r="DI13" s="114">
        <f t="shared" si="70"/>
        <v>0</v>
      </c>
      <c r="DJ13" s="114">
        <f t="shared" si="71"/>
        <v>1.1682238513538458E-2</v>
      </c>
      <c r="DK13" s="114">
        <f t="shared" si="72"/>
        <v>0.37176779118538489</v>
      </c>
      <c r="DL13" s="116">
        <f t="shared" si="73"/>
        <v>-95.024160877192827</v>
      </c>
      <c r="DM13" s="114">
        <f t="shared" si="74"/>
        <v>194.64212316035224</v>
      </c>
      <c r="DN13" s="114"/>
      <c r="DO13" s="114">
        <f t="shared" si="75"/>
        <v>1.1682238513538458E-2</v>
      </c>
      <c r="DP13" s="114">
        <f t="shared" si="76"/>
        <v>0.38345002969892333</v>
      </c>
      <c r="DQ13" s="114">
        <f t="shared" si="77"/>
        <v>-95.0475253542199</v>
      </c>
      <c r="DR13" s="114">
        <f t="shared" si="78"/>
        <v>194.65380539886579</v>
      </c>
    </row>
    <row r="14" spans="1:122" x14ac:dyDescent="0.25">
      <c r="A14" s="78">
        <f t="shared" si="2"/>
        <v>5</v>
      </c>
      <c r="B14" s="82" t="str">
        <f t="shared" si="3"/>
        <v>5 semi NiO</v>
      </c>
      <c r="C14" s="4" t="s">
        <v>11</v>
      </c>
      <c r="D14" s="8">
        <v>0.47949999999999998</v>
      </c>
      <c r="E14" s="10">
        <f t="shared" si="0"/>
        <v>0.41237000000000001</v>
      </c>
      <c r="F14" s="80" t="str">
        <f t="shared" si="1"/>
        <v>5 Quant P2O5</v>
      </c>
      <c r="G14" s="13" t="s">
        <v>35</v>
      </c>
      <c r="H14" s="5">
        <v>7.0000000000000001E-3</v>
      </c>
      <c r="I14" s="10">
        <f t="shared" si="4"/>
        <v>6.0200000000000002E-3</v>
      </c>
      <c r="K14" s="62">
        <v>90</v>
      </c>
      <c r="L14" s="62">
        <f t="shared" si="5"/>
        <v>37.340000000000003</v>
      </c>
      <c r="M14" s="62" t="e">
        <f t="shared" si="5"/>
        <v>#N/A</v>
      </c>
      <c r="N14" s="62">
        <f t="shared" si="5"/>
        <v>1.524</v>
      </c>
      <c r="O14" s="62">
        <f t="shared" si="5"/>
        <v>14.68</v>
      </c>
      <c r="P14" s="62">
        <f t="shared" si="6"/>
        <v>0.17710000000000001</v>
      </c>
      <c r="Q14" s="62">
        <f t="shared" si="5"/>
        <v>44.57</v>
      </c>
      <c r="R14" s="62">
        <f t="shared" si="5"/>
        <v>0.60760000000000003</v>
      </c>
      <c r="S14" s="62" t="e">
        <f t="shared" si="5"/>
        <v>#N/A</v>
      </c>
      <c r="T14" s="62" t="e">
        <f t="shared" si="5"/>
        <v>#N/A</v>
      </c>
      <c r="U14" s="62" t="e">
        <f t="shared" si="5"/>
        <v>#N/A</v>
      </c>
      <c r="V14" s="62">
        <f t="shared" si="5"/>
        <v>0.64990000000000003</v>
      </c>
      <c r="W14" s="62">
        <f t="shared" si="5"/>
        <v>0.44740000000000002</v>
      </c>
      <c r="X14" s="62">
        <f t="shared" si="5"/>
        <v>15</v>
      </c>
      <c r="AA14" s="62">
        <f t="shared" si="7"/>
        <v>40.326000000000001</v>
      </c>
      <c r="AB14" s="62">
        <f t="shared" si="7"/>
        <v>2.9000000000000001E-2</v>
      </c>
      <c r="AC14" s="62">
        <f t="shared" si="7"/>
        <v>0.69499999999999995</v>
      </c>
      <c r="AD14" s="62">
        <f t="shared" si="7"/>
        <v>12.706</v>
      </c>
      <c r="AE14" s="62">
        <f t="shared" si="7"/>
        <v>0.186</v>
      </c>
      <c r="AF14" s="62">
        <f t="shared" si="7"/>
        <v>45.518000000000001</v>
      </c>
      <c r="AG14" s="62">
        <f t="shared" si="7"/>
        <v>0.55900000000000005</v>
      </c>
      <c r="AH14" s="62">
        <f t="shared" si="7"/>
        <v>-2.8000000000000001E-2</v>
      </c>
      <c r="AI14" s="62">
        <f t="shared" si="7"/>
        <v>5.0000000000000001E-3</v>
      </c>
      <c r="AJ14" s="62">
        <f t="shared" si="7"/>
        <v>6.0000000000000001E-3</v>
      </c>
      <c r="AK14" s="62" t="e">
        <f t="shared" si="7"/>
        <v>#N/A</v>
      </c>
      <c r="AL14" s="62" t="e">
        <f t="shared" si="7"/>
        <v>#N/A</v>
      </c>
      <c r="AM14" s="62">
        <f t="shared" si="7"/>
        <v>15</v>
      </c>
      <c r="AO14" s="62">
        <f t="shared" si="12"/>
        <v>0.67114920529250233</v>
      </c>
      <c r="AP14" s="62">
        <f t="shared" si="13"/>
        <v>3.6309002128458748E-4</v>
      </c>
      <c r="AQ14" s="62">
        <f t="shared" si="79"/>
        <v>6.8163985876814439E-3</v>
      </c>
      <c r="AR14" s="62">
        <f t="shared" si="14"/>
        <v>0.15912335629304947</v>
      </c>
      <c r="AS14" s="62">
        <f t="shared" si="15"/>
        <v>2.6219340287566961E-3</v>
      </c>
      <c r="AT14" s="62">
        <f t="shared" si="16"/>
        <v>1.1293556038546659</v>
      </c>
      <c r="AU14" s="62">
        <f t="shared" si="17"/>
        <v>9.9679029957204009E-3</v>
      </c>
      <c r="AV14"/>
      <c r="AW14" s="62">
        <f t="shared" si="18"/>
        <v>1.0615711252653928E-4</v>
      </c>
      <c r="AX14" s="62">
        <f t="shared" si="19"/>
        <v>8.4542764548400736E-5</v>
      </c>
      <c r="AY14"/>
      <c r="AZ14"/>
      <c r="BB14" s="62">
        <f t="shared" si="20"/>
        <v>3.6309002128458748E-4</v>
      </c>
      <c r="BC14" s="62">
        <f t="shared" si="21"/>
        <v>0.15876026627176487</v>
      </c>
      <c r="BD14" s="62">
        <f t="shared" si="22"/>
        <v>0</v>
      </c>
      <c r="BE14" s="62">
        <f t="shared" si="23"/>
        <v>6.8163985876814439E-3</v>
      </c>
      <c r="BF14" s="62">
        <f t="shared" si="24"/>
        <v>3.4081992938407219E-3</v>
      </c>
      <c r="BG14" s="62">
        <f t="shared" si="25"/>
        <v>6.5597037018796794E-3</v>
      </c>
      <c r="BH14" s="62">
        <f t="shared" si="26"/>
        <v>1.2841781004533079</v>
      </c>
      <c r="BI14" s="62">
        <f t="shared" si="27"/>
        <v>0.65121339930106148</v>
      </c>
      <c r="BJ14" s="62">
        <f t="shared" si="28"/>
        <v>1.9719773914842644</v>
      </c>
      <c r="BK14" s="62">
        <f t="shared" si="29"/>
        <v>0.63296470115224646</v>
      </c>
      <c r="BL14" s="62">
        <f t="shared" si="30"/>
        <v>1.8248698148815024E-2</v>
      </c>
      <c r="BM14" s="62">
        <f t="shared" si="31"/>
        <v>0.6615443923180665</v>
      </c>
      <c r="BN14" s="62">
        <f t="shared" si="32"/>
        <v>5.4885208838716303E-2</v>
      </c>
      <c r="BO14" s="62">
        <f t="shared" si="33"/>
        <v>0</v>
      </c>
      <c r="BP14" s="62">
        <f t="shared" si="34"/>
        <v>0.51518829777973252</v>
      </c>
      <c r="BQ14" s="62">
        <f t="shared" si="35"/>
        <v>0.99157422813219376</v>
      </c>
      <c r="BR14" s="77">
        <f t="shared" si="36"/>
        <v>95.679852856786198</v>
      </c>
      <c r="BS14" s="77">
        <f t="shared" si="37"/>
        <v>2.7584994084631531</v>
      </c>
      <c r="BT14"/>
      <c r="BU14" s="62">
        <f t="shared" si="38"/>
        <v>43.186803999999995</v>
      </c>
      <c r="BV14" s="62">
        <f t="shared" si="39"/>
        <v>2.9000000000000001E-2</v>
      </c>
      <c r="BW14" s="62">
        <f t="shared" si="40"/>
        <v>4.5980999999999828E-2</v>
      </c>
      <c r="BX14" s="62">
        <f t="shared" si="41"/>
        <v>12.706</v>
      </c>
      <c r="BY14" s="62">
        <f t="shared" si="42"/>
        <v>0.186</v>
      </c>
      <c r="BZ14" s="62">
        <f t="shared" si="43"/>
        <v>45.503815000000003</v>
      </c>
      <c r="CA14" s="62">
        <f t="shared" si="44"/>
        <v>0.56971760000000005</v>
      </c>
      <c r="CB14"/>
      <c r="CC14" s="62">
        <f t="shared" si="45"/>
        <v>5.0000000000000001E-3</v>
      </c>
      <c r="CD14" s="62">
        <f t="shared" si="46"/>
        <v>6.0000000000000001E-3</v>
      </c>
      <c r="CE14"/>
      <c r="CF14"/>
      <c r="CG14" s="62">
        <f t="shared" si="47"/>
        <v>15</v>
      </c>
      <c r="CI14" s="62">
        <f t="shared" si="48"/>
        <v>0.7187618207539318</v>
      </c>
      <c r="CJ14" s="62">
        <f t="shared" si="49"/>
        <v>3.6309002128458748E-4</v>
      </c>
      <c r="CK14" s="62">
        <f t="shared" si="82"/>
        <v>4.5097096900745221E-4</v>
      </c>
      <c r="CL14" s="62">
        <f t="shared" si="50"/>
        <v>0.15912335629304947</v>
      </c>
      <c r="CM14" s="62">
        <f t="shared" si="51"/>
        <v>2.6219340287566961E-3</v>
      </c>
      <c r="CN14" s="62">
        <f t="shared" si="52"/>
        <v>1.1290036571689444</v>
      </c>
      <c r="CO14" s="62">
        <f t="shared" si="53"/>
        <v>1.0159015691868761E-2</v>
      </c>
      <c r="CP14" s="62">
        <f t="shared" si="54"/>
        <v>0</v>
      </c>
      <c r="CQ14" s="62">
        <f t="shared" si="55"/>
        <v>1.0615711252653928E-4</v>
      </c>
      <c r="CR14" s="62">
        <f t="shared" si="56"/>
        <v>8.4542764548400736E-5</v>
      </c>
      <c r="CV14" s="62">
        <f t="shared" si="57"/>
        <v>3.6309002128458748E-4</v>
      </c>
      <c r="CW14" s="62">
        <f t="shared" si="58"/>
        <v>0.15876026627176487</v>
      </c>
      <c r="CX14" s="62">
        <f t="shared" si="59"/>
        <v>0</v>
      </c>
      <c r="CY14" s="62">
        <f t="shared" si="60"/>
        <v>4.5097096900745221E-4</v>
      </c>
      <c r="CZ14" s="62">
        <f t="shared" si="61"/>
        <v>2.2548548450372611E-4</v>
      </c>
      <c r="DA14" s="62">
        <f t="shared" si="62"/>
        <v>9.9335302073650343E-3</v>
      </c>
      <c r="DB14" s="62">
        <f t="shared" si="63"/>
        <v>1.2804523272621009</v>
      </c>
      <c r="DC14" s="62">
        <f t="shared" si="64"/>
        <v>0.67857672895546417</v>
      </c>
      <c r="DD14" s="62">
        <f t="shared" si="65"/>
        <v>1.8869676377395173</v>
      </c>
      <c r="DE14" s="62">
        <f t="shared" si="66"/>
        <v>0.60187559830663673</v>
      </c>
      <c r="DF14" s="62">
        <f t="shared" si="67"/>
        <v>7.6701130648827442E-2</v>
      </c>
      <c r="DG14" s="62">
        <f t="shared" si="68"/>
        <v>0.68909883466861754</v>
      </c>
      <c r="DH14" s="62">
        <f t="shared" si="69"/>
        <v>5.2690558018313106E-2</v>
      </c>
      <c r="DI14" s="62">
        <f t="shared" si="70"/>
        <v>0</v>
      </c>
      <c r="DJ14" s="62">
        <f t="shared" si="71"/>
        <v>3.2721791586276645E-2</v>
      </c>
      <c r="DK14" s="62">
        <f t="shared" si="72"/>
        <v>1.4415247432745979</v>
      </c>
      <c r="DL14" s="77">
        <f t="shared" si="73"/>
        <v>87.342419987703821</v>
      </c>
      <c r="DM14" s="62">
        <f t="shared" si="74"/>
        <v>11.130642919416985</v>
      </c>
      <c r="DO14" s="62">
        <f t="shared" si="75"/>
        <v>3.2721791586276645E-2</v>
      </c>
      <c r="DP14" s="62">
        <f t="shared" si="76"/>
        <v>1.4742465348608746</v>
      </c>
      <c r="DQ14" s="62">
        <f t="shared" si="77"/>
        <v>87.276976404531268</v>
      </c>
      <c r="DR14" s="62">
        <f t="shared" si="78"/>
        <v>11.163364711003261</v>
      </c>
    </row>
    <row r="15" spans="1:122" x14ac:dyDescent="0.25">
      <c r="A15" s="78">
        <f t="shared" si="2"/>
        <v>5</v>
      </c>
      <c r="B15" s="82" t="str">
        <f t="shared" si="3"/>
        <v>5 semi LOI</v>
      </c>
      <c r="C15" s="4" t="s">
        <v>12</v>
      </c>
      <c r="D15" s="5">
        <v>14</v>
      </c>
      <c r="E15" s="5"/>
      <c r="F15" s="80" t="str">
        <f t="shared" si="1"/>
        <v>5 Quant LOI</v>
      </c>
      <c r="G15" s="4" t="s">
        <v>12</v>
      </c>
      <c r="H15" s="5">
        <v>14</v>
      </c>
      <c r="I15" s="5"/>
      <c r="K15" s="62">
        <v>100</v>
      </c>
      <c r="L15" s="62">
        <f t="shared" si="5"/>
        <v>38.18</v>
      </c>
      <c r="M15" s="62" t="e">
        <f t="shared" si="5"/>
        <v>#N/A</v>
      </c>
      <c r="N15" s="62">
        <f t="shared" si="5"/>
        <v>1.8979999999999999</v>
      </c>
      <c r="O15" s="62">
        <f t="shared" si="5"/>
        <v>14.43</v>
      </c>
      <c r="P15" s="62">
        <f t="shared" si="6"/>
        <v>0.1825</v>
      </c>
      <c r="Q15" s="62">
        <f t="shared" si="5"/>
        <v>44.01</v>
      </c>
      <c r="R15" s="62">
        <f t="shared" si="5"/>
        <v>0.3543</v>
      </c>
      <c r="S15" s="62" t="e">
        <f t="shared" si="5"/>
        <v>#N/A</v>
      </c>
      <c r="T15" s="62" t="e">
        <f t="shared" si="5"/>
        <v>#N/A</v>
      </c>
      <c r="U15" s="62" t="e">
        <f t="shared" si="5"/>
        <v>#N/A</v>
      </c>
      <c r="V15" s="62">
        <f t="shared" si="5"/>
        <v>0.59060000000000001</v>
      </c>
      <c r="W15" s="62">
        <f t="shared" si="5"/>
        <v>0.35049999999999998</v>
      </c>
      <c r="X15" s="62">
        <f t="shared" si="5"/>
        <v>15</v>
      </c>
      <c r="AA15" s="62">
        <f t="shared" si="7"/>
        <v>41.09</v>
      </c>
      <c r="AB15" s="62">
        <f t="shared" si="7"/>
        <v>0.02</v>
      </c>
      <c r="AC15" s="62">
        <f t="shared" si="7"/>
        <v>0.995</v>
      </c>
      <c r="AD15" s="62">
        <f t="shared" si="7"/>
        <v>12.372999999999999</v>
      </c>
      <c r="AE15" s="62">
        <f t="shared" si="7"/>
        <v>0.17199999999999999</v>
      </c>
      <c r="AF15" s="62">
        <f t="shared" si="7"/>
        <v>45.121000000000002</v>
      </c>
      <c r="AG15" s="62">
        <f t="shared" si="7"/>
        <v>0.28100000000000003</v>
      </c>
      <c r="AH15" s="62">
        <f t="shared" si="7"/>
        <v>-6.0999999999999999E-2</v>
      </c>
      <c r="AI15" s="62">
        <f t="shared" si="7"/>
        <v>4.0000000000000001E-3</v>
      </c>
      <c r="AJ15" s="62">
        <f t="shared" si="7"/>
        <v>4.0000000000000001E-3</v>
      </c>
      <c r="AK15" s="62" t="e">
        <f t="shared" si="7"/>
        <v>#N/A</v>
      </c>
      <c r="AL15" s="62" t="e">
        <f t="shared" si="7"/>
        <v>#N/A</v>
      </c>
      <c r="AM15" s="62">
        <f t="shared" si="7"/>
        <v>15</v>
      </c>
      <c r="AO15" s="62">
        <f t="shared" si="12"/>
        <v>0.68386452525588759</v>
      </c>
      <c r="AP15" s="62">
        <f t="shared" si="13"/>
        <v>2.5040691123074998E-4</v>
      </c>
      <c r="AQ15" s="62">
        <f t="shared" si="79"/>
        <v>9.7587289132993332E-3</v>
      </c>
      <c r="AR15" s="62">
        <f t="shared" si="14"/>
        <v>0.15495303694427051</v>
      </c>
      <c r="AS15" s="62">
        <f t="shared" si="15"/>
        <v>2.4245841556244712E-3</v>
      </c>
      <c r="AT15" s="62">
        <f t="shared" si="16"/>
        <v>1.1195055626680959</v>
      </c>
      <c r="AU15" s="62">
        <f t="shared" si="17"/>
        <v>5.0106990014265338E-3</v>
      </c>
      <c r="AV15"/>
      <c r="AW15" s="62">
        <f t="shared" si="18"/>
        <v>8.4925690021231428E-5</v>
      </c>
      <c r="AX15" s="62">
        <f t="shared" si="19"/>
        <v>5.6361843032267155E-5</v>
      </c>
      <c r="AY15"/>
      <c r="AZ15"/>
      <c r="BB15" s="62">
        <f t="shared" si="20"/>
        <v>2.5040691123074998E-4</v>
      </c>
      <c r="BC15" s="62">
        <f t="shared" si="21"/>
        <v>0.15470263003303977</v>
      </c>
      <c r="BD15" s="62">
        <f t="shared" si="22"/>
        <v>0</v>
      </c>
      <c r="BE15" s="62">
        <f t="shared" si="23"/>
        <v>9.7587289132993332E-3</v>
      </c>
      <c r="BF15" s="62">
        <f t="shared" si="24"/>
        <v>4.8793644566496666E-3</v>
      </c>
      <c r="BG15" s="62">
        <f t="shared" si="25"/>
        <v>1.3133454477686716E-4</v>
      </c>
      <c r="BH15" s="62">
        <f t="shared" si="26"/>
        <v>1.2765014423119831</v>
      </c>
      <c r="BI15" s="62">
        <f t="shared" si="27"/>
        <v>0.67384312725303452</v>
      </c>
      <c r="BJ15" s="62">
        <f t="shared" si="28"/>
        <v>1.89435996404048</v>
      </c>
      <c r="BK15" s="62">
        <f t="shared" si="29"/>
        <v>0.60265831505894851</v>
      </c>
      <c r="BL15" s="62">
        <f t="shared" si="30"/>
        <v>7.1184812194086011E-2</v>
      </c>
      <c r="BM15" s="62">
        <f t="shared" si="31"/>
        <v>0.6791042331656918</v>
      </c>
      <c r="BN15" s="62">
        <f t="shared" si="32"/>
        <v>3.6873118882422611E-2</v>
      </c>
      <c r="BO15" s="62">
        <f t="shared" si="33"/>
        <v>0</v>
      </c>
      <c r="BP15" s="62">
        <f t="shared" si="34"/>
        <v>0.71850007971591756</v>
      </c>
      <c r="BQ15" s="62">
        <f t="shared" si="35"/>
        <v>1.9339379488866094E-2</v>
      </c>
      <c r="BR15" s="62">
        <f t="shared" si="36"/>
        <v>88.743124490568221</v>
      </c>
      <c r="BS15" s="62">
        <f t="shared" si="37"/>
        <v>10.482162931344579</v>
      </c>
      <c r="BT15"/>
      <c r="BU15" s="62">
        <f t="shared" si="38"/>
        <v>44.106660000000005</v>
      </c>
      <c r="BV15" s="62">
        <f t="shared" si="39"/>
        <v>0.02</v>
      </c>
      <c r="BW15" s="62">
        <f t="shared" si="40"/>
        <v>0.32672099999999993</v>
      </c>
      <c r="BX15" s="62">
        <f t="shared" si="41"/>
        <v>12.372999999999999</v>
      </c>
      <c r="BY15" s="62">
        <f t="shared" si="42"/>
        <v>0.17199999999999999</v>
      </c>
      <c r="BZ15" s="62">
        <f t="shared" si="43"/>
        <v>45.109792500000005</v>
      </c>
      <c r="CA15" s="62">
        <f t="shared" si="44"/>
        <v>0.30105840000000006</v>
      </c>
      <c r="CB15"/>
      <c r="CC15" s="62">
        <f t="shared" si="45"/>
        <v>4.0000000000000001E-3</v>
      </c>
      <c r="CD15" s="62">
        <f t="shared" si="46"/>
        <v>4.0000000000000001E-3</v>
      </c>
      <c r="CE15"/>
      <c r="CF15"/>
      <c r="CG15" s="62">
        <f t="shared" si="47"/>
        <v>15</v>
      </c>
      <c r="CI15" s="62">
        <f t="shared" si="48"/>
        <v>0.73407106598984784</v>
      </c>
      <c r="CJ15" s="62">
        <f t="shared" si="49"/>
        <v>2.5040691123074998E-4</v>
      </c>
      <c r="CK15" s="62">
        <f t="shared" si="82"/>
        <v>3.2044036877206744E-3</v>
      </c>
      <c r="CL15" s="62">
        <f t="shared" si="50"/>
        <v>0.15495303694427051</v>
      </c>
      <c r="CM15" s="62">
        <f t="shared" si="51"/>
        <v>2.4245841556244712E-3</v>
      </c>
      <c r="CN15" s="62">
        <f t="shared" si="52"/>
        <v>1.1192274912912734</v>
      </c>
      <c r="CO15" s="62">
        <f t="shared" si="53"/>
        <v>5.3683737517831679E-3</v>
      </c>
      <c r="CP15" s="62">
        <f t="shared" si="54"/>
        <v>0</v>
      </c>
      <c r="CQ15" s="62">
        <f t="shared" si="55"/>
        <v>8.4925690021231428E-5</v>
      </c>
      <c r="CR15" s="62">
        <f t="shared" si="56"/>
        <v>5.6361843032267155E-5</v>
      </c>
      <c r="CV15" s="62">
        <f t="shared" si="57"/>
        <v>2.5040691123074998E-4</v>
      </c>
      <c r="CW15" s="62">
        <f t="shared" si="58"/>
        <v>0.15470263003303977</v>
      </c>
      <c r="CX15" s="62">
        <f t="shared" si="59"/>
        <v>0</v>
      </c>
      <c r="CY15" s="62">
        <f t="shared" si="60"/>
        <v>3.2044036877206744E-3</v>
      </c>
      <c r="CZ15" s="62">
        <f t="shared" si="61"/>
        <v>1.6022018438603372E-3</v>
      </c>
      <c r="DA15" s="62">
        <f t="shared" si="62"/>
        <v>3.7661719079228307E-3</v>
      </c>
      <c r="DB15" s="62">
        <f t="shared" si="63"/>
        <v>1.2725885335720148</v>
      </c>
      <c r="DC15" s="62">
        <f t="shared" si="64"/>
        <v>0.71580197467043583</v>
      </c>
      <c r="DD15" s="62">
        <f t="shared" si="65"/>
        <v>1.7778499900868958</v>
      </c>
      <c r="DE15" s="62">
        <f t="shared" si="66"/>
        <v>0.55678655890157891</v>
      </c>
      <c r="DF15" s="62">
        <f t="shared" si="67"/>
        <v>0.15901541576885692</v>
      </c>
      <c r="DG15" s="62">
        <f t="shared" si="68"/>
        <v>0.72142075533344974</v>
      </c>
      <c r="DH15" s="62">
        <f t="shared" si="69"/>
        <v>3.4710244940902593E-2</v>
      </c>
      <c r="DI15" s="62">
        <f t="shared" si="70"/>
        <v>0</v>
      </c>
      <c r="DJ15" s="62">
        <f t="shared" si="71"/>
        <v>0.22208979046073876</v>
      </c>
      <c r="DK15" s="62">
        <f t="shared" si="72"/>
        <v>0.52204928678300344</v>
      </c>
      <c r="DL15" s="77">
        <f t="shared" si="73"/>
        <v>77.179171071149071</v>
      </c>
      <c r="DM15" s="62">
        <f t="shared" si="74"/>
        <v>22.041979606666292</v>
      </c>
      <c r="DO15" s="62">
        <f t="shared" si="75"/>
        <v>0.22208979046073876</v>
      </c>
      <c r="DP15" s="62">
        <f t="shared" si="76"/>
        <v>0.74413907724374218</v>
      </c>
      <c r="DQ15" s="62">
        <f t="shared" si="77"/>
        <v>76.7349914902276</v>
      </c>
      <c r="DR15" s="62">
        <f t="shared" si="78"/>
        <v>22.264069397127031</v>
      </c>
    </row>
    <row r="16" spans="1:122" x14ac:dyDescent="0.25">
      <c r="A16" s="78">
        <f t="shared" si="2"/>
        <v>5</v>
      </c>
      <c r="B16" s="82" t="str">
        <f t="shared" si="3"/>
        <v xml:space="preserve">5 semi </v>
      </c>
      <c r="F16" s="80" t="str">
        <f t="shared" si="1"/>
        <v xml:space="preserve">5 Quant </v>
      </c>
      <c r="K16" s="62">
        <v>110</v>
      </c>
      <c r="L16" s="62">
        <f t="shared" ref="L16:X21" si="83">INDEX($A$5:$I$700,(MATCH((CONCATENATE($K16,$L$3,L$5)),$B$5:$B$700,0)),4)</f>
        <v>37.340000000000003</v>
      </c>
      <c r="M16" s="62">
        <f t="shared" si="83"/>
        <v>6.583E-2</v>
      </c>
      <c r="N16" s="62">
        <f t="shared" si="83"/>
        <v>3.3109999999999999</v>
      </c>
      <c r="O16" s="62">
        <f t="shared" si="83"/>
        <v>15.09</v>
      </c>
      <c r="P16" s="62">
        <f t="shared" si="6"/>
        <v>0.2046</v>
      </c>
      <c r="Q16" s="62">
        <f t="shared" si="83"/>
        <v>40.01</v>
      </c>
      <c r="R16" s="62">
        <f t="shared" si="83"/>
        <v>2.7290000000000001</v>
      </c>
      <c r="S16" s="62">
        <f t="shared" si="83"/>
        <v>0.1492</v>
      </c>
      <c r="T16" s="62" t="e">
        <f t="shared" si="83"/>
        <v>#N/A</v>
      </c>
      <c r="U16" s="62" t="e">
        <f t="shared" si="83"/>
        <v>#N/A</v>
      </c>
      <c r="V16" s="62">
        <f t="shared" si="83"/>
        <v>0.71130000000000004</v>
      </c>
      <c r="W16" s="62">
        <f t="shared" si="83"/>
        <v>0.38369999999999999</v>
      </c>
      <c r="X16" s="62">
        <f t="shared" si="83"/>
        <v>13</v>
      </c>
      <c r="AA16" s="114">
        <f t="shared" ref="AA16:AM25" si="84">INDEX($A$5:$I$700,(MATCH((CONCATENATE($K16,$AA$3,AA$5)),$F$5:$F$700,0)),8)</f>
        <v>93.873999999999995</v>
      </c>
      <c r="AB16" s="114">
        <f t="shared" si="84"/>
        <v>5.0999999999999997E-2</v>
      </c>
      <c r="AC16" s="114">
        <f t="shared" si="84"/>
        <v>-1.6279999999999999</v>
      </c>
      <c r="AD16" s="114">
        <f t="shared" si="84"/>
        <v>6.2130000000000001</v>
      </c>
      <c r="AE16" s="114">
        <f t="shared" si="84"/>
        <v>2.5419999999999998</v>
      </c>
      <c r="AF16" s="114">
        <f t="shared" si="84"/>
        <v>1.2549999999999999</v>
      </c>
      <c r="AG16" s="114">
        <f t="shared" si="84"/>
        <v>-1.2999999999999999E-2</v>
      </c>
      <c r="AH16" s="114">
        <f t="shared" si="84"/>
        <v>-2.383</v>
      </c>
      <c r="AI16" s="114">
        <f t="shared" si="84"/>
        <v>4.2999999999999997E-2</v>
      </c>
      <c r="AJ16" s="114">
        <f t="shared" si="84"/>
        <v>4.7E-2</v>
      </c>
      <c r="AK16" s="114" t="e">
        <f t="shared" si="84"/>
        <v>#N/A</v>
      </c>
      <c r="AL16" s="114" t="e">
        <f t="shared" si="84"/>
        <v>#N/A</v>
      </c>
      <c r="AM16" s="114">
        <f t="shared" si="84"/>
        <v>13</v>
      </c>
      <c r="AO16" s="114">
        <f t="shared" si="12"/>
        <v>1.5623533327785637</v>
      </c>
      <c r="AP16" s="114">
        <f t="shared" si="13"/>
        <v>6.3853762363841229E-4</v>
      </c>
      <c r="AQ16" s="114"/>
      <c r="AR16" s="114">
        <f t="shared" si="14"/>
        <v>7.7808390732623675E-2</v>
      </c>
      <c r="AS16" s="114">
        <f t="shared" si="15"/>
        <v>3.5833098393008175E-2</v>
      </c>
      <c r="AT16" s="114">
        <f t="shared" si="16"/>
        <v>3.1138039519258441E-2</v>
      </c>
      <c r="AU16" s="114">
        <f t="shared" si="17"/>
        <v>-2.3181169757489301E-4</v>
      </c>
      <c r="AV16"/>
      <c r="AW16" s="114">
        <f t="shared" si="18"/>
        <v>9.1295116772823772E-4</v>
      </c>
      <c r="AX16" s="114">
        <f t="shared" si="19"/>
        <v>6.6225165562913907E-4</v>
      </c>
      <c r="AY16"/>
      <c r="AZ16"/>
      <c r="BB16" s="114">
        <f t="shared" si="20"/>
        <v>6.3853762363841229E-4</v>
      </c>
      <c r="BC16" s="114">
        <f t="shared" si="21"/>
        <v>7.7169853108985262E-2</v>
      </c>
      <c r="BD16" s="114">
        <f t="shared" si="22"/>
        <v>0</v>
      </c>
      <c r="BE16" s="114">
        <f t="shared" si="23"/>
        <v>0</v>
      </c>
      <c r="BF16" s="114">
        <f t="shared" si="24"/>
        <v>0</v>
      </c>
      <c r="BG16" s="114">
        <f t="shared" si="25"/>
        <v>-2.3181169757489301E-4</v>
      </c>
      <c r="BH16" s="114">
        <f t="shared" si="26"/>
        <v>0.14437280271882677</v>
      </c>
      <c r="BI16" s="114">
        <f t="shared" si="27"/>
        <v>1.5628169561737135</v>
      </c>
      <c r="BJ16" s="114">
        <f t="shared" si="28"/>
        <v>9.2379854306353676E-2</v>
      </c>
      <c r="BK16" s="114">
        <f t="shared" si="29"/>
        <v>-1.4184441534548868</v>
      </c>
      <c r="BL16" s="114">
        <f t="shared" si="30"/>
        <v>2.9812611096286004</v>
      </c>
      <c r="BM16" s="114">
        <f t="shared" si="31"/>
        <v>1.5632236820997771</v>
      </c>
      <c r="BN16" s="114">
        <f t="shared" si="32"/>
        <v>4.0847489130967238E-2</v>
      </c>
      <c r="BO16" s="114">
        <f t="shared" si="33"/>
        <v>0</v>
      </c>
      <c r="BP16" s="114">
        <f t="shared" si="34"/>
        <v>0</v>
      </c>
      <c r="BQ16" s="114">
        <f t="shared" si="35"/>
        <v>-1.4829080459139115E-2</v>
      </c>
      <c r="BR16" s="114">
        <f t="shared" si="36"/>
        <v>-90.738399737495186</v>
      </c>
      <c r="BS16" s="114">
        <f t="shared" si="37"/>
        <v>190.71238132882337</v>
      </c>
      <c r="BT16"/>
      <c r="BU16" s="114">
        <f t="shared" si="38"/>
        <v>107.65859599999999</v>
      </c>
      <c r="BV16" s="114">
        <f t="shared" si="39"/>
        <v>5.0999999999999997E-2</v>
      </c>
      <c r="BW16" s="114">
        <f t="shared" si="40"/>
        <v>-2.1278823999999998</v>
      </c>
      <c r="BX16" s="114">
        <f t="shared" si="41"/>
        <v>6.2130000000000001</v>
      </c>
      <c r="BY16" s="114">
        <f t="shared" si="42"/>
        <v>2.5419999999999998</v>
      </c>
      <c r="BZ16" s="114">
        <f t="shared" si="43"/>
        <v>1.5727874999999998</v>
      </c>
      <c r="CA16" s="114">
        <f t="shared" si="44"/>
        <v>1.6936799999999998E-2</v>
      </c>
      <c r="CB16" s="114"/>
      <c r="CC16" s="114">
        <f t="shared" si="45"/>
        <v>4.2999999999999997E-2</v>
      </c>
      <c r="CD16" s="114">
        <f t="shared" si="46"/>
        <v>4.7E-2</v>
      </c>
      <c r="CE16" s="114"/>
      <c r="CF16" s="114"/>
      <c r="CG16" s="114">
        <f t="shared" si="47"/>
        <v>13</v>
      </c>
      <c r="CH16" s="114"/>
      <c r="CI16" s="114">
        <f t="shared" si="48"/>
        <v>1.7917715902471496</v>
      </c>
      <c r="CJ16" s="114">
        <f t="shared" si="49"/>
        <v>6.3853762363841229E-4</v>
      </c>
      <c r="CK16" s="114"/>
      <c r="CL16" s="114">
        <f t="shared" si="50"/>
        <v>7.7808390732623675E-2</v>
      </c>
      <c r="CM16" s="114">
        <f t="shared" si="51"/>
        <v>3.5833098393008175E-2</v>
      </c>
      <c r="CN16" s="114">
        <f t="shared" si="52"/>
        <v>3.9022724566052339E-2</v>
      </c>
      <c r="CO16" s="114">
        <f t="shared" si="53"/>
        <v>3.0201141226818826E-4</v>
      </c>
      <c r="CP16" s="114">
        <f t="shared" si="54"/>
        <v>0</v>
      </c>
      <c r="CQ16" s="114">
        <f t="shared" si="55"/>
        <v>9.1295116772823772E-4</v>
      </c>
      <c r="CR16" s="114">
        <f t="shared" si="56"/>
        <v>6.6225165562913907E-4</v>
      </c>
      <c r="CS16" s="114"/>
      <c r="CT16" s="114"/>
      <c r="CU16" s="114"/>
      <c r="CV16" s="114">
        <f t="shared" si="57"/>
        <v>6.3853762363841229E-4</v>
      </c>
      <c r="CW16" s="114">
        <f t="shared" si="58"/>
        <v>7.7169853108985262E-2</v>
      </c>
      <c r="CX16" s="114">
        <f t="shared" si="59"/>
        <v>0</v>
      </c>
      <c r="CY16" s="114">
        <f t="shared" si="60"/>
        <v>0</v>
      </c>
      <c r="CZ16" s="114">
        <f t="shared" si="61"/>
        <v>0</v>
      </c>
      <c r="DA16" s="114">
        <f t="shared" si="62"/>
        <v>3.0201141226818826E-4</v>
      </c>
      <c r="DB16" s="114">
        <f t="shared" si="63"/>
        <v>0.15172366465577761</v>
      </c>
      <c r="DC16" s="114">
        <f t="shared" si="64"/>
        <v>1.790563544598077</v>
      </c>
      <c r="DD16" s="114">
        <f t="shared" si="65"/>
        <v>8.4735146715965673E-2</v>
      </c>
      <c r="DE16" s="114">
        <f t="shared" si="66"/>
        <v>-1.6388398799422994</v>
      </c>
      <c r="DF16" s="114">
        <f t="shared" si="67"/>
        <v>3.4294034245403764</v>
      </c>
      <c r="DG16" s="114">
        <f t="shared" si="68"/>
        <v>1.7915040936339837</v>
      </c>
      <c r="DH16" s="114">
        <f t="shared" si="69"/>
        <v>3.5642543375001064E-2</v>
      </c>
      <c r="DI16" s="114">
        <f t="shared" si="70"/>
        <v>0</v>
      </c>
      <c r="DJ16" s="114">
        <f t="shared" si="71"/>
        <v>0</v>
      </c>
      <c r="DK16" s="114">
        <f t="shared" si="72"/>
        <v>1.6857980584100814E-2</v>
      </c>
      <c r="DL16" s="116">
        <f t="shared" si="73"/>
        <v>-91.478433444044668</v>
      </c>
      <c r="DM16" s="114">
        <f t="shared" si="74"/>
        <v>191.42593292008556</v>
      </c>
      <c r="DN16" s="114"/>
      <c r="DO16" s="114">
        <f t="shared" si="75"/>
        <v>0</v>
      </c>
      <c r="DP16" s="114">
        <f t="shared" si="76"/>
        <v>1.6857980584100814E-2</v>
      </c>
      <c r="DQ16" s="114">
        <f t="shared" si="77"/>
        <v>-91.478433444044668</v>
      </c>
      <c r="DR16" s="114">
        <f t="shared" si="78"/>
        <v>191.42593292008556</v>
      </c>
    </row>
    <row r="17" spans="1:122" x14ac:dyDescent="0.25">
      <c r="A17" s="78">
        <f t="shared" si="2"/>
        <v>5</v>
      </c>
      <c r="B17" s="82" t="str">
        <f t="shared" si="3"/>
        <v xml:space="preserve">5 semi </v>
      </c>
      <c r="F17" s="80" t="str">
        <f t="shared" si="1"/>
        <v xml:space="preserve">5 Quant </v>
      </c>
      <c r="K17" s="62">
        <v>120</v>
      </c>
      <c r="L17" s="62">
        <f t="shared" si="83"/>
        <v>38.99</v>
      </c>
      <c r="M17" s="62" t="e">
        <f t="shared" si="83"/>
        <v>#N/A</v>
      </c>
      <c r="N17" s="62">
        <f t="shared" si="83"/>
        <v>2.4790000000000001</v>
      </c>
      <c r="O17" s="62">
        <f t="shared" si="83"/>
        <v>14.33</v>
      </c>
      <c r="P17" s="62">
        <f t="shared" si="6"/>
        <v>0.21609999999999999</v>
      </c>
      <c r="Q17" s="62">
        <f t="shared" si="83"/>
        <v>41.44</v>
      </c>
      <c r="R17" s="62">
        <f t="shared" si="83"/>
        <v>1.452</v>
      </c>
      <c r="S17" s="62">
        <f t="shared" si="83"/>
        <v>0.159</v>
      </c>
      <c r="T17" s="62" t="e">
        <f t="shared" si="83"/>
        <v>#N/A</v>
      </c>
      <c r="U17" s="62" t="e">
        <f t="shared" si="83"/>
        <v>#N/A</v>
      </c>
      <c r="V17" s="62">
        <f t="shared" si="83"/>
        <v>0.55649999999999999</v>
      </c>
      <c r="W17" s="62">
        <f t="shared" si="83"/>
        <v>0.375</v>
      </c>
      <c r="X17" s="62">
        <f t="shared" si="83"/>
        <v>14</v>
      </c>
      <c r="AA17" s="62">
        <f t="shared" si="84"/>
        <v>41.628999999999998</v>
      </c>
      <c r="AB17" s="62">
        <f t="shared" si="84"/>
        <v>5.3999999999999999E-2</v>
      </c>
      <c r="AC17" s="62">
        <f t="shared" si="84"/>
        <v>1.4330000000000001</v>
      </c>
      <c r="AD17" s="62">
        <f t="shared" si="84"/>
        <v>12.456</v>
      </c>
      <c r="AE17" s="62">
        <f t="shared" si="84"/>
        <v>0.185</v>
      </c>
      <c r="AF17" s="62">
        <f t="shared" si="84"/>
        <v>42.904000000000003</v>
      </c>
      <c r="AG17" s="62">
        <f t="shared" si="84"/>
        <v>1.278</v>
      </c>
      <c r="AH17" s="62">
        <f t="shared" si="84"/>
        <v>4.1000000000000002E-2</v>
      </c>
      <c r="AI17" s="62">
        <f t="shared" si="84"/>
        <v>0.01</v>
      </c>
      <c r="AJ17" s="62">
        <f t="shared" si="84"/>
        <v>8.9999999999999993E-3</v>
      </c>
      <c r="AK17" s="62" t="e">
        <f t="shared" si="84"/>
        <v>#N/A</v>
      </c>
      <c r="AL17" s="62" t="e">
        <f t="shared" si="84"/>
        <v>#N/A</v>
      </c>
      <c r="AM17" s="62">
        <f t="shared" si="84"/>
        <v>14</v>
      </c>
      <c r="AO17" s="62">
        <f t="shared" si="12"/>
        <v>0.69283515020387776</v>
      </c>
      <c r="AP17" s="62">
        <f t="shared" si="13"/>
        <v>6.7609866032302486E-4</v>
      </c>
      <c r="AQ17" s="62">
        <f t="shared" si="79"/>
        <v>1.4054531188701452E-2</v>
      </c>
      <c r="AR17" s="62">
        <f t="shared" si="14"/>
        <v>0.15599248591108328</v>
      </c>
      <c r="AS17" s="62">
        <f t="shared" si="15"/>
        <v>2.6078376092472512E-3</v>
      </c>
      <c r="AT17" s="62">
        <f t="shared" si="16"/>
        <v>1.0644991613818839</v>
      </c>
      <c r="AU17" s="62">
        <f t="shared" si="17"/>
        <v>2.2788873038516406E-2</v>
      </c>
      <c r="AV17" s="62">
        <f t="shared" si="80"/>
        <v>1.3230074217489515E-3</v>
      </c>
      <c r="AW17" s="62">
        <f t="shared" si="18"/>
        <v>2.1231422505307856E-4</v>
      </c>
      <c r="AX17" s="62">
        <f t="shared" si="19"/>
        <v>1.2681414682260108E-4</v>
      </c>
      <c r="AY17"/>
      <c r="AZ17"/>
      <c r="BB17" s="62">
        <f t="shared" si="20"/>
        <v>6.7609866032302486E-4</v>
      </c>
      <c r="BC17" s="62">
        <f t="shared" si="21"/>
        <v>0.15531638725076025</v>
      </c>
      <c r="BD17" s="62">
        <f t="shared" si="22"/>
        <v>1.3230074217489515E-3</v>
      </c>
      <c r="BE17" s="62">
        <f t="shared" si="23"/>
        <v>1.2731523766952501E-2</v>
      </c>
      <c r="BF17" s="62">
        <f t="shared" si="24"/>
        <v>6.3657618834762507E-3</v>
      </c>
      <c r="BG17" s="62">
        <f t="shared" si="25"/>
        <v>1.6423111155040155E-2</v>
      </c>
      <c r="BH17" s="62">
        <f t="shared" si="26"/>
        <v>1.2060002750868513</v>
      </c>
      <c r="BI17" s="62">
        <f t="shared" si="27"/>
        <v>0.64328838186159809</v>
      </c>
      <c r="BJ17" s="62">
        <f t="shared" si="28"/>
        <v>1.8747428200037339</v>
      </c>
      <c r="BK17" s="62">
        <f t="shared" si="29"/>
        <v>0.56271189322525317</v>
      </c>
      <c r="BL17" s="62">
        <f t="shared" si="30"/>
        <v>8.0576488636344923E-2</v>
      </c>
      <c r="BM17" s="62">
        <f t="shared" si="31"/>
        <v>0.66807636098218648</v>
      </c>
      <c r="BN17" s="62">
        <f t="shared" si="32"/>
        <v>0.10120080574757118</v>
      </c>
      <c r="BO17" s="62">
        <f t="shared" si="33"/>
        <v>0.19803236561220403</v>
      </c>
      <c r="BP17" s="62">
        <f t="shared" si="34"/>
        <v>0.95284944285672568</v>
      </c>
      <c r="BQ17" s="62">
        <f t="shared" si="35"/>
        <v>2.4582685624283092</v>
      </c>
      <c r="BR17" s="62">
        <f t="shared" si="36"/>
        <v>84.22867894891094</v>
      </c>
      <c r="BS17" s="62">
        <f t="shared" si="37"/>
        <v>12.060969874444249</v>
      </c>
      <c r="BT17"/>
      <c r="BU17" s="62">
        <f t="shared" si="38"/>
        <v>44.755615999999989</v>
      </c>
      <c r="BV17" s="62">
        <f t="shared" si="39"/>
        <v>5.3999999999999999E-2</v>
      </c>
      <c r="BW17" s="62">
        <f t="shared" si="40"/>
        <v>0.73660139999999985</v>
      </c>
      <c r="BX17" s="62">
        <f t="shared" si="41"/>
        <v>12.456</v>
      </c>
      <c r="BY17" s="62">
        <f t="shared" si="42"/>
        <v>0.185</v>
      </c>
      <c r="BZ17" s="62">
        <f t="shared" si="43"/>
        <v>42.909420000000004</v>
      </c>
      <c r="CA17" s="62">
        <f t="shared" si="44"/>
        <v>1.2645592000000001</v>
      </c>
      <c r="CB17" s="62">
        <f t="shared" si="81"/>
        <v>4.1000000000000002E-2</v>
      </c>
      <c r="CC17" s="62">
        <f t="shared" si="45"/>
        <v>0.01</v>
      </c>
      <c r="CD17" s="62">
        <f t="shared" si="46"/>
        <v>8.9999999999999993E-3</v>
      </c>
      <c r="CE17"/>
      <c r="CF17"/>
      <c r="CG17" s="62">
        <f t="shared" si="47"/>
        <v>14</v>
      </c>
      <c r="CI17" s="62">
        <f t="shared" si="48"/>
        <v>0.74487169842722789</v>
      </c>
      <c r="CJ17" s="62">
        <f t="shared" si="49"/>
        <v>6.7609866032302486E-4</v>
      </c>
      <c r="CK17" s="62">
        <f t="shared" si="82"/>
        <v>7.224415457041976E-3</v>
      </c>
      <c r="CL17" s="62">
        <f t="shared" si="50"/>
        <v>0.15599248591108328</v>
      </c>
      <c r="CM17" s="62">
        <f t="shared" si="51"/>
        <v>2.6078376092472512E-3</v>
      </c>
      <c r="CN17" s="62">
        <f t="shared" si="52"/>
        <v>1.0646336380147081</v>
      </c>
      <c r="CO17" s="62">
        <f t="shared" si="53"/>
        <v>2.254920114122682E-2</v>
      </c>
      <c r="CP17" s="62">
        <f t="shared" si="54"/>
        <v>1.3230074217489515E-3</v>
      </c>
      <c r="CQ17" s="62">
        <f t="shared" si="55"/>
        <v>2.1231422505307856E-4</v>
      </c>
      <c r="CR17" s="62">
        <f t="shared" si="56"/>
        <v>1.2681414682260108E-4</v>
      </c>
      <c r="CV17" s="62">
        <f t="shared" si="57"/>
        <v>6.7609866032302486E-4</v>
      </c>
      <c r="CW17" s="62">
        <f t="shared" si="58"/>
        <v>0.15531638725076025</v>
      </c>
      <c r="CX17" s="62">
        <f t="shared" si="59"/>
        <v>1.3230074217489515E-3</v>
      </c>
      <c r="CY17" s="62">
        <f t="shared" si="60"/>
        <v>5.9014080352930241E-3</v>
      </c>
      <c r="CZ17" s="62">
        <f t="shared" si="61"/>
        <v>2.950704017646512E-3</v>
      </c>
      <c r="DA17" s="62">
        <f t="shared" si="62"/>
        <v>1.9598497123580309E-2</v>
      </c>
      <c r="DB17" s="62">
        <f t="shared" si="63"/>
        <v>1.2029593657511353</v>
      </c>
      <c r="DC17" s="62">
        <f t="shared" si="64"/>
        <v>0.65660727963236676</v>
      </c>
      <c r="DD17" s="62">
        <f t="shared" si="65"/>
        <v>1.8320835041985373</v>
      </c>
      <c r="DE17" s="62">
        <f t="shared" si="66"/>
        <v>0.54635208611876862</v>
      </c>
      <c r="DF17" s="62">
        <f t="shared" si="67"/>
        <v>0.11025519351359814</v>
      </c>
      <c r="DG17" s="62">
        <f t="shared" si="68"/>
        <v>0.68115558685566557</v>
      </c>
      <c r="DH17" s="62">
        <f t="shared" si="69"/>
        <v>9.9257595969228646E-2</v>
      </c>
      <c r="DI17" s="62">
        <f t="shared" si="70"/>
        <v>0.19422984223856804</v>
      </c>
      <c r="DJ17" s="62">
        <f t="shared" si="71"/>
        <v>0.43319090008018324</v>
      </c>
      <c r="DK17" s="62">
        <f t="shared" si="72"/>
        <v>2.8772423660283595</v>
      </c>
      <c r="DL17" s="77">
        <f t="shared" si="73"/>
        <v>80.209587451352533</v>
      </c>
      <c r="DM17" s="62">
        <f t="shared" si="74"/>
        <v>16.186491844331126</v>
      </c>
      <c r="DO17" s="62">
        <f t="shared" si="75"/>
        <v>0.43319090008018324</v>
      </c>
      <c r="DP17" s="62">
        <f t="shared" si="76"/>
        <v>3.3104332661085429</v>
      </c>
      <c r="DQ17" s="62">
        <f t="shared" si="77"/>
        <v>79.343205651192164</v>
      </c>
      <c r="DR17" s="62">
        <f t="shared" si="78"/>
        <v>16.61968274441131</v>
      </c>
    </row>
    <row r="18" spans="1:122" x14ac:dyDescent="0.25">
      <c r="A18" s="78">
        <v>20</v>
      </c>
      <c r="B18" s="82" t="str">
        <f>A18&amp;" semi "&amp;C18</f>
        <v>20 semi Simi-Quantification of sample: BAID 20</v>
      </c>
      <c r="C18" s="120" t="s">
        <v>16</v>
      </c>
      <c r="D18" s="120"/>
      <c r="E18" s="120"/>
      <c r="F18" s="80" t="str">
        <f t="shared" si="1"/>
        <v>20 Quant Quantification of sample: BAID 20</v>
      </c>
      <c r="G18" s="120" t="s">
        <v>314</v>
      </c>
      <c r="H18" s="120"/>
      <c r="I18" s="120"/>
      <c r="K18" s="62">
        <v>130</v>
      </c>
      <c r="L18" s="62">
        <f t="shared" si="83"/>
        <v>39.58</v>
      </c>
      <c r="M18" s="62">
        <f t="shared" si="83"/>
        <v>7.4759999999999993E-2</v>
      </c>
      <c r="N18" s="62">
        <f t="shared" si="83"/>
        <v>5.6760000000000002</v>
      </c>
      <c r="O18" s="62">
        <f t="shared" si="83"/>
        <v>12.38</v>
      </c>
      <c r="P18" s="62">
        <f t="shared" si="6"/>
        <v>0.16930000000000001</v>
      </c>
      <c r="Q18" s="62">
        <f t="shared" si="83"/>
        <v>38.43</v>
      </c>
      <c r="R18" s="62">
        <f t="shared" si="83"/>
        <v>2.738</v>
      </c>
      <c r="S18" s="62" t="e">
        <f t="shared" si="83"/>
        <v>#N/A</v>
      </c>
      <c r="T18" s="62">
        <f t="shared" si="83"/>
        <v>0.188</v>
      </c>
      <c r="U18" s="62" t="e">
        <f t="shared" si="83"/>
        <v>#N/A</v>
      </c>
      <c r="V18" s="62">
        <f t="shared" si="83"/>
        <v>0.35399999999999998</v>
      </c>
      <c r="W18" s="62">
        <f t="shared" si="83"/>
        <v>0.41499999999999998</v>
      </c>
      <c r="X18" s="62">
        <f t="shared" si="83"/>
        <v>12</v>
      </c>
      <c r="AA18" s="62">
        <f t="shared" si="84"/>
        <v>42.414999999999999</v>
      </c>
      <c r="AB18" s="62">
        <f t="shared" si="84"/>
        <v>8.2000000000000003E-2</v>
      </c>
      <c r="AC18" s="62">
        <f t="shared" si="84"/>
        <v>4.4969999999999999</v>
      </c>
      <c r="AD18" s="62">
        <f t="shared" si="84"/>
        <v>10.984999999999999</v>
      </c>
      <c r="AE18" s="62">
        <f t="shared" si="84"/>
        <v>0.153</v>
      </c>
      <c r="AF18" s="62">
        <f t="shared" si="84"/>
        <v>38.929000000000002</v>
      </c>
      <c r="AG18" s="62">
        <f t="shared" si="84"/>
        <v>2.6309999999999998</v>
      </c>
      <c r="AH18" s="62">
        <f t="shared" si="84"/>
        <v>0.08</v>
      </c>
      <c r="AI18" s="62">
        <f t="shared" si="84"/>
        <v>0.221</v>
      </c>
      <c r="AJ18" s="62">
        <f t="shared" si="84"/>
        <v>7.0000000000000001E-3</v>
      </c>
      <c r="AK18" s="62" t="e">
        <f t="shared" si="84"/>
        <v>#N/A</v>
      </c>
      <c r="AL18" s="62" t="e">
        <f t="shared" si="84"/>
        <v>#N/A</v>
      </c>
      <c r="AM18" s="62">
        <f t="shared" si="84"/>
        <v>12</v>
      </c>
      <c r="AO18" s="62">
        <f t="shared" si="12"/>
        <v>0.70591661812432382</v>
      </c>
      <c r="AP18" s="62">
        <f t="shared" si="13"/>
        <v>1.0266683360460748E-3</v>
      </c>
      <c r="AQ18" s="62">
        <f t="shared" si="79"/>
        <v>4.4105531581012165E-2</v>
      </c>
      <c r="AR18" s="62">
        <f t="shared" si="14"/>
        <v>0.13757044458359424</v>
      </c>
      <c r="AS18" s="62">
        <f t="shared" si="15"/>
        <v>2.1567521849450242E-3</v>
      </c>
      <c r="AT18" s="62">
        <f t="shared" si="16"/>
        <v>0.96587469358184219</v>
      </c>
      <c r="AU18" s="62">
        <f t="shared" si="17"/>
        <v>4.6915121255349496E-2</v>
      </c>
      <c r="AV18" s="62">
        <f t="shared" si="80"/>
        <v>2.5814778960955151E-3</v>
      </c>
      <c r="AW18" s="62">
        <f t="shared" si="18"/>
        <v>4.6921443736730357E-3</v>
      </c>
      <c r="AX18" s="62">
        <f t="shared" si="19"/>
        <v>9.8633225306467523E-5</v>
      </c>
      <c r="AY18"/>
      <c r="AZ18"/>
      <c r="BB18" s="62">
        <f t="shared" si="20"/>
        <v>1.0266683360460748E-3</v>
      </c>
      <c r="BC18" s="62">
        <f t="shared" si="21"/>
        <v>0.13654377624754815</v>
      </c>
      <c r="BD18" s="62">
        <f t="shared" si="22"/>
        <v>2.5814778960955151E-3</v>
      </c>
      <c r="BE18" s="62">
        <f t="shared" si="23"/>
        <v>4.1524053684916649E-2</v>
      </c>
      <c r="BF18" s="62">
        <f t="shared" si="24"/>
        <v>2.0762026842458325E-2</v>
      </c>
      <c r="BG18" s="62">
        <f t="shared" si="25"/>
        <v>2.6153094412891171E-2</v>
      </c>
      <c r="BH18" s="62">
        <f t="shared" si="26"/>
        <v>1.0784221276014443</v>
      </c>
      <c r="BI18" s="62">
        <f t="shared" si="27"/>
        <v>0.6043419419253383</v>
      </c>
      <c r="BJ18" s="62">
        <f t="shared" si="28"/>
        <v>1.7844568658692812</v>
      </c>
      <c r="BK18" s="62">
        <f t="shared" si="29"/>
        <v>0.47408018567610605</v>
      </c>
      <c r="BL18" s="62">
        <f t="shared" si="30"/>
        <v>0.13026175624923225</v>
      </c>
      <c r="BM18" s="62">
        <f t="shared" si="31"/>
        <v>0.65486520941282933</v>
      </c>
      <c r="BN18" s="62">
        <f t="shared" si="32"/>
        <v>0.15677551979996229</v>
      </c>
      <c r="BO18" s="62">
        <f t="shared" si="33"/>
        <v>0.39419988403569972</v>
      </c>
      <c r="BP18" s="62">
        <f t="shared" si="34"/>
        <v>3.1704275237150172</v>
      </c>
      <c r="BQ18" s="62">
        <f t="shared" si="35"/>
        <v>3.9936606857372645</v>
      </c>
      <c r="BR18" s="62">
        <f t="shared" si="36"/>
        <v>72.393551964866134</v>
      </c>
      <c r="BS18" s="62">
        <f t="shared" si="37"/>
        <v>19.891384421845927</v>
      </c>
      <c r="BT18"/>
      <c r="BU18" s="62">
        <f t="shared" si="38"/>
        <v>45.70196</v>
      </c>
      <c r="BV18" s="62">
        <f t="shared" si="39"/>
        <v>8.2000000000000003E-2</v>
      </c>
      <c r="BW18" s="62">
        <f t="shared" si="40"/>
        <v>3.6038926</v>
      </c>
      <c r="BX18" s="62">
        <f t="shared" si="41"/>
        <v>10.984999999999999</v>
      </c>
      <c r="BY18" s="62">
        <f t="shared" si="42"/>
        <v>0.153</v>
      </c>
      <c r="BZ18" s="62">
        <f t="shared" si="43"/>
        <v>38.964232500000001</v>
      </c>
      <c r="CA18" s="62">
        <f t="shared" si="44"/>
        <v>2.5720983999999998</v>
      </c>
      <c r="CB18" s="62">
        <f t="shared" si="81"/>
        <v>0.08</v>
      </c>
      <c r="CC18" s="62">
        <f t="shared" si="45"/>
        <v>0.221</v>
      </c>
      <c r="CD18" s="62">
        <f t="shared" si="46"/>
        <v>7.0000000000000001E-3</v>
      </c>
      <c r="CE18"/>
      <c r="CF18"/>
      <c r="CG18" s="62">
        <f t="shared" si="47"/>
        <v>12</v>
      </c>
      <c r="CI18" s="62">
        <f t="shared" si="48"/>
        <v>0.76062178580344508</v>
      </c>
      <c r="CJ18" s="62">
        <f t="shared" si="49"/>
        <v>1.0266683360460748E-3</v>
      </c>
      <c r="CK18" s="62">
        <f t="shared" si="82"/>
        <v>3.5346141624166341E-2</v>
      </c>
      <c r="CL18" s="62">
        <f t="shared" si="50"/>
        <v>0.13757044458359424</v>
      </c>
      <c r="CM18" s="62">
        <f t="shared" si="51"/>
        <v>2.1567521849450242E-3</v>
      </c>
      <c r="CN18" s="62">
        <f t="shared" si="52"/>
        <v>0.96674885372316666</v>
      </c>
      <c r="CO18" s="62">
        <f t="shared" si="53"/>
        <v>4.5864807417974322E-2</v>
      </c>
      <c r="CP18" s="62">
        <f t="shared" si="54"/>
        <v>2.5814778960955151E-3</v>
      </c>
      <c r="CQ18" s="62">
        <f t="shared" si="55"/>
        <v>4.6921443736730357E-3</v>
      </c>
      <c r="CR18" s="62">
        <f t="shared" si="56"/>
        <v>9.8633225306467523E-5</v>
      </c>
      <c r="CV18" s="62">
        <f t="shared" si="57"/>
        <v>1.0266683360460748E-3</v>
      </c>
      <c r="CW18" s="62">
        <f t="shared" si="58"/>
        <v>0.13654377624754815</v>
      </c>
      <c r="CX18" s="62">
        <f t="shared" si="59"/>
        <v>2.5814778960955151E-3</v>
      </c>
      <c r="CY18" s="62">
        <f t="shared" si="60"/>
        <v>3.2764663728070825E-2</v>
      </c>
      <c r="CZ18" s="62">
        <f t="shared" si="61"/>
        <v>1.6382331864035413E-2</v>
      </c>
      <c r="DA18" s="62">
        <f t="shared" si="62"/>
        <v>2.948247555393891E-2</v>
      </c>
      <c r="DB18" s="62">
        <f t="shared" si="63"/>
        <v>1.075966906601721</v>
      </c>
      <c r="DC18" s="62">
        <f t="shared" si="64"/>
        <v>0.60218278617133203</v>
      </c>
      <c r="DD18" s="62">
        <f t="shared" si="65"/>
        <v>1.7867779207750198</v>
      </c>
      <c r="DE18" s="62">
        <f t="shared" si="66"/>
        <v>0.47378412043038898</v>
      </c>
      <c r="DF18" s="62">
        <f t="shared" si="67"/>
        <v>0.12839866574094305</v>
      </c>
      <c r="DG18" s="62">
        <f t="shared" si="68"/>
        <v>0.65165573982144798</v>
      </c>
      <c r="DH18" s="62">
        <f t="shared" si="69"/>
        <v>0.15754765489020003</v>
      </c>
      <c r="DI18" s="62">
        <f t="shared" si="70"/>
        <v>0.39614135782841925</v>
      </c>
      <c r="DJ18" s="62">
        <f t="shared" si="71"/>
        <v>2.513954970844595</v>
      </c>
      <c r="DK18" s="62">
        <f t="shared" si="72"/>
        <v>4.5242409070189478</v>
      </c>
      <c r="DL18" s="77">
        <f t="shared" si="73"/>
        <v>72.704664668526448</v>
      </c>
      <c r="DM18" s="62">
        <f t="shared" si="74"/>
        <v>19.703450440891377</v>
      </c>
      <c r="DO18" s="62">
        <f t="shared" si="75"/>
        <v>2.513954970844595</v>
      </c>
      <c r="DP18" s="62">
        <f t="shared" si="76"/>
        <v>7.0381958778635427</v>
      </c>
      <c r="DQ18" s="62">
        <f t="shared" si="77"/>
        <v>67.67675472683726</v>
      </c>
      <c r="DR18" s="62">
        <f t="shared" si="78"/>
        <v>22.217405411735971</v>
      </c>
    </row>
    <row r="19" spans="1:122" x14ac:dyDescent="0.25">
      <c r="A19" s="78">
        <f t="shared" si="2"/>
        <v>20</v>
      </c>
      <c r="B19" s="82" t="str">
        <f t="shared" si="3"/>
        <v>20 semi Elements</v>
      </c>
      <c r="C19" s="2" t="s">
        <v>0</v>
      </c>
      <c r="D19" s="3" t="s">
        <v>1</v>
      </c>
      <c r="E19" s="2" t="s">
        <v>2</v>
      </c>
      <c r="F19" s="80" t="str">
        <f t="shared" si="1"/>
        <v>20 Quant Elements</v>
      </c>
      <c r="G19" s="2" t="s">
        <v>0</v>
      </c>
      <c r="H19" s="3" t="s">
        <v>1</v>
      </c>
      <c r="I19" s="2" t="s">
        <v>2</v>
      </c>
      <c r="K19" s="62">
        <v>140</v>
      </c>
      <c r="L19" s="62">
        <f t="shared" si="83"/>
        <v>37.200000000000003</v>
      </c>
      <c r="M19" s="62" t="e">
        <f t="shared" si="83"/>
        <v>#N/A</v>
      </c>
      <c r="N19" s="62">
        <f t="shared" si="83"/>
        <v>1.7230000000000001</v>
      </c>
      <c r="O19" s="62">
        <f t="shared" si="83"/>
        <v>13.77</v>
      </c>
      <c r="P19" s="62">
        <f t="shared" si="6"/>
        <v>0.18820000000000001</v>
      </c>
      <c r="Q19" s="62">
        <f t="shared" si="83"/>
        <v>45.09</v>
      </c>
      <c r="R19" s="62">
        <f t="shared" si="83"/>
        <v>0.80730000000000002</v>
      </c>
      <c r="S19" s="62" t="e">
        <f t="shared" si="83"/>
        <v>#N/A</v>
      </c>
      <c r="T19" s="62" t="e">
        <f t="shared" si="83"/>
        <v>#N/A</v>
      </c>
      <c r="U19" s="62" t="e">
        <f t="shared" si="83"/>
        <v>#N/A</v>
      </c>
      <c r="V19" s="62">
        <f t="shared" si="83"/>
        <v>0.74199999999999999</v>
      </c>
      <c r="W19" s="62">
        <f t="shared" si="83"/>
        <v>0.48230000000000001</v>
      </c>
      <c r="X19" s="62">
        <f t="shared" si="83"/>
        <v>15</v>
      </c>
      <c r="AA19" s="62">
        <f t="shared" si="84"/>
        <v>40.963999999999999</v>
      </c>
      <c r="AB19" s="62">
        <f t="shared" si="84"/>
        <v>2.4E-2</v>
      </c>
      <c r="AC19" s="62">
        <f t="shared" si="84"/>
        <v>0.93700000000000006</v>
      </c>
      <c r="AD19" s="62">
        <f t="shared" si="84"/>
        <v>10.711</v>
      </c>
      <c r="AE19" s="62">
        <f t="shared" si="84"/>
        <v>0.154</v>
      </c>
      <c r="AF19" s="62">
        <f t="shared" si="84"/>
        <v>46.591000000000001</v>
      </c>
      <c r="AG19" s="62">
        <f t="shared" si="84"/>
        <v>0.7</v>
      </c>
      <c r="AH19" s="62">
        <f t="shared" si="84"/>
        <v>-8.5999999999999993E-2</v>
      </c>
      <c r="AI19" s="62">
        <f t="shared" si="84"/>
        <v>2E-3</v>
      </c>
      <c r="AJ19" s="62">
        <f t="shared" si="84"/>
        <v>3.0000000000000001E-3</v>
      </c>
      <c r="AK19" s="62" t="e">
        <f t="shared" si="84"/>
        <v>#N/A</v>
      </c>
      <c r="AL19" s="62" t="e">
        <f t="shared" si="84"/>
        <v>#N/A</v>
      </c>
      <c r="AM19" s="62">
        <f t="shared" si="84"/>
        <v>15</v>
      </c>
      <c r="AO19" s="62">
        <f t="shared" si="12"/>
        <v>0.68176749604726639</v>
      </c>
      <c r="AP19" s="62">
        <f t="shared" si="13"/>
        <v>3.0048829347689997E-4</v>
      </c>
      <c r="AQ19" s="62">
        <f t="shared" si="79"/>
        <v>9.1898783836798763E-3</v>
      </c>
      <c r="AR19" s="62">
        <f t="shared" si="14"/>
        <v>0.13413901064495931</v>
      </c>
      <c r="AS19" s="62">
        <f t="shared" si="15"/>
        <v>2.1708486044544686E-3</v>
      </c>
      <c r="AT19" s="62">
        <f t="shared" si="16"/>
        <v>1.1559780073639603</v>
      </c>
      <c r="AU19" s="62">
        <f t="shared" si="17"/>
        <v>1.2482168330955777E-2</v>
      </c>
      <c r="AV19"/>
      <c r="AW19" s="62">
        <f t="shared" si="18"/>
        <v>4.2462845010615714E-5</v>
      </c>
      <c r="AX19" s="62">
        <f t="shared" si="19"/>
        <v>4.2271382274200368E-5</v>
      </c>
      <c r="AY19"/>
      <c r="AZ19"/>
      <c r="BB19" s="62">
        <f t="shared" si="20"/>
        <v>3.0048829347689997E-4</v>
      </c>
      <c r="BC19" s="62">
        <f t="shared" si="21"/>
        <v>0.13383852235148241</v>
      </c>
      <c r="BD19" s="62">
        <f t="shared" si="22"/>
        <v>0</v>
      </c>
      <c r="BE19" s="62">
        <f t="shared" si="23"/>
        <v>9.1898783836798763E-3</v>
      </c>
      <c r="BF19" s="62">
        <f t="shared" si="24"/>
        <v>4.5949391918399382E-3</v>
      </c>
      <c r="BG19" s="62">
        <f t="shared" si="25"/>
        <v>7.8872291391158394E-3</v>
      </c>
      <c r="BH19" s="62">
        <f t="shared" si="26"/>
        <v>1.2841001491807813</v>
      </c>
      <c r="BI19" s="62">
        <f t="shared" si="27"/>
        <v>0.65680315938535483</v>
      </c>
      <c r="BJ19" s="62">
        <f t="shared" si="28"/>
        <v>1.9550760845646045</v>
      </c>
      <c r="BK19" s="62">
        <f t="shared" si="29"/>
        <v>0.62729698979542658</v>
      </c>
      <c r="BL19" s="62">
        <f t="shared" si="30"/>
        <v>2.9506169589928244E-2</v>
      </c>
      <c r="BM19" s="62">
        <f t="shared" si="31"/>
        <v>0.6695858160097875</v>
      </c>
      <c r="BN19" s="62">
        <f t="shared" si="32"/>
        <v>4.4876741157328766E-2</v>
      </c>
      <c r="BO19" s="62">
        <f t="shared" si="33"/>
        <v>0</v>
      </c>
      <c r="BP19" s="62">
        <f t="shared" si="34"/>
        <v>0.68623604054551435</v>
      </c>
      <c r="BQ19" s="62">
        <f t="shared" si="35"/>
        <v>1.1779265555709666</v>
      </c>
      <c r="BR19" s="77">
        <f t="shared" si="36"/>
        <v>93.684330640937176</v>
      </c>
      <c r="BS19" s="77">
        <f t="shared" si="37"/>
        <v>4.406630021789014</v>
      </c>
      <c r="BT19"/>
      <c r="BU19" s="62">
        <f t="shared" si="38"/>
        <v>43.954955999999996</v>
      </c>
      <c r="BV19" s="62">
        <f t="shared" si="39"/>
        <v>2.4E-2</v>
      </c>
      <c r="BW19" s="62">
        <f t="shared" si="40"/>
        <v>0.27244459999999993</v>
      </c>
      <c r="BX19" s="62">
        <f t="shared" si="41"/>
        <v>10.711</v>
      </c>
      <c r="BY19" s="62">
        <f t="shared" si="42"/>
        <v>0.154</v>
      </c>
      <c r="BZ19" s="62">
        <f t="shared" si="43"/>
        <v>46.5687675</v>
      </c>
      <c r="CA19" s="62">
        <f t="shared" si="44"/>
        <v>0.70597999999999994</v>
      </c>
      <c r="CB19"/>
      <c r="CC19" s="62">
        <f t="shared" si="45"/>
        <v>2E-3</v>
      </c>
      <c r="CD19" s="62">
        <f t="shared" si="46"/>
        <v>3.0000000000000001E-3</v>
      </c>
      <c r="CE19"/>
      <c r="CF19"/>
      <c r="CG19" s="62">
        <f t="shared" si="47"/>
        <v>15</v>
      </c>
      <c r="CI19" s="62">
        <f t="shared" si="48"/>
        <v>0.73154624282266778</v>
      </c>
      <c r="CJ19" s="62">
        <f t="shared" si="49"/>
        <v>3.0048829347689997E-4</v>
      </c>
      <c r="CK19" s="62">
        <f t="shared" si="82"/>
        <v>2.6720733621027849E-3</v>
      </c>
      <c r="CL19" s="62">
        <f t="shared" si="50"/>
        <v>0.13413901064495931</v>
      </c>
      <c r="CM19" s="62">
        <f t="shared" si="51"/>
        <v>2.1708486044544686E-3</v>
      </c>
      <c r="CN19" s="62">
        <f t="shared" si="52"/>
        <v>1.1554263926519188</v>
      </c>
      <c r="CO19" s="62">
        <f t="shared" si="53"/>
        <v>1.2588801711840228E-2</v>
      </c>
      <c r="CP19" s="62">
        <f t="shared" si="54"/>
        <v>0</v>
      </c>
      <c r="CQ19" s="62">
        <f t="shared" si="55"/>
        <v>4.2462845010615714E-5</v>
      </c>
      <c r="CR19" s="62">
        <f t="shared" si="56"/>
        <v>4.2271382274200368E-5</v>
      </c>
      <c r="CV19" s="62">
        <f t="shared" si="57"/>
        <v>3.0048829347689997E-4</v>
      </c>
      <c r="CW19" s="62">
        <f t="shared" si="58"/>
        <v>0.13383852235148241</v>
      </c>
      <c r="CX19" s="62">
        <f t="shared" si="59"/>
        <v>0</v>
      </c>
      <c r="CY19" s="62">
        <f t="shared" si="60"/>
        <v>2.6720733621027849E-3</v>
      </c>
      <c r="CZ19" s="62">
        <f t="shared" si="61"/>
        <v>1.3360366810513924E-3</v>
      </c>
      <c r="DA19" s="62">
        <f t="shared" si="62"/>
        <v>1.1252765030788835E-2</v>
      </c>
      <c r="DB19" s="62">
        <f t="shared" si="63"/>
        <v>1.280182998577067</v>
      </c>
      <c r="DC19" s="62">
        <f t="shared" si="64"/>
        <v>0.68386310933740979</v>
      </c>
      <c r="DD19" s="62">
        <f t="shared" si="65"/>
        <v>1.8719872165899216</v>
      </c>
      <c r="DE19" s="62">
        <f t="shared" si="66"/>
        <v>0.59631988923965717</v>
      </c>
      <c r="DF19" s="62">
        <f t="shared" si="67"/>
        <v>8.7543220097752616E-2</v>
      </c>
      <c r="DG19" s="62">
        <f t="shared" si="68"/>
        <v>0.69675239934272692</v>
      </c>
      <c r="DH19" s="62">
        <f t="shared" si="69"/>
        <v>4.3126983668855971E-2</v>
      </c>
      <c r="DI19" s="62">
        <f t="shared" si="70"/>
        <v>0</v>
      </c>
      <c r="DJ19" s="62">
        <f t="shared" si="71"/>
        <v>0.19175200290831101</v>
      </c>
      <c r="DK19" s="62">
        <f t="shared" si="72"/>
        <v>1.6150306825500702</v>
      </c>
      <c r="DL19" s="77">
        <f t="shared" si="73"/>
        <v>85.585624075667113</v>
      </c>
      <c r="DM19" s="62">
        <f t="shared" si="74"/>
        <v>12.564466255205648</v>
      </c>
      <c r="DO19" s="62">
        <f t="shared" si="75"/>
        <v>0.19175200290831101</v>
      </c>
      <c r="DP19" s="62">
        <f t="shared" si="76"/>
        <v>1.8067826854583813</v>
      </c>
      <c r="DQ19" s="62">
        <f t="shared" si="77"/>
        <v>85.202120069850494</v>
      </c>
      <c r="DR19" s="62">
        <f t="shared" si="78"/>
        <v>12.756218258113959</v>
      </c>
    </row>
    <row r="20" spans="1:122" x14ac:dyDescent="0.25">
      <c r="A20" s="78">
        <f t="shared" si="2"/>
        <v>20</v>
      </c>
      <c r="B20" s="82" t="str">
        <f t="shared" si="3"/>
        <v>20 semi MgO</v>
      </c>
      <c r="C20" s="4" t="s">
        <v>3</v>
      </c>
      <c r="D20" s="8">
        <v>41.61</v>
      </c>
      <c r="E20" s="10">
        <f t="shared" ref="E20:E28" si="85">D20*(100-D$29)/100</f>
        <v>35.368499999999997</v>
      </c>
      <c r="F20" s="80" t="str">
        <f t="shared" si="1"/>
        <v>20 Quant SiO2</v>
      </c>
      <c r="G20" s="13" t="s">
        <v>5</v>
      </c>
      <c r="H20" s="13">
        <v>48.93</v>
      </c>
      <c r="I20" s="8">
        <f t="shared" ref="I20:I29" si="86">H20*(100-H$30)/100</f>
        <v>41.590499999999999</v>
      </c>
      <c r="K20" s="62">
        <v>150</v>
      </c>
      <c r="L20" s="62">
        <f t="shared" si="83"/>
        <v>42.101999999999997</v>
      </c>
      <c r="M20" s="62" t="e">
        <f t="shared" si="83"/>
        <v>#N/A</v>
      </c>
      <c r="N20" s="62">
        <f t="shared" si="83"/>
        <v>2.1869999999999998</v>
      </c>
      <c r="O20" s="62">
        <f t="shared" si="83"/>
        <v>11.759</v>
      </c>
      <c r="P20" s="62">
        <f t="shared" si="6"/>
        <v>0.152</v>
      </c>
      <c r="Q20" s="62">
        <f t="shared" si="83"/>
        <v>40.636000000000003</v>
      </c>
      <c r="R20" s="62">
        <f t="shared" si="83"/>
        <v>2.2189999999999999</v>
      </c>
      <c r="S20" s="62" t="e">
        <f t="shared" si="83"/>
        <v>#N/A</v>
      </c>
      <c r="T20" s="62" t="e">
        <f t="shared" si="83"/>
        <v>#N/A</v>
      </c>
      <c r="U20" s="62" t="e">
        <f t="shared" si="83"/>
        <v>#N/A</v>
      </c>
      <c r="V20" s="62">
        <f t="shared" si="83"/>
        <v>0.46100000000000002</v>
      </c>
      <c r="W20" s="62">
        <f t="shared" si="83"/>
        <v>0.48499999999999999</v>
      </c>
      <c r="X20" s="62">
        <f t="shared" si="83"/>
        <v>12</v>
      </c>
      <c r="AA20" s="62">
        <f t="shared" si="84"/>
        <v>44.945999999999998</v>
      </c>
      <c r="AB20" s="62">
        <f t="shared" si="84"/>
        <v>0.03</v>
      </c>
      <c r="AC20" s="62">
        <f t="shared" si="84"/>
        <v>1.2230000000000001</v>
      </c>
      <c r="AD20" s="62">
        <f t="shared" si="84"/>
        <v>10.154</v>
      </c>
      <c r="AE20" s="62">
        <f t="shared" si="84"/>
        <v>0.14799999999999999</v>
      </c>
      <c r="AF20" s="62">
        <f t="shared" si="84"/>
        <v>41.607999999999997</v>
      </c>
      <c r="AG20" s="62">
        <f t="shared" si="84"/>
        <v>1.94</v>
      </c>
      <c r="AH20" s="62">
        <f t="shared" si="84"/>
        <v>-0.06</v>
      </c>
      <c r="AI20" s="62">
        <f t="shared" si="84"/>
        <v>0.01</v>
      </c>
      <c r="AJ20" s="62">
        <f t="shared" si="84"/>
        <v>3.0000000000000001E-3</v>
      </c>
      <c r="AK20" s="62" t="e">
        <f t="shared" si="84"/>
        <v>#N/A</v>
      </c>
      <c r="AL20" s="62" t="e">
        <f t="shared" si="84"/>
        <v>#N/A</v>
      </c>
      <c r="AM20" s="62">
        <f t="shared" si="84"/>
        <v>12</v>
      </c>
      <c r="AO20" s="62">
        <f t="shared" si="12"/>
        <v>0.74804027627527669</v>
      </c>
      <c r="AP20" s="62">
        <f t="shared" si="13"/>
        <v>3.7561036684612489E-4</v>
      </c>
      <c r="AQ20" s="62">
        <f t="shared" si="79"/>
        <v>1.1994899960768931E-2</v>
      </c>
      <c r="AR20" s="62">
        <f t="shared" si="14"/>
        <v>0.12716343143393866</v>
      </c>
      <c r="AS20" s="62">
        <f t="shared" si="15"/>
        <v>2.0862700873978011E-3</v>
      </c>
      <c r="AT20" s="62">
        <f t="shared" si="16"/>
        <v>1.03234386320104</v>
      </c>
      <c r="AU20" s="62">
        <f t="shared" si="17"/>
        <v>3.4593437945791727E-2</v>
      </c>
      <c r="AV20"/>
      <c r="AW20" s="62">
        <f t="shared" si="18"/>
        <v>2.1231422505307856E-4</v>
      </c>
      <c r="AX20" s="62">
        <f t="shared" si="19"/>
        <v>4.2271382274200368E-5</v>
      </c>
      <c r="AY20"/>
      <c r="AZ20"/>
      <c r="BB20" s="62">
        <f t="shared" si="20"/>
        <v>3.7561036684612489E-4</v>
      </c>
      <c r="BC20" s="62">
        <f t="shared" si="21"/>
        <v>0.12678782106709252</v>
      </c>
      <c r="BD20" s="62">
        <f t="shared" si="22"/>
        <v>0</v>
      </c>
      <c r="BE20" s="62">
        <f t="shared" si="23"/>
        <v>1.1994899960768931E-2</v>
      </c>
      <c r="BF20" s="62">
        <f t="shared" si="24"/>
        <v>5.9974499803844656E-3</v>
      </c>
      <c r="BG20" s="62">
        <f t="shared" si="25"/>
        <v>2.8595987965407261E-2</v>
      </c>
      <c r="BH20" s="62">
        <f t="shared" si="26"/>
        <v>1.1326219663901231</v>
      </c>
      <c r="BI20" s="62">
        <f t="shared" si="27"/>
        <v>0.67885340038369324</v>
      </c>
      <c r="BJ20" s="62">
        <f t="shared" si="28"/>
        <v>1.6684338117036113</v>
      </c>
      <c r="BK20" s="62">
        <f t="shared" si="29"/>
        <v>0.45376856600642984</v>
      </c>
      <c r="BL20" s="62">
        <f t="shared" si="30"/>
        <v>0.2250848343772634</v>
      </c>
      <c r="BM20" s="62">
        <f t="shared" si="31"/>
        <v>0.71382244869633116</v>
      </c>
      <c r="BN20" s="62">
        <f t="shared" si="32"/>
        <v>5.2619578934805136E-2</v>
      </c>
      <c r="BO20" s="62">
        <f t="shared" si="33"/>
        <v>0</v>
      </c>
      <c r="BP20" s="62">
        <f t="shared" si="34"/>
        <v>0.84018791946621085</v>
      </c>
      <c r="BQ20" s="62">
        <f t="shared" si="35"/>
        <v>4.0060365175727819</v>
      </c>
      <c r="BR20" s="62">
        <f t="shared" si="36"/>
        <v>63.568828191822327</v>
      </c>
      <c r="BS20" s="62">
        <f t="shared" si="37"/>
        <v>31.532327792203862</v>
      </c>
      <c r="BT20"/>
      <c r="BU20" s="62">
        <f t="shared" si="38"/>
        <v>48.749283999999989</v>
      </c>
      <c r="BV20" s="62">
        <f t="shared" si="39"/>
        <v>0.03</v>
      </c>
      <c r="BW20" s="62">
        <f t="shared" si="40"/>
        <v>0.54008339999999988</v>
      </c>
      <c r="BX20" s="62">
        <f t="shared" si="41"/>
        <v>10.154</v>
      </c>
      <c r="BY20" s="62">
        <f t="shared" si="42"/>
        <v>0.14799999999999999</v>
      </c>
      <c r="BZ20" s="62">
        <f t="shared" si="43"/>
        <v>41.623139999999999</v>
      </c>
      <c r="CA20" s="62">
        <f t="shared" si="44"/>
        <v>1.9043160000000001</v>
      </c>
      <c r="CB20"/>
      <c r="CC20" s="62">
        <f t="shared" si="45"/>
        <v>0.01</v>
      </c>
      <c r="CD20" s="62">
        <f t="shared" si="46"/>
        <v>3.0000000000000001E-3</v>
      </c>
      <c r="CE20"/>
      <c r="CF20"/>
      <c r="CG20" s="62">
        <f t="shared" si="47"/>
        <v>12</v>
      </c>
      <c r="CI20" s="62">
        <f t="shared" si="48"/>
        <v>0.81133867021719208</v>
      </c>
      <c r="CJ20" s="62">
        <f t="shared" si="49"/>
        <v>3.7561036684612489E-4</v>
      </c>
      <c r="CK20" s="62">
        <f t="shared" si="82"/>
        <v>5.2970125539427218E-3</v>
      </c>
      <c r="CL20" s="62">
        <f t="shared" si="50"/>
        <v>0.12716343143393866</v>
      </c>
      <c r="CM20" s="62">
        <f t="shared" si="51"/>
        <v>2.0862700873978011E-3</v>
      </c>
      <c r="CN20" s="62">
        <f t="shared" si="52"/>
        <v>1.0327195045702207</v>
      </c>
      <c r="CO20" s="62">
        <f t="shared" si="53"/>
        <v>3.3957132667617691E-2</v>
      </c>
      <c r="CP20" s="62">
        <f t="shared" si="54"/>
        <v>0</v>
      </c>
      <c r="CQ20" s="62">
        <f t="shared" si="55"/>
        <v>2.1231422505307856E-4</v>
      </c>
      <c r="CR20" s="62">
        <f t="shared" si="56"/>
        <v>4.2271382274200368E-5</v>
      </c>
      <c r="CV20" s="62">
        <f t="shared" si="57"/>
        <v>3.7561036684612489E-4</v>
      </c>
      <c r="CW20" s="62">
        <f t="shared" si="58"/>
        <v>0.12678782106709252</v>
      </c>
      <c r="CX20" s="62">
        <f t="shared" si="59"/>
        <v>0</v>
      </c>
      <c r="CY20" s="62">
        <f t="shared" si="60"/>
        <v>5.2970125539427218E-3</v>
      </c>
      <c r="CZ20" s="62">
        <f t="shared" si="61"/>
        <v>2.6485062769713609E-3</v>
      </c>
      <c r="DA20" s="62">
        <f t="shared" si="62"/>
        <v>3.1308626390646327E-2</v>
      </c>
      <c r="DB20" s="62">
        <f t="shared" si="63"/>
        <v>1.1302849693340646</v>
      </c>
      <c r="DC20" s="62">
        <f t="shared" si="64"/>
        <v>0.68080715210066389</v>
      </c>
      <c r="DD20" s="62">
        <f t="shared" si="65"/>
        <v>1.6602131247395313</v>
      </c>
      <c r="DE20" s="62">
        <f t="shared" si="66"/>
        <v>0.44947781723340069</v>
      </c>
      <c r="DF20" s="62">
        <f t="shared" si="67"/>
        <v>0.2313293348672632</v>
      </c>
      <c r="DG20" s="62">
        <f t="shared" si="68"/>
        <v>0.71513989513512777</v>
      </c>
      <c r="DH20" s="62">
        <f t="shared" si="69"/>
        <v>5.252264198953021E-2</v>
      </c>
      <c r="DI20" s="62">
        <f t="shared" si="70"/>
        <v>0</v>
      </c>
      <c r="DJ20" s="62">
        <f t="shared" si="71"/>
        <v>0.37034799694274056</v>
      </c>
      <c r="DK20" s="62">
        <f t="shared" si="72"/>
        <v>4.3779722825742331</v>
      </c>
      <c r="DL20" s="77">
        <f t="shared" si="73"/>
        <v>62.851732967361663</v>
      </c>
      <c r="DM20" s="62">
        <f t="shared" si="74"/>
        <v>32.347424111131829</v>
      </c>
      <c r="DO20" s="62">
        <f t="shared" si="75"/>
        <v>0.37034799694274056</v>
      </c>
      <c r="DP20" s="62">
        <f t="shared" si="76"/>
        <v>4.7483202795169737</v>
      </c>
      <c r="DQ20" s="62">
        <f t="shared" si="77"/>
        <v>62.111036973476182</v>
      </c>
      <c r="DR20" s="62">
        <f t="shared" si="78"/>
        <v>32.71777210807457</v>
      </c>
    </row>
    <row r="21" spans="1:122" x14ac:dyDescent="0.25">
      <c r="A21" s="78">
        <f t="shared" si="2"/>
        <v>20</v>
      </c>
      <c r="B21" s="82" t="str">
        <f t="shared" si="3"/>
        <v>20 semi Al2O3</v>
      </c>
      <c r="C21" s="4" t="s">
        <v>4</v>
      </c>
      <c r="D21" s="8">
        <v>2.613</v>
      </c>
      <c r="E21" s="10">
        <f t="shared" si="85"/>
        <v>2.22105</v>
      </c>
      <c r="F21" s="80" t="str">
        <f t="shared" si="1"/>
        <v>20 Quant TiO2</v>
      </c>
      <c r="G21" s="13" t="s">
        <v>7</v>
      </c>
      <c r="H21" s="13">
        <v>0.192</v>
      </c>
      <c r="I21" s="8">
        <f t="shared" si="86"/>
        <v>0.16320000000000001</v>
      </c>
      <c r="K21" s="62">
        <v>160</v>
      </c>
      <c r="L21" s="62">
        <f t="shared" si="83"/>
        <v>40.46</v>
      </c>
      <c r="M21" s="62" t="e">
        <f t="shared" si="83"/>
        <v>#N/A</v>
      </c>
      <c r="N21" s="62">
        <f t="shared" si="83"/>
        <v>2.9390000000000001</v>
      </c>
      <c r="O21" s="62">
        <f t="shared" si="83"/>
        <v>12.25</v>
      </c>
      <c r="P21" s="62">
        <f t="shared" si="6"/>
        <v>0.17730000000000001</v>
      </c>
      <c r="Q21" s="62">
        <f t="shared" si="83"/>
        <v>40.94</v>
      </c>
      <c r="R21" s="62">
        <f t="shared" si="83"/>
        <v>2.2240000000000002</v>
      </c>
      <c r="S21" s="62" t="e">
        <f t="shared" si="83"/>
        <v>#N/A</v>
      </c>
      <c r="T21" s="62" t="e">
        <f t="shared" si="83"/>
        <v>#N/A</v>
      </c>
      <c r="U21" s="62" t="e">
        <f t="shared" si="83"/>
        <v>#N/A</v>
      </c>
      <c r="V21" s="62">
        <f t="shared" si="83"/>
        <v>0.49370000000000003</v>
      </c>
      <c r="W21" s="62">
        <f t="shared" si="83"/>
        <v>0.50590000000000002</v>
      </c>
      <c r="X21" s="62">
        <f t="shared" si="83"/>
        <v>13</v>
      </c>
      <c r="AA21" s="62">
        <f t="shared" si="84"/>
        <v>43.631</v>
      </c>
      <c r="AB21" s="62">
        <f t="shared" si="84"/>
        <v>0.05</v>
      </c>
      <c r="AC21" s="62">
        <f t="shared" si="84"/>
        <v>1.946</v>
      </c>
      <c r="AD21" s="62">
        <f t="shared" si="84"/>
        <v>10.413</v>
      </c>
      <c r="AE21" s="62">
        <f t="shared" si="84"/>
        <v>0.15</v>
      </c>
      <c r="AF21" s="62">
        <f t="shared" si="84"/>
        <v>41.951000000000001</v>
      </c>
      <c r="AG21" s="62">
        <f t="shared" si="84"/>
        <v>2.0059999999999998</v>
      </c>
      <c r="AH21" s="62">
        <f t="shared" si="84"/>
        <v>-0.16300000000000001</v>
      </c>
      <c r="AI21" s="62">
        <f t="shared" si="84"/>
        <v>1.2E-2</v>
      </c>
      <c r="AJ21" s="62">
        <f t="shared" si="84"/>
        <v>4.0000000000000001E-3</v>
      </c>
      <c r="AK21" s="62" t="e">
        <f t="shared" si="84"/>
        <v>#N/A</v>
      </c>
      <c r="AL21" s="62" t="e">
        <f t="shared" si="84"/>
        <v>#N/A</v>
      </c>
      <c r="AM21" s="62">
        <f t="shared" si="84"/>
        <v>13</v>
      </c>
      <c r="AO21" s="62">
        <f t="shared" si="12"/>
        <v>0.72615461429641337</v>
      </c>
      <c r="AP21" s="62">
        <f t="shared" si="13"/>
        <v>6.2601727807687487E-4</v>
      </c>
      <c r="AQ21" s="62">
        <f t="shared" si="79"/>
        <v>1.9085916045508043E-2</v>
      </c>
      <c r="AR21" s="62">
        <f t="shared" si="14"/>
        <v>0.13040701314965561</v>
      </c>
      <c r="AS21" s="62">
        <f t="shared" si="15"/>
        <v>2.11446292641669E-3</v>
      </c>
      <c r="AT21" s="62">
        <f t="shared" si="16"/>
        <v>1.0408541002967417</v>
      </c>
      <c r="AU21" s="62">
        <f t="shared" si="17"/>
        <v>3.5770328102710414E-2</v>
      </c>
      <c r="AV21"/>
      <c r="AW21" s="62">
        <f t="shared" si="18"/>
        <v>2.5477707006369424E-4</v>
      </c>
      <c r="AX21" s="62">
        <f t="shared" si="19"/>
        <v>5.6361843032267155E-5</v>
      </c>
      <c r="AY21"/>
      <c r="AZ21"/>
      <c r="BB21" s="62">
        <f t="shared" si="20"/>
        <v>6.2601727807687487E-4</v>
      </c>
      <c r="BC21" s="62">
        <f t="shared" si="21"/>
        <v>0.12978099587157874</v>
      </c>
      <c r="BD21" s="62">
        <f t="shared" si="22"/>
        <v>0</v>
      </c>
      <c r="BE21" s="62">
        <f t="shared" si="23"/>
        <v>1.9085916045508043E-2</v>
      </c>
      <c r="BF21" s="62">
        <f t="shared" si="24"/>
        <v>9.5429580227540216E-3</v>
      </c>
      <c r="BG21" s="62">
        <f t="shared" si="25"/>
        <v>2.6227370079956392E-2</v>
      </c>
      <c r="BH21" s="62">
        <f t="shared" si="26"/>
        <v>1.1465221890147808</v>
      </c>
      <c r="BI21" s="62">
        <f t="shared" si="27"/>
        <v>0.65461395809099254</v>
      </c>
      <c r="BJ21" s="62">
        <f t="shared" si="28"/>
        <v>1.7514478187393188</v>
      </c>
      <c r="BK21" s="62">
        <f t="shared" si="29"/>
        <v>0.49190823092378816</v>
      </c>
      <c r="BL21" s="62">
        <f t="shared" si="30"/>
        <v>0.16270572716720438</v>
      </c>
      <c r="BM21" s="62">
        <f t="shared" si="31"/>
        <v>0.69101030347177983</v>
      </c>
      <c r="BN21" s="62">
        <f t="shared" si="32"/>
        <v>9.0594492575817406E-2</v>
      </c>
      <c r="BO21" s="62">
        <f t="shared" si="33"/>
        <v>0</v>
      </c>
      <c r="BP21" s="62">
        <f t="shared" si="34"/>
        <v>1.3810153010466284</v>
      </c>
      <c r="BQ21" s="62">
        <f t="shared" si="35"/>
        <v>3.7955107106485411</v>
      </c>
      <c r="BR21" s="62">
        <f t="shared" si="36"/>
        <v>71.186815659960303</v>
      </c>
      <c r="BS21" s="62">
        <f t="shared" si="37"/>
        <v>23.546063835768713</v>
      </c>
      <c r="BT21"/>
      <c r="BU21" s="62">
        <f t="shared" si="38"/>
        <v>47.166023999999993</v>
      </c>
      <c r="BV21" s="62">
        <f t="shared" si="39"/>
        <v>0.05</v>
      </c>
      <c r="BW21" s="62">
        <f t="shared" si="40"/>
        <v>1.2166667999999998</v>
      </c>
      <c r="BX21" s="62">
        <f t="shared" si="41"/>
        <v>10.413</v>
      </c>
      <c r="BY21" s="62">
        <f t="shared" si="42"/>
        <v>0.15</v>
      </c>
      <c r="BZ21" s="62">
        <f t="shared" si="43"/>
        <v>41.963567500000003</v>
      </c>
      <c r="CA21" s="62">
        <f t="shared" si="44"/>
        <v>1.9680983999999999</v>
      </c>
      <c r="CB21"/>
      <c r="CC21" s="62">
        <f t="shared" si="45"/>
        <v>1.2E-2</v>
      </c>
      <c r="CD21" s="62">
        <f t="shared" si="46"/>
        <v>4.0000000000000001E-3</v>
      </c>
      <c r="CE21"/>
      <c r="CF21"/>
      <c r="CG21" s="62">
        <f t="shared" si="47"/>
        <v>13</v>
      </c>
      <c r="CI21" s="62">
        <f t="shared" si="48"/>
        <v>0.78498833319464079</v>
      </c>
      <c r="CJ21" s="62">
        <f t="shared" si="49"/>
        <v>6.2601727807687487E-4</v>
      </c>
      <c r="CK21" s="62">
        <f t="shared" si="82"/>
        <v>1.1932785406041584E-2</v>
      </c>
      <c r="CL21" s="62">
        <f t="shared" si="50"/>
        <v>0.13040701314965561</v>
      </c>
      <c r="CM21" s="62">
        <f t="shared" si="51"/>
        <v>2.11446292641669E-3</v>
      </c>
      <c r="CN21" s="62">
        <f t="shared" si="52"/>
        <v>1.0411659148877046</v>
      </c>
      <c r="CO21" s="62">
        <f t="shared" si="53"/>
        <v>3.509447931526391E-2</v>
      </c>
      <c r="CP21" s="62">
        <f t="shared" si="54"/>
        <v>0</v>
      </c>
      <c r="CQ21" s="62">
        <f t="shared" si="55"/>
        <v>2.5477707006369424E-4</v>
      </c>
      <c r="CR21" s="62">
        <f t="shared" si="56"/>
        <v>5.6361843032267155E-5</v>
      </c>
      <c r="CV21" s="62">
        <f t="shared" si="57"/>
        <v>6.2601727807687487E-4</v>
      </c>
      <c r="CW21" s="62">
        <f t="shared" si="58"/>
        <v>0.12978099587157874</v>
      </c>
      <c r="CX21" s="62">
        <f t="shared" si="59"/>
        <v>0</v>
      </c>
      <c r="CY21" s="62">
        <f t="shared" si="60"/>
        <v>1.1932785406041584E-2</v>
      </c>
      <c r="CZ21" s="62">
        <f t="shared" si="61"/>
        <v>5.9663927030207918E-3</v>
      </c>
      <c r="DA21" s="62">
        <f t="shared" si="62"/>
        <v>2.9128086612243118E-2</v>
      </c>
      <c r="DB21" s="62">
        <f t="shared" si="63"/>
        <v>1.1439332870734569</v>
      </c>
      <c r="DC21" s="62">
        <f t="shared" si="64"/>
        <v>0.65654320133962663</v>
      </c>
      <c r="DD21" s="62">
        <f t="shared" si="65"/>
        <v>1.7423579815301533</v>
      </c>
      <c r="DE21" s="62">
        <f t="shared" si="66"/>
        <v>0.48739008573383025</v>
      </c>
      <c r="DF21" s="62">
        <f t="shared" si="67"/>
        <v>0.16915311560579638</v>
      </c>
      <c r="DG21" s="62">
        <f t="shared" si="68"/>
        <v>0.69226369793296738</v>
      </c>
      <c r="DH21" s="62">
        <f t="shared" si="69"/>
        <v>9.0430464568068789E-2</v>
      </c>
      <c r="DI21" s="62">
        <f t="shared" si="70"/>
        <v>0</v>
      </c>
      <c r="DJ21" s="62">
        <f t="shared" si="71"/>
        <v>0.86186704876131237</v>
      </c>
      <c r="DK21" s="62">
        <f t="shared" si="72"/>
        <v>4.2076576742673026</v>
      </c>
      <c r="DL21" s="77">
        <f t="shared" si="73"/>
        <v>70.405264235165006</v>
      </c>
      <c r="DM21" s="62">
        <f t="shared" si="74"/>
        <v>24.434780577238307</v>
      </c>
      <c r="DO21" s="62">
        <f t="shared" si="75"/>
        <v>0.86186704876131237</v>
      </c>
      <c r="DP21" s="62">
        <f t="shared" si="76"/>
        <v>5.0695247230286151</v>
      </c>
      <c r="DQ21" s="62">
        <f t="shared" si="77"/>
        <v>68.681530137642383</v>
      </c>
      <c r="DR21" s="62">
        <f t="shared" si="78"/>
        <v>25.296647625999618</v>
      </c>
    </row>
    <row r="22" spans="1:122" x14ac:dyDescent="0.25">
      <c r="A22" s="78">
        <f t="shared" si="2"/>
        <v>20</v>
      </c>
      <c r="B22" s="82" t="str">
        <f t="shared" si="3"/>
        <v>20 semi SiO2</v>
      </c>
      <c r="C22" s="4" t="s">
        <v>5</v>
      </c>
      <c r="D22" s="8">
        <v>40.56</v>
      </c>
      <c r="E22" s="10">
        <f t="shared" si="85"/>
        <v>34.476000000000006</v>
      </c>
      <c r="F22" s="80" t="str">
        <f t="shared" si="1"/>
        <v>20 Quant Al2O3</v>
      </c>
      <c r="G22" s="13" t="s">
        <v>4</v>
      </c>
      <c r="H22" s="13">
        <v>-36.676000000000002</v>
      </c>
      <c r="I22" s="8">
        <f t="shared" si="86"/>
        <v>-31.174600000000002</v>
      </c>
      <c r="K22" s="62">
        <v>170</v>
      </c>
      <c r="L22" s="62">
        <f t="shared" ref="L22:X41" si="87">INDEX($A$5:$I$700,(MATCH((CONCATENATE($K22,$L$3,L$5)),$B$5:$B$700,0)),4)</f>
        <v>39.619999999999997</v>
      </c>
      <c r="M22" s="62">
        <f t="shared" si="87"/>
        <v>6.4070000000000002E-2</v>
      </c>
      <c r="N22" s="62">
        <f t="shared" si="87"/>
        <v>3.137</v>
      </c>
      <c r="O22" s="62">
        <f t="shared" si="87"/>
        <v>12.58</v>
      </c>
      <c r="P22" s="62">
        <f t="shared" si="6"/>
        <v>0.19570000000000001</v>
      </c>
      <c r="Q22" s="62">
        <f t="shared" si="87"/>
        <v>40.99</v>
      </c>
      <c r="R22" s="62">
        <f t="shared" si="87"/>
        <v>2.2469999999999999</v>
      </c>
      <c r="S22" s="62" t="e">
        <f t="shared" si="87"/>
        <v>#N/A</v>
      </c>
      <c r="T22" s="62" t="e">
        <f t="shared" si="87"/>
        <v>#N/A</v>
      </c>
      <c r="U22" s="62" t="e">
        <f t="shared" si="87"/>
        <v>#N/A</v>
      </c>
      <c r="V22" s="62">
        <f t="shared" si="87"/>
        <v>0.73299999999999998</v>
      </c>
      <c r="W22" s="62">
        <f t="shared" si="87"/>
        <v>0.442</v>
      </c>
      <c r="X22" s="62">
        <f t="shared" si="87"/>
        <v>13</v>
      </c>
      <c r="AA22" s="62">
        <f t="shared" si="84"/>
        <v>43.003999999999998</v>
      </c>
      <c r="AB22" s="62">
        <f t="shared" si="84"/>
        <v>4.5999999999999999E-2</v>
      </c>
      <c r="AC22" s="62">
        <f t="shared" si="84"/>
        <v>2.0939999999999999</v>
      </c>
      <c r="AD22" s="62">
        <f t="shared" si="84"/>
        <v>10.78</v>
      </c>
      <c r="AE22" s="62">
        <f t="shared" si="84"/>
        <v>0.151</v>
      </c>
      <c r="AF22" s="62">
        <f t="shared" si="84"/>
        <v>41.819000000000003</v>
      </c>
      <c r="AG22" s="62">
        <f t="shared" si="84"/>
        <v>2.0720000000000001</v>
      </c>
      <c r="AH22" s="62">
        <f t="shared" si="84"/>
        <v>1.6E-2</v>
      </c>
      <c r="AI22" s="62">
        <f t="shared" si="84"/>
        <v>1.2E-2</v>
      </c>
      <c r="AJ22" s="62">
        <f t="shared" si="84"/>
        <v>5.0000000000000001E-3</v>
      </c>
      <c r="AK22" s="62" t="e">
        <f t="shared" si="84"/>
        <v>#N/A</v>
      </c>
      <c r="AL22" s="62" t="e">
        <f t="shared" si="84"/>
        <v>#N/A</v>
      </c>
      <c r="AM22" s="62">
        <f t="shared" si="84"/>
        <v>13</v>
      </c>
      <c r="AO22" s="62">
        <f t="shared" si="12"/>
        <v>0.71571939752017966</v>
      </c>
      <c r="AP22" s="62">
        <f t="shared" si="13"/>
        <v>5.7593589583072489E-4</v>
      </c>
      <c r="AQ22" s="62">
        <f t="shared" si="79"/>
        <v>2.0537465672812869E-2</v>
      </c>
      <c r="AR22" s="62">
        <f t="shared" si="14"/>
        <v>0.13500313087038196</v>
      </c>
      <c r="AS22" s="62">
        <f t="shared" si="15"/>
        <v>2.1285593459261349E-3</v>
      </c>
      <c r="AT22" s="62">
        <f t="shared" si="16"/>
        <v>1.0375790236301745</v>
      </c>
      <c r="AU22" s="62">
        <f t="shared" si="17"/>
        <v>3.6947218259629107E-2</v>
      </c>
      <c r="AV22" s="62">
        <f t="shared" si="80"/>
        <v>5.1629557921910297E-4</v>
      </c>
      <c r="AW22" s="62">
        <f t="shared" si="18"/>
        <v>2.5477707006369424E-4</v>
      </c>
      <c r="AX22" s="62">
        <f t="shared" si="19"/>
        <v>7.0452303790333949E-5</v>
      </c>
      <c r="AY22"/>
      <c r="AZ22"/>
      <c r="BB22" s="62">
        <f t="shared" si="20"/>
        <v>5.7593589583072489E-4</v>
      </c>
      <c r="BC22" s="62">
        <f t="shared" si="21"/>
        <v>0.13442719497455125</v>
      </c>
      <c r="BD22" s="62">
        <f t="shared" si="22"/>
        <v>5.1629557921910297E-4</v>
      </c>
      <c r="BE22" s="62">
        <f t="shared" si="23"/>
        <v>2.0021170093593766E-2</v>
      </c>
      <c r="BF22" s="62">
        <f t="shared" si="24"/>
        <v>1.0010585046796883E-2</v>
      </c>
      <c r="BG22" s="62">
        <f t="shared" si="25"/>
        <v>2.6936633212832226E-2</v>
      </c>
      <c r="BH22" s="62">
        <f t="shared" si="26"/>
        <v>1.1471981447378197</v>
      </c>
      <c r="BI22" s="62">
        <f t="shared" si="27"/>
        <v>0.64027607426326416</v>
      </c>
      <c r="BJ22" s="62">
        <f t="shared" si="28"/>
        <v>1.7917242121812018</v>
      </c>
      <c r="BK22" s="62">
        <f t="shared" si="29"/>
        <v>0.50692207047455551</v>
      </c>
      <c r="BL22" s="62">
        <f t="shared" si="30"/>
        <v>0.13335400378870865</v>
      </c>
      <c r="BM22" s="62">
        <f t="shared" si="31"/>
        <v>0.67831552399794315</v>
      </c>
      <c r="BN22" s="62">
        <f t="shared" si="32"/>
        <v>8.490678385719376E-2</v>
      </c>
      <c r="BO22" s="62">
        <f t="shared" si="33"/>
        <v>7.6114368749235425E-2</v>
      </c>
      <c r="BP22" s="62">
        <f t="shared" si="34"/>
        <v>1.4758006698409629</v>
      </c>
      <c r="BQ22" s="62">
        <f t="shared" si="35"/>
        <v>3.9711066988515369</v>
      </c>
      <c r="BR22" s="62">
        <f t="shared" si="36"/>
        <v>74.732488427626294</v>
      </c>
      <c r="BS22" s="62">
        <f t="shared" si="37"/>
        <v>19.659583051074772</v>
      </c>
      <c r="BT22"/>
      <c r="BU22" s="62">
        <f t="shared" si="38"/>
        <v>46.411115999999993</v>
      </c>
      <c r="BV22" s="62">
        <f t="shared" si="39"/>
        <v>4.5999999999999999E-2</v>
      </c>
      <c r="BW22" s="62">
        <f t="shared" si="40"/>
        <v>1.3551651999999998</v>
      </c>
      <c r="BX22" s="62">
        <f t="shared" si="41"/>
        <v>10.78</v>
      </c>
      <c r="BY22" s="62">
        <f t="shared" si="42"/>
        <v>0.151</v>
      </c>
      <c r="BZ22" s="62">
        <f t="shared" si="43"/>
        <v>41.8325575</v>
      </c>
      <c r="CA22" s="62">
        <f t="shared" si="44"/>
        <v>2.0318808000000002</v>
      </c>
      <c r="CB22" s="62">
        <f t="shared" si="81"/>
        <v>1.6E-2</v>
      </c>
      <c r="CC22" s="62">
        <f t="shared" si="45"/>
        <v>1.2E-2</v>
      </c>
      <c r="CD22" s="62">
        <f t="shared" si="46"/>
        <v>5.0000000000000001E-3</v>
      </c>
      <c r="CE22"/>
      <c r="CF22"/>
      <c r="CG22" s="62">
        <f t="shared" si="47"/>
        <v>13</v>
      </c>
      <c r="CI22" s="62">
        <f t="shared" si="48"/>
        <v>0.77242433219605544</v>
      </c>
      <c r="CJ22" s="62">
        <f t="shared" si="49"/>
        <v>5.7593589583072489E-4</v>
      </c>
      <c r="CK22" s="62">
        <f t="shared" si="82"/>
        <v>1.3291145547273439E-2</v>
      </c>
      <c r="CL22" s="62">
        <f t="shared" si="50"/>
        <v>0.13500313087038196</v>
      </c>
      <c r="CM22" s="62">
        <f t="shared" si="51"/>
        <v>2.1285593459261349E-3</v>
      </c>
      <c r="CN22" s="62">
        <f t="shared" si="52"/>
        <v>1.0379154012961365</v>
      </c>
      <c r="CO22" s="62">
        <f t="shared" si="53"/>
        <v>3.6231825962910129E-2</v>
      </c>
      <c r="CP22" s="62">
        <f t="shared" si="54"/>
        <v>5.1629557921910297E-4</v>
      </c>
      <c r="CQ22" s="62">
        <f t="shared" si="55"/>
        <v>2.5477707006369424E-4</v>
      </c>
      <c r="CR22" s="62">
        <f t="shared" si="56"/>
        <v>7.0452303790333949E-5</v>
      </c>
      <c r="CV22" s="62">
        <f t="shared" si="57"/>
        <v>5.7593589583072489E-4</v>
      </c>
      <c r="CW22" s="62">
        <f t="shared" si="58"/>
        <v>0.13442719497455125</v>
      </c>
      <c r="CX22" s="62">
        <f t="shared" si="59"/>
        <v>5.1629557921910297E-4</v>
      </c>
      <c r="CY22" s="62">
        <f t="shared" si="60"/>
        <v>1.2774849968054336E-2</v>
      </c>
      <c r="CZ22" s="62">
        <f t="shared" si="61"/>
        <v>6.387424984027168E-3</v>
      </c>
      <c r="DA22" s="62">
        <f t="shared" si="62"/>
        <v>2.9844400978882961E-2</v>
      </c>
      <c r="DB22" s="62">
        <f t="shared" si="63"/>
        <v>1.1446267546377309</v>
      </c>
      <c r="DC22" s="62">
        <f t="shared" si="64"/>
        <v>0.63872299157481194</v>
      </c>
      <c r="DD22" s="62">
        <f t="shared" si="65"/>
        <v>1.7920550375297768</v>
      </c>
      <c r="DE22" s="62">
        <f t="shared" si="66"/>
        <v>0.50590376306291895</v>
      </c>
      <c r="DF22" s="62">
        <f t="shared" si="67"/>
        <v>0.13281922851189298</v>
      </c>
      <c r="DG22" s="62">
        <f t="shared" si="68"/>
        <v>0.67604704901277191</v>
      </c>
      <c r="DH22" s="62">
        <f t="shared" si="69"/>
        <v>8.5191688458926218E-2</v>
      </c>
      <c r="DI22" s="62">
        <f t="shared" si="70"/>
        <v>7.6369770413619406E-2</v>
      </c>
      <c r="DJ22" s="62">
        <f t="shared" si="71"/>
        <v>0.94481959404374183</v>
      </c>
      <c r="DK22" s="62">
        <f t="shared" si="72"/>
        <v>4.4145449673161936</v>
      </c>
      <c r="DL22" s="77">
        <f t="shared" si="73"/>
        <v>74.832626486823315</v>
      </c>
      <c r="DM22" s="62">
        <f t="shared" si="74"/>
        <v>19.646447492944201</v>
      </c>
      <c r="DO22" s="62">
        <f t="shared" si="75"/>
        <v>0.94481959404374183</v>
      </c>
      <c r="DP22" s="62">
        <f t="shared" si="76"/>
        <v>5.3593645613599357</v>
      </c>
      <c r="DQ22" s="62">
        <f t="shared" si="77"/>
        <v>72.942987298735829</v>
      </c>
      <c r="DR22" s="62">
        <f t="shared" si="78"/>
        <v>20.591267086987944</v>
      </c>
    </row>
    <row r="23" spans="1:122" x14ac:dyDescent="0.25">
      <c r="A23" s="78">
        <f t="shared" si="2"/>
        <v>20</v>
      </c>
      <c r="B23" s="82" t="str">
        <f t="shared" si="3"/>
        <v>20 semi CaO</v>
      </c>
      <c r="C23" s="4" t="s">
        <v>6</v>
      </c>
      <c r="D23" s="8">
        <v>1.911</v>
      </c>
      <c r="E23" s="10">
        <f t="shared" si="85"/>
        <v>1.62435</v>
      </c>
      <c r="F23" s="80" t="str">
        <f t="shared" si="1"/>
        <v>20 Quant Fe2O3</v>
      </c>
      <c r="G23" s="13" t="s">
        <v>10</v>
      </c>
      <c r="H23" s="13">
        <v>16.934999999999999</v>
      </c>
      <c r="I23" s="8">
        <f t="shared" si="86"/>
        <v>14.394749999999998</v>
      </c>
      <c r="K23" s="62">
        <v>180</v>
      </c>
      <c r="L23" s="62">
        <f t="shared" si="87"/>
        <v>41.33</v>
      </c>
      <c r="M23" s="62">
        <f t="shared" si="87"/>
        <v>0.12429999999999999</v>
      </c>
      <c r="N23" s="62">
        <f t="shared" si="87"/>
        <v>2.2959999999999998</v>
      </c>
      <c r="O23" s="62">
        <f t="shared" si="87"/>
        <v>11.25</v>
      </c>
      <c r="P23" s="62">
        <f t="shared" si="6"/>
        <v>0.16969999999999999</v>
      </c>
      <c r="Q23" s="62">
        <f t="shared" si="87"/>
        <v>41.51</v>
      </c>
      <c r="R23" s="62">
        <f t="shared" si="87"/>
        <v>2.266</v>
      </c>
      <c r="S23" s="62">
        <f t="shared" si="87"/>
        <v>0.13900000000000001</v>
      </c>
      <c r="T23" s="62" t="e">
        <f t="shared" si="87"/>
        <v>#N/A</v>
      </c>
      <c r="U23" s="62" t="e">
        <f t="shared" si="87"/>
        <v>#N/A</v>
      </c>
      <c r="V23" s="62">
        <f t="shared" si="87"/>
        <v>0.45169999999999999</v>
      </c>
      <c r="W23" s="62">
        <f t="shared" si="87"/>
        <v>0.4718</v>
      </c>
      <c r="X23" s="62">
        <f t="shared" si="87"/>
        <v>12</v>
      </c>
      <c r="AA23" s="62">
        <f t="shared" si="84"/>
        <v>44.4</v>
      </c>
      <c r="AB23" s="62">
        <f t="shared" si="84"/>
        <v>9.6000000000000002E-2</v>
      </c>
      <c r="AC23" s="62">
        <f t="shared" si="84"/>
        <v>1.395</v>
      </c>
      <c r="AD23" s="62">
        <f t="shared" si="84"/>
        <v>9.5939999999999994</v>
      </c>
      <c r="AE23" s="62">
        <f t="shared" si="84"/>
        <v>0.13600000000000001</v>
      </c>
      <c r="AF23" s="62">
        <f t="shared" si="84"/>
        <v>42.271000000000001</v>
      </c>
      <c r="AG23" s="62">
        <f t="shared" si="84"/>
        <v>2.1190000000000002</v>
      </c>
      <c r="AH23" s="62">
        <f t="shared" si="84"/>
        <v>-2.9000000000000001E-2</v>
      </c>
      <c r="AI23" s="62">
        <f t="shared" si="84"/>
        <v>1.4999999999999999E-2</v>
      </c>
      <c r="AJ23" s="62">
        <f t="shared" si="84"/>
        <v>4.0000000000000001E-3</v>
      </c>
      <c r="AK23" s="62" t="e">
        <f t="shared" si="84"/>
        <v>#N/A</v>
      </c>
      <c r="AL23" s="62" t="e">
        <f t="shared" si="84"/>
        <v>#N/A</v>
      </c>
      <c r="AM23" s="62">
        <f t="shared" si="84"/>
        <v>12</v>
      </c>
      <c r="AO23" s="62">
        <f t="shared" si="12"/>
        <v>0.73895314970458514</v>
      </c>
      <c r="AP23" s="62">
        <f t="shared" si="13"/>
        <v>1.2019531739075999E-3</v>
      </c>
      <c r="AQ23" s="62">
        <f t="shared" si="79"/>
        <v>1.3681836014123186E-2</v>
      </c>
      <c r="AR23" s="62">
        <f t="shared" si="14"/>
        <v>0.12015028177833438</v>
      </c>
      <c r="AS23" s="62">
        <f t="shared" si="15"/>
        <v>1.9171130532844661E-3</v>
      </c>
      <c r="AT23" s="62">
        <f t="shared" si="16"/>
        <v>1.048793680094481</v>
      </c>
      <c r="AU23" s="62">
        <f t="shared" si="17"/>
        <v>3.7785306704707568E-2</v>
      </c>
      <c r="AV23"/>
      <c r="AW23" s="62">
        <f t="shared" si="18"/>
        <v>3.1847133757961782E-4</v>
      </c>
      <c r="AX23" s="62">
        <f t="shared" si="19"/>
        <v>5.6361843032267155E-5</v>
      </c>
      <c r="AY23"/>
      <c r="AZ23"/>
      <c r="BB23" s="62">
        <f t="shared" si="20"/>
        <v>1.2019531739075999E-3</v>
      </c>
      <c r="BC23" s="62">
        <f t="shared" si="21"/>
        <v>0.11894832860442678</v>
      </c>
      <c r="BD23" s="62">
        <f t="shared" si="22"/>
        <v>0</v>
      </c>
      <c r="BE23" s="62">
        <f t="shared" si="23"/>
        <v>1.3681836014123186E-2</v>
      </c>
      <c r="BF23" s="62">
        <f t="shared" si="24"/>
        <v>6.8409180070615931E-3</v>
      </c>
      <c r="BG23" s="62">
        <f t="shared" si="25"/>
        <v>3.0944388697645975E-2</v>
      </c>
      <c r="BH23" s="62">
        <f t="shared" si="26"/>
        <v>1.1387147330545464</v>
      </c>
      <c r="BI23" s="62">
        <f t="shared" si="27"/>
        <v>0.66338253629516997</v>
      </c>
      <c r="BJ23" s="62">
        <f t="shared" si="28"/>
        <v>1.7165280524476738</v>
      </c>
      <c r="BK23" s="62">
        <f t="shared" si="29"/>
        <v>0.47533219675937644</v>
      </c>
      <c r="BL23" s="62">
        <f t="shared" si="30"/>
        <v>0.18805033953579353</v>
      </c>
      <c r="BM23" s="62">
        <f t="shared" si="31"/>
        <v>0.70236979617378514</v>
      </c>
      <c r="BN23" s="62">
        <f t="shared" si="32"/>
        <v>0.17112825472498031</v>
      </c>
      <c r="BO23" s="62">
        <f t="shared" si="33"/>
        <v>0</v>
      </c>
      <c r="BP23" s="62">
        <f t="shared" si="34"/>
        <v>0.97397667785944586</v>
      </c>
      <c r="BQ23" s="62">
        <f t="shared" si="35"/>
        <v>4.405711758423835</v>
      </c>
      <c r="BR23" s="62">
        <f t="shared" si="36"/>
        <v>67.675489371665194</v>
      </c>
      <c r="BS23" s="62">
        <f t="shared" si="37"/>
        <v>26.773693937326549</v>
      </c>
      <c r="BT23"/>
      <c r="BU23" s="62">
        <f t="shared" si="38"/>
        <v>48.091899999999995</v>
      </c>
      <c r="BV23" s="62">
        <f t="shared" si="39"/>
        <v>9.6000000000000002E-2</v>
      </c>
      <c r="BW23" s="62">
        <f t="shared" si="40"/>
        <v>0.70104100000000003</v>
      </c>
      <c r="BX23" s="62">
        <f t="shared" si="41"/>
        <v>9.5939999999999994</v>
      </c>
      <c r="BY23" s="62">
        <f t="shared" si="42"/>
        <v>0.13600000000000001</v>
      </c>
      <c r="BZ23" s="62">
        <f t="shared" si="43"/>
        <v>42.281167500000002</v>
      </c>
      <c r="CA23" s="62">
        <f t="shared" si="44"/>
        <v>2.0773016000000002</v>
      </c>
      <c r="CB23"/>
      <c r="CC23" s="62">
        <f t="shared" si="45"/>
        <v>1.4999999999999999E-2</v>
      </c>
      <c r="CD23" s="62">
        <f t="shared" si="46"/>
        <v>4.0000000000000001E-3</v>
      </c>
      <c r="CE23"/>
      <c r="CF23"/>
      <c r="CG23" s="62">
        <f t="shared" si="47"/>
        <v>12</v>
      </c>
      <c r="CI23" s="62">
        <f t="shared" si="48"/>
        <v>0.80039776982607969</v>
      </c>
      <c r="CJ23" s="62">
        <f t="shared" si="49"/>
        <v>1.2019531739075999E-3</v>
      </c>
      <c r="CK23" s="62">
        <f t="shared" si="82"/>
        <v>6.8756473126716363E-3</v>
      </c>
      <c r="CL23" s="62">
        <f t="shared" si="50"/>
        <v>0.12015028177833438</v>
      </c>
      <c r="CM23" s="62">
        <f t="shared" si="51"/>
        <v>1.9171130532844661E-3</v>
      </c>
      <c r="CN23" s="62">
        <f t="shared" si="52"/>
        <v>1.0490459478369607</v>
      </c>
      <c r="CO23" s="62">
        <f t="shared" si="53"/>
        <v>3.7041754636233958E-2</v>
      </c>
      <c r="CP23" s="62">
        <f t="shared" si="54"/>
        <v>0</v>
      </c>
      <c r="CQ23" s="62">
        <f t="shared" si="55"/>
        <v>3.1847133757961782E-4</v>
      </c>
      <c r="CR23" s="62">
        <f t="shared" si="56"/>
        <v>5.6361843032267155E-5</v>
      </c>
      <c r="CV23" s="62">
        <f t="shared" si="57"/>
        <v>1.2019531739075999E-3</v>
      </c>
      <c r="CW23" s="62">
        <f t="shared" si="58"/>
        <v>0.11894832860442678</v>
      </c>
      <c r="CX23" s="62">
        <f t="shared" si="59"/>
        <v>0</v>
      </c>
      <c r="CY23" s="62">
        <f t="shared" si="60"/>
        <v>6.8756473126716363E-3</v>
      </c>
      <c r="CZ23" s="62">
        <f t="shared" si="61"/>
        <v>3.4378236563358182E-3</v>
      </c>
      <c r="DA23" s="62">
        <f t="shared" si="62"/>
        <v>3.3603930979898139E-2</v>
      </c>
      <c r="DB23" s="62">
        <f t="shared" si="63"/>
        <v>1.1363074585147739</v>
      </c>
      <c r="DC23" s="62">
        <f t="shared" si="64"/>
        <v>0.65910639859381548</v>
      </c>
      <c r="DD23" s="62">
        <f t="shared" si="65"/>
        <v>1.7240121791247258</v>
      </c>
      <c r="DE23" s="62">
        <f t="shared" si="66"/>
        <v>0.47720105992095846</v>
      </c>
      <c r="DF23" s="62">
        <f t="shared" si="67"/>
        <v>0.18190533867285702</v>
      </c>
      <c r="DG23" s="62">
        <f t="shared" si="68"/>
        <v>0.69735010640395712</v>
      </c>
      <c r="DH23" s="62">
        <f t="shared" si="69"/>
        <v>0.17236007607509263</v>
      </c>
      <c r="DI23" s="62">
        <f t="shared" si="70"/>
        <v>0</v>
      </c>
      <c r="DJ23" s="62">
        <f t="shared" si="71"/>
        <v>0.49298388639584928</v>
      </c>
      <c r="DK23" s="62">
        <f t="shared" si="72"/>
        <v>4.8188034491289287</v>
      </c>
      <c r="DL23" s="77">
        <f t="shared" si="73"/>
        <v>68.430628394358934</v>
      </c>
      <c r="DM23" s="62">
        <f t="shared" si="74"/>
        <v>26.085224194041189</v>
      </c>
      <c r="DO23" s="62">
        <f t="shared" si="75"/>
        <v>0.49298388639584928</v>
      </c>
      <c r="DP23" s="62">
        <f t="shared" si="76"/>
        <v>5.3117873355247776</v>
      </c>
      <c r="DQ23" s="62">
        <f t="shared" si="77"/>
        <v>67.444660621567238</v>
      </c>
      <c r="DR23" s="62">
        <f t="shared" si="78"/>
        <v>26.578208080437037</v>
      </c>
    </row>
    <row r="24" spans="1:122" x14ac:dyDescent="0.25">
      <c r="A24" s="78">
        <f t="shared" si="2"/>
        <v>20</v>
      </c>
      <c r="B24" s="82" t="str">
        <f t="shared" si="3"/>
        <v>20 semi TiO2</v>
      </c>
      <c r="C24" s="4" t="s">
        <v>7</v>
      </c>
      <c r="D24" s="8">
        <v>6.7589999999999997E-2</v>
      </c>
      <c r="E24" s="10">
        <f t="shared" si="85"/>
        <v>5.7451499999999996E-2</v>
      </c>
      <c r="F24" s="80" t="str">
        <f t="shared" si="1"/>
        <v>20 Quant MnO</v>
      </c>
      <c r="G24" s="13" t="s">
        <v>9</v>
      </c>
      <c r="H24" s="13">
        <v>13.933</v>
      </c>
      <c r="I24" s="8">
        <f t="shared" si="86"/>
        <v>11.84305</v>
      </c>
      <c r="K24" s="62">
        <v>190</v>
      </c>
      <c r="L24" s="62">
        <f t="shared" si="87"/>
        <v>40.06</v>
      </c>
      <c r="M24" s="62" t="e">
        <f t="shared" si="87"/>
        <v>#N/A</v>
      </c>
      <c r="N24" s="62">
        <f t="shared" si="87"/>
        <v>1.552</v>
      </c>
      <c r="O24" s="62">
        <f t="shared" si="87"/>
        <v>13.08</v>
      </c>
      <c r="P24" s="62">
        <f t="shared" si="6"/>
        <v>0.17180000000000001</v>
      </c>
      <c r="Q24" s="62">
        <f t="shared" si="87"/>
        <v>43.51</v>
      </c>
      <c r="R24" s="62">
        <f t="shared" si="87"/>
        <v>0.59860000000000002</v>
      </c>
      <c r="S24" s="62" t="e">
        <f t="shared" si="87"/>
        <v>#N/A</v>
      </c>
      <c r="T24" s="62" t="e">
        <f t="shared" si="87"/>
        <v>#N/A</v>
      </c>
      <c r="U24" s="62" t="e">
        <f t="shared" si="87"/>
        <v>#N/A</v>
      </c>
      <c r="V24" s="62">
        <f t="shared" si="87"/>
        <v>0.51459999999999995</v>
      </c>
      <c r="W24" s="62">
        <f t="shared" si="87"/>
        <v>0.51229999999999998</v>
      </c>
      <c r="X24" s="62">
        <f t="shared" si="87"/>
        <v>14</v>
      </c>
      <c r="AA24" s="62">
        <f t="shared" si="84"/>
        <v>98.798000000000002</v>
      </c>
      <c r="AB24" s="62">
        <f t="shared" si="84"/>
        <v>1.2999999999999999E-2</v>
      </c>
      <c r="AC24" s="62">
        <f t="shared" si="84"/>
        <v>-1.913</v>
      </c>
      <c r="AD24" s="62">
        <f t="shared" si="84"/>
        <v>1.135</v>
      </c>
      <c r="AE24" s="62">
        <f t="shared" si="84"/>
        <v>0.82699999999999996</v>
      </c>
      <c r="AF24" s="62">
        <f t="shared" si="84"/>
        <v>0.69899999999999995</v>
      </c>
      <c r="AG24" s="62">
        <f t="shared" si="84"/>
        <v>0.39200000000000002</v>
      </c>
      <c r="AH24" s="62">
        <f t="shared" si="84"/>
        <v>3.3000000000000002E-2</v>
      </c>
      <c r="AI24" s="62">
        <f t="shared" si="84"/>
        <v>0.02</v>
      </c>
      <c r="AJ24" s="62">
        <f t="shared" si="84"/>
        <v>-4.0000000000000001E-3</v>
      </c>
      <c r="AK24" s="62" t="e">
        <f t="shared" si="84"/>
        <v>#N/A</v>
      </c>
      <c r="AL24" s="62" t="e">
        <f t="shared" si="84"/>
        <v>#N/A</v>
      </c>
      <c r="AM24" s="62">
        <f t="shared" si="84"/>
        <v>14</v>
      </c>
      <c r="AO24" s="114">
        <f t="shared" si="12"/>
        <v>1.6443039028043605</v>
      </c>
      <c r="AP24" s="114">
        <f t="shared" si="13"/>
        <v>1.6276449229998745E-4</v>
      </c>
      <c r="AQ24" s="114"/>
      <c r="AR24" s="114">
        <f t="shared" si="14"/>
        <v>1.4214151534126489E-2</v>
      </c>
      <c r="AS24" s="114">
        <f t="shared" si="15"/>
        <v>1.1657738934310685E-2</v>
      </c>
      <c r="AT24" s="114">
        <f t="shared" si="16"/>
        <v>1.7343019620686573E-2</v>
      </c>
      <c r="AU24" s="114">
        <f t="shared" si="17"/>
        <v>6.9900142653352357E-3</v>
      </c>
      <c r="AV24" s="114">
        <f t="shared" si="80"/>
        <v>1.0648596321393999E-3</v>
      </c>
      <c r="AW24" s="114">
        <f t="shared" si="18"/>
        <v>4.2462845010615713E-4</v>
      </c>
      <c r="AX24" s="114">
        <f t="shared" si="19"/>
        <v>-5.6361843032267155E-5</v>
      </c>
      <c r="AY24"/>
      <c r="AZ24"/>
      <c r="BB24" s="114">
        <f t="shared" si="20"/>
        <v>1.6276449229998745E-4</v>
      </c>
      <c r="BC24" s="114">
        <f t="shared" si="21"/>
        <v>1.4051387041826501E-2</v>
      </c>
      <c r="BD24" s="114">
        <f t="shared" si="22"/>
        <v>1.0648596321393999E-3</v>
      </c>
      <c r="BE24" s="114">
        <f t="shared" si="23"/>
        <v>-1.0648596321393999E-3</v>
      </c>
      <c r="BF24" s="114">
        <f t="shared" si="24"/>
        <v>-5.3242981606969994E-4</v>
      </c>
      <c r="BG24" s="114">
        <f t="shared" si="25"/>
        <v>7.5224440814049354E-3</v>
      </c>
      <c r="BH24" s="114">
        <f t="shared" si="26"/>
        <v>3.5529701515418823E-2</v>
      </c>
      <c r="BI24" s="114">
        <f t="shared" si="27"/>
        <v>1.6271292953772718</v>
      </c>
      <c r="BJ24" s="114">
        <f t="shared" si="28"/>
        <v>2.1835819449849424E-2</v>
      </c>
      <c r="BK24" s="114">
        <f t="shared" si="29"/>
        <v>-1.591599593861853</v>
      </c>
      <c r="BL24" s="114">
        <f t="shared" si="30"/>
        <v>3.2187288892391246</v>
      </c>
      <c r="BM24" s="114">
        <f t="shared" si="31"/>
        <v>1.6353469337670461</v>
      </c>
      <c r="BN24" s="114">
        <f t="shared" si="32"/>
        <v>9.952902894131279E-3</v>
      </c>
      <c r="BO24" s="114">
        <f t="shared" si="33"/>
        <v>6.5115212567554689E-2</v>
      </c>
      <c r="BP24" s="114">
        <f t="shared" si="34"/>
        <v>-3.2557606283777345E-2</v>
      </c>
      <c r="BQ24" s="114">
        <f t="shared" si="35"/>
        <v>0.45999071671457947</v>
      </c>
      <c r="BR24" s="114">
        <f t="shared" si="36"/>
        <v>-97.324889355164515</v>
      </c>
      <c r="BS24" s="114">
        <f t="shared" si="37"/>
        <v>196.82238812927201</v>
      </c>
      <c r="BT24"/>
      <c r="BU24" s="114">
        <f t="shared" si="38"/>
        <v>113.587092</v>
      </c>
      <c r="BV24" s="114">
        <f t="shared" si="39"/>
        <v>1.2999999999999999E-2</v>
      </c>
      <c r="BW24" s="114">
        <f t="shared" si="40"/>
        <v>-2.3945854</v>
      </c>
      <c r="BX24" s="114">
        <f t="shared" si="41"/>
        <v>1.135</v>
      </c>
      <c r="BY24" s="114">
        <f t="shared" si="42"/>
        <v>0.82699999999999996</v>
      </c>
      <c r="BZ24" s="114">
        <f t="shared" si="43"/>
        <v>1.0209575</v>
      </c>
      <c r="CA24" s="114">
        <f t="shared" si="44"/>
        <v>0.40832880000000005</v>
      </c>
      <c r="CB24" s="114">
        <f t="shared" si="81"/>
        <v>3.3000000000000002E-2</v>
      </c>
      <c r="CC24" s="114">
        <f t="shared" si="45"/>
        <v>0.02</v>
      </c>
      <c r="CD24" s="114">
        <f t="shared" si="46"/>
        <v>-4.0000000000000001E-3</v>
      </c>
      <c r="CE24" s="114"/>
      <c r="CF24" s="114"/>
      <c r="CG24" s="114">
        <f t="shared" si="47"/>
        <v>14</v>
      </c>
      <c r="CH24" s="114"/>
      <c r="CI24" s="114">
        <f t="shared" si="48"/>
        <v>1.8904400765582092</v>
      </c>
      <c r="CJ24" s="114">
        <f t="shared" si="49"/>
        <v>1.6276449229998745E-4</v>
      </c>
      <c r="CK24" s="114"/>
      <c r="CL24" s="114">
        <f t="shared" si="50"/>
        <v>1.4214151534126489E-2</v>
      </c>
      <c r="CM24" s="114">
        <f t="shared" si="51"/>
        <v>1.1657738934310685E-2</v>
      </c>
      <c r="CN24" s="114">
        <f t="shared" si="52"/>
        <v>2.533116731671976E-2</v>
      </c>
      <c r="CO24" s="114">
        <f t="shared" si="53"/>
        <v>7.2811840228245378E-3</v>
      </c>
      <c r="CP24" s="114">
        <f t="shared" si="54"/>
        <v>1.0648596321393999E-3</v>
      </c>
      <c r="CQ24" s="114">
        <f t="shared" si="55"/>
        <v>4.2462845010615713E-4</v>
      </c>
      <c r="CR24" s="114">
        <f t="shared" si="56"/>
        <v>-5.6361843032267155E-5</v>
      </c>
      <c r="CS24" s="114"/>
      <c r="CT24" s="114"/>
      <c r="CU24" s="114"/>
      <c r="CV24" s="114">
        <f t="shared" si="57"/>
        <v>1.6276449229998745E-4</v>
      </c>
      <c r="CW24" s="114">
        <f t="shared" si="58"/>
        <v>1.4051387041826501E-2</v>
      </c>
      <c r="CX24" s="114">
        <f t="shared" si="59"/>
        <v>1.0648596321393999E-3</v>
      </c>
      <c r="CY24" s="114">
        <f t="shared" si="60"/>
        <v>-1.0648596321393999E-3</v>
      </c>
      <c r="CZ24" s="114">
        <f t="shared" si="61"/>
        <v>-5.3242981606969994E-4</v>
      </c>
      <c r="DA24" s="114">
        <f t="shared" si="62"/>
        <v>7.8136138388942376E-3</v>
      </c>
      <c r="DB24" s="114">
        <f t="shared" si="63"/>
        <v>4.3226679453962712E-2</v>
      </c>
      <c r="DC24" s="114">
        <f t="shared" si="64"/>
        <v>1.8570559019383535</v>
      </c>
      <c r="DD24" s="114">
        <f t="shared" si="65"/>
        <v>2.327699419755952E-2</v>
      </c>
      <c r="DE24" s="114">
        <f t="shared" si="66"/>
        <v>-1.8138292224843908</v>
      </c>
      <c r="DF24" s="114">
        <f t="shared" si="67"/>
        <v>3.6708851244227443</v>
      </c>
      <c r="DG24" s="114">
        <f t="shared" si="68"/>
        <v>1.8655647100856174</v>
      </c>
      <c r="DH24" s="114">
        <f t="shared" si="69"/>
        <v>8.7246768455712057E-3</v>
      </c>
      <c r="DI24" s="114">
        <f t="shared" si="70"/>
        <v>5.7079747830914407E-2</v>
      </c>
      <c r="DJ24" s="114">
        <f t="shared" si="71"/>
        <v>-2.8539873915457203E-2</v>
      </c>
      <c r="DK24" s="114">
        <f t="shared" si="72"/>
        <v>0.41883370738373604</v>
      </c>
      <c r="DL24" s="116">
        <f t="shared" si="73"/>
        <v>-97.226818918607634</v>
      </c>
      <c r="DM24" s="114">
        <f t="shared" si="74"/>
        <v>196.77072066046287</v>
      </c>
      <c r="DN24" s="114"/>
      <c r="DO24" s="114">
        <f t="shared" si="75"/>
        <v>-2.8539873915457203E-2</v>
      </c>
      <c r="DP24" s="114">
        <f t="shared" si="76"/>
        <v>0.39029383346827884</v>
      </c>
      <c r="DQ24" s="114">
        <f t="shared" si="77"/>
        <v>-97.169739170776722</v>
      </c>
      <c r="DR24" s="114">
        <f t="shared" si="78"/>
        <v>196.74218078654741</v>
      </c>
    </row>
    <row r="25" spans="1:122" x14ac:dyDescent="0.25">
      <c r="A25" s="78">
        <f t="shared" si="2"/>
        <v>20</v>
      </c>
      <c r="B25" s="82" t="str">
        <f t="shared" si="3"/>
        <v>20 semi Cr2O3</v>
      </c>
      <c r="C25" s="4" t="s">
        <v>8</v>
      </c>
      <c r="D25" s="8">
        <v>0.56399999999999995</v>
      </c>
      <c r="E25" s="10">
        <f t="shared" si="85"/>
        <v>0.47939999999999999</v>
      </c>
      <c r="F25" s="80" t="str">
        <f t="shared" si="1"/>
        <v>20 Quant MgO</v>
      </c>
      <c r="G25" s="13" t="s">
        <v>3</v>
      </c>
      <c r="H25" s="13">
        <v>7.4429999999999996</v>
      </c>
      <c r="I25" s="8">
        <f t="shared" si="86"/>
        <v>6.3265500000000001</v>
      </c>
      <c r="K25" s="62">
        <v>200</v>
      </c>
      <c r="L25" s="62">
        <f t="shared" si="87"/>
        <v>41.99</v>
      </c>
      <c r="M25" s="62">
        <f t="shared" si="87"/>
        <v>0.1019</v>
      </c>
      <c r="N25" s="62">
        <f t="shared" si="87"/>
        <v>4.8070000000000004</v>
      </c>
      <c r="O25" s="62">
        <f t="shared" si="87"/>
        <v>9.6910000000000007</v>
      </c>
      <c r="P25" s="62">
        <f t="shared" si="6"/>
        <v>0.13059999999999999</v>
      </c>
      <c r="Q25" s="62">
        <f t="shared" si="87"/>
        <v>35.979999999999997</v>
      </c>
      <c r="R25" s="62">
        <f t="shared" si="87"/>
        <v>5.8860000000000001</v>
      </c>
      <c r="S25" s="62">
        <f t="shared" si="87"/>
        <v>0.3054</v>
      </c>
      <c r="T25" s="62">
        <f t="shared" si="87"/>
        <v>0.17460000000000001</v>
      </c>
      <c r="U25" s="62">
        <f t="shared" si="87"/>
        <v>3.1449999999999999E-2</v>
      </c>
      <c r="V25" s="62">
        <f t="shared" si="87"/>
        <v>0.48449999999999999</v>
      </c>
      <c r="W25" s="62">
        <f t="shared" si="87"/>
        <v>0.41570000000000001</v>
      </c>
      <c r="X25" s="62">
        <f t="shared" si="87"/>
        <v>10</v>
      </c>
      <c r="AA25" s="62">
        <f t="shared" si="84"/>
        <v>45.399000000000001</v>
      </c>
      <c r="AB25" s="62">
        <f t="shared" si="84"/>
        <v>0.1</v>
      </c>
      <c r="AC25" s="62">
        <f t="shared" si="84"/>
        <v>3.657</v>
      </c>
      <c r="AD25" s="62">
        <f t="shared" si="84"/>
        <v>8.3040000000000003</v>
      </c>
      <c r="AE25" s="62">
        <f t="shared" si="84"/>
        <v>0.12</v>
      </c>
      <c r="AF25" s="62">
        <f t="shared" si="84"/>
        <v>36.454000000000001</v>
      </c>
      <c r="AG25" s="62">
        <f t="shared" si="84"/>
        <v>5.4580000000000002</v>
      </c>
      <c r="AH25" s="62">
        <f t="shared" si="84"/>
        <v>0.26400000000000001</v>
      </c>
      <c r="AI25" s="62">
        <f t="shared" si="84"/>
        <v>0.21099999999999999</v>
      </c>
      <c r="AJ25" s="62">
        <f t="shared" si="84"/>
        <v>3.1E-2</v>
      </c>
      <c r="AK25" s="62" t="e">
        <f t="shared" si="84"/>
        <v>#N/A</v>
      </c>
      <c r="AL25" s="62" t="e">
        <f t="shared" si="84"/>
        <v>#N/A</v>
      </c>
      <c r="AM25" s="62">
        <f t="shared" si="84"/>
        <v>10</v>
      </c>
      <c r="AO25" s="62">
        <f t="shared" si="12"/>
        <v>0.7555795955729383</v>
      </c>
      <c r="AP25" s="62">
        <f t="shared" si="13"/>
        <v>1.2520345561537497E-3</v>
      </c>
      <c r="AQ25" s="62">
        <f t="shared" si="79"/>
        <v>3.5867006669282074E-2</v>
      </c>
      <c r="AR25" s="62">
        <f t="shared" si="14"/>
        <v>0.10399499060738887</v>
      </c>
      <c r="AS25" s="62">
        <f t="shared" si="15"/>
        <v>1.6915703411333521E-3</v>
      </c>
      <c r="AT25" s="62">
        <f t="shared" si="16"/>
        <v>0.90446700608370301</v>
      </c>
      <c r="AU25" s="62">
        <f t="shared" si="17"/>
        <v>9.7325249643366626E-2</v>
      </c>
      <c r="AV25" s="62">
        <f t="shared" si="80"/>
        <v>8.5188770571151991E-3</v>
      </c>
      <c r="AW25" s="62">
        <f t="shared" si="18"/>
        <v>4.4798301486199572E-3</v>
      </c>
      <c r="AX25" s="62">
        <f t="shared" si="19"/>
        <v>4.3680428350007048E-4</v>
      </c>
      <c r="AY25"/>
      <c r="AZ25"/>
      <c r="BB25" s="62">
        <f t="shared" si="20"/>
        <v>1.2520345561537497E-3</v>
      </c>
      <c r="BC25" s="62">
        <f t="shared" si="21"/>
        <v>0.10274295605123512</v>
      </c>
      <c r="BD25" s="62">
        <f t="shared" si="22"/>
        <v>8.5188770571151991E-3</v>
      </c>
      <c r="BE25" s="62">
        <f t="shared" si="23"/>
        <v>2.7348129612166875E-2</v>
      </c>
      <c r="BF25" s="62">
        <f t="shared" si="24"/>
        <v>1.3674064806083438E-2</v>
      </c>
      <c r="BG25" s="62">
        <f t="shared" si="25"/>
        <v>8.3651184837283191E-2</v>
      </c>
      <c r="BH25" s="62">
        <f t="shared" si="26"/>
        <v>0.92525034763878833</v>
      </c>
      <c r="BI25" s="62">
        <f t="shared" si="27"/>
        <v>0.53537246511485947</v>
      </c>
      <c r="BJ25" s="62">
        <f t="shared" si="28"/>
        <v>1.7282367098208609</v>
      </c>
      <c r="BK25" s="62">
        <f t="shared" si="29"/>
        <v>0.38987788252392885</v>
      </c>
      <c r="BL25" s="62">
        <f t="shared" si="30"/>
        <v>0.14549458259093062</v>
      </c>
      <c r="BM25" s="62">
        <f t="shared" si="31"/>
        <v>0.64246862637149504</v>
      </c>
      <c r="BN25" s="62">
        <f t="shared" si="32"/>
        <v>0.1948787076537781</v>
      </c>
      <c r="BO25" s="62">
        <f t="shared" si="33"/>
        <v>1.3259600091646067</v>
      </c>
      <c r="BP25" s="62">
        <f t="shared" si="34"/>
        <v>2.1283630429257219</v>
      </c>
      <c r="BQ25" s="62">
        <f t="shared" si="35"/>
        <v>13.020275450604418</v>
      </c>
      <c r="BR25" s="62">
        <f t="shared" si="36"/>
        <v>60.684345743988054</v>
      </c>
      <c r="BS25" s="62">
        <f t="shared" si="37"/>
        <v>22.646177045663425</v>
      </c>
      <c r="BT25"/>
      <c r="BU25" s="62">
        <f t="shared" si="38"/>
        <v>49.294696000000002</v>
      </c>
      <c r="BV25" s="62">
        <f t="shared" si="39"/>
        <v>0.1</v>
      </c>
      <c r="BW25" s="62">
        <f t="shared" si="40"/>
        <v>2.8178205999999997</v>
      </c>
      <c r="BX25" s="62">
        <f t="shared" si="41"/>
        <v>8.3040000000000003</v>
      </c>
      <c r="BY25" s="62">
        <f t="shared" si="42"/>
        <v>0.12</v>
      </c>
      <c r="BZ25" s="62">
        <f t="shared" si="43"/>
        <v>36.507795000000002</v>
      </c>
      <c r="CA25" s="62">
        <f t="shared" si="44"/>
        <v>5.3041112000000004</v>
      </c>
      <c r="CB25" s="62">
        <f t="shared" si="81"/>
        <v>0.26400000000000001</v>
      </c>
      <c r="CC25" s="62">
        <f t="shared" si="45"/>
        <v>0.21099999999999999</v>
      </c>
      <c r="CD25" s="62">
        <f t="shared" si="46"/>
        <v>3.1E-2</v>
      </c>
      <c r="CE25"/>
      <c r="CF25"/>
      <c r="CG25" s="62">
        <f t="shared" si="47"/>
        <v>10</v>
      </c>
      <c r="CI25" s="62">
        <f t="shared" si="48"/>
        <v>0.82041601065157699</v>
      </c>
      <c r="CJ25" s="62">
        <f t="shared" si="49"/>
        <v>1.2520345561537497E-3</v>
      </c>
      <c r="CK25" s="62">
        <f t="shared" si="82"/>
        <v>2.7636530011769321E-2</v>
      </c>
      <c r="CL25" s="62">
        <f t="shared" si="50"/>
        <v>0.10399499060738887</v>
      </c>
      <c r="CM25" s="62">
        <f t="shared" si="51"/>
        <v>1.6915703411333521E-3</v>
      </c>
      <c r="CN25" s="62">
        <f t="shared" si="52"/>
        <v>0.90580172388126357</v>
      </c>
      <c r="CO25" s="62">
        <f t="shared" si="53"/>
        <v>9.4581155492154081E-2</v>
      </c>
      <c r="CP25" s="62">
        <f t="shared" si="54"/>
        <v>8.5188770571151991E-3</v>
      </c>
      <c r="CQ25" s="62">
        <f t="shared" si="55"/>
        <v>4.4798301486199572E-3</v>
      </c>
      <c r="CR25" s="62">
        <f t="shared" si="56"/>
        <v>4.3680428350007048E-4</v>
      </c>
      <c r="CV25" s="62">
        <f t="shared" si="57"/>
        <v>1.2520345561537497E-3</v>
      </c>
      <c r="CW25" s="62">
        <f t="shared" si="58"/>
        <v>0.10274295605123512</v>
      </c>
      <c r="CX25" s="62">
        <f t="shared" si="59"/>
        <v>8.5188770571151991E-3</v>
      </c>
      <c r="CY25" s="62">
        <f t="shared" si="60"/>
        <v>1.9117652954654122E-2</v>
      </c>
      <c r="CZ25" s="62">
        <f t="shared" si="61"/>
        <v>9.558826477327061E-3</v>
      </c>
      <c r="DA25" s="62">
        <f t="shared" si="62"/>
        <v>8.5022329014827022E-2</v>
      </c>
      <c r="DB25" s="62">
        <f t="shared" si="63"/>
        <v>0.92521392125880497</v>
      </c>
      <c r="DC25" s="62">
        <f t="shared" si="64"/>
        <v>0.43565241046626912</v>
      </c>
      <c r="DD25" s="62">
        <f t="shared" si="65"/>
        <v>2.1237433766717118</v>
      </c>
      <c r="DE25" s="62">
        <f t="shared" si="66"/>
        <v>0.48956151079253585</v>
      </c>
      <c r="DF25" s="62">
        <f t="shared" si="67"/>
        <v>-5.3909100326266723E-2</v>
      </c>
      <c r="DG25" s="62">
        <f t="shared" si="68"/>
        <v>0.54000447757169212</v>
      </c>
      <c r="DH25" s="62">
        <f t="shared" si="69"/>
        <v>0.23185632863340971</v>
      </c>
      <c r="DI25" s="62">
        <f t="shared" si="70"/>
        <v>1.5775567446075882</v>
      </c>
      <c r="DJ25" s="62">
        <f t="shared" si="71"/>
        <v>1.7701383737245051</v>
      </c>
      <c r="DK25" s="114">
        <f t="shared" si="72"/>
        <v>15.744745191217286</v>
      </c>
      <c r="DL25" s="77">
        <f t="shared" si="73"/>
        <v>90.658787311173853</v>
      </c>
      <c r="DM25" s="114">
        <f t="shared" si="74"/>
        <v>-9.9830839493566295</v>
      </c>
      <c r="DO25" s="62">
        <f t="shared" si="75"/>
        <v>1.7701383737245051</v>
      </c>
      <c r="DP25" s="114">
        <f t="shared" si="76"/>
        <v>17.51488356494179</v>
      </c>
      <c r="DQ25" s="62">
        <f t="shared" si="77"/>
        <v>87.11851056372484</v>
      </c>
      <c r="DR25" s="114">
        <f t="shared" si="78"/>
        <v>-8.2129455756321246</v>
      </c>
    </row>
    <row r="26" spans="1:122" x14ac:dyDescent="0.25">
      <c r="A26" s="78">
        <f t="shared" si="2"/>
        <v>20</v>
      </c>
      <c r="B26" s="82" t="str">
        <f t="shared" si="3"/>
        <v>20 semi MnO</v>
      </c>
      <c r="C26" s="4" t="s">
        <v>9</v>
      </c>
      <c r="D26" s="9">
        <v>0.15740000000000001</v>
      </c>
      <c r="E26" s="10">
        <f t="shared" si="85"/>
        <v>0.13379000000000002</v>
      </c>
      <c r="F26" s="80" t="str">
        <f t="shared" si="1"/>
        <v>20 Quant CaO</v>
      </c>
      <c r="G26" s="13" t="s">
        <v>6</v>
      </c>
      <c r="H26" s="13">
        <v>50.033000000000001</v>
      </c>
      <c r="I26" s="8">
        <f t="shared" si="86"/>
        <v>42.52805</v>
      </c>
      <c r="K26" s="62">
        <v>210</v>
      </c>
      <c r="L26" s="62">
        <f t="shared" si="87"/>
        <v>41.99</v>
      </c>
      <c r="M26" s="62">
        <f t="shared" si="87"/>
        <v>5.8860000000000001</v>
      </c>
      <c r="N26" s="62">
        <f t="shared" si="87"/>
        <v>4.8070000000000004</v>
      </c>
      <c r="O26" s="62">
        <f t="shared" si="87"/>
        <v>0.13059999999999999</v>
      </c>
      <c r="P26" s="62">
        <f t="shared" si="6"/>
        <v>0.48449999999999999</v>
      </c>
      <c r="Q26" s="62">
        <f t="shared" si="87"/>
        <v>35.979999999999997</v>
      </c>
      <c r="R26" s="62">
        <f t="shared" si="87"/>
        <v>0.17460000000000001</v>
      </c>
      <c r="S26" s="62">
        <f t="shared" si="87"/>
        <v>0.3054</v>
      </c>
      <c r="T26" s="62">
        <f t="shared" si="87"/>
        <v>3.1449999999999999E-2</v>
      </c>
      <c r="U26" s="62" t="e">
        <f t="shared" si="87"/>
        <v>#N/A</v>
      </c>
      <c r="V26" s="62">
        <f t="shared" si="87"/>
        <v>0.1019</v>
      </c>
      <c r="W26" s="62">
        <f t="shared" si="87"/>
        <v>9.6910000000000007</v>
      </c>
      <c r="X26" s="62">
        <f t="shared" si="87"/>
        <v>12</v>
      </c>
      <c r="AA26" s="62">
        <f t="shared" ref="AA26:AM35" si="88">INDEX($A$5:$I$700,(MATCH((CONCATENATE($K26,$AA$3,AA$5)),$F$5:$F$700,0)),8)</f>
        <v>44.957999999999998</v>
      </c>
      <c r="AB26" s="62">
        <f t="shared" si="88"/>
        <v>0.10199999999999999</v>
      </c>
      <c r="AC26" s="62">
        <f t="shared" si="88"/>
        <v>3.028</v>
      </c>
      <c r="AD26" s="62">
        <f t="shared" si="88"/>
        <v>9.5129999999999999</v>
      </c>
      <c r="AE26" s="62">
        <f t="shared" si="88"/>
        <v>0.13700000000000001</v>
      </c>
      <c r="AF26" s="62">
        <f t="shared" si="88"/>
        <v>36.807000000000002</v>
      </c>
      <c r="AG26" s="62">
        <f t="shared" si="88"/>
        <v>5.0979999999999999</v>
      </c>
      <c r="AH26" s="62">
        <f t="shared" si="88"/>
        <v>0.114</v>
      </c>
      <c r="AI26" s="62">
        <f t="shared" si="88"/>
        <v>0.22600000000000001</v>
      </c>
      <c r="AJ26" s="62">
        <f t="shared" si="88"/>
        <v>1.7000000000000001E-2</v>
      </c>
      <c r="AK26" s="62" t="e">
        <f t="shared" si="88"/>
        <v>#N/A</v>
      </c>
      <c r="AL26" s="62" t="e">
        <f t="shared" si="88"/>
        <v>#N/A</v>
      </c>
      <c r="AM26" s="62">
        <f t="shared" si="88"/>
        <v>12</v>
      </c>
      <c r="AO26" s="62">
        <f t="shared" si="12"/>
        <v>0.74823999334276436</v>
      </c>
      <c r="AP26" s="62">
        <f t="shared" si="13"/>
        <v>1.2770752472768246E-3</v>
      </c>
      <c r="AQ26" s="62">
        <f t="shared" si="79"/>
        <v>2.9697920753236566E-2</v>
      </c>
      <c r="AR26" s="62">
        <f t="shared" si="14"/>
        <v>0.11913587977457733</v>
      </c>
      <c r="AS26" s="62">
        <f t="shared" si="15"/>
        <v>1.9312094727939105E-3</v>
      </c>
      <c r="AT26" s="62">
        <f t="shared" si="16"/>
        <v>0.91322535504808411</v>
      </c>
      <c r="AU26" s="62">
        <f t="shared" si="17"/>
        <v>9.0905848787446508E-2</v>
      </c>
      <c r="AV26" s="62">
        <f t="shared" si="80"/>
        <v>3.6786060019361089E-3</v>
      </c>
      <c r="AW26" s="62">
        <f t="shared" si="18"/>
        <v>4.798301486199575E-3</v>
      </c>
      <c r="AX26" s="62">
        <f t="shared" si="19"/>
        <v>2.3953783288713543E-4</v>
      </c>
      <c r="AY26"/>
      <c r="AZ26"/>
      <c r="BB26" s="62">
        <f t="shared" si="20"/>
        <v>1.2770752472768246E-3</v>
      </c>
      <c r="BC26" s="62">
        <f t="shared" si="21"/>
        <v>0.11785880452730051</v>
      </c>
      <c r="BD26" s="62">
        <f t="shared" si="22"/>
        <v>3.6786060019361089E-3</v>
      </c>
      <c r="BE26" s="62">
        <f t="shared" si="23"/>
        <v>2.6019314751300458E-2</v>
      </c>
      <c r="BF26" s="62">
        <f t="shared" si="24"/>
        <v>1.3009657375650229E-2</v>
      </c>
      <c r="BG26" s="62">
        <f t="shared" si="25"/>
        <v>7.7896191411796281E-2</v>
      </c>
      <c r="BH26" s="62">
        <f t="shared" si="26"/>
        <v>0.95511917763638221</v>
      </c>
      <c r="BI26" s="62">
        <f t="shared" si="27"/>
        <v>0.55539247776206302</v>
      </c>
      <c r="BJ26" s="62">
        <f t="shared" si="28"/>
        <v>1.7197193262051471</v>
      </c>
      <c r="BK26" s="62">
        <f t="shared" si="29"/>
        <v>0.39972669987431914</v>
      </c>
      <c r="BL26" s="62">
        <f t="shared" si="30"/>
        <v>0.15566577788774388</v>
      </c>
      <c r="BM26" s="62">
        <f t="shared" si="31"/>
        <v>0.65125400779872245</v>
      </c>
      <c r="BN26" s="62">
        <f t="shared" si="32"/>
        <v>0.1960948004901214</v>
      </c>
      <c r="BO26" s="62">
        <f t="shared" si="33"/>
        <v>0.56484965280597921</v>
      </c>
      <c r="BP26" s="62">
        <f t="shared" si="34"/>
        <v>1.9976318333339169</v>
      </c>
      <c r="BQ26" s="62">
        <f t="shared" si="35"/>
        <v>11.960953864236487</v>
      </c>
      <c r="BR26" s="62">
        <f t="shared" si="36"/>
        <v>61.378002298276726</v>
      </c>
      <c r="BS26" s="62">
        <f t="shared" si="37"/>
        <v>23.902467550856777</v>
      </c>
      <c r="BT26"/>
      <c r="BU26" s="62">
        <f t="shared" si="38"/>
        <v>48.76373199999999</v>
      </c>
      <c r="BV26" s="62">
        <f t="shared" si="39"/>
        <v>0.10199999999999999</v>
      </c>
      <c r="BW26" s="62">
        <f t="shared" si="40"/>
        <v>2.2292023999999997</v>
      </c>
      <c r="BX26" s="62">
        <f t="shared" si="41"/>
        <v>9.5129999999999999</v>
      </c>
      <c r="BY26" s="62">
        <f t="shared" si="42"/>
        <v>0.13700000000000001</v>
      </c>
      <c r="BZ26" s="62">
        <f t="shared" si="43"/>
        <v>36.858147500000001</v>
      </c>
      <c r="CA26" s="62">
        <f t="shared" si="44"/>
        <v>4.9562071999999997</v>
      </c>
      <c r="CB26" s="62">
        <f t="shared" si="81"/>
        <v>0.114</v>
      </c>
      <c r="CC26" s="62">
        <f t="shared" si="45"/>
        <v>0.22600000000000001</v>
      </c>
      <c r="CD26" s="62">
        <f t="shared" si="46"/>
        <v>1.7000000000000001E-2</v>
      </c>
      <c r="CE26"/>
      <c r="CF26"/>
      <c r="CG26" s="62">
        <f t="shared" si="47"/>
        <v>12</v>
      </c>
      <c r="CI26" s="62">
        <f t="shared" si="48"/>
        <v>0.8115791295664474</v>
      </c>
      <c r="CJ26" s="62">
        <f t="shared" si="49"/>
        <v>1.2770752472768246E-3</v>
      </c>
      <c r="CK26" s="62">
        <f t="shared" si="82"/>
        <v>2.1863499411533933E-2</v>
      </c>
      <c r="CL26" s="62">
        <f t="shared" si="50"/>
        <v>0.11913587977457733</v>
      </c>
      <c r="CM26" s="62">
        <f t="shared" si="51"/>
        <v>1.9312094727939105E-3</v>
      </c>
      <c r="CN26" s="62">
        <f t="shared" si="52"/>
        <v>0.91449438522841175</v>
      </c>
      <c r="CO26" s="62">
        <f t="shared" si="53"/>
        <v>8.8377446504992865E-2</v>
      </c>
      <c r="CP26" s="62">
        <f t="shared" si="54"/>
        <v>3.6786060019361089E-3</v>
      </c>
      <c r="CQ26" s="62">
        <f t="shared" si="55"/>
        <v>4.798301486199575E-3</v>
      </c>
      <c r="CR26" s="62">
        <f t="shared" si="56"/>
        <v>2.3953783288713543E-4</v>
      </c>
      <c r="CV26" s="62">
        <f t="shared" si="57"/>
        <v>1.2770752472768246E-3</v>
      </c>
      <c r="CW26" s="62">
        <f t="shared" si="58"/>
        <v>0.11785880452730051</v>
      </c>
      <c r="CX26" s="62">
        <f t="shared" si="59"/>
        <v>3.6786060019361089E-3</v>
      </c>
      <c r="CY26" s="62">
        <f t="shared" si="60"/>
        <v>1.8184893409597825E-2</v>
      </c>
      <c r="CZ26" s="62">
        <f t="shared" si="61"/>
        <v>9.0924467047989125E-3</v>
      </c>
      <c r="DA26" s="62">
        <f t="shared" si="62"/>
        <v>7.9284999800193948E-2</v>
      </c>
      <c r="DB26" s="62">
        <f t="shared" si="63"/>
        <v>0.95499939942831225</v>
      </c>
      <c r="DC26" s="62">
        <f t="shared" si="64"/>
        <v>0.4652184189502655</v>
      </c>
      <c r="DD26" s="62">
        <f t="shared" si="65"/>
        <v>2.0527979128238409</v>
      </c>
      <c r="DE26" s="62">
        <f t="shared" si="66"/>
        <v>0.48978098047804675</v>
      </c>
      <c r="DF26" s="62">
        <f t="shared" si="67"/>
        <v>-2.4562561527781246E-2</v>
      </c>
      <c r="DG26" s="62">
        <f t="shared" si="68"/>
        <v>0.55855154670447127</v>
      </c>
      <c r="DH26" s="62">
        <f t="shared" si="69"/>
        <v>0.22864053547282057</v>
      </c>
      <c r="DI26" s="62">
        <f t="shared" si="70"/>
        <v>0.65859740674614109</v>
      </c>
      <c r="DJ26" s="62">
        <f t="shared" si="71"/>
        <v>1.6278617002218616</v>
      </c>
      <c r="DK26" s="114">
        <f t="shared" si="72"/>
        <v>14.194750738402934</v>
      </c>
      <c r="DL26" s="77">
        <f t="shared" si="73"/>
        <v>87.687695677833133</v>
      </c>
      <c r="DM26" s="114">
        <f t="shared" si="74"/>
        <v>-4.3975460586768831</v>
      </c>
      <c r="DO26" s="62">
        <f t="shared" si="75"/>
        <v>1.6278617002218616</v>
      </c>
      <c r="DP26" s="114">
        <f t="shared" si="76"/>
        <v>15.822612438624796</v>
      </c>
      <c r="DQ26" s="62">
        <f t="shared" si="77"/>
        <v>84.431972277389406</v>
      </c>
      <c r="DR26" s="114">
        <f t="shared" si="78"/>
        <v>-2.7696843584550215</v>
      </c>
    </row>
    <row r="27" spans="1:122" x14ac:dyDescent="0.25">
      <c r="A27" s="78">
        <f t="shared" si="2"/>
        <v>20</v>
      </c>
      <c r="B27" s="82" t="str">
        <f t="shared" si="3"/>
        <v>20 semi Fe2O3</v>
      </c>
      <c r="C27" s="7" t="s">
        <v>10</v>
      </c>
      <c r="D27" s="8">
        <v>12.06</v>
      </c>
      <c r="E27" s="10">
        <f t="shared" si="85"/>
        <v>10.251000000000001</v>
      </c>
      <c r="F27" s="80" t="str">
        <f t="shared" si="1"/>
        <v>20 Quant Na2O</v>
      </c>
      <c r="G27" s="13" t="s">
        <v>26</v>
      </c>
      <c r="H27" s="13">
        <v>-0.60699999999999998</v>
      </c>
      <c r="I27" s="8">
        <f t="shared" si="86"/>
        <v>-0.51595000000000002</v>
      </c>
      <c r="K27" s="62">
        <v>220</v>
      </c>
      <c r="L27" s="62">
        <f t="shared" si="87"/>
        <v>41.91</v>
      </c>
      <c r="M27" s="62" t="e">
        <f t="shared" si="87"/>
        <v>#N/A</v>
      </c>
      <c r="N27" s="62">
        <f t="shared" si="87"/>
        <v>2.274</v>
      </c>
      <c r="O27" s="62">
        <f t="shared" si="87"/>
        <v>11.14</v>
      </c>
      <c r="P27" s="62">
        <f t="shared" si="6"/>
        <v>0.17230000000000001</v>
      </c>
      <c r="Q27" s="62">
        <f t="shared" si="87"/>
        <v>41.65</v>
      </c>
      <c r="R27" s="62">
        <f t="shared" si="87"/>
        <v>1.8440000000000001</v>
      </c>
      <c r="S27" s="62" t="e">
        <f t="shared" si="87"/>
        <v>#N/A</v>
      </c>
      <c r="T27" s="62">
        <f t="shared" si="87"/>
        <v>5.5910000000000001E-2</v>
      </c>
      <c r="U27" s="62" t="e">
        <f t="shared" si="87"/>
        <v>#N/A</v>
      </c>
      <c r="V27" s="62">
        <f t="shared" si="87"/>
        <v>0.50129999999999997</v>
      </c>
      <c r="W27" s="62">
        <f t="shared" si="87"/>
        <v>0.442</v>
      </c>
      <c r="X27" s="62">
        <f t="shared" si="87"/>
        <v>13</v>
      </c>
      <c r="AA27" s="62">
        <f t="shared" si="88"/>
        <v>8.0259999999999998</v>
      </c>
      <c r="AB27" s="62">
        <f t="shared" si="88"/>
        <v>-2.956</v>
      </c>
      <c r="AC27" s="62">
        <f t="shared" si="88"/>
        <v>87.679000000000002</v>
      </c>
      <c r="AD27" s="62">
        <f t="shared" si="88"/>
        <v>4.8120000000000003</v>
      </c>
      <c r="AE27" s="62">
        <f t="shared" si="88"/>
        <v>-4.9690000000000003</v>
      </c>
      <c r="AF27" s="62">
        <f t="shared" si="88"/>
        <v>-39.713000000000001</v>
      </c>
      <c r="AG27" s="62">
        <f t="shared" si="88"/>
        <v>1.2350000000000001</v>
      </c>
      <c r="AH27" s="62">
        <f t="shared" si="88"/>
        <v>-19.792999999999999</v>
      </c>
      <c r="AI27" s="62">
        <f t="shared" si="88"/>
        <v>-0.16900000000000001</v>
      </c>
      <c r="AJ27" s="62">
        <f t="shared" si="88"/>
        <v>65.846999999999994</v>
      </c>
      <c r="AK27" s="62" t="e">
        <f t="shared" si="88"/>
        <v>#N/A</v>
      </c>
      <c r="AL27" s="62" t="e">
        <f t="shared" si="88"/>
        <v>#N/A</v>
      </c>
      <c r="AM27" s="62">
        <f t="shared" si="88"/>
        <v>13</v>
      </c>
      <c r="AO27" s="114">
        <f t="shared" si="12"/>
        <v>0.13357743197137389</v>
      </c>
      <c r="AP27" s="114">
        <f t="shared" si="13"/>
        <v>-3.7010141479904841E-2</v>
      </c>
      <c r="AQ27" s="114">
        <f t="shared" si="79"/>
        <v>0.85993526873283643</v>
      </c>
      <c r="AR27" s="114">
        <f t="shared" si="14"/>
        <v>6.0262993112085168E-2</v>
      </c>
      <c r="AS27" s="114">
        <f t="shared" si="15"/>
        <v>-7.0045108542430234E-2</v>
      </c>
      <c r="AT27" s="114">
        <f t="shared" si="16"/>
        <v>-0.98532666408630321</v>
      </c>
      <c r="AU27" s="114">
        <f t="shared" si="17"/>
        <v>2.2022111269614838E-2</v>
      </c>
      <c r="AV27"/>
      <c r="AW27" s="114">
        <f t="shared" si="18"/>
        <v>-3.5881104033970278E-3</v>
      </c>
      <c r="AX27" s="114">
        <f t="shared" si="19"/>
        <v>0.92781456953642383</v>
      </c>
      <c r="AY27" s="114"/>
      <c r="AZ27" s="114"/>
      <c r="BA27" s="114"/>
      <c r="BB27" s="114">
        <f t="shared" si="20"/>
        <v>-3.7010141479904841E-2</v>
      </c>
      <c r="BC27" s="114">
        <f t="shared" si="21"/>
        <v>9.727313459199001E-2</v>
      </c>
      <c r="BD27" s="114">
        <f t="shared" si="22"/>
        <v>0</v>
      </c>
      <c r="BE27" s="114">
        <f t="shared" si="23"/>
        <v>0.85993526873283643</v>
      </c>
      <c r="BF27" s="114">
        <f t="shared" si="24"/>
        <v>0.42996763436641822</v>
      </c>
      <c r="BG27" s="114">
        <f t="shared" si="25"/>
        <v>-0.40794552309680338</v>
      </c>
      <c r="BH27" s="114">
        <f t="shared" si="26"/>
        <v>-0.55015311493994012</v>
      </c>
      <c r="BI27" s="114">
        <f t="shared" si="27"/>
        <v>8.9533209432144267E-2</v>
      </c>
      <c r="BJ27" s="114">
        <f t="shared" si="28"/>
        <v>-6.144682162397987</v>
      </c>
      <c r="BK27" s="114">
        <f t="shared" si="29"/>
        <v>-0.63968632437208439</v>
      </c>
      <c r="BL27" s="114">
        <f t="shared" si="30"/>
        <v>0.72921953380422866</v>
      </c>
      <c r="BM27" s="114">
        <f t="shared" si="31"/>
        <v>7.454517922185433E-2</v>
      </c>
      <c r="BN27" s="114">
        <f t="shared" si="32"/>
        <v>-49.647934133686569</v>
      </c>
      <c r="BO27" s="114">
        <f t="shared" si="33"/>
        <v>0</v>
      </c>
      <c r="BP27" s="114">
        <f t="shared" si="34"/>
        <v>576.7879812680967</v>
      </c>
      <c r="BQ27" s="114">
        <f t="shared" si="35"/>
        <v>-547.24601557763299</v>
      </c>
      <c r="BR27" s="114">
        <f t="shared" si="36"/>
        <v>-858.11897033382979</v>
      </c>
      <c r="BS27" s="114">
        <f t="shared" si="37"/>
        <v>978.22493877705256</v>
      </c>
      <c r="BT27"/>
      <c r="BU27" s="114">
        <f t="shared" si="38"/>
        <v>4.2976039999999998</v>
      </c>
      <c r="BV27" s="114">
        <f t="shared" si="39"/>
        <v>-2.956</v>
      </c>
      <c r="BW27" s="114">
        <f t="shared" si="40"/>
        <v>81.445608199999995</v>
      </c>
      <c r="BX27" s="114">
        <f t="shared" si="41"/>
        <v>4.8120000000000003</v>
      </c>
      <c r="BY27" s="114"/>
      <c r="BZ27" s="114">
        <f t="shared" si="43"/>
        <v>-39.087952500000007</v>
      </c>
      <c r="CA27" s="114">
        <f t="shared" si="44"/>
        <v>1.2230040000000002</v>
      </c>
      <c r="CB27" s="114"/>
      <c r="CC27" s="114"/>
      <c r="CD27" s="114">
        <f t="shared" si="46"/>
        <v>65.846999999999994</v>
      </c>
      <c r="CE27" s="114"/>
      <c r="CF27" s="114"/>
      <c r="CG27" s="114">
        <f t="shared" si="47"/>
        <v>13</v>
      </c>
      <c r="CH27" s="114"/>
      <c r="CI27" s="114">
        <f t="shared" si="48"/>
        <v>7.1525405675293335E-2</v>
      </c>
      <c r="CJ27" s="114">
        <f t="shared" si="49"/>
        <v>-3.7010141479904841E-2</v>
      </c>
      <c r="CK27" s="114">
        <f t="shared" si="82"/>
        <v>0.79879960965084351</v>
      </c>
      <c r="CL27" s="114">
        <f t="shared" si="50"/>
        <v>6.0262993112085168E-2</v>
      </c>
      <c r="CM27" s="114">
        <f t="shared" si="51"/>
        <v>0</v>
      </c>
      <c r="CN27" s="114">
        <f t="shared" si="52"/>
        <v>-0.96981849376246776</v>
      </c>
      <c r="CO27" s="114">
        <f t="shared" si="53"/>
        <v>2.1808202567760348E-2</v>
      </c>
      <c r="CP27" s="114">
        <f t="shared" si="54"/>
        <v>0</v>
      </c>
      <c r="CQ27" s="114">
        <f t="shared" si="55"/>
        <v>0</v>
      </c>
      <c r="CR27" s="114">
        <f t="shared" si="56"/>
        <v>0.92781456953642383</v>
      </c>
      <c r="CS27" s="114"/>
      <c r="CT27" s="114"/>
      <c r="CU27" s="114"/>
      <c r="CV27" s="114">
        <f t="shared" si="57"/>
        <v>-3.7010141479904841E-2</v>
      </c>
      <c r="CW27" s="114">
        <f t="shared" si="58"/>
        <v>9.727313459199001E-2</v>
      </c>
      <c r="CX27" s="114">
        <f t="shared" si="59"/>
        <v>0</v>
      </c>
      <c r="CY27" s="114">
        <f t="shared" si="60"/>
        <v>0.79879960965084351</v>
      </c>
      <c r="CZ27" s="114">
        <f t="shared" si="61"/>
        <v>0.39939980482542176</v>
      </c>
      <c r="DA27" s="114">
        <f t="shared" si="62"/>
        <v>-0.37759160225766142</v>
      </c>
      <c r="DB27" s="114">
        <f t="shared" si="63"/>
        <v>-0.49495375691281629</v>
      </c>
      <c r="DC27" s="114">
        <f t="shared" si="64"/>
        <v>0.78309220505509536</v>
      </c>
      <c r="DD27" s="114">
        <f t="shared" si="65"/>
        <v>-0.63205041975611698</v>
      </c>
      <c r="DE27" s="114">
        <f t="shared" si="66"/>
        <v>-1.2780459619679116</v>
      </c>
      <c r="DF27" s="114">
        <f t="shared" si="67"/>
        <v>2.0611381670230071</v>
      </c>
      <c r="DG27" s="114">
        <f t="shared" si="68"/>
        <v>0.76789026614295097</v>
      </c>
      <c r="DH27" s="114">
        <f t="shared" si="69"/>
        <v>-4.8197174924229351</v>
      </c>
      <c r="DI27" s="114">
        <f t="shared" si="70"/>
        <v>0</v>
      </c>
      <c r="DJ27" s="114">
        <f t="shared" si="71"/>
        <v>52.012614618957706</v>
      </c>
      <c r="DK27" s="114">
        <f t="shared" si="72"/>
        <v>-49.172599120740607</v>
      </c>
      <c r="DL27" s="116">
        <f t="shared" si="73"/>
        <v>-166.43601544624732</v>
      </c>
      <c r="DM27" s="114">
        <f t="shared" si="74"/>
        <v>268.41571744045314</v>
      </c>
      <c r="DN27" s="114"/>
      <c r="DO27" s="114">
        <f t="shared" si="75"/>
        <v>52.012614618957706</v>
      </c>
      <c r="DP27" s="114">
        <f t="shared" si="76"/>
        <v>2.8400154982170989</v>
      </c>
      <c r="DQ27" s="114">
        <f t="shared" si="77"/>
        <v>-270.46124468416275</v>
      </c>
      <c r="DR27" s="114">
        <f t="shared" si="78"/>
        <v>320.42833205941082</v>
      </c>
    </row>
    <row r="28" spans="1:122" x14ac:dyDescent="0.25">
      <c r="A28" s="78">
        <f t="shared" si="2"/>
        <v>20</v>
      </c>
      <c r="B28" s="82" t="str">
        <f t="shared" si="3"/>
        <v>20 semi NiO</v>
      </c>
      <c r="C28" s="4" t="s">
        <v>11</v>
      </c>
      <c r="D28" s="8">
        <v>0.46539999999999998</v>
      </c>
      <c r="E28" s="10">
        <f t="shared" si="85"/>
        <v>0.39559</v>
      </c>
      <c r="F28" s="80" t="str">
        <f t="shared" si="1"/>
        <v>20 Quant K2O</v>
      </c>
      <c r="G28" s="13" t="s">
        <v>13</v>
      </c>
      <c r="H28" s="13">
        <v>0.30499999999999999</v>
      </c>
      <c r="I28" s="8">
        <f t="shared" si="86"/>
        <v>0.25924999999999998</v>
      </c>
      <c r="J28" s="16"/>
      <c r="K28" s="62">
        <v>230</v>
      </c>
      <c r="L28" s="62">
        <f t="shared" si="87"/>
        <v>41.53</v>
      </c>
      <c r="M28" s="62" t="e">
        <f t="shared" si="87"/>
        <v>#N/A</v>
      </c>
      <c r="N28" s="62">
        <f t="shared" si="87"/>
        <v>2.1909999999999998</v>
      </c>
      <c r="O28" s="62">
        <f t="shared" si="87"/>
        <v>11.22</v>
      </c>
      <c r="P28" s="62">
        <f t="shared" si="6"/>
        <v>0.15870000000000001</v>
      </c>
      <c r="Q28" s="62">
        <f t="shared" si="87"/>
        <v>41.68</v>
      </c>
      <c r="R28" s="62">
        <f t="shared" si="87"/>
        <v>2.2770000000000001</v>
      </c>
      <c r="S28" s="62" t="e">
        <f t="shared" si="87"/>
        <v>#N/A</v>
      </c>
      <c r="T28" s="62" t="e">
        <f t="shared" si="87"/>
        <v>#N/A</v>
      </c>
      <c r="U28" s="62" t="e">
        <f t="shared" si="87"/>
        <v>#N/A</v>
      </c>
      <c r="V28" s="62">
        <f t="shared" si="87"/>
        <v>0.4899</v>
      </c>
      <c r="W28" s="62">
        <f t="shared" si="87"/>
        <v>0.44690000000000002</v>
      </c>
      <c r="X28" s="62">
        <f t="shared" si="87"/>
        <v>13</v>
      </c>
      <c r="AA28" s="62">
        <f t="shared" si="88"/>
        <v>-17.585999999999999</v>
      </c>
      <c r="AB28" s="62">
        <f t="shared" si="88"/>
        <v>2.806</v>
      </c>
      <c r="AC28" s="62">
        <f t="shared" si="88"/>
        <v>46.372</v>
      </c>
      <c r="AD28" s="62">
        <f t="shared" si="88"/>
        <v>0.55600000000000005</v>
      </c>
      <c r="AE28" s="62">
        <f t="shared" si="88"/>
        <v>-7.07</v>
      </c>
      <c r="AF28" s="62">
        <f t="shared" si="88"/>
        <v>7.8819999999999997</v>
      </c>
      <c r="AG28" s="62">
        <f t="shared" si="88"/>
        <v>0.78900000000000003</v>
      </c>
      <c r="AH28" s="62">
        <f t="shared" si="88"/>
        <v>4.87</v>
      </c>
      <c r="AI28" s="62">
        <f t="shared" si="88"/>
        <v>-0.85699999999999998</v>
      </c>
      <c r="AJ28" s="62">
        <f t="shared" si="88"/>
        <v>62.238</v>
      </c>
      <c r="AK28" s="62" t="e">
        <f t="shared" si="88"/>
        <v>#N/A</v>
      </c>
      <c r="AL28" s="62" t="e">
        <f t="shared" si="88"/>
        <v>#N/A</v>
      </c>
      <c r="AM28" s="62">
        <f t="shared" si="88"/>
        <v>13</v>
      </c>
      <c r="AO28" s="114">
        <f t="shared" si="12"/>
        <v>-0.29268536240326204</v>
      </c>
      <c r="AP28" s="114">
        <f t="shared" si="13"/>
        <v>3.5132089645674221E-2</v>
      </c>
      <c r="AQ28" s="114">
        <f t="shared" si="79"/>
        <v>0.45480580619850924</v>
      </c>
      <c r="AR28" s="114">
        <f t="shared" si="14"/>
        <v>6.9630557294928005E-3</v>
      </c>
      <c r="AS28" s="114">
        <f t="shared" si="15"/>
        <v>-9.9661685931773339E-2</v>
      </c>
      <c r="AT28" s="114">
        <f t="shared" si="16"/>
        <v>0.19556177489306378</v>
      </c>
      <c r="AU28" s="114">
        <f t="shared" si="17"/>
        <v>1.4069186875891584E-2</v>
      </c>
      <c r="AV28" s="114">
        <f t="shared" si="80"/>
        <v>0.15714746692481446</v>
      </c>
      <c r="AW28" s="114">
        <f t="shared" si="18"/>
        <v>-1.8195329087048833E-2</v>
      </c>
      <c r="AX28" s="114">
        <f t="shared" si="19"/>
        <v>0.8769620966605608</v>
      </c>
      <c r="AY28" s="114"/>
      <c r="AZ28" s="114"/>
      <c r="BA28" s="114"/>
      <c r="BB28" s="114" t="e">
        <f t="shared" si="20"/>
        <v>#N/A</v>
      </c>
      <c r="BC28" s="114" t="e">
        <f t="shared" si="21"/>
        <v>#N/A</v>
      </c>
      <c r="BD28" s="114">
        <f t="shared" si="22"/>
        <v>0.15714746692481446</v>
      </c>
      <c r="BE28" s="114">
        <f t="shared" si="23"/>
        <v>0.29765833927369478</v>
      </c>
      <c r="BF28" s="114">
        <f t="shared" si="24"/>
        <v>0.14882916963684739</v>
      </c>
      <c r="BG28" s="114">
        <f t="shared" si="25"/>
        <v>-0.1347599827609558</v>
      </c>
      <c r="BH28" s="114" t="e">
        <f t="shared" si="26"/>
        <v>#N/A</v>
      </c>
      <c r="BI28" s="114">
        <f t="shared" si="27"/>
        <v>0</v>
      </c>
      <c r="BJ28" s="114">
        <f t="shared" si="28"/>
        <v>0</v>
      </c>
      <c r="BK28" s="114">
        <f t="shared" si="29"/>
        <v>0</v>
      </c>
      <c r="BL28" s="114">
        <f t="shared" si="30"/>
        <v>0</v>
      </c>
      <c r="BM28" s="114" t="e">
        <f t="shared" si="31"/>
        <v>#N/A</v>
      </c>
      <c r="BN28" s="114" t="e">
        <f t="shared" si="32"/>
        <v>#N/A</v>
      </c>
      <c r="BO28" s="114" t="e">
        <f t="shared" si="33"/>
        <v>#N/A</v>
      </c>
      <c r="BP28" s="114" t="e">
        <f t="shared" si="34"/>
        <v>#N/A</v>
      </c>
      <c r="BQ28" s="114" t="e">
        <f t="shared" si="35"/>
        <v>#N/A</v>
      </c>
      <c r="BR28" s="114" t="e">
        <f t="shared" si="36"/>
        <v>#N/A</v>
      </c>
      <c r="BS28" s="114" t="e">
        <f t="shared" si="37"/>
        <v>#N/A</v>
      </c>
      <c r="BT28"/>
      <c r="BU28" s="114">
        <f t="shared" si="38"/>
        <v>-26.539243999999997</v>
      </c>
      <c r="BV28" s="114">
        <f t="shared" si="39"/>
        <v>2.806</v>
      </c>
      <c r="BW28" s="114">
        <f t="shared" si="40"/>
        <v>42.790517600000001</v>
      </c>
      <c r="BX28" s="114">
        <f t="shared" si="41"/>
        <v>0.55600000000000005</v>
      </c>
      <c r="BY28" s="114"/>
      <c r="BZ28" s="114">
        <f t="shared" si="43"/>
        <v>8.1500850000000007</v>
      </c>
      <c r="CA28" s="114">
        <f t="shared" si="44"/>
        <v>0.79198960000000007</v>
      </c>
      <c r="CB28" s="114">
        <f t="shared" si="81"/>
        <v>4.87</v>
      </c>
      <c r="CC28" s="114"/>
      <c r="CD28" s="114">
        <f t="shared" si="46"/>
        <v>62.238</v>
      </c>
      <c r="CE28" s="114"/>
      <c r="CF28" s="114"/>
      <c r="CG28" s="114">
        <f t="shared" si="47"/>
        <v>13</v>
      </c>
      <c r="CH28" s="114"/>
      <c r="CI28" s="114">
        <f t="shared" si="48"/>
        <v>-0.44169499875176826</v>
      </c>
      <c r="CJ28" s="114">
        <f t="shared" si="49"/>
        <v>3.5132089645674221E-2</v>
      </c>
      <c r="CK28" s="114">
        <f t="shared" si="82"/>
        <v>0.41967945861122014</v>
      </c>
      <c r="CL28" s="114">
        <f t="shared" si="50"/>
        <v>6.9630557294928005E-3</v>
      </c>
      <c r="CM28" s="114">
        <f t="shared" si="51"/>
        <v>0</v>
      </c>
      <c r="CN28" s="114">
        <f t="shared" si="52"/>
        <v>0.20221328192455415</v>
      </c>
      <c r="CO28" s="114">
        <f t="shared" si="53"/>
        <v>1.4122496433666193E-2</v>
      </c>
      <c r="CP28" s="114">
        <f t="shared" si="54"/>
        <v>0.15714746692481446</v>
      </c>
      <c r="CQ28" s="114">
        <f t="shared" si="55"/>
        <v>0</v>
      </c>
      <c r="CR28" s="114">
        <f t="shared" si="56"/>
        <v>0.8769620966605608</v>
      </c>
      <c r="CS28" s="114"/>
      <c r="CT28" s="114"/>
      <c r="CU28" s="114"/>
      <c r="CV28" s="114"/>
      <c r="CW28" s="114">
        <f t="shared" si="58"/>
        <v>6.9630557294928005E-3</v>
      </c>
      <c r="CX28" s="114">
        <f t="shared" si="59"/>
        <v>0.15714746692481446</v>
      </c>
      <c r="CY28" s="114">
        <f t="shared" si="60"/>
        <v>0.26253199168640567</v>
      </c>
      <c r="CZ28" s="114">
        <f t="shared" si="61"/>
        <v>0.13126599584320284</v>
      </c>
      <c r="DA28" s="114">
        <f t="shared" si="62"/>
        <v>-0.11714349940953664</v>
      </c>
      <c r="DB28" s="114">
        <f t="shared" si="63"/>
        <v>0.32631983706358358</v>
      </c>
      <c r="DC28" s="114">
        <f t="shared" si="64"/>
        <v>-0.70709539357447082</v>
      </c>
      <c r="DD28" s="114">
        <f t="shared" si="65"/>
        <v>-0.46149337137382412</v>
      </c>
      <c r="DE28" s="114">
        <f t="shared" si="66"/>
        <v>1.0334152306380544</v>
      </c>
      <c r="DF28" s="114">
        <f t="shared" si="67"/>
        <v>-1.7405106242125252</v>
      </c>
      <c r="DG28" s="114">
        <f t="shared" si="68"/>
        <v>-0.53582543021599016</v>
      </c>
      <c r="DH28" s="114">
        <f t="shared" si="69"/>
        <v>0</v>
      </c>
      <c r="DI28" s="114">
        <f t="shared" si="70"/>
        <v>-29.328109130891498</v>
      </c>
      <c r="DJ28" s="114">
        <f t="shared" si="71"/>
        <v>-24.497903317184811</v>
      </c>
      <c r="DK28" s="114">
        <f t="shared" si="72"/>
        <v>21.862250801033525</v>
      </c>
      <c r="DL28" s="116">
        <f t="shared" si="73"/>
        <v>-192.86416290870832</v>
      </c>
      <c r="DM28" s="114">
        <f t="shared" si="74"/>
        <v>324.82792455575111</v>
      </c>
      <c r="DN28" s="114"/>
      <c r="DO28" s="114">
        <f t="shared" si="75"/>
        <v>-24.497903317184811</v>
      </c>
      <c r="DP28" s="114">
        <f t="shared" si="76"/>
        <v>-2.6356525161512856</v>
      </c>
      <c r="DQ28" s="114">
        <f t="shared" si="77"/>
        <v>-143.86835627433871</v>
      </c>
      <c r="DR28" s="114">
        <f t="shared" si="78"/>
        <v>300.3300212385663</v>
      </c>
    </row>
    <row r="29" spans="1:122" x14ac:dyDescent="0.25">
      <c r="A29" s="78">
        <f t="shared" si="2"/>
        <v>20</v>
      </c>
      <c r="B29" s="82" t="str">
        <f t="shared" si="3"/>
        <v>20 semi LOI</v>
      </c>
      <c r="C29" s="4" t="s">
        <v>12</v>
      </c>
      <c r="D29" s="5">
        <v>15</v>
      </c>
      <c r="E29" s="5"/>
      <c r="F29" s="80" t="str">
        <f t="shared" si="1"/>
        <v>20 Quant P2O5</v>
      </c>
      <c r="G29" s="13" t="s">
        <v>35</v>
      </c>
      <c r="H29" s="13">
        <v>-0.48699999999999999</v>
      </c>
      <c r="I29" s="8">
        <f t="shared" si="86"/>
        <v>-0.41394999999999998</v>
      </c>
      <c r="K29" s="62">
        <v>240</v>
      </c>
      <c r="L29" s="62">
        <f t="shared" si="87"/>
        <v>41.53</v>
      </c>
      <c r="M29" s="62">
        <f t="shared" si="87"/>
        <v>6.0569999999999999E-2</v>
      </c>
      <c r="N29" s="62">
        <f t="shared" si="87"/>
        <v>2.6589999999999998</v>
      </c>
      <c r="O29" s="62">
        <f t="shared" si="87"/>
        <v>11.64</v>
      </c>
      <c r="P29" s="62">
        <f t="shared" si="6"/>
        <v>0.12759999999999999</v>
      </c>
      <c r="Q29" s="62">
        <f t="shared" si="87"/>
        <v>40.14</v>
      </c>
      <c r="R29" s="62">
        <f t="shared" si="87"/>
        <v>2.8940000000000001</v>
      </c>
      <c r="S29" s="62" t="e">
        <f t="shared" si="87"/>
        <v>#N/A</v>
      </c>
      <c r="T29" s="62" t="e">
        <f t="shared" si="87"/>
        <v>#N/A</v>
      </c>
      <c r="U29" s="62" t="e">
        <f t="shared" si="87"/>
        <v>#N/A</v>
      </c>
      <c r="V29" s="62">
        <f t="shared" si="87"/>
        <v>0.49349999999999999</v>
      </c>
      <c r="W29" s="62">
        <f t="shared" si="87"/>
        <v>0.4516</v>
      </c>
      <c r="X29" s="62">
        <f t="shared" si="87"/>
        <v>13</v>
      </c>
      <c r="AA29" s="62">
        <f t="shared" si="88"/>
        <v>44.456000000000003</v>
      </c>
      <c r="AB29" s="62">
        <f t="shared" si="88"/>
        <v>6.5000000000000002E-2</v>
      </c>
      <c r="AC29" s="62">
        <f t="shared" si="88"/>
        <v>1.742</v>
      </c>
      <c r="AD29" s="62">
        <f t="shared" si="88"/>
        <v>10.002000000000001</v>
      </c>
      <c r="AE29" s="62">
        <f t="shared" si="88"/>
        <v>0.15</v>
      </c>
      <c r="AF29" s="62">
        <f t="shared" si="88"/>
        <v>40.801000000000002</v>
      </c>
      <c r="AG29" s="62">
        <f t="shared" si="88"/>
        <v>2.8170000000000002</v>
      </c>
      <c r="AH29" s="62">
        <f t="shared" si="88"/>
        <v>-3.9E-2</v>
      </c>
      <c r="AI29" s="62">
        <f t="shared" si="88"/>
        <v>3.0000000000000001E-3</v>
      </c>
      <c r="AJ29" s="62">
        <f t="shared" si="88"/>
        <v>3.0000000000000001E-3</v>
      </c>
      <c r="AK29" s="62" t="e">
        <f t="shared" si="88"/>
        <v>#N/A</v>
      </c>
      <c r="AL29" s="62" t="e">
        <f t="shared" si="88"/>
        <v>#N/A</v>
      </c>
      <c r="AM29" s="62">
        <f t="shared" si="88"/>
        <v>13</v>
      </c>
      <c r="AO29" s="62">
        <f t="shared" si="12"/>
        <v>0.73988516268619464</v>
      </c>
      <c r="AP29" s="62">
        <f t="shared" si="13"/>
        <v>8.138224614999374E-4</v>
      </c>
      <c r="AQ29" s="62">
        <f t="shared" si="79"/>
        <v>1.7085131424087879E-2</v>
      </c>
      <c r="AR29" s="62">
        <f t="shared" si="14"/>
        <v>0.12525986224170321</v>
      </c>
      <c r="AS29" s="62">
        <f t="shared" si="15"/>
        <v>2.11446292641669E-3</v>
      </c>
      <c r="AT29" s="62">
        <f t="shared" si="16"/>
        <v>1.0123212353986166</v>
      </c>
      <c r="AU29" s="62">
        <f t="shared" si="17"/>
        <v>5.0231811697574895E-2</v>
      </c>
      <c r="AV29"/>
      <c r="AW29" s="62">
        <f t="shared" si="18"/>
        <v>6.3694267515923561E-5</v>
      </c>
      <c r="AX29" s="62">
        <f t="shared" si="19"/>
        <v>4.2271382274200368E-5</v>
      </c>
      <c r="AY29"/>
      <c r="AZ29"/>
      <c r="BB29" s="62">
        <f t="shared" si="20"/>
        <v>8.138224614999374E-4</v>
      </c>
      <c r="BC29" s="62">
        <f t="shared" si="21"/>
        <v>0.12444603978020327</v>
      </c>
      <c r="BD29" s="62">
        <f t="shared" si="22"/>
        <v>0</v>
      </c>
      <c r="BE29" s="62">
        <f t="shared" si="23"/>
        <v>1.7085131424087879E-2</v>
      </c>
      <c r="BF29" s="62">
        <f t="shared" si="24"/>
        <v>8.5425657120439397E-3</v>
      </c>
      <c r="BG29" s="62">
        <f t="shared" si="25"/>
        <v>4.1689245985530955E-2</v>
      </c>
      <c r="BH29" s="62">
        <f t="shared" si="26"/>
        <v>1.0971924921197056</v>
      </c>
      <c r="BI29" s="62">
        <f t="shared" si="27"/>
        <v>0.63942153929104484</v>
      </c>
      <c r="BJ29" s="62">
        <f t="shared" si="28"/>
        <v>1.7159141891532335</v>
      </c>
      <c r="BK29" s="62">
        <f t="shared" si="29"/>
        <v>0.45777095282866076</v>
      </c>
      <c r="BL29" s="62">
        <f t="shared" si="30"/>
        <v>0.18165058646238408</v>
      </c>
      <c r="BM29" s="62">
        <f t="shared" si="31"/>
        <v>0.69046717345011965</v>
      </c>
      <c r="BN29" s="62">
        <f t="shared" si="32"/>
        <v>0.11786548192196267</v>
      </c>
      <c r="BO29" s="62">
        <f t="shared" si="33"/>
        <v>0</v>
      </c>
      <c r="BP29" s="62">
        <f t="shared" si="34"/>
        <v>1.2372153290588068</v>
      </c>
      <c r="BQ29" s="62">
        <f t="shared" si="35"/>
        <v>6.0378317157669548</v>
      </c>
      <c r="BR29" s="62">
        <f t="shared" si="36"/>
        <v>66.298727938255965</v>
      </c>
      <c r="BS29" s="62">
        <f t="shared" si="37"/>
        <v>26.308359534996313</v>
      </c>
      <c r="BT29"/>
      <c r="BU29" s="62">
        <f t="shared" si="38"/>
        <v>48.159323999999998</v>
      </c>
      <c r="BV29" s="62">
        <f t="shared" si="39"/>
        <v>6.5000000000000002E-2</v>
      </c>
      <c r="BW29" s="62">
        <f t="shared" si="40"/>
        <v>1.0257635999999999</v>
      </c>
      <c r="BX29" s="62">
        <f t="shared" si="41"/>
        <v>10.002000000000001</v>
      </c>
      <c r="BY29" s="62">
        <f t="shared" si="42"/>
        <v>0.15</v>
      </c>
      <c r="BZ29" s="62">
        <f t="shared" si="43"/>
        <v>40.8221925</v>
      </c>
      <c r="CA29" s="62">
        <f t="shared" si="44"/>
        <v>2.7518488000000003</v>
      </c>
      <c r="CB29"/>
      <c r="CC29" s="62">
        <f t="shared" si="45"/>
        <v>3.0000000000000001E-3</v>
      </c>
      <c r="CD29" s="62">
        <f t="shared" si="46"/>
        <v>3.0000000000000001E-3</v>
      </c>
      <c r="CE29"/>
      <c r="CF29"/>
      <c r="CG29" s="62">
        <f t="shared" si="47"/>
        <v>13</v>
      </c>
      <c r="CI29" s="62">
        <f t="shared" si="48"/>
        <v>0.80151991345593743</v>
      </c>
      <c r="CJ29" s="62">
        <f t="shared" si="49"/>
        <v>8.138224614999374E-4</v>
      </c>
      <c r="CK29" s="62">
        <f t="shared" si="82"/>
        <v>1.0060451157316594E-2</v>
      </c>
      <c r="CL29" s="62">
        <f t="shared" si="50"/>
        <v>0.12525986224170321</v>
      </c>
      <c r="CM29" s="62">
        <f t="shared" si="51"/>
        <v>2.11446292641669E-3</v>
      </c>
      <c r="CN29" s="62">
        <f t="shared" si="52"/>
        <v>1.0128470464763153</v>
      </c>
      <c r="CO29" s="62">
        <f t="shared" si="53"/>
        <v>4.9070057061340946E-2</v>
      </c>
      <c r="CP29" s="62">
        <f t="shared" si="54"/>
        <v>0</v>
      </c>
      <c r="CQ29" s="62">
        <f t="shared" si="55"/>
        <v>6.3694267515923561E-5</v>
      </c>
      <c r="CR29" s="62">
        <f t="shared" si="56"/>
        <v>4.2271382274200368E-5</v>
      </c>
      <c r="CV29" s="62">
        <f t="shared" si="57"/>
        <v>8.138224614999374E-4</v>
      </c>
      <c r="CW29" s="62">
        <f t="shared" si="58"/>
        <v>0.12444603978020327</v>
      </c>
      <c r="CX29" s="62">
        <f t="shared" si="59"/>
        <v>0</v>
      </c>
      <c r="CY29" s="62">
        <f t="shared" si="60"/>
        <v>1.0060451157316594E-2</v>
      </c>
      <c r="CZ29" s="62">
        <f t="shared" si="61"/>
        <v>5.0302255786582968E-3</v>
      </c>
      <c r="DA29" s="62">
        <f t="shared" si="62"/>
        <v>4.4039831482682652E-2</v>
      </c>
      <c r="DB29" s="62">
        <f t="shared" si="63"/>
        <v>1.0953677177002525</v>
      </c>
      <c r="DC29" s="62">
        <f t="shared" si="64"/>
        <v>0.61530013636789027</v>
      </c>
      <c r="DD29" s="62">
        <f t="shared" si="65"/>
        <v>1.7802169265981245</v>
      </c>
      <c r="DE29" s="62">
        <f t="shared" si="66"/>
        <v>0.48006758133236221</v>
      </c>
      <c r="DF29" s="62">
        <f t="shared" si="67"/>
        <v>0.13523255503552806</v>
      </c>
      <c r="DG29" s="62">
        <f t="shared" si="68"/>
        <v>0.66518401589073117</v>
      </c>
      <c r="DH29" s="62">
        <f t="shared" si="69"/>
        <v>0.12234546261761391</v>
      </c>
      <c r="DI29" s="62">
        <f t="shared" si="70"/>
        <v>0</v>
      </c>
      <c r="DJ29" s="62">
        <f t="shared" si="71"/>
        <v>0.75621564236212868</v>
      </c>
      <c r="DK29" s="62">
        <f t="shared" si="72"/>
        <v>6.6206989991649188</v>
      </c>
      <c r="DL29" s="77">
        <f t="shared" si="73"/>
        <v>72.170642989596772</v>
      </c>
      <c r="DM29" s="62">
        <f t="shared" si="74"/>
        <v>20.330096906258571</v>
      </c>
      <c r="DO29" s="62">
        <f t="shared" si="75"/>
        <v>0.75621564236212868</v>
      </c>
      <c r="DP29" s="62">
        <f t="shared" si="76"/>
        <v>7.3769146415270477</v>
      </c>
      <c r="DQ29" s="62">
        <f t="shared" si="77"/>
        <v>70.658211704872514</v>
      </c>
      <c r="DR29" s="62">
        <f t="shared" si="78"/>
        <v>21.0863125486207</v>
      </c>
    </row>
    <row r="30" spans="1:122" x14ac:dyDescent="0.25">
      <c r="A30" s="78">
        <f t="shared" si="2"/>
        <v>20</v>
      </c>
      <c r="B30" s="82" t="str">
        <f t="shared" si="3"/>
        <v xml:space="preserve">20 semi </v>
      </c>
      <c r="F30" s="80" t="str">
        <f t="shared" si="1"/>
        <v>20 Quant LOI</v>
      </c>
      <c r="G30" s="4" t="s">
        <v>12</v>
      </c>
      <c r="H30" s="5">
        <v>15</v>
      </c>
      <c r="I30" s="5"/>
      <c r="K30" s="62">
        <v>250</v>
      </c>
      <c r="L30" s="62">
        <f t="shared" si="87"/>
        <v>41.55</v>
      </c>
      <c r="M30" s="62">
        <f t="shared" si="87"/>
        <v>6.8779999999999994E-2</v>
      </c>
      <c r="N30" s="62">
        <f t="shared" si="87"/>
        <v>2.7269999999999999</v>
      </c>
      <c r="O30" s="62">
        <f t="shared" si="87"/>
        <v>11.32</v>
      </c>
      <c r="P30" s="62">
        <f t="shared" si="6"/>
        <v>0.19170000000000001</v>
      </c>
      <c r="Q30" s="62">
        <f t="shared" si="87"/>
        <v>40.47</v>
      </c>
      <c r="R30" s="62">
        <f t="shared" si="87"/>
        <v>2.78</v>
      </c>
      <c r="S30" s="62" t="e">
        <f t="shared" si="87"/>
        <v>#N/A</v>
      </c>
      <c r="T30" s="62" t="e">
        <f t="shared" si="87"/>
        <v>#N/A</v>
      </c>
      <c r="U30" s="62" t="e">
        <f t="shared" si="87"/>
        <v>#N/A</v>
      </c>
      <c r="V30" s="62">
        <f t="shared" si="87"/>
        <v>0.46029999999999999</v>
      </c>
      <c r="W30" s="62">
        <f t="shared" si="87"/>
        <v>0.435</v>
      </c>
      <c r="X30" s="62">
        <f t="shared" si="87"/>
        <v>13</v>
      </c>
      <c r="AA30" s="62">
        <f t="shared" si="88"/>
        <v>44.68</v>
      </c>
      <c r="AB30" s="62">
        <f t="shared" si="88"/>
        <v>0.06</v>
      </c>
      <c r="AC30" s="62">
        <f t="shared" si="88"/>
        <v>1.863</v>
      </c>
      <c r="AD30" s="62">
        <f t="shared" si="88"/>
        <v>9.6720000000000006</v>
      </c>
      <c r="AE30" s="62">
        <f t="shared" si="88"/>
        <v>0.14699999999999999</v>
      </c>
      <c r="AF30" s="62">
        <f t="shared" si="88"/>
        <v>41.091000000000001</v>
      </c>
      <c r="AG30" s="62">
        <f t="shared" si="88"/>
        <v>2.5270000000000001</v>
      </c>
      <c r="AH30" s="62">
        <f t="shared" si="88"/>
        <v>-5.7000000000000002E-2</v>
      </c>
      <c r="AI30" s="62">
        <f t="shared" si="88"/>
        <v>1.2E-2</v>
      </c>
      <c r="AJ30" s="62">
        <f t="shared" si="88"/>
        <v>5.0000000000000001E-3</v>
      </c>
      <c r="AK30" s="62" t="e">
        <f t="shared" si="88"/>
        <v>#N/A</v>
      </c>
      <c r="AL30" s="62" t="e">
        <f t="shared" si="88"/>
        <v>#N/A</v>
      </c>
      <c r="AM30" s="62">
        <f t="shared" si="88"/>
        <v>13</v>
      </c>
      <c r="AO30" s="62">
        <f t="shared" si="12"/>
        <v>0.74361321461263208</v>
      </c>
      <c r="AP30" s="62">
        <f t="shared" si="13"/>
        <v>7.5122073369224978E-4</v>
      </c>
      <c r="AQ30" s="62">
        <f t="shared" si="79"/>
        <v>1.8271871322087095E-2</v>
      </c>
      <c r="AR30" s="62">
        <f t="shared" si="14"/>
        <v>0.12112711333750785</v>
      </c>
      <c r="AS30" s="62">
        <f t="shared" si="15"/>
        <v>2.0721736678883562E-3</v>
      </c>
      <c r="AT30" s="62">
        <f t="shared" si="16"/>
        <v>1.0195164795903178</v>
      </c>
      <c r="AU30" s="62">
        <f t="shared" si="17"/>
        <v>4.5060627674750359E-2</v>
      </c>
      <c r="AV30"/>
      <c r="AW30" s="62">
        <f t="shared" si="18"/>
        <v>2.5477707006369424E-4</v>
      </c>
      <c r="AX30" s="62">
        <f t="shared" si="19"/>
        <v>7.0452303790333949E-5</v>
      </c>
      <c r="AY30"/>
      <c r="AZ30"/>
      <c r="BB30" s="62">
        <f t="shared" si="20"/>
        <v>7.5122073369224978E-4</v>
      </c>
      <c r="BC30" s="62">
        <f t="shared" si="21"/>
        <v>0.12037589260381559</v>
      </c>
      <c r="BD30" s="62">
        <f t="shared" si="22"/>
        <v>0</v>
      </c>
      <c r="BE30" s="62">
        <f t="shared" si="23"/>
        <v>1.8271871322087095E-2</v>
      </c>
      <c r="BF30" s="62">
        <f t="shared" si="24"/>
        <v>9.1359356610435476E-3</v>
      </c>
      <c r="BG30" s="62">
        <f t="shared" si="25"/>
        <v>3.5924692013706808E-2</v>
      </c>
      <c r="BH30" s="62">
        <f t="shared" si="26"/>
        <v>1.1060398538483149</v>
      </c>
      <c r="BI30" s="62">
        <f t="shared" si="27"/>
        <v>0.65349195926313142</v>
      </c>
      <c r="BJ30" s="62">
        <f t="shared" si="28"/>
        <v>1.6925072117114806</v>
      </c>
      <c r="BK30" s="62">
        <f t="shared" si="29"/>
        <v>0.45254789458518357</v>
      </c>
      <c r="BL30" s="62">
        <f t="shared" si="30"/>
        <v>0.20094406467794784</v>
      </c>
      <c r="BM30" s="62">
        <f t="shared" si="31"/>
        <v>0.69930380767157407</v>
      </c>
      <c r="BN30" s="62">
        <f t="shared" si="32"/>
        <v>0.10742408742110815</v>
      </c>
      <c r="BO30" s="62">
        <f t="shared" si="33"/>
        <v>0</v>
      </c>
      <c r="BP30" s="62">
        <f t="shared" si="34"/>
        <v>1.3064329924733102</v>
      </c>
      <c r="BQ30" s="62">
        <f t="shared" si="35"/>
        <v>5.1372081232222788</v>
      </c>
      <c r="BR30" s="62">
        <f t="shared" si="36"/>
        <v>64.714061273597594</v>
      </c>
      <c r="BS30" s="62">
        <f t="shared" si="37"/>
        <v>28.734873523285692</v>
      </c>
      <c r="BT30"/>
      <c r="BU30" s="62">
        <f t="shared" si="38"/>
        <v>48.429019999999994</v>
      </c>
      <c r="BV30" s="62">
        <f t="shared" si="39"/>
        <v>0.06</v>
      </c>
      <c r="BW30" s="62">
        <f t="shared" si="40"/>
        <v>1.1389953999999998</v>
      </c>
      <c r="BX30" s="62">
        <f t="shared" si="41"/>
        <v>9.6720000000000006</v>
      </c>
      <c r="BY30" s="62">
        <f t="shared" si="42"/>
        <v>0.14699999999999999</v>
      </c>
      <c r="BZ30" s="62">
        <f t="shared" si="43"/>
        <v>41.110017499999998</v>
      </c>
      <c r="CA30" s="62">
        <f t="shared" si="44"/>
        <v>2.4715928000000003</v>
      </c>
      <c r="CB30"/>
      <c r="CC30" s="62">
        <f t="shared" si="45"/>
        <v>1.2E-2</v>
      </c>
      <c r="CD30" s="62">
        <f t="shared" si="46"/>
        <v>5.0000000000000001E-3</v>
      </c>
      <c r="CE30"/>
      <c r="CF30"/>
      <c r="CG30" s="62">
        <f t="shared" si="47"/>
        <v>13</v>
      </c>
      <c r="CI30" s="62">
        <f t="shared" si="48"/>
        <v>0.80600848797536817</v>
      </c>
      <c r="CJ30" s="62">
        <f t="shared" si="49"/>
        <v>7.5122073369224978E-4</v>
      </c>
      <c r="CK30" s="62">
        <f t="shared" si="82"/>
        <v>1.1171002353864258E-2</v>
      </c>
      <c r="CL30" s="62">
        <f t="shared" si="50"/>
        <v>0.12112711333750785</v>
      </c>
      <c r="CM30" s="62">
        <f t="shared" si="51"/>
        <v>2.0721736678883562E-3</v>
      </c>
      <c r="CN30" s="62">
        <f t="shared" si="52"/>
        <v>1.0199883263365785</v>
      </c>
      <c r="CO30" s="62">
        <f t="shared" si="53"/>
        <v>4.4072624821683316E-2</v>
      </c>
      <c r="CP30" s="62">
        <f t="shared" si="54"/>
        <v>0</v>
      </c>
      <c r="CQ30" s="62">
        <f t="shared" si="55"/>
        <v>2.5477707006369424E-4</v>
      </c>
      <c r="CR30" s="62">
        <f t="shared" si="56"/>
        <v>7.0452303790333949E-5</v>
      </c>
      <c r="CV30" s="62">
        <f t="shared" si="57"/>
        <v>7.5122073369224978E-4</v>
      </c>
      <c r="CW30" s="62">
        <f t="shared" si="58"/>
        <v>0.12037589260381559</v>
      </c>
      <c r="CX30" s="62">
        <f t="shared" si="59"/>
        <v>0</v>
      </c>
      <c r="CY30" s="62">
        <f t="shared" si="60"/>
        <v>1.1171002353864258E-2</v>
      </c>
      <c r="CZ30" s="62">
        <f t="shared" si="61"/>
        <v>5.5855011769321292E-3</v>
      </c>
      <c r="DA30" s="62">
        <f t="shared" si="62"/>
        <v>3.8487123644751188E-2</v>
      </c>
      <c r="DB30" s="62">
        <f t="shared" si="63"/>
        <v>1.1039492689635313</v>
      </c>
      <c r="DC30" s="62">
        <f t="shared" si="64"/>
        <v>0.64088899104249908</v>
      </c>
      <c r="DD30" s="62">
        <f t="shared" si="65"/>
        <v>1.7225280577339881</v>
      </c>
      <c r="DE30" s="62">
        <f t="shared" si="66"/>
        <v>0.46306027792103216</v>
      </c>
      <c r="DF30" s="62">
        <f t="shared" si="67"/>
        <v>0.17782871312146692</v>
      </c>
      <c r="DG30" s="62">
        <f t="shared" si="68"/>
        <v>0.68571283659787463</v>
      </c>
      <c r="DH30" s="62">
        <f t="shared" si="69"/>
        <v>0.10955325518177389</v>
      </c>
      <c r="DI30" s="62">
        <f t="shared" si="70"/>
        <v>0</v>
      </c>
      <c r="DJ30" s="62">
        <f t="shared" si="71"/>
        <v>0.81455397636192395</v>
      </c>
      <c r="DK30" s="62">
        <f t="shared" si="72"/>
        <v>5.6127173928525051</v>
      </c>
      <c r="DL30" s="77">
        <f t="shared" si="73"/>
        <v>67.529766573786119</v>
      </c>
      <c r="DM30" s="62">
        <f t="shared" si="74"/>
        <v>25.933408801817681</v>
      </c>
      <c r="DO30" s="62">
        <f t="shared" si="75"/>
        <v>0.81455397636192395</v>
      </c>
      <c r="DP30" s="62">
        <f t="shared" si="76"/>
        <v>6.427271369214429</v>
      </c>
      <c r="DQ30" s="62">
        <f t="shared" si="77"/>
        <v>65.900658621062277</v>
      </c>
      <c r="DR30" s="62">
        <f t="shared" si="78"/>
        <v>26.747962778179605</v>
      </c>
    </row>
    <row r="31" spans="1:122" x14ac:dyDescent="0.25">
      <c r="A31" s="78">
        <f t="shared" si="2"/>
        <v>20</v>
      </c>
      <c r="B31" s="82" t="str">
        <f t="shared" si="3"/>
        <v xml:space="preserve">20 semi </v>
      </c>
      <c r="F31" s="80" t="str">
        <f t="shared" si="1"/>
        <v xml:space="preserve">20 Quant </v>
      </c>
      <c r="K31" s="62">
        <v>260</v>
      </c>
      <c r="L31" s="62">
        <f t="shared" si="87"/>
        <v>40.79</v>
      </c>
      <c r="M31" s="62">
        <f t="shared" si="87"/>
        <v>7.4099999999999999E-2</v>
      </c>
      <c r="N31" s="62">
        <f t="shared" si="87"/>
        <v>3.3620000000000001</v>
      </c>
      <c r="O31" s="62">
        <f t="shared" si="87"/>
        <v>11.31</v>
      </c>
      <c r="P31" s="62">
        <f t="shared" si="6"/>
        <v>0.14299999999999999</v>
      </c>
      <c r="Q31" s="62">
        <f t="shared" si="87"/>
        <v>40.130000000000003</v>
      </c>
      <c r="R31" s="62">
        <f t="shared" si="87"/>
        <v>3.23</v>
      </c>
      <c r="S31" s="62" t="e">
        <f t="shared" si="87"/>
        <v>#N/A</v>
      </c>
      <c r="T31" s="62">
        <f t="shared" si="87"/>
        <v>3.424E-2</v>
      </c>
      <c r="U31" s="62" t="e">
        <f t="shared" si="87"/>
        <v>#N/A</v>
      </c>
      <c r="V31" s="62">
        <f t="shared" si="87"/>
        <v>0.4637</v>
      </c>
      <c r="W31" s="62">
        <f t="shared" si="87"/>
        <v>0.45550000000000002</v>
      </c>
      <c r="X31" s="62">
        <f t="shared" si="87"/>
        <v>13</v>
      </c>
      <c r="AA31" s="62">
        <f t="shared" si="88"/>
        <v>44.186</v>
      </c>
      <c r="AB31" s="62">
        <f t="shared" si="88"/>
        <v>4.4999999999999998E-2</v>
      </c>
      <c r="AC31" s="62">
        <f t="shared" si="88"/>
        <v>2.2709999999999999</v>
      </c>
      <c r="AD31" s="62">
        <f t="shared" si="88"/>
        <v>9.5830000000000002</v>
      </c>
      <c r="AE31" s="62">
        <f t="shared" si="88"/>
        <v>0.13700000000000001</v>
      </c>
      <c r="AF31" s="62">
        <f t="shared" si="88"/>
        <v>40.783000000000001</v>
      </c>
      <c r="AG31" s="62">
        <f t="shared" si="88"/>
        <v>3.0070000000000001</v>
      </c>
      <c r="AH31" s="62">
        <f t="shared" si="88"/>
        <v>-4.9000000000000002E-2</v>
      </c>
      <c r="AI31" s="62">
        <f t="shared" si="88"/>
        <v>3.3000000000000002E-2</v>
      </c>
      <c r="AJ31" s="62">
        <f t="shared" si="88"/>
        <v>5.0000000000000001E-3</v>
      </c>
      <c r="AK31" s="62" t="e">
        <f t="shared" si="88"/>
        <v>#N/A</v>
      </c>
      <c r="AL31" s="62" t="e">
        <f t="shared" si="88"/>
        <v>#N/A</v>
      </c>
      <c r="AM31" s="62">
        <f t="shared" si="88"/>
        <v>13</v>
      </c>
      <c r="AO31" s="62">
        <f t="shared" si="12"/>
        <v>0.73539152866772073</v>
      </c>
      <c r="AP31" s="62">
        <f t="shared" si="13"/>
        <v>5.6341555026918737E-4</v>
      </c>
      <c r="AQ31" s="62">
        <f t="shared" si="79"/>
        <v>2.2273440564927423E-2</v>
      </c>
      <c r="AR31" s="62">
        <f t="shared" si="14"/>
        <v>0.12001252348152787</v>
      </c>
      <c r="AS31" s="62">
        <f t="shared" si="15"/>
        <v>1.9312094727939105E-3</v>
      </c>
      <c r="AT31" s="62">
        <f t="shared" si="16"/>
        <v>1.0118746340349938</v>
      </c>
      <c r="AU31" s="62">
        <f t="shared" si="17"/>
        <v>5.3619828815977176E-2</v>
      </c>
      <c r="AV31"/>
      <c r="AW31" s="62">
        <f t="shared" si="18"/>
        <v>7.0063694267515921E-4</v>
      </c>
      <c r="AX31" s="62">
        <f t="shared" si="19"/>
        <v>7.0452303790333949E-5</v>
      </c>
      <c r="AY31"/>
      <c r="AZ31"/>
      <c r="BB31" s="62">
        <f t="shared" si="20"/>
        <v>5.6341555026918737E-4</v>
      </c>
      <c r="BC31" s="62">
        <f t="shared" si="21"/>
        <v>0.11944910793125868</v>
      </c>
      <c r="BD31" s="62">
        <f t="shared" si="22"/>
        <v>0</v>
      </c>
      <c r="BE31" s="62">
        <f t="shared" si="23"/>
        <v>2.2273440564927423E-2</v>
      </c>
      <c r="BF31" s="62">
        <f t="shared" si="24"/>
        <v>1.1136720282463711E-2</v>
      </c>
      <c r="BG31" s="62">
        <f t="shared" si="25"/>
        <v>4.2483108533513461E-2</v>
      </c>
      <c r="BH31" s="62">
        <f t="shared" si="26"/>
        <v>1.0907718429055329</v>
      </c>
      <c r="BI31" s="62">
        <f t="shared" si="27"/>
        <v>0.62815187103576642</v>
      </c>
      <c r="BJ31" s="62">
        <f t="shared" si="28"/>
        <v>1.7364779016051441</v>
      </c>
      <c r="BK31" s="62">
        <f t="shared" si="29"/>
        <v>0.46261997186976639</v>
      </c>
      <c r="BL31" s="62">
        <f t="shared" si="30"/>
        <v>0.16553189916600003</v>
      </c>
      <c r="BM31" s="62">
        <f t="shared" si="31"/>
        <v>0.68233511540201275</v>
      </c>
      <c r="BN31" s="62">
        <f t="shared" si="32"/>
        <v>8.2571677398903712E-2</v>
      </c>
      <c r="BO31" s="62">
        <f t="shared" si="33"/>
        <v>0</v>
      </c>
      <c r="BP31" s="62">
        <f t="shared" si="34"/>
        <v>1.6321481968434626</v>
      </c>
      <c r="BQ31" s="62">
        <f t="shared" si="35"/>
        <v>6.2261354537621303</v>
      </c>
      <c r="BR31" s="62">
        <f t="shared" si="36"/>
        <v>67.799525691595647</v>
      </c>
      <c r="BS31" s="62">
        <f t="shared" si="37"/>
        <v>24.259618980399868</v>
      </c>
      <c r="BT31"/>
      <c r="BU31" s="62">
        <f t="shared" si="38"/>
        <v>47.834243999999998</v>
      </c>
      <c r="BV31" s="62">
        <f t="shared" si="39"/>
        <v>4.4999999999999998E-2</v>
      </c>
      <c r="BW31" s="62">
        <f t="shared" si="40"/>
        <v>1.5208017999999996</v>
      </c>
      <c r="BX31" s="62">
        <f t="shared" si="41"/>
        <v>9.5830000000000002</v>
      </c>
      <c r="BY31" s="62">
        <f t="shared" si="42"/>
        <v>0.13700000000000001</v>
      </c>
      <c r="BZ31" s="62">
        <f t="shared" si="43"/>
        <v>40.804327499999999</v>
      </c>
      <c r="CA31" s="62">
        <f t="shared" si="44"/>
        <v>2.9354648000000001</v>
      </c>
      <c r="CB31"/>
      <c r="CC31" s="62">
        <f t="shared" si="45"/>
        <v>3.3000000000000002E-2</v>
      </c>
      <c r="CD31" s="62">
        <f t="shared" si="46"/>
        <v>5.0000000000000001E-3</v>
      </c>
      <c r="CE31"/>
      <c r="CF31"/>
      <c r="CG31" s="62">
        <f t="shared" si="47"/>
        <v>13</v>
      </c>
      <c r="CI31" s="62">
        <f t="shared" si="48"/>
        <v>0.79610957809769489</v>
      </c>
      <c r="CJ31" s="62">
        <f t="shared" si="49"/>
        <v>5.6341555026918737E-4</v>
      </c>
      <c r="CK31" s="62">
        <f t="shared" si="82"/>
        <v>1.4915670851314239E-2</v>
      </c>
      <c r="CL31" s="62">
        <f t="shared" si="50"/>
        <v>0.12001252348152787</v>
      </c>
      <c r="CM31" s="62">
        <f t="shared" si="51"/>
        <v>1.9312094727939105E-3</v>
      </c>
      <c r="CN31" s="62">
        <f t="shared" si="52"/>
        <v>1.0124037946229196</v>
      </c>
      <c r="CO31" s="62">
        <f t="shared" si="53"/>
        <v>5.234423680456491E-2</v>
      </c>
      <c r="CP31" s="62">
        <f t="shared" si="54"/>
        <v>0</v>
      </c>
      <c r="CQ31" s="62">
        <f t="shared" si="55"/>
        <v>7.0063694267515921E-4</v>
      </c>
      <c r="CR31" s="62">
        <f t="shared" si="56"/>
        <v>7.0452303790333949E-5</v>
      </c>
      <c r="CV31" s="62">
        <f t="shared" si="57"/>
        <v>5.6341555026918737E-4</v>
      </c>
      <c r="CW31" s="62">
        <f t="shared" si="58"/>
        <v>0.11944910793125868</v>
      </c>
      <c r="CX31" s="62">
        <f t="shared" si="59"/>
        <v>0</v>
      </c>
      <c r="CY31" s="62">
        <f t="shared" si="60"/>
        <v>1.4915670851314239E-2</v>
      </c>
      <c r="CZ31" s="62">
        <f t="shared" si="61"/>
        <v>7.4578354256571193E-3</v>
      </c>
      <c r="DA31" s="62">
        <f t="shared" si="62"/>
        <v>4.4886401378907793E-2</v>
      </c>
      <c r="DB31" s="62">
        <f t="shared" si="63"/>
        <v>1.0888977106480644</v>
      </c>
      <c r="DC31" s="62">
        <f t="shared" si="64"/>
        <v>0.60164830173074935</v>
      </c>
      <c r="DD31" s="62">
        <f t="shared" si="65"/>
        <v>1.8098575322421</v>
      </c>
      <c r="DE31" s="62">
        <f t="shared" si="66"/>
        <v>0.48724940891731505</v>
      </c>
      <c r="DF31" s="62">
        <f t="shared" si="67"/>
        <v>0.11439889281343429</v>
      </c>
      <c r="DG31" s="62">
        <f t="shared" si="68"/>
        <v>0.65455595408558342</v>
      </c>
      <c r="DH31" s="62">
        <f t="shared" si="69"/>
        <v>8.6075994993625948E-2</v>
      </c>
      <c r="DI31" s="62">
        <f t="shared" si="70"/>
        <v>0</v>
      </c>
      <c r="DJ31" s="62">
        <f t="shared" si="71"/>
        <v>1.139373246718951</v>
      </c>
      <c r="DK31" s="62">
        <f t="shared" si="72"/>
        <v>6.8575346536438166</v>
      </c>
      <c r="DL31" s="77">
        <f t="shared" si="73"/>
        <v>74.439687833564037</v>
      </c>
      <c r="DM31" s="62">
        <f t="shared" si="74"/>
        <v>17.477328271079571</v>
      </c>
      <c r="DO31" s="62">
        <f t="shared" si="75"/>
        <v>1.139373246718951</v>
      </c>
      <c r="DP31" s="62">
        <f t="shared" si="76"/>
        <v>7.9969079003627677</v>
      </c>
      <c r="DQ31" s="62">
        <f t="shared" si="77"/>
        <v>72.160941340126129</v>
      </c>
      <c r="DR31" s="62">
        <f t="shared" si="78"/>
        <v>18.616701517798521</v>
      </c>
    </row>
    <row r="32" spans="1:122" x14ac:dyDescent="0.25">
      <c r="A32" s="78">
        <f>A31+10</f>
        <v>30</v>
      </c>
      <c r="B32" s="82" t="str">
        <f t="shared" si="3"/>
        <v>30 semi Simi-Quantification of sample: BAID 30</v>
      </c>
      <c r="C32" s="120" t="s">
        <v>17</v>
      </c>
      <c r="D32" s="120"/>
      <c r="E32" s="120"/>
      <c r="F32" s="80" t="str">
        <f t="shared" si="1"/>
        <v>30 Quant Quantification of sample: BAID 30</v>
      </c>
      <c r="G32" s="120" t="s">
        <v>197</v>
      </c>
      <c r="H32" s="120"/>
      <c r="I32" s="120"/>
      <c r="K32" s="62">
        <v>270</v>
      </c>
      <c r="L32" s="62">
        <f t="shared" si="87"/>
        <v>41.61</v>
      </c>
      <c r="M32" s="62" t="e">
        <f t="shared" si="87"/>
        <v>#N/A</v>
      </c>
      <c r="N32" s="62">
        <f t="shared" si="87"/>
        <v>2.218</v>
      </c>
      <c r="O32" s="62">
        <f t="shared" si="87"/>
        <v>11.31</v>
      </c>
      <c r="P32" s="62">
        <f t="shared" si="6"/>
        <v>0.1454</v>
      </c>
      <c r="Q32" s="62">
        <f t="shared" si="87"/>
        <v>41.44</v>
      </c>
      <c r="R32" s="62">
        <f t="shared" si="87"/>
        <v>2.2690000000000001</v>
      </c>
      <c r="S32" s="62" t="e">
        <f t="shared" si="87"/>
        <v>#N/A</v>
      </c>
      <c r="T32" s="62">
        <f t="shared" si="87"/>
        <v>3.261E-2</v>
      </c>
      <c r="U32" s="62" t="e">
        <f t="shared" si="87"/>
        <v>#N/A</v>
      </c>
      <c r="V32" s="62">
        <f t="shared" si="87"/>
        <v>0.52329999999999999</v>
      </c>
      <c r="W32" s="62">
        <f t="shared" si="87"/>
        <v>0.44779999999999998</v>
      </c>
      <c r="X32" s="62">
        <f t="shared" si="87"/>
        <v>12</v>
      </c>
      <c r="AA32" s="62">
        <f t="shared" si="88"/>
        <v>44.499000000000002</v>
      </c>
      <c r="AB32" s="62">
        <f t="shared" si="88"/>
        <v>2.5999999999999999E-2</v>
      </c>
      <c r="AC32" s="62">
        <f t="shared" si="88"/>
        <v>1.355</v>
      </c>
      <c r="AD32" s="62">
        <f t="shared" si="88"/>
        <v>9.7460000000000004</v>
      </c>
      <c r="AE32" s="62">
        <f t="shared" si="88"/>
        <v>0.14099999999999999</v>
      </c>
      <c r="AF32" s="62">
        <f t="shared" si="88"/>
        <v>42.133000000000003</v>
      </c>
      <c r="AG32" s="62">
        <f t="shared" si="88"/>
        <v>2.08</v>
      </c>
      <c r="AH32" s="62">
        <f t="shared" si="88"/>
        <v>-3.4000000000000002E-2</v>
      </c>
      <c r="AI32" s="62">
        <f t="shared" si="88"/>
        <v>5.1999999999999998E-2</v>
      </c>
      <c r="AJ32" s="62">
        <f t="shared" si="88"/>
        <v>2E-3</v>
      </c>
      <c r="AK32" s="62" t="e">
        <f t="shared" si="88"/>
        <v>#N/A</v>
      </c>
      <c r="AL32" s="62" t="e">
        <f t="shared" si="88"/>
        <v>#N/A</v>
      </c>
      <c r="AM32" s="62">
        <f t="shared" si="88"/>
        <v>12</v>
      </c>
      <c r="AO32" s="62">
        <f t="shared" si="12"/>
        <v>0.74060081551135892</v>
      </c>
      <c r="AP32" s="62">
        <f t="shared" si="13"/>
        <v>3.2552898459997491E-4</v>
      </c>
      <c r="AQ32" s="62">
        <f t="shared" si="79"/>
        <v>1.3289525304040801E-2</v>
      </c>
      <c r="AR32" s="62">
        <f t="shared" si="14"/>
        <v>0.12205385097056984</v>
      </c>
      <c r="AS32" s="62">
        <f t="shared" si="15"/>
        <v>1.9875951508316887E-3</v>
      </c>
      <c r="AT32" s="62">
        <f t="shared" si="16"/>
        <v>1.045369736306706</v>
      </c>
      <c r="AU32" s="62">
        <f t="shared" si="17"/>
        <v>3.7089871611982884E-2</v>
      </c>
      <c r="AV32"/>
      <c r="AW32" s="62">
        <f t="shared" si="18"/>
        <v>1.1040339702760083E-3</v>
      </c>
      <c r="AX32" s="62">
        <f t="shared" si="19"/>
        <v>2.8180921516133577E-5</v>
      </c>
      <c r="AY32"/>
      <c r="AZ32"/>
      <c r="BB32" s="62">
        <f t="shared" si="20"/>
        <v>3.2552898459997491E-4</v>
      </c>
      <c r="BC32" s="62">
        <f t="shared" si="21"/>
        <v>0.12172832198596986</v>
      </c>
      <c r="BD32" s="62">
        <f t="shared" si="22"/>
        <v>0</v>
      </c>
      <c r="BE32" s="62">
        <f t="shared" si="23"/>
        <v>1.3289525304040801E-2</v>
      </c>
      <c r="BF32" s="62">
        <f t="shared" si="24"/>
        <v>6.6447626520204006E-3</v>
      </c>
      <c r="BG32" s="62">
        <f t="shared" si="25"/>
        <v>3.0445108959962483E-2</v>
      </c>
      <c r="BH32" s="62">
        <f t="shared" si="26"/>
        <v>1.1386405444835452</v>
      </c>
      <c r="BI32" s="62">
        <f t="shared" si="27"/>
        <v>0.66642107228739311</v>
      </c>
      <c r="BJ32" s="62">
        <f t="shared" si="28"/>
        <v>1.7085902469670229</v>
      </c>
      <c r="BK32" s="62">
        <f t="shared" si="29"/>
        <v>0.47221947219615212</v>
      </c>
      <c r="BL32" s="62">
        <f t="shared" si="30"/>
        <v>0.19420160009124099</v>
      </c>
      <c r="BM32" s="62">
        <f t="shared" si="31"/>
        <v>0.70383647288397599</v>
      </c>
      <c r="BN32" s="62">
        <f t="shared" si="32"/>
        <v>4.6250655818689972E-2</v>
      </c>
      <c r="BO32" s="62">
        <f t="shared" si="33"/>
        <v>0</v>
      </c>
      <c r="BP32" s="62">
        <f t="shared" si="34"/>
        <v>0.9440776242801725</v>
      </c>
      <c r="BQ32" s="62">
        <f t="shared" si="35"/>
        <v>4.3255941021660025</v>
      </c>
      <c r="BR32" s="62">
        <f t="shared" si="36"/>
        <v>67.092213942995699</v>
      </c>
      <c r="BS32" s="62">
        <f t="shared" si="37"/>
        <v>27.591863674739425</v>
      </c>
      <c r="BT32"/>
      <c r="BU32" s="62">
        <f t="shared" si="38"/>
        <v>48.211095999999998</v>
      </c>
      <c r="BV32" s="62">
        <f t="shared" si="39"/>
        <v>2.5999999999999999E-2</v>
      </c>
      <c r="BW32" s="62">
        <f t="shared" si="40"/>
        <v>0.66360899999999989</v>
      </c>
      <c r="BX32" s="62">
        <f t="shared" si="41"/>
        <v>9.7460000000000004</v>
      </c>
      <c r="BY32" s="62">
        <f t="shared" si="42"/>
        <v>0.14099999999999999</v>
      </c>
      <c r="BZ32" s="62">
        <f t="shared" si="43"/>
        <v>42.144202500000006</v>
      </c>
      <c r="CA32" s="62">
        <f t="shared" si="44"/>
        <v>2.0396120000000004</v>
      </c>
      <c r="CB32"/>
      <c r="CC32" s="62">
        <f t="shared" si="45"/>
        <v>5.1999999999999998E-2</v>
      </c>
      <c r="CD32" s="62">
        <f t="shared" si="46"/>
        <v>2E-3</v>
      </c>
      <c r="CE32"/>
      <c r="CF32"/>
      <c r="CG32" s="62">
        <f t="shared" si="47"/>
        <v>12</v>
      </c>
      <c r="CI32" s="62">
        <f t="shared" si="48"/>
        <v>0.80238155945743528</v>
      </c>
      <c r="CJ32" s="62">
        <f t="shared" si="49"/>
        <v>3.2552898459997491E-4</v>
      </c>
      <c r="CK32" s="62">
        <f t="shared" si="82"/>
        <v>6.5085229501765391E-3</v>
      </c>
      <c r="CL32" s="62">
        <f t="shared" si="50"/>
        <v>0.12205385097056984</v>
      </c>
      <c r="CM32" s="62">
        <f t="shared" si="51"/>
        <v>1.9875951508316887E-3</v>
      </c>
      <c r="CN32" s="62">
        <f t="shared" si="52"/>
        <v>1.0456476836275941</v>
      </c>
      <c r="CO32" s="62">
        <f t="shared" si="53"/>
        <v>3.6369686162624829E-2</v>
      </c>
      <c r="CP32" s="62">
        <f t="shared" si="54"/>
        <v>0</v>
      </c>
      <c r="CQ32" s="62">
        <f t="shared" si="55"/>
        <v>1.1040339702760083E-3</v>
      </c>
      <c r="CR32" s="62">
        <f t="shared" si="56"/>
        <v>2.8180921516133577E-5</v>
      </c>
      <c r="CV32" s="62">
        <f t="shared" si="57"/>
        <v>3.2552898459997491E-4</v>
      </c>
      <c r="CW32" s="62">
        <f t="shared" si="58"/>
        <v>0.12172832198596986</v>
      </c>
      <c r="CX32" s="62">
        <f t="shared" si="59"/>
        <v>0</v>
      </c>
      <c r="CY32" s="62">
        <f t="shared" si="60"/>
        <v>6.5085229501765391E-3</v>
      </c>
      <c r="CZ32" s="62">
        <f t="shared" si="61"/>
        <v>3.2542614750882696E-3</v>
      </c>
      <c r="DA32" s="62">
        <f t="shared" si="62"/>
        <v>3.311542468753656E-2</v>
      </c>
      <c r="DB32" s="62">
        <f t="shared" si="63"/>
        <v>1.1362481760768592</v>
      </c>
      <c r="DC32" s="62">
        <f t="shared" si="64"/>
        <v>0.66341133775711236</v>
      </c>
      <c r="DD32" s="62">
        <f t="shared" si="65"/>
        <v>1.7127355403938869</v>
      </c>
      <c r="DE32" s="62">
        <f t="shared" si="66"/>
        <v>0.47283683831974688</v>
      </c>
      <c r="DF32" s="62">
        <f t="shared" si="67"/>
        <v>0.19057449943736549</v>
      </c>
      <c r="DG32" s="62">
        <f t="shared" si="68"/>
        <v>0.70010655290433721</v>
      </c>
      <c r="DH32" s="62">
        <f t="shared" si="69"/>
        <v>4.6497062946996195E-2</v>
      </c>
      <c r="DI32" s="62">
        <f t="shared" si="70"/>
        <v>0</v>
      </c>
      <c r="DJ32" s="62">
        <f t="shared" si="71"/>
        <v>0.46482374169877722</v>
      </c>
      <c r="DK32" s="62">
        <f t="shared" si="72"/>
        <v>4.7300549538009342</v>
      </c>
      <c r="DL32" s="77">
        <f t="shared" si="73"/>
        <v>67.537839255784746</v>
      </c>
      <c r="DM32" s="62">
        <f t="shared" si="74"/>
        <v>27.220784985768535</v>
      </c>
      <c r="DO32" s="62">
        <f t="shared" si="75"/>
        <v>0.46482374169877722</v>
      </c>
      <c r="DP32" s="62">
        <f t="shared" si="76"/>
        <v>5.1948786954997113</v>
      </c>
      <c r="DQ32" s="62">
        <f t="shared" si="77"/>
        <v>66.608191772387187</v>
      </c>
      <c r="DR32" s="62">
        <f t="shared" si="78"/>
        <v>27.685608727467311</v>
      </c>
    </row>
    <row r="33" spans="1:122" x14ac:dyDescent="0.25">
      <c r="A33" s="78">
        <f t="shared" si="2"/>
        <v>30</v>
      </c>
      <c r="B33" s="82" t="str">
        <f t="shared" si="3"/>
        <v>30 semi Elements</v>
      </c>
      <c r="C33" s="2" t="s">
        <v>0</v>
      </c>
      <c r="D33" s="3" t="s">
        <v>1</v>
      </c>
      <c r="E33" s="2" t="s">
        <v>2</v>
      </c>
      <c r="F33" s="80" t="str">
        <f t="shared" si="1"/>
        <v>30 Quant Elements</v>
      </c>
      <c r="G33" s="2" t="s">
        <v>0</v>
      </c>
      <c r="H33" s="3" t="s">
        <v>1</v>
      </c>
      <c r="I33" s="2" t="s">
        <v>2</v>
      </c>
      <c r="K33" s="62">
        <v>280</v>
      </c>
      <c r="L33" s="62">
        <f t="shared" si="87"/>
        <v>41.58</v>
      </c>
      <c r="M33" s="62" t="e">
        <f t="shared" si="87"/>
        <v>#N/A</v>
      </c>
      <c r="N33" s="62">
        <f t="shared" si="87"/>
        <v>1.764</v>
      </c>
      <c r="O33" s="62">
        <f t="shared" si="87"/>
        <v>11.78</v>
      </c>
      <c r="P33" s="62">
        <f t="shared" si="6"/>
        <v>0.17760000000000001</v>
      </c>
      <c r="Q33" s="62">
        <f t="shared" si="87"/>
        <v>41.96</v>
      </c>
      <c r="R33" s="62">
        <f t="shared" si="87"/>
        <v>1.8580000000000001</v>
      </c>
      <c r="S33" s="62" t="e">
        <f t="shared" si="87"/>
        <v>#N/A</v>
      </c>
      <c r="T33" s="62" t="e">
        <f t="shared" si="87"/>
        <v>#N/A</v>
      </c>
      <c r="U33" s="62" t="e">
        <f t="shared" si="87"/>
        <v>#N/A</v>
      </c>
      <c r="V33" s="62">
        <f t="shared" si="87"/>
        <v>0.41110000000000002</v>
      </c>
      <c r="W33" s="62">
        <f t="shared" si="87"/>
        <v>0.4642</v>
      </c>
      <c r="X33" s="62">
        <f t="shared" si="87"/>
        <v>13</v>
      </c>
      <c r="AA33" s="62">
        <f t="shared" si="88"/>
        <v>44.585000000000001</v>
      </c>
      <c r="AB33" s="62">
        <f t="shared" si="88"/>
        <v>3.7999999999999999E-2</v>
      </c>
      <c r="AC33" s="62">
        <f t="shared" si="88"/>
        <v>0.92200000000000004</v>
      </c>
      <c r="AD33" s="62">
        <f t="shared" si="88"/>
        <v>10.038</v>
      </c>
      <c r="AE33" s="62">
        <f t="shared" si="88"/>
        <v>0.14799999999999999</v>
      </c>
      <c r="AF33" s="62">
        <f t="shared" si="88"/>
        <v>42.517000000000003</v>
      </c>
      <c r="AG33" s="62">
        <f t="shared" si="88"/>
        <v>1.788</v>
      </c>
      <c r="AH33" s="62">
        <f t="shared" si="88"/>
        <v>-5.5E-2</v>
      </c>
      <c r="AI33" s="62">
        <f t="shared" si="88"/>
        <v>1.2999999999999999E-2</v>
      </c>
      <c r="AJ33" s="62">
        <f t="shared" si="88"/>
        <v>5.0000000000000001E-3</v>
      </c>
      <c r="AK33" s="62" t="e">
        <f t="shared" si="88"/>
        <v>#N/A</v>
      </c>
      <c r="AL33" s="62" t="e">
        <f t="shared" si="88"/>
        <v>#N/A</v>
      </c>
      <c r="AM33" s="62">
        <f t="shared" si="88"/>
        <v>13</v>
      </c>
      <c r="AO33" s="62">
        <f t="shared" si="12"/>
        <v>0.7420321211616876</v>
      </c>
      <c r="AP33" s="62">
        <f t="shared" si="13"/>
        <v>4.7577313133842492E-4</v>
      </c>
      <c r="AQ33" s="62">
        <f t="shared" si="79"/>
        <v>9.0427618673989806E-3</v>
      </c>
      <c r="AR33" s="62">
        <f t="shared" si="14"/>
        <v>0.12571070757670633</v>
      </c>
      <c r="AS33" s="62">
        <f t="shared" si="15"/>
        <v>2.0862700873978011E-3</v>
      </c>
      <c r="AT33" s="62">
        <f t="shared" si="16"/>
        <v>1.0548972320639931</v>
      </c>
      <c r="AU33" s="62">
        <f t="shared" si="17"/>
        <v>3.1883024251069904E-2</v>
      </c>
      <c r="AV33"/>
      <c r="AW33" s="62">
        <f t="shared" si="18"/>
        <v>2.7600849256900208E-4</v>
      </c>
      <c r="AX33" s="62">
        <f t="shared" si="19"/>
        <v>7.0452303790333949E-5</v>
      </c>
      <c r="AY33"/>
      <c r="AZ33"/>
      <c r="BB33" s="62">
        <f t="shared" si="20"/>
        <v>4.7577313133842492E-4</v>
      </c>
      <c r="BC33" s="62">
        <f t="shared" si="21"/>
        <v>0.1252349344453679</v>
      </c>
      <c r="BD33" s="62">
        <f t="shared" si="22"/>
        <v>0</v>
      </c>
      <c r="BE33" s="62">
        <f t="shared" si="23"/>
        <v>9.0427618673989806E-3</v>
      </c>
      <c r="BF33" s="62">
        <f t="shared" si="24"/>
        <v>4.5213809336994903E-3</v>
      </c>
      <c r="BG33" s="62">
        <f t="shared" si="25"/>
        <v>2.7361643317370413E-2</v>
      </c>
      <c r="BH33" s="62">
        <f t="shared" si="26"/>
        <v>1.1548567932793883</v>
      </c>
      <c r="BI33" s="62">
        <f t="shared" si="27"/>
        <v>0.67826607265954786</v>
      </c>
      <c r="BJ33" s="62">
        <f t="shared" si="28"/>
        <v>1.7026604157732399</v>
      </c>
      <c r="BK33" s="62">
        <f t="shared" si="29"/>
        <v>0.47659072061984042</v>
      </c>
      <c r="BL33" s="62">
        <f t="shared" si="30"/>
        <v>0.20167535203970743</v>
      </c>
      <c r="BM33" s="62">
        <f t="shared" si="31"/>
        <v>0.71062487004195618</v>
      </c>
      <c r="BN33" s="62">
        <f t="shared" si="32"/>
        <v>6.6951376372506449E-2</v>
      </c>
      <c r="BO33" s="62">
        <f t="shared" si="33"/>
        <v>0</v>
      </c>
      <c r="BP33" s="62">
        <f t="shared" si="34"/>
        <v>0.6362542495075556</v>
      </c>
      <c r="BQ33" s="62">
        <f t="shared" si="35"/>
        <v>3.8503638798561814</v>
      </c>
      <c r="BR33" s="62">
        <f t="shared" si="36"/>
        <v>67.066428535171013</v>
      </c>
      <c r="BS33" s="62">
        <f t="shared" si="37"/>
        <v>28.380001959092745</v>
      </c>
      <c r="BT33"/>
      <c r="BU33" s="62">
        <f t="shared" si="38"/>
        <v>48.314639999999997</v>
      </c>
      <c r="BV33" s="62">
        <f t="shared" si="39"/>
        <v>3.7999999999999999E-2</v>
      </c>
      <c r="BW33" s="62">
        <f t="shared" si="40"/>
        <v>0.25840759999999996</v>
      </c>
      <c r="BX33" s="62">
        <f t="shared" si="41"/>
        <v>10.038</v>
      </c>
      <c r="BY33" s="62">
        <f t="shared" si="42"/>
        <v>0.14799999999999999</v>
      </c>
      <c r="BZ33" s="62">
        <f t="shared" si="43"/>
        <v>42.525322500000001</v>
      </c>
      <c r="CA33" s="62">
        <f t="shared" si="44"/>
        <v>1.7574232000000001</v>
      </c>
      <c r="CB33"/>
      <c r="CC33" s="62">
        <f t="shared" si="45"/>
        <v>1.2999999999999999E-2</v>
      </c>
      <c r="CD33" s="62">
        <f t="shared" si="46"/>
        <v>5.0000000000000001E-3</v>
      </c>
      <c r="CE33"/>
      <c r="CF33"/>
      <c r="CG33" s="62">
        <f t="shared" si="47"/>
        <v>13</v>
      </c>
      <c r="CI33" s="62">
        <f t="shared" si="48"/>
        <v>0.80410485146043098</v>
      </c>
      <c r="CJ33" s="62">
        <f t="shared" si="49"/>
        <v>4.7577313133842492E-4</v>
      </c>
      <c r="CK33" s="62">
        <f t="shared" si="82"/>
        <v>2.5344017261671242E-3</v>
      </c>
      <c r="CL33" s="62">
        <f t="shared" si="50"/>
        <v>0.12571070757670633</v>
      </c>
      <c r="CM33" s="62">
        <f t="shared" si="51"/>
        <v>2.0862700873978011E-3</v>
      </c>
      <c r="CN33" s="62">
        <f t="shared" si="52"/>
        <v>1.0551037231667013</v>
      </c>
      <c r="CO33" s="62">
        <f t="shared" si="53"/>
        <v>3.1337788873038522E-2</v>
      </c>
      <c r="CP33" s="62">
        <f t="shared" si="54"/>
        <v>0</v>
      </c>
      <c r="CQ33" s="62">
        <f t="shared" si="55"/>
        <v>2.7600849256900208E-4</v>
      </c>
      <c r="CR33" s="62">
        <f t="shared" si="56"/>
        <v>7.0452303790333949E-5</v>
      </c>
      <c r="CV33" s="62">
        <f t="shared" si="57"/>
        <v>4.7577313133842492E-4</v>
      </c>
      <c r="CW33" s="62">
        <f t="shared" si="58"/>
        <v>0.1252349344453679</v>
      </c>
      <c r="CX33" s="62">
        <f t="shared" si="59"/>
        <v>0</v>
      </c>
      <c r="CY33" s="62">
        <f t="shared" si="60"/>
        <v>2.5344017261671242E-3</v>
      </c>
      <c r="CZ33" s="62">
        <f t="shared" si="61"/>
        <v>1.2672008630835621E-3</v>
      </c>
      <c r="DA33" s="62">
        <f t="shared" si="62"/>
        <v>3.0070588009954959E-2</v>
      </c>
      <c r="DB33" s="62">
        <f t="shared" si="63"/>
        <v>1.152354339689512</v>
      </c>
      <c r="DC33" s="62">
        <f t="shared" si="64"/>
        <v>0.68128809769444409</v>
      </c>
      <c r="DD33" s="62">
        <f t="shared" si="65"/>
        <v>1.6914347154885125</v>
      </c>
      <c r="DE33" s="62">
        <f t="shared" si="66"/>
        <v>0.47106624199506791</v>
      </c>
      <c r="DF33" s="62">
        <f t="shared" si="67"/>
        <v>0.21022185569937618</v>
      </c>
      <c r="DG33" s="62">
        <f t="shared" si="68"/>
        <v>0.71310165969882111</v>
      </c>
      <c r="DH33" s="62">
        <f t="shared" si="69"/>
        <v>6.6718836629740555E-2</v>
      </c>
      <c r="DI33" s="62">
        <f t="shared" si="70"/>
        <v>0</v>
      </c>
      <c r="DJ33" s="62">
        <f t="shared" si="71"/>
        <v>0.17770269439826644</v>
      </c>
      <c r="DK33" s="62">
        <f t="shared" si="72"/>
        <v>4.2168725315623705</v>
      </c>
      <c r="DL33" s="77">
        <f t="shared" si="73"/>
        <v>66.058777957973476</v>
      </c>
      <c r="DM33" s="62">
        <f t="shared" si="74"/>
        <v>29.479927979436134</v>
      </c>
      <c r="DO33" s="62">
        <f t="shared" si="75"/>
        <v>0.17770269439826644</v>
      </c>
      <c r="DP33" s="62">
        <f t="shared" si="76"/>
        <v>4.3945752259606365</v>
      </c>
      <c r="DQ33" s="62">
        <f t="shared" si="77"/>
        <v>65.703372569176949</v>
      </c>
      <c r="DR33" s="62">
        <f t="shared" si="78"/>
        <v>29.657630673834401</v>
      </c>
    </row>
    <row r="34" spans="1:122" x14ac:dyDescent="0.25">
      <c r="A34" s="78">
        <f t="shared" si="2"/>
        <v>30</v>
      </c>
      <c r="B34" s="82" t="str">
        <f t="shared" si="3"/>
        <v>30 semi MgO</v>
      </c>
      <c r="C34" s="4" t="s">
        <v>3</v>
      </c>
      <c r="D34" s="8">
        <v>43.667000000000002</v>
      </c>
      <c r="E34" s="10">
        <f t="shared" ref="E34:E41" si="89">D34*(100-D$42)/100</f>
        <v>37.116950000000003</v>
      </c>
      <c r="F34" s="80" t="str">
        <f t="shared" si="1"/>
        <v>30 Quant SiO2</v>
      </c>
      <c r="G34" s="13" t="s">
        <v>5</v>
      </c>
      <c r="H34" s="5">
        <v>-30.768999999999998</v>
      </c>
      <c r="I34" s="10">
        <f t="shared" ref="I34:I43" si="90">H34*(100-H$44)/100</f>
        <v>-26.153649999999999</v>
      </c>
      <c r="K34" s="62">
        <v>290</v>
      </c>
      <c r="L34" s="62">
        <f t="shared" si="87"/>
        <v>41.81</v>
      </c>
      <c r="M34" s="62" t="e">
        <f t="shared" si="87"/>
        <v>#N/A</v>
      </c>
      <c r="N34" s="62">
        <f t="shared" si="87"/>
        <v>2.2549999999999999</v>
      </c>
      <c r="O34" s="62">
        <f t="shared" si="87"/>
        <v>11.16</v>
      </c>
      <c r="P34" s="62">
        <f t="shared" si="6"/>
        <v>0.15179999999999999</v>
      </c>
      <c r="Q34" s="62">
        <f t="shared" si="87"/>
        <v>42.17</v>
      </c>
      <c r="R34" s="62">
        <f t="shared" si="87"/>
        <v>1.409</v>
      </c>
      <c r="S34" s="62" t="e">
        <f t="shared" si="87"/>
        <v>#N/A</v>
      </c>
      <c r="T34" s="62">
        <f t="shared" si="87"/>
        <v>5.2769999999999997E-2</v>
      </c>
      <c r="U34" s="62" t="e">
        <f t="shared" si="87"/>
        <v>#N/A</v>
      </c>
      <c r="V34" s="62">
        <f t="shared" si="87"/>
        <v>0.5272</v>
      </c>
      <c r="W34" s="62">
        <f t="shared" si="87"/>
        <v>0.46010000000000001</v>
      </c>
      <c r="X34" s="62">
        <f t="shared" si="87"/>
        <v>13</v>
      </c>
      <c r="AA34" s="62">
        <f t="shared" si="88"/>
        <v>44.645000000000003</v>
      </c>
      <c r="AB34" s="62">
        <f t="shared" si="88"/>
        <v>3.5000000000000003E-2</v>
      </c>
      <c r="AC34" s="62">
        <f t="shared" si="88"/>
        <v>1.292</v>
      </c>
      <c r="AD34" s="62">
        <f t="shared" si="88"/>
        <v>9.8490000000000002</v>
      </c>
      <c r="AE34" s="62">
        <f t="shared" si="88"/>
        <v>0.14199999999999999</v>
      </c>
      <c r="AF34" s="62">
        <f t="shared" si="88"/>
        <v>42.655999999999999</v>
      </c>
      <c r="AG34" s="62">
        <f t="shared" si="88"/>
        <v>1.367</v>
      </c>
      <c r="AH34" s="62">
        <f t="shared" si="88"/>
        <v>-4.2999999999999997E-2</v>
      </c>
      <c r="AI34" s="62">
        <f t="shared" si="88"/>
        <v>5.3999999999999999E-2</v>
      </c>
      <c r="AJ34" s="62">
        <f t="shared" si="88"/>
        <v>3.0000000000000001E-3</v>
      </c>
      <c r="AK34" s="62" t="e">
        <f t="shared" si="88"/>
        <v>#N/A</v>
      </c>
      <c r="AL34" s="62" t="e">
        <f t="shared" si="88"/>
        <v>#N/A</v>
      </c>
      <c r="AM34" s="62">
        <f t="shared" si="88"/>
        <v>13</v>
      </c>
      <c r="AO34" s="62">
        <f t="shared" si="12"/>
        <v>0.74303070649912628</v>
      </c>
      <c r="AP34" s="62">
        <f t="shared" si="13"/>
        <v>4.3821209465381246E-4</v>
      </c>
      <c r="AQ34" s="62">
        <f t="shared" si="79"/>
        <v>1.2671635935661044E-2</v>
      </c>
      <c r="AR34" s="62">
        <f t="shared" si="14"/>
        <v>0.1233437695679399</v>
      </c>
      <c r="AS34" s="62">
        <f t="shared" si="15"/>
        <v>2.0016915703411331E-3</v>
      </c>
      <c r="AT34" s="62">
        <f t="shared" si="16"/>
        <v>1.058345987038636</v>
      </c>
      <c r="AU34" s="62">
        <f t="shared" si="17"/>
        <v>2.437589158345221E-2</v>
      </c>
      <c r="AV34"/>
      <c r="AW34" s="62">
        <f t="shared" si="18"/>
        <v>1.1464968152866241E-3</v>
      </c>
      <c r="AX34" s="62">
        <f t="shared" si="19"/>
        <v>4.2271382274200368E-5</v>
      </c>
      <c r="AY34"/>
      <c r="AZ34"/>
      <c r="BB34" s="62">
        <f t="shared" si="20"/>
        <v>4.3821209465381246E-4</v>
      </c>
      <c r="BC34" s="62">
        <f t="shared" si="21"/>
        <v>0.12290555747328609</v>
      </c>
      <c r="BD34" s="62">
        <f t="shared" si="22"/>
        <v>0</v>
      </c>
      <c r="BE34" s="62">
        <f t="shared" si="23"/>
        <v>1.2671635935661044E-2</v>
      </c>
      <c r="BF34" s="62">
        <f t="shared" si="24"/>
        <v>6.335817967830522E-3</v>
      </c>
      <c r="BG34" s="62">
        <f t="shared" si="25"/>
        <v>1.8040073615621689E-2</v>
      </c>
      <c r="BH34" s="62">
        <f t="shared" si="26"/>
        <v>1.1652131624666415</v>
      </c>
      <c r="BI34" s="62">
        <f t="shared" si="27"/>
        <v>0.69427892333222185</v>
      </c>
      <c r="BJ34" s="62">
        <f t="shared" si="28"/>
        <v>1.67830697909444</v>
      </c>
      <c r="BK34" s="62">
        <f t="shared" si="29"/>
        <v>0.47093423913441973</v>
      </c>
      <c r="BL34" s="62">
        <f t="shared" si="30"/>
        <v>0.22334468419780212</v>
      </c>
      <c r="BM34" s="62">
        <f t="shared" si="31"/>
        <v>0.71909302701032796</v>
      </c>
      <c r="BN34" s="62">
        <f t="shared" si="32"/>
        <v>6.0939555550372296E-2</v>
      </c>
      <c r="BO34" s="62">
        <f t="shared" si="33"/>
        <v>0</v>
      </c>
      <c r="BP34" s="62">
        <f t="shared" si="34"/>
        <v>0.88108460655946863</v>
      </c>
      <c r="BQ34" s="62">
        <f t="shared" si="35"/>
        <v>2.5087259837053866</v>
      </c>
      <c r="BR34" s="62">
        <f t="shared" si="36"/>
        <v>65.490030002426366</v>
      </c>
      <c r="BS34" s="62">
        <f t="shared" si="37"/>
        <v>31.059219851758392</v>
      </c>
      <c r="BT34"/>
      <c r="BU34" s="62">
        <f t="shared" si="38"/>
        <v>48.386880000000005</v>
      </c>
      <c r="BV34" s="62">
        <f t="shared" si="39"/>
        <v>3.5000000000000003E-2</v>
      </c>
      <c r="BW34" s="62">
        <f t="shared" si="40"/>
        <v>0.60465360000000001</v>
      </c>
      <c r="BX34" s="62">
        <f t="shared" si="41"/>
        <v>9.8490000000000002</v>
      </c>
      <c r="BY34" s="62">
        <f t="shared" si="42"/>
        <v>0.14199999999999999</v>
      </c>
      <c r="BZ34" s="62">
        <f t="shared" si="43"/>
        <v>42.66328</v>
      </c>
      <c r="CA34" s="62">
        <f t="shared" si="44"/>
        <v>1.3505688000000002</v>
      </c>
      <c r="CB34"/>
      <c r="CC34" s="62">
        <f t="shared" si="45"/>
        <v>5.3999999999999999E-2</v>
      </c>
      <c r="CD34" s="62">
        <f t="shared" si="46"/>
        <v>3.0000000000000001E-3</v>
      </c>
      <c r="CE34"/>
      <c r="CF34"/>
      <c r="CG34" s="62">
        <f t="shared" si="47"/>
        <v>13</v>
      </c>
      <c r="CI34" s="62">
        <f t="shared" si="48"/>
        <v>0.80530714820670724</v>
      </c>
      <c r="CJ34" s="62">
        <f t="shared" si="49"/>
        <v>4.3821209465381246E-4</v>
      </c>
      <c r="CK34" s="62">
        <f t="shared" si="82"/>
        <v>5.9303020792467638E-3</v>
      </c>
      <c r="CL34" s="62">
        <f t="shared" si="50"/>
        <v>0.1233437695679399</v>
      </c>
      <c r="CM34" s="62">
        <f t="shared" si="51"/>
        <v>2.0016915703411331E-3</v>
      </c>
      <c r="CN34" s="62">
        <f t="shared" si="52"/>
        <v>1.0585266124790345</v>
      </c>
      <c r="CO34" s="62">
        <f t="shared" si="53"/>
        <v>2.4082895863052785E-2</v>
      </c>
      <c r="CP34" s="62">
        <f t="shared" si="54"/>
        <v>0</v>
      </c>
      <c r="CQ34" s="62">
        <f t="shared" si="55"/>
        <v>1.1464968152866241E-3</v>
      </c>
      <c r="CR34" s="62">
        <f t="shared" si="56"/>
        <v>4.2271382274200368E-5</v>
      </c>
      <c r="CV34" s="62">
        <f t="shared" si="57"/>
        <v>4.3821209465381246E-4</v>
      </c>
      <c r="CW34" s="62">
        <f t="shared" si="58"/>
        <v>0.12290555747328609</v>
      </c>
      <c r="CX34" s="62">
        <f t="shared" si="59"/>
        <v>0</v>
      </c>
      <c r="CY34" s="62">
        <f t="shared" si="60"/>
        <v>5.9303020792467638E-3</v>
      </c>
      <c r="CZ34" s="62">
        <f t="shared" si="61"/>
        <v>2.9651510396233819E-3</v>
      </c>
      <c r="DA34" s="62">
        <f t="shared" si="62"/>
        <v>2.1117744823429402E-2</v>
      </c>
      <c r="DB34" s="62">
        <f t="shared" si="63"/>
        <v>1.1623161166992322</v>
      </c>
      <c r="DC34" s="62">
        <f t="shared" si="64"/>
        <v>0.71490586683374291</v>
      </c>
      <c r="DD34" s="62">
        <f t="shared" si="65"/>
        <v>1.6258309948511558</v>
      </c>
      <c r="DE34" s="62">
        <f t="shared" si="66"/>
        <v>0.44741024986548922</v>
      </c>
      <c r="DF34" s="62">
        <f t="shared" si="67"/>
        <v>0.26749561696825369</v>
      </c>
      <c r="DG34" s="62">
        <f t="shared" si="68"/>
        <v>0.73942697479144948</v>
      </c>
      <c r="DH34" s="62">
        <f t="shared" si="69"/>
        <v>5.9263742004733777E-2</v>
      </c>
      <c r="DI34" s="62">
        <f t="shared" si="70"/>
        <v>0</v>
      </c>
      <c r="DJ34" s="62">
        <f t="shared" si="71"/>
        <v>0.40100660926789733</v>
      </c>
      <c r="DK34" s="62">
        <f t="shared" si="72"/>
        <v>2.8559608376994254</v>
      </c>
      <c r="DL34" s="77">
        <f t="shared" si="73"/>
        <v>60.507699220964774</v>
      </c>
      <c r="DM34" s="62">
        <f t="shared" si="74"/>
        <v>36.176069590063179</v>
      </c>
      <c r="DO34" s="62">
        <f t="shared" si="75"/>
        <v>0.40100660926789733</v>
      </c>
      <c r="DP34" s="62">
        <f t="shared" si="76"/>
        <v>3.2569674469673227</v>
      </c>
      <c r="DQ34" s="62">
        <f t="shared" si="77"/>
        <v>59.705686002428976</v>
      </c>
      <c r="DR34" s="62">
        <f t="shared" si="78"/>
        <v>36.577076199331074</v>
      </c>
    </row>
    <row r="35" spans="1:122" x14ac:dyDescent="0.25">
      <c r="A35" s="78">
        <f t="shared" si="2"/>
        <v>30</v>
      </c>
      <c r="B35" s="82" t="str">
        <f t="shared" si="3"/>
        <v>30 semi Al2O3</v>
      </c>
      <c r="C35" s="4" t="s">
        <v>4</v>
      </c>
      <c r="D35" s="8">
        <v>2.1520000000000001</v>
      </c>
      <c r="E35" s="10">
        <f t="shared" si="89"/>
        <v>1.8292000000000002</v>
      </c>
      <c r="F35" s="80" t="str">
        <f t="shared" si="1"/>
        <v>30 Quant TiO2</v>
      </c>
      <c r="G35" s="13" t="s">
        <v>7</v>
      </c>
      <c r="H35" s="5">
        <v>4.05</v>
      </c>
      <c r="I35" s="10">
        <f t="shared" si="90"/>
        <v>3.4424999999999999</v>
      </c>
      <c r="K35" s="62">
        <v>300</v>
      </c>
      <c r="L35" s="62">
        <f t="shared" si="87"/>
        <v>41.82</v>
      </c>
      <c r="M35" s="62">
        <f t="shared" si="87"/>
        <v>5.0110000000000002E-2</v>
      </c>
      <c r="N35" s="62">
        <f t="shared" si="87"/>
        <v>1.9039999999999999</v>
      </c>
      <c r="O35" s="62">
        <f t="shared" si="87"/>
        <v>11.46</v>
      </c>
      <c r="P35" s="62">
        <f t="shared" si="6"/>
        <v>0.1724</v>
      </c>
      <c r="Q35" s="62">
        <f t="shared" si="87"/>
        <v>42.04</v>
      </c>
      <c r="R35" s="62">
        <f t="shared" si="87"/>
        <v>1.591</v>
      </c>
      <c r="S35" s="62" t="e">
        <f t="shared" si="87"/>
        <v>#N/A</v>
      </c>
      <c r="T35" s="62" t="e">
        <f t="shared" si="87"/>
        <v>#N/A</v>
      </c>
      <c r="U35" s="62" t="e">
        <f t="shared" si="87"/>
        <v>#N/A</v>
      </c>
      <c r="V35" s="62">
        <f t="shared" si="87"/>
        <v>0.48259999999999997</v>
      </c>
      <c r="W35" s="62">
        <f t="shared" si="87"/>
        <v>0.47699999999999998</v>
      </c>
      <c r="X35" s="62">
        <f t="shared" si="87"/>
        <v>11</v>
      </c>
      <c r="AA35" s="62">
        <f t="shared" si="88"/>
        <v>44.655000000000001</v>
      </c>
      <c r="AB35" s="62">
        <f t="shared" si="88"/>
        <v>1.7999999999999999E-2</v>
      </c>
      <c r="AC35" s="62">
        <f t="shared" si="88"/>
        <v>0.95799999999999996</v>
      </c>
      <c r="AD35" s="62">
        <f t="shared" si="88"/>
        <v>10.018000000000001</v>
      </c>
      <c r="AE35" s="62">
        <f t="shared" si="88"/>
        <v>0.14699999999999999</v>
      </c>
      <c r="AF35" s="62">
        <f t="shared" si="88"/>
        <v>42.75</v>
      </c>
      <c r="AG35" s="62">
        <f t="shared" si="88"/>
        <v>1.468</v>
      </c>
      <c r="AH35" s="62">
        <f t="shared" si="88"/>
        <v>-2.9000000000000001E-2</v>
      </c>
      <c r="AI35" s="62">
        <f t="shared" si="88"/>
        <v>1.2E-2</v>
      </c>
      <c r="AJ35" s="62">
        <f t="shared" si="88"/>
        <v>3.0000000000000001E-3</v>
      </c>
      <c r="AK35" s="62" t="e">
        <f t="shared" si="88"/>
        <v>#N/A</v>
      </c>
      <c r="AL35" s="62" t="e">
        <f t="shared" si="88"/>
        <v>#N/A</v>
      </c>
      <c r="AM35" s="62">
        <f t="shared" si="88"/>
        <v>11</v>
      </c>
      <c r="AO35" s="62">
        <f t="shared" si="12"/>
        <v>0.7431971373886993</v>
      </c>
      <c r="AP35" s="62">
        <f t="shared" si="13"/>
        <v>2.2536622010767494E-4</v>
      </c>
      <c r="AQ35" s="62">
        <f t="shared" si="79"/>
        <v>9.3958415064731276E-3</v>
      </c>
      <c r="AR35" s="62">
        <f t="shared" si="14"/>
        <v>0.12546023794614905</v>
      </c>
      <c r="AS35" s="62">
        <f t="shared" si="15"/>
        <v>2.0721736678883562E-3</v>
      </c>
      <c r="AT35" s="62">
        <f t="shared" si="16"/>
        <v>1.0606782386042219</v>
      </c>
      <c r="AU35" s="62">
        <f t="shared" si="17"/>
        <v>2.6176890156918688E-2</v>
      </c>
      <c r="AV35"/>
      <c r="AW35" s="62">
        <f t="shared" si="18"/>
        <v>2.5477707006369424E-4</v>
      </c>
      <c r="AX35" s="62">
        <f t="shared" si="19"/>
        <v>4.2271382274200368E-5</v>
      </c>
      <c r="AY35"/>
      <c r="AZ35"/>
      <c r="BB35" s="62">
        <f t="shared" si="20"/>
        <v>2.2536622010767494E-4</v>
      </c>
      <c r="BC35" s="62">
        <f t="shared" si="21"/>
        <v>0.12523487172604136</v>
      </c>
      <c r="BD35" s="62">
        <f t="shared" si="22"/>
        <v>0</v>
      </c>
      <c r="BE35" s="62">
        <f t="shared" si="23"/>
        <v>9.3958415064731276E-3</v>
      </c>
      <c r="BF35" s="62">
        <f t="shared" si="24"/>
        <v>4.6979207532365638E-3</v>
      </c>
      <c r="BG35" s="62">
        <f t="shared" si="25"/>
        <v>2.1478969403682123E-2</v>
      </c>
      <c r="BH35" s="62">
        <f t="shared" si="26"/>
        <v>1.1665063145944696</v>
      </c>
      <c r="BI35" s="62">
        <f t="shared" si="27"/>
        <v>0.690843357074862</v>
      </c>
      <c r="BJ35" s="62">
        <f t="shared" si="28"/>
        <v>1.6885250507924667</v>
      </c>
      <c r="BK35" s="62">
        <f t="shared" si="29"/>
        <v>0.47566295751960758</v>
      </c>
      <c r="BL35" s="62">
        <f t="shared" si="30"/>
        <v>0.21518039955525442</v>
      </c>
      <c r="BM35" s="62">
        <f t="shared" si="31"/>
        <v>0.71724561345188831</v>
      </c>
      <c r="BN35" s="62">
        <f t="shared" si="32"/>
        <v>3.1421066351741744E-2</v>
      </c>
      <c r="BO35" s="62">
        <f t="shared" si="33"/>
        <v>0</v>
      </c>
      <c r="BP35" s="62">
        <f t="shared" si="34"/>
        <v>0.6549946998806836</v>
      </c>
      <c r="BQ35" s="62">
        <f t="shared" si="35"/>
        <v>2.9946463248914519</v>
      </c>
      <c r="BR35" s="62">
        <f t="shared" si="36"/>
        <v>66.318001615985395</v>
      </c>
      <c r="BS35" s="62">
        <f t="shared" si="37"/>
        <v>30.000936292890746</v>
      </c>
      <c r="BT35"/>
      <c r="BU35" s="62">
        <f t="shared" si="38"/>
        <v>48.398920000000004</v>
      </c>
      <c r="BV35" s="62">
        <f t="shared" si="39"/>
        <v>1.7999999999999999E-2</v>
      </c>
      <c r="BW35" s="62">
        <f t="shared" si="40"/>
        <v>0.29209639999999992</v>
      </c>
      <c r="BX35" s="62">
        <f t="shared" si="41"/>
        <v>10.018000000000001</v>
      </c>
      <c r="BY35" s="62">
        <f t="shared" si="42"/>
        <v>0.14699999999999999</v>
      </c>
      <c r="BZ35" s="62">
        <f t="shared" si="43"/>
        <v>42.756574999999998</v>
      </c>
      <c r="CA35" s="62">
        <f t="shared" si="44"/>
        <v>1.4481752000000001</v>
      </c>
      <c r="CB35"/>
      <c r="CC35" s="62">
        <f t="shared" si="45"/>
        <v>1.2E-2</v>
      </c>
      <c r="CD35" s="62">
        <f t="shared" si="46"/>
        <v>3.0000000000000001E-3</v>
      </c>
      <c r="CE35"/>
      <c r="CF35"/>
      <c r="CG35" s="62">
        <f t="shared" si="47"/>
        <v>11</v>
      </c>
      <c r="CI35" s="62">
        <f t="shared" si="48"/>
        <v>0.80550753099775318</v>
      </c>
      <c r="CJ35" s="62">
        <f t="shared" si="49"/>
        <v>2.2536622010767494E-4</v>
      </c>
      <c r="CK35" s="62">
        <f t="shared" si="82"/>
        <v>2.8648136524127101E-3</v>
      </c>
      <c r="CL35" s="62">
        <f t="shared" si="50"/>
        <v>0.12546023794614905</v>
      </c>
      <c r="CM35" s="62">
        <f t="shared" si="51"/>
        <v>2.0721736678883562E-3</v>
      </c>
      <c r="CN35" s="62">
        <f t="shared" si="52"/>
        <v>1.0608413721578784</v>
      </c>
      <c r="CO35" s="62">
        <f t="shared" si="53"/>
        <v>2.5823380884450787E-2</v>
      </c>
      <c r="CP35" s="62">
        <f t="shared" si="54"/>
        <v>0</v>
      </c>
      <c r="CQ35" s="62">
        <f t="shared" si="55"/>
        <v>2.5477707006369424E-4</v>
      </c>
      <c r="CR35" s="62">
        <f t="shared" si="56"/>
        <v>4.2271382274200368E-5</v>
      </c>
      <c r="CV35" s="62">
        <f t="shared" si="57"/>
        <v>2.2536622010767494E-4</v>
      </c>
      <c r="CW35" s="62">
        <f t="shared" si="58"/>
        <v>0.12523487172604136</v>
      </c>
      <c r="CX35" s="62">
        <f t="shared" si="59"/>
        <v>0</v>
      </c>
      <c r="CY35" s="62">
        <f t="shared" si="60"/>
        <v>2.8648136524127101E-3</v>
      </c>
      <c r="CZ35" s="62">
        <f t="shared" si="61"/>
        <v>1.4324068262063551E-3</v>
      </c>
      <c r="DA35" s="62">
        <f t="shared" si="62"/>
        <v>2.4390974058244433E-2</v>
      </c>
      <c r="DB35" s="62">
        <f t="shared" si="63"/>
        <v>1.1637574434935638</v>
      </c>
      <c r="DC35" s="62">
        <f t="shared" si="64"/>
        <v>0.70507882111236275</v>
      </c>
      <c r="DD35" s="62">
        <f t="shared" si="65"/>
        <v>1.6505352432194316</v>
      </c>
      <c r="DE35" s="62">
        <f t="shared" si="66"/>
        <v>0.458678622381201</v>
      </c>
      <c r="DF35" s="62">
        <f t="shared" si="67"/>
        <v>0.24640019873116176</v>
      </c>
      <c r="DG35" s="62">
        <f t="shared" si="68"/>
        <v>0.73112756821692115</v>
      </c>
      <c r="DH35" s="62">
        <f t="shared" si="69"/>
        <v>3.0824473033796221E-2</v>
      </c>
      <c r="DI35" s="62">
        <f t="shared" si="70"/>
        <v>0</v>
      </c>
      <c r="DJ35" s="62">
        <f t="shared" si="71"/>
        <v>0.19591749627219207</v>
      </c>
      <c r="DK35" s="62">
        <f t="shared" si="72"/>
        <v>3.336076372790771</v>
      </c>
      <c r="DL35" s="77">
        <f t="shared" si="73"/>
        <v>62.735785425220591</v>
      </c>
      <c r="DM35" s="62">
        <f t="shared" si="74"/>
        <v>33.701396232682654</v>
      </c>
      <c r="DO35" s="62">
        <f t="shared" si="75"/>
        <v>0.19591749627219207</v>
      </c>
      <c r="DP35" s="62">
        <f t="shared" si="76"/>
        <v>3.5319938690629629</v>
      </c>
      <c r="DQ35" s="62">
        <f t="shared" si="77"/>
        <v>62.343950432676209</v>
      </c>
      <c r="DR35" s="62">
        <f t="shared" si="78"/>
        <v>33.897313728954849</v>
      </c>
    </row>
    <row r="36" spans="1:122" x14ac:dyDescent="0.25">
      <c r="A36" s="78">
        <f t="shared" si="2"/>
        <v>30</v>
      </c>
      <c r="B36" s="82" t="str">
        <f t="shared" si="3"/>
        <v>30 semi SiO2</v>
      </c>
      <c r="C36" s="4" t="s">
        <v>5</v>
      </c>
      <c r="D36" s="8">
        <v>38.826999999999998</v>
      </c>
      <c r="E36" s="10">
        <f t="shared" si="89"/>
        <v>33.002949999999998</v>
      </c>
      <c r="F36" s="80" t="str">
        <f t="shared" si="1"/>
        <v>30 Quant Al2O3</v>
      </c>
      <c r="G36" s="13" t="s">
        <v>4</v>
      </c>
      <c r="H36" s="5">
        <v>200.15100000000001</v>
      </c>
      <c r="I36" s="10">
        <f t="shared" si="90"/>
        <v>170.12834999999998</v>
      </c>
      <c r="K36" s="62">
        <v>310</v>
      </c>
      <c r="L36" s="62">
        <f t="shared" si="87"/>
        <v>42.12</v>
      </c>
      <c r="M36" s="62" t="e">
        <f t="shared" si="87"/>
        <v>#N/A</v>
      </c>
      <c r="N36" s="62">
        <f t="shared" si="87"/>
        <v>2.4980000000000002</v>
      </c>
      <c r="O36" s="62">
        <f t="shared" si="87"/>
        <v>11.03</v>
      </c>
      <c r="P36" s="62">
        <f t="shared" si="6"/>
        <v>0.1404</v>
      </c>
      <c r="Q36" s="62">
        <f t="shared" si="87"/>
        <v>40.340000000000003</v>
      </c>
      <c r="R36" s="62">
        <f t="shared" si="87"/>
        <v>2.7240000000000002</v>
      </c>
      <c r="S36" s="62">
        <f t="shared" si="87"/>
        <v>0.19570000000000001</v>
      </c>
      <c r="T36" s="62">
        <f t="shared" si="87"/>
        <v>3.9359999999999999E-2</v>
      </c>
      <c r="U36" s="62" t="e">
        <f t="shared" si="87"/>
        <v>#N/A</v>
      </c>
      <c r="V36" s="62">
        <f t="shared" si="87"/>
        <v>0.48089999999999999</v>
      </c>
      <c r="W36" s="62">
        <f t="shared" si="87"/>
        <v>0.436</v>
      </c>
      <c r="X36" s="62">
        <f t="shared" si="87"/>
        <v>12</v>
      </c>
      <c r="AA36" s="62">
        <f t="shared" ref="AA36:AM45" si="91">INDEX($A$5:$I$700,(MATCH((CONCATENATE($K36,$AA$3,AA$5)),$F$5:$F$700,0)),8)</f>
        <v>45.185000000000002</v>
      </c>
      <c r="AB36" s="62">
        <f t="shared" si="91"/>
        <v>2.4E-2</v>
      </c>
      <c r="AC36" s="62">
        <f t="shared" si="91"/>
        <v>1.6080000000000001</v>
      </c>
      <c r="AD36" s="62">
        <f t="shared" si="91"/>
        <v>9.6509999999999998</v>
      </c>
      <c r="AE36" s="62">
        <f t="shared" si="91"/>
        <v>0.14199999999999999</v>
      </c>
      <c r="AF36" s="62">
        <f t="shared" si="91"/>
        <v>40.786000000000001</v>
      </c>
      <c r="AG36" s="62">
        <f t="shared" si="91"/>
        <v>2.536</v>
      </c>
      <c r="AH36" s="62">
        <f t="shared" si="91"/>
        <v>2.5000000000000001E-2</v>
      </c>
      <c r="AI36" s="62">
        <f t="shared" si="91"/>
        <v>3.9E-2</v>
      </c>
      <c r="AJ36" s="62">
        <f t="shared" si="91"/>
        <v>4.0000000000000001E-3</v>
      </c>
      <c r="AK36" s="62" t="e">
        <f t="shared" si="91"/>
        <v>#N/A</v>
      </c>
      <c r="AL36" s="62" t="e">
        <f t="shared" si="91"/>
        <v>#N/A</v>
      </c>
      <c r="AM36" s="62">
        <f t="shared" si="91"/>
        <v>12</v>
      </c>
      <c r="AO36" s="62">
        <f t="shared" si="12"/>
        <v>0.75201797453607389</v>
      </c>
      <c r="AP36" s="62">
        <f t="shared" si="13"/>
        <v>3.0048829347689997E-4</v>
      </c>
      <c r="AQ36" s="62">
        <f t="shared" si="79"/>
        <v>1.5770890545311889E-2</v>
      </c>
      <c r="AR36" s="62">
        <f t="shared" si="14"/>
        <v>0.12086412022542267</v>
      </c>
      <c r="AS36" s="62">
        <f t="shared" si="15"/>
        <v>2.0016915703411331E-3</v>
      </c>
      <c r="AT36" s="62">
        <f t="shared" si="16"/>
        <v>1.0119490675955976</v>
      </c>
      <c r="AU36" s="62">
        <f t="shared" si="17"/>
        <v>4.5221112696148362E-2</v>
      </c>
      <c r="AV36" s="62">
        <f t="shared" si="80"/>
        <v>8.067118425298484E-4</v>
      </c>
      <c r="AW36" s="62">
        <f t="shared" si="18"/>
        <v>8.2802547770700636E-4</v>
      </c>
      <c r="AX36" s="62">
        <f t="shared" si="19"/>
        <v>5.6361843032267155E-5</v>
      </c>
      <c r="AY36"/>
      <c r="AZ36"/>
      <c r="BB36" s="62">
        <f t="shared" si="20"/>
        <v>3.0048829347689997E-4</v>
      </c>
      <c r="BC36" s="62">
        <f t="shared" si="21"/>
        <v>0.12056363193194577</v>
      </c>
      <c r="BD36" s="62">
        <f t="shared" si="22"/>
        <v>8.067118425298484E-4</v>
      </c>
      <c r="BE36" s="62">
        <f t="shared" si="23"/>
        <v>1.4964178702782041E-2</v>
      </c>
      <c r="BF36" s="62">
        <f t="shared" si="24"/>
        <v>7.4820893513910204E-3</v>
      </c>
      <c r="BG36" s="62">
        <f t="shared" si="25"/>
        <v>3.7739023344757344E-2</v>
      </c>
      <c r="BH36" s="62">
        <f t="shared" si="26"/>
        <v>1.0967753677531271</v>
      </c>
      <c r="BI36" s="62">
        <f t="shared" si="27"/>
        <v>0.65915561361618757</v>
      </c>
      <c r="BJ36" s="62">
        <f t="shared" si="28"/>
        <v>1.6639096217903961</v>
      </c>
      <c r="BK36" s="62">
        <f t="shared" si="29"/>
        <v>0.4376197541369396</v>
      </c>
      <c r="BL36" s="62">
        <f t="shared" si="30"/>
        <v>0.22153585947924798</v>
      </c>
      <c r="BM36" s="62">
        <f t="shared" si="31"/>
        <v>0.70548392644834268</v>
      </c>
      <c r="BN36" s="62">
        <f t="shared" si="32"/>
        <v>4.2593216118992965E-2</v>
      </c>
      <c r="BO36" s="62">
        <f t="shared" si="33"/>
        <v>0.11434872040120363</v>
      </c>
      <c r="BP36" s="62">
        <f t="shared" si="34"/>
        <v>1.0605612787038994</v>
      </c>
      <c r="BQ36" s="62">
        <f t="shared" si="35"/>
        <v>5.3493810319320847</v>
      </c>
      <c r="BR36" s="62">
        <f t="shared" si="36"/>
        <v>62.031144542168846</v>
      </c>
      <c r="BS36" s="62">
        <f t="shared" si="37"/>
        <v>31.401971210674972</v>
      </c>
      <c r="BT36"/>
      <c r="BU36" s="62">
        <f t="shared" si="38"/>
        <v>49.037040000000005</v>
      </c>
      <c r="BV36" s="62">
        <f t="shared" si="39"/>
        <v>2.4E-2</v>
      </c>
      <c r="BW36" s="62">
        <f t="shared" si="40"/>
        <v>0.90036640000000001</v>
      </c>
      <c r="BX36" s="62">
        <f t="shared" si="41"/>
        <v>9.6509999999999998</v>
      </c>
      <c r="BY36" s="62">
        <f t="shared" si="42"/>
        <v>0.14199999999999999</v>
      </c>
      <c r="BZ36" s="62">
        <f t="shared" si="43"/>
        <v>40.807304999999999</v>
      </c>
      <c r="CA36" s="62">
        <f t="shared" si="44"/>
        <v>2.4802904000000003</v>
      </c>
      <c r="CB36"/>
      <c r="CC36" s="62">
        <f t="shared" si="45"/>
        <v>3.9E-2</v>
      </c>
      <c r="CD36" s="62">
        <f t="shared" si="46"/>
        <v>4.0000000000000001E-3</v>
      </c>
      <c r="CE36"/>
      <c r="CF36"/>
      <c r="CG36" s="62">
        <f t="shared" si="47"/>
        <v>12</v>
      </c>
      <c r="CI36" s="62">
        <f t="shared" si="48"/>
        <v>0.81612781892319219</v>
      </c>
      <c r="CJ36" s="62">
        <f t="shared" si="49"/>
        <v>3.0048829347689997E-4</v>
      </c>
      <c r="CK36" s="62">
        <f t="shared" si="82"/>
        <v>8.830584542958023E-3</v>
      </c>
      <c r="CL36" s="62">
        <f t="shared" si="50"/>
        <v>0.12086412022542267</v>
      </c>
      <c r="CM36" s="62">
        <f t="shared" si="51"/>
        <v>2.0016915703411331E-3</v>
      </c>
      <c r="CN36" s="62">
        <f t="shared" si="52"/>
        <v>1.0124776699318188</v>
      </c>
      <c r="CO36" s="62">
        <f t="shared" si="53"/>
        <v>4.4227717546362344E-2</v>
      </c>
      <c r="CP36" s="62">
        <f t="shared" si="54"/>
        <v>0</v>
      </c>
      <c r="CQ36" s="62">
        <f t="shared" si="55"/>
        <v>8.2802547770700636E-4</v>
      </c>
      <c r="CR36" s="62">
        <f t="shared" si="56"/>
        <v>5.6361843032267155E-5</v>
      </c>
      <c r="CV36" s="62">
        <f t="shared" si="57"/>
        <v>3.0048829347689997E-4</v>
      </c>
      <c r="CW36" s="62">
        <f t="shared" si="58"/>
        <v>0.12056363193194577</v>
      </c>
      <c r="CX36" s="62">
        <f t="shared" si="59"/>
        <v>0</v>
      </c>
      <c r="CY36" s="62">
        <f t="shared" si="60"/>
        <v>8.830584542958023E-3</v>
      </c>
      <c r="CZ36" s="62">
        <f t="shared" si="61"/>
        <v>4.4152922714790115E-3</v>
      </c>
      <c r="DA36" s="62">
        <f t="shared" si="62"/>
        <v>3.981242527488333E-2</v>
      </c>
      <c r="DB36" s="62">
        <f t="shared" si="63"/>
        <v>1.0952305681592225</v>
      </c>
      <c r="DC36" s="62">
        <f t="shared" si="64"/>
        <v>0.64804753328070086</v>
      </c>
      <c r="DD36" s="62">
        <f t="shared" si="65"/>
        <v>1.6900466584830358</v>
      </c>
      <c r="DE36" s="62">
        <f t="shared" si="66"/>
        <v>0.44718303487852157</v>
      </c>
      <c r="DF36" s="62">
        <f t="shared" si="67"/>
        <v>0.20086449840217929</v>
      </c>
      <c r="DG36" s="62">
        <f t="shared" si="68"/>
        <v>0.69257573912054005</v>
      </c>
      <c r="DH36" s="62">
        <f t="shared" si="69"/>
        <v>4.338706606420719E-2</v>
      </c>
      <c r="DI36" s="62">
        <f t="shared" si="70"/>
        <v>0</v>
      </c>
      <c r="DJ36" s="62">
        <f t="shared" si="71"/>
        <v>0.63751760595681906</v>
      </c>
      <c r="DK36" s="62">
        <f t="shared" si="72"/>
        <v>5.748457970162038</v>
      </c>
      <c r="DL36" s="77">
        <f t="shared" si="73"/>
        <v>64.568105640889513</v>
      </c>
      <c r="DM36" s="62">
        <f t="shared" si="74"/>
        <v>29.002531716927443</v>
      </c>
      <c r="DO36" s="62">
        <f t="shared" si="75"/>
        <v>0.63751760595681906</v>
      </c>
      <c r="DP36" s="62">
        <f t="shared" si="76"/>
        <v>6.3859755761188568</v>
      </c>
      <c r="DQ36" s="62">
        <f t="shared" si="77"/>
        <v>63.293070428975874</v>
      </c>
      <c r="DR36" s="62">
        <f t="shared" si="78"/>
        <v>29.640049322884263</v>
      </c>
    </row>
    <row r="37" spans="1:122" x14ac:dyDescent="0.25">
      <c r="A37" s="78">
        <f t="shared" si="2"/>
        <v>30</v>
      </c>
      <c r="B37" s="82" t="str">
        <f t="shared" si="3"/>
        <v>30 semi CaO</v>
      </c>
      <c r="C37" s="4" t="s">
        <v>6</v>
      </c>
      <c r="D37" s="8">
        <v>0.2</v>
      </c>
      <c r="E37" s="10">
        <f t="shared" si="89"/>
        <v>0.17</v>
      </c>
      <c r="F37" s="80" t="str">
        <f t="shared" ref="F37:F58" si="92">A37&amp;" Quant "&amp;G37</f>
        <v>30 Quant Fe2O3</v>
      </c>
      <c r="G37" s="13" t="s">
        <v>10</v>
      </c>
      <c r="H37" s="5">
        <v>-5.9290000000000003</v>
      </c>
      <c r="I37" s="10">
        <f t="shared" si="90"/>
        <v>-5.03965</v>
      </c>
      <c r="K37" s="62">
        <v>320</v>
      </c>
      <c r="L37" s="62">
        <f t="shared" si="87"/>
        <v>42.07</v>
      </c>
      <c r="M37" s="62">
        <f t="shared" si="87"/>
        <v>9.69E-2</v>
      </c>
      <c r="N37" s="62">
        <f t="shared" si="87"/>
        <v>2.9950000000000001</v>
      </c>
      <c r="O37" s="62">
        <f t="shared" si="87"/>
        <v>11.18</v>
      </c>
      <c r="P37" s="62">
        <f t="shared" si="6"/>
        <v>0.1217</v>
      </c>
      <c r="Q37" s="62">
        <f t="shared" si="87"/>
        <v>39.31</v>
      </c>
      <c r="R37" s="62">
        <f t="shared" si="87"/>
        <v>3.081</v>
      </c>
      <c r="S37" s="62">
        <f t="shared" si="87"/>
        <v>0.115</v>
      </c>
      <c r="T37" s="62">
        <f t="shared" si="87"/>
        <v>0.105</v>
      </c>
      <c r="U37" s="62" t="e">
        <f t="shared" si="87"/>
        <v>#N/A</v>
      </c>
      <c r="V37" s="62">
        <f t="shared" si="87"/>
        <v>0.49980000000000002</v>
      </c>
      <c r="W37" s="62">
        <f t="shared" si="87"/>
        <v>0.42409999999999998</v>
      </c>
      <c r="X37" s="62">
        <f t="shared" si="87"/>
        <v>12</v>
      </c>
      <c r="AA37" s="62">
        <f t="shared" si="91"/>
        <v>45.125999999999998</v>
      </c>
      <c r="AB37" s="62">
        <f t="shared" si="91"/>
        <v>7.5999999999999998E-2</v>
      </c>
      <c r="AC37" s="62">
        <f t="shared" si="91"/>
        <v>2.0859999999999999</v>
      </c>
      <c r="AD37" s="62">
        <f t="shared" si="91"/>
        <v>9.5820000000000007</v>
      </c>
      <c r="AE37" s="62">
        <f t="shared" si="91"/>
        <v>0.14000000000000001</v>
      </c>
      <c r="AF37" s="62">
        <f t="shared" si="91"/>
        <v>39.82</v>
      </c>
      <c r="AG37" s="62">
        <f t="shared" si="91"/>
        <v>3.0409999999999999</v>
      </c>
      <c r="AH37" s="62">
        <f t="shared" si="91"/>
        <v>-5.0000000000000001E-3</v>
      </c>
      <c r="AI37" s="62">
        <f t="shared" si="91"/>
        <v>0.128</v>
      </c>
      <c r="AJ37" s="62">
        <f t="shared" si="91"/>
        <v>7.0000000000000001E-3</v>
      </c>
      <c r="AK37" s="62" t="e">
        <f t="shared" si="91"/>
        <v>#N/A</v>
      </c>
      <c r="AL37" s="62" t="e">
        <f t="shared" si="91"/>
        <v>#N/A</v>
      </c>
      <c r="AM37" s="62">
        <f t="shared" si="91"/>
        <v>12</v>
      </c>
      <c r="AO37" s="62">
        <f t="shared" si="12"/>
        <v>0.75103603228759253</v>
      </c>
      <c r="AP37" s="62">
        <f t="shared" si="13"/>
        <v>9.5154626267684984E-4</v>
      </c>
      <c r="AQ37" s="62">
        <f t="shared" si="79"/>
        <v>2.0459003530796389E-2</v>
      </c>
      <c r="AR37" s="62">
        <f t="shared" si="14"/>
        <v>0.12000000000000002</v>
      </c>
      <c r="AS37" s="62">
        <f t="shared" si="15"/>
        <v>1.9734987313222443E-3</v>
      </c>
      <c r="AT37" s="62">
        <f t="shared" si="16"/>
        <v>0.98798146108117224</v>
      </c>
      <c r="AU37" s="62">
        <f t="shared" si="17"/>
        <v>5.4226105563480745E-2</v>
      </c>
      <c r="AV37"/>
      <c r="AW37" s="62">
        <f t="shared" si="18"/>
        <v>2.7176220806794057E-3</v>
      </c>
      <c r="AX37" s="62">
        <f t="shared" si="19"/>
        <v>9.8633225306467523E-5</v>
      </c>
      <c r="AY37"/>
      <c r="AZ37"/>
      <c r="BB37" s="62">
        <f t="shared" si="20"/>
        <v>9.5154626267684984E-4</v>
      </c>
      <c r="BC37" s="62">
        <f t="shared" si="21"/>
        <v>0.11904845373732317</v>
      </c>
      <c r="BD37" s="62">
        <f t="shared" si="22"/>
        <v>0</v>
      </c>
      <c r="BE37" s="62">
        <f t="shared" si="23"/>
        <v>2.0459003530796389E-2</v>
      </c>
      <c r="BF37" s="62">
        <f t="shared" si="24"/>
        <v>1.0229501765398195E-2</v>
      </c>
      <c r="BG37" s="62">
        <f t="shared" si="25"/>
        <v>4.3996603798082554E-2</v>
      </c>
      <c r="BH37" s="62">
        <f t="shared" si="26"/>
        <v>1.0650068097517351</v>
      </c>
      <c r="BI37" s="62">
        <f t="shared" si="27"/>
        <v>0.64258382116063095</v>
      </c>
      <c r="BJ37" s="62">
        <f t="shared" si="28"/>
        <v>1.6573819238525589</v>
      </c>
      <c r="BK37" s="62">
        <f t="shared" si="29"/>
        <v>0.42242298859110422</v>
      </c>
      <c r="BL37" s="62">
        <f t="shared" si="30"/>
        <v>0.22016083256952673</v>
      </c>
      <c r="BM37" s="62">
        <f t="shared" si="31"/>
        <v>0.69776147298678848</v>
      </c>
      <c r="BN37" s="62">
        <f t="shared" si="32"/>
        <v>0.13637128152171085</v>
      </c>
      <c r="BO37" s="62">
        <f t="shared" si="33"/>
        <v>0</v>
      </c>
      <c r="BP37" s="62">
        <f t="shared" si="34"/>
        <v>1.4660456562054813</v>
      </c>
      <c r="BQ37" s="62">
        <f t="shared" si="35"/>
        <v>6.305393103714052</v>
      </c>
      <c r="BR37" s="62">
        <f t="shared" si="36"/>
        <v>60.539741006752671</v>
      </c>
      <c r="BS37" s="62">
        <f t="shared" si="37"/>
        <v>31.552448951806099</v>
      </c>
      <c r="BT37"/>
      <c r="BU37" s="62">
        <f t="shared" si="38"/>
        <v>48.966003999999998</v>
      </c>
      <c r="BV37" s="62">
        <f t="shared" si="39"/>
        <v>7.5999999999999998E-2</v>
      </c>
      <c r="BW37" s="62">
        <f t="shared" si="40"/>
        <v>1.3476787999999997</v>
      </c>
      <c r="BX37" s="62">
        <f t="shared" si="41"/>
        <v>9.5820000000000007</v>
      </c>
      <c r="BY37" s="62">
        <f t="shared" si="42"/>
        <v>0.14000000000000001</v>
      </c>
      <c r="BZ37" s="62">
        <f t="shared" si="43"/>
        <v>39.848550000000003</v>
      </c>
      <c r="CA37" s="62">
        <f t="shared" si="44"/>
        <v>2.9683223999999999</v>
      </c>
      <c r="CB37"/>
      <c r="CC37" s="62">
        <f t="shared" si="45"/>
        <v>0.128</v>
      </c>
      <c r="CD37" s="62">
        <f t="shared" si="46"/>
        <v>7.0000000000000001E-3</v>
      </c>
      <c r="CE37"/>
      <c r="CF37"/>
      <c r="CG37" s="62">
        <f t="shared" si="47"/>
        <v>12</v>
      </c>
      <c r="CI37" s="62">
        <f t="shared" si="48"/>
        <v>0.81494556045602062</v>
      </c>
      <c r="CJ37" s="62">
        <f t="shared" si="49"/>
        <v>9.5154626267684984E-4</v>
      </c>
      <c r="CK37" s="62">
        <f t="shared" si="82"/>
        <v>1.3217720674774419E-2</v>
      </c>
      <c r="CL37" s="62">
        <f t="shared" si="50"/>
        <v>0.12000000000000002</v>
      </c>
      <c r="CM37" s="62">
        <f t="shared" si="51"/>
        <v>1.9734987313222443E-3</v>
      </c>
      <c r="CN37" s="62">
        <f t="shared" si="52"/>
        <v>0.98868982046625187</v>
      </c>
      <c r="CO37" s="62">
        <f t="shared" si="53"/>
        <v>5.2930142653352351E-2</v>
      </c>
      <c r="CP37" s="62">
        <f t="shared" si="54"/>
        <v>0</v>
      </c>
      <c r="CQ37" s="62">
        <f t="shared" si="55"/>
        <v>2.7176220806794057E-3</v>
      </c>
      <c r="CR37" s="62">
        <f t="shared" si="56"/>
        <v>9.8633225306467523E-5</v>
      </c>
      <c r="CV37" s="62">
        <f t="shared" si="57"/>
        <v>9.5154626267684984E-4</v>
      </c>
      <c r="CW37" s="62">
        <f t="shared" si="58"/>
        <v>0.11904845373732317</v>
      </c>
      <c r="CX37" s="62">
        <f t="shared" si="59"/>
        <v>0</v>
      </c>
      <c r="CY37" s="62">
        <f t="shared" si="60"/>
        <v>1.3217720674774419E-2</v>
      </c>
      <c r="CZ37" s="62">
        <f t="shared" si="61"/>
        <v>6.6088603373872096E-3</v>
      </c>
      <c r="DA37" s="62">
        <f t="shared" si="62"/>
        <v>4.6321282315965141E-2</v>
      </c>
      <c r="DB37" s="62">
        <f t="shared" si="63"/>
        <v>1.0633904906189322</v>
      </c>
      <c r="DC37" s="62">
        <f t="shared" si="64"/>
        <v>0.61644271051738553</v>
      </c>
      <c r="DD37" s="62">
        <f t="shared" si="65"/>
        <v>1.7250434995434039</v>
      </c>
      <c r="DE37" s="62">
        <f t="shared" si="66"/>
        <v>0.44694778010154668</v>
      </c>
      <c r="DF37" s="62">
        <f t="shared" si="67"/>
        <v>0.16949493041583885</v>
      </c>
      <c r="DG37" s="62">
        <f t="shared" si="68"/>
        <v>0.67032439943341471</v>
      </c>
      <c r="DH37" s="62">
        <f t="shared" si="69"/>
        <v>0.14195309964565445</v>
      </c>
      <c r="DI37" s="62">
        <f t="shared" si="70"/>
        <v>0</v>
      </c>
      <c r="DJ37" s="62">
        <f t="shared" si="71"/>
        <v>0.98591970439585452</v>
      </c>
      <c r="DK37" s="62">
        <f t="shared" si="72"/>
        <v>6.9102784196901927</v>
      </c>
      <c r="DL37" s="77">
        <f t="shared" si="73"/>
        <v>66.67634066122686</v>
      </c>
      <c r="DM37" s="62">
        <f t="shared" si="74"/>
        <v>25.285508115041438</v>
      </c>
      <c r="DO37" s="62">
        <f t="shared" si="75"/>
        <v>0.98591970439585452</v>
      </c>
      <c r="DP37" s="62">
        <f t="shared" si="76"/>
        <v>7.8961981240860473</v>
      </c>
      <c r="DQ37" s="62">
        <f t="shared" si="77"/>
        <v>64.704501252435151</v>
      </c>
      <c r="DR37" s="62">
        <f t="shared" si="78"/>
        <v>26.271427819437292</v>
      </c>
    </row>
    <row r="38" spans="1:122" x14ac:dyDescent="0.25">
      <c r="A38" s="78">
        <f t="shared" si="2"/>
        <v>30</v>
      </c>
      <c r="B38" s="82" t="str">
        <f t="shared" si="3"/>
        <v>30 semi Cr2O3</v>
      </c>
      <c r="C38" s="4" t="s">
        <v>8</v>
      </c>
      <c r="D38" s="8">
        <v>0.72199999999999998</v>
      </c>
      <c r="E38" s="10">
        <f t="shared" si="89"/>
        <v>0.61370000000000002</v>
      </c>
      <c r="F38" s="80" t="str">
        <f t="shared" si="92"/>
        <v>30 Quant MnO</v>
      </c>
      <c r="G38" s="13" t="s">
        <v>9</v>
      </c>
      <c r="H38" s="5">
        <v>-66.522999999999996</v>
      </c>
      <c r="I38" s="10">
        <f t="shared" si="90"/>
        <v>-56.544550000000001</v>
      </c>
      <c r="K38" s="62">
        <v>330</v>
      </c>
      <c r="L38" s="62">
        <f t="shared" si="87"/>
        <v>40.869999999999997</v>
      </c>
      <c r="M38" s="62" t="e">
        <f t="shared" si="87"/>
        <v>#N/A</v>
      </c>
      <c r="N38" s="62">
        <f t="shared" si="87"/>
        <v>1.762</v>
      </c>
      <c r="O38" s="62">
        <f t="shared" si="87"/>
        <v>11.95</v>
      </c>
      <c r="P38" s="62">
        <f t="shared" si="6"/>
        <v>0.16900000000000001</v>
      </c>
      <c r="Q38" s="62">
        <f t="shared" si="87"/>
        <v>42.94</v>
      </c>
      <c r="R38" s="62">
        <f t="shared" si="87"/>
        <v>1.2849999999999999</v>
      </c>
      <c r="S38" s="62" t="e">
        <f t="shared" si="87"/>
        <v>#N/A</v>
      </c>
      <c r="T38" s="62" t="e">
        <f t="shared" si="87"/>
        <v>#N/A</v>
      </c>
      <c r="U38" s="62" t="e">
        <f t="shared" si="87"/>
        <v>#N/A</v>
      </c>
      <c r="V38" s="62">
        <f t="shared" si="87"/>
        <v>0.53569999999999995</v>
      </c>
      <c r="W38" s="62">
        <f t="shared" si="87"/>
        <v>0.49259999999999998</v>
      </c>
      <c r="X38" s="62">
        <f t="shared" si="87"/>
        <v>13</v>
      </c>
      <c r="AA38" s="62">
        <f t="shared" si="91"/>
        <v>43.97</v>
      </c>
      <c r="AB38" s="62">
        <f t="shared" si="91"/>
        <v>2.5000000000000001E-2</v>
      </c>
      <c r="AC38" s="62">
        <f t="shared" si="91"/>
        <v>0.84299999999999997</v>
      </c>
      <c r="AD38" s="62">
        <f t="shared" si="91"/>
        <v>10.117000000000001</v>
      </c>
      <c r="AE38" s="62">
        <f t="shared" si="91"/>
        <v>0.14199999999999999</v>
      </c>
      <c r="AF38" s="62">
        <f t="shared" si="91"/>
        <v>43.71</v>
      </c>
      <c r="AG38" s="62">
        <f t="shared" si="91"/>
        <v>1.246</v>
      </c>
      <c r="AH38" s="62">
        <f t="shared" si="91"/>
        <v>-6.3E-2</v>
      </c>
      <c r="AI38" s="62">
        <f t="shared" si="91"/>
        <v>6.0000000000000001E-3</v>
      </c>
      <c r="AJ38" s="62">
        <f t="shared" si="91"/>
        <v>3.0000000000000001E-3</v>
      </c>
      <c r="AK38" s="62" t="e">
        <f t="shared" si="91"/>
        <v>#N/A</v>
      </c>
      <c r="AL38" s="62" t="e">
        <f t="shared" si="91"/>
        <v>#N/A</v>
      </c>
      <c r="AM38" s="62">
        <f t="shared" si="91"/>
        <v>13</v>
      </c>
      <c r="AO38" s="62">
        <f t="shared" si="12"/>
        <v>0.73179662145294166</v>
      </c>
      <c r="AP38" s="62">
        <f t="shared" si="13"/>
        <v>3.1300863903843744E-4</v>
      </c>
      <c r="AQ38" s="62">
        <f t="shared" si="79"/>
        <v>8.267948214986269E-3</v>
      </c>
      <c r="AR38" s="62">
        <f t="shared" si="14"/>
        <v>0.12670006261740765</v>
      </c>
      <c r="AS38" s="62">
        <f t="shared" si="15"/>
        <v>2.0016915703411331E-3</v>
      </c>
      <c r="AT38" s="62">
        <f t="shared" si="16"/>
        <v>1.0844969779974394</v>
      </c>
      <c r="AU38" s="62">
        <f t="shared" si="17"/>
        <v>2.2218259629101286E-2</v>
      </c>
      <c r="AV38"/>
      <c r="AW38" s="62">
        <f t="shared" si="18"/>
        <v>1.2738853503184712E-4</v>
      </c>
      <c r="AX38" s="62">
        <f t="shared" si="19"/>
        <v>4.2271382274200368E-5</v>
      </c>
      <c r="AY38"/>
      <c r="AZ38"/>
      <c r="BB38" s="62">
        <f t="shared" si="20"/>
        <v>3.1300863903843744E-4</v>
      </c>
      <c r="BC38" s="62">
        <f t="shared" si="21"/>
        <v>0.12638705397836922</v>
      </c>
      <c r="BD38" s="62">
        <f t="shared" si="22"/>
        <v>0</v>
      </c>
      <c r="BE38" s="62">
        <f t="shared" si="23"/>
        <v>8.267948214986269E-3</v>
      </c>
      <c r="BF38" s="62">
        <f t="shared" si="24"/>
        <v>4.1339741074931345E-3</v>
      </c>
      <c r="BG38" s="62">
        <f t="shared" si="25"/>
        <v>1.8084285521608151E-2</v>
      </c>
      <c r="BH38" s="62">
        <f t="shared" si="26"/>
        <v>1.1948014380245415</v>
      </c>
      <c r="BI38" s="62">
        <f t="shared" si="27"/>
        <v>0.6873601021947392</v>
      </c>
      <c r="BJ38" s="62">
        <f t="shared" si="28"/>
        <v>1.738246712617656</v>
      </c>
      <c r="BK38" s="62">
        <f t="shared" si="29"/>
        <v>0.50744133582980222</v>
      </c>
      <c r="BL38" s="62">
        <f t="shared" si="30"/>
        <v>0.17991876636493698</v>
      </c>
      <c r="BM38" s="62">
        <f t="shared" si="31"/>
        <v>0.70989137046287887</v>
      </c>
      <c r="BN38" s="62">
        <f t="shared" si="32"/>
        <v>4.4092469927383776E-2</v>
      </c>
      <c r="BO38" s="62">
        <f t="shared" si="33"/>
        <v>0</v>
      </c>
      <c r="BP38" s="62">
        <f t="shared" si="34"/>
        <v>0.58233897177783844</v>
      </c>
      <c r="BQ38" s="62">
        <f t="shared" si="35"/>
        <v>2.5474722294224312</v>
      </c>
      <c r="BR38" s="62">
        <f t="shared" si="36"/>
        <v>71.481547310390496</v>
      </c>
      <c r="BS38" s="62">
        <f t="shared" si="37"/>
        <v>25.34454901848186</v>
      </c>
      <c r="BT38"/>
      <c r="BU38" s="62">
        <f t="shared" si="38"/>
        <v>47.574179999999998</v>
      </c>
      <c r="BV38" s="62">
        <f t="shared" si="39"/>
        <v>2.5000000000000001E-2</v>
      </c>
      <c r="BW38" s="62">
        <f t="shared" si="40"/>
        <v>0.18447939999999985</v>
      </c>
      <c r="BX38" s="62">
        <f t="shared" si="41"/>
        <v>10.117000000000001</v>
      </c>
      <c r="BY38" s="62">
        <f t="shared" si="42"/>
        <v>0.14199999999999999</v>
      </c>
      <c r="BZ38" s="62">
        <f t="shared" si="43"/>
        <v>43.709375000000001</v>
      </c>
      <c r="CA38" s="62">
        <f t="shared" si="44"/>
        <v>1.2336344000000001</v>
      </c>
      <c r="CB38"/>
      <c r="CC38" s="62">
        <f t="shared" si="45"/>
        <v>6.0000000000000001E-3</v>
      </c>
      <c r="CD38" s="62">
        <f t="shared" si="46"/>
        <v>3.0000000000000001E-3</v>
      </c>
      <c r="CE38"/>
      <c r="CF38"/>
      <c r="CG38" s="62">
        <f t="shared" si="47"/>
        <v>13</v>
      </c>
      <c r="CI38" s="62">
        <f t="shared" si="48"/>
        <v>0.79178130981110095</v>
      </c>
      <c r="CJ38" s="62">
        <f t="shared" si="49"/>
        <v>3.1300863903843744E-4</v>
      </c>
      <c r="CK38" s="62">
        <f t="shared" si="82"/>
        <v>1.8093311102393081E-3</v>
      </c>
      <c r="CL38" s="62">
        <f t="shared" si="50"/>
        <v>0.12670006261740765</v>
      </c>
      <c r="CM38" s="62">
        <f t="shared" si="51"/>
        <v>2.0016915703411331E-3</v>
      </c>
      <c r="CN38" s="62">
        <f t="shared" si="52"/>
        <v>1.084481471005647</v>
      </c>
      <c r="CO38" s="62">
        <f t="shared" si="53"/>
        <v>2.1997760342368049E-2</v>
      </c>
      <c r="CP38" s="62">
        <f t="shared" si="54"/>
        <v>0</v>
      </c>
      <c r="CQ38" s="62">
        <f t="shared" si="55"/>
        <v>1.2738853503184712E-4</v>
      </c>
      <c r="CR38" s="62">
        <f t="shared" si="56"/>
        <v>4.2271382274200368E-5</v>
      </c>
      <c r="CV38" s="62">
        <f t="shared" si="57"/>
        <v>3.1300863903843744E-4</v>
      </c>
      <c r="CW38" s="62">
        <f t="shared" si="58"/>
        <v>0.12638705397836922</v>
      </c>
      <c r="CX38" s="62">
        <f t="shared" si="59"/>
        <v>0</v>
      </c>
      <c r="CY38" s="62">
        <f t="shared" si="60"/>
        <v>1.8093311102393081E-3</v>
      </c>
      <c r="CZ38" s="62">
        <f t="shared" si="61"/>
        <v>9.0466555511965405E-4</v>
      </c>
      <c r="DA38" s="62">
        <f t="shared" si="62"/>
        <v>2.1093094787248395E-2</v>
      </c>
      <c r="DB38" s="62">
        <f t="shared" si="63"/>
        <v>1.1917771217671089</v>
      </c>
      <c r="DC38" s="62">
        <f t="shared" si="64"/>
        <v>0.70559959955186802</v>
      </c>
      <c r="DD38" s="62">
        <f t="shared" si="65"/>
        <v>1.6890274916879433</v>
      </c>
      <c r="DE38" s="62">
        <f t="shared" si="66"/>
        <v>0.48617752221524085</v>
      </c>
      <c r="DF38" s="62">
        <f t="shared" si="67"/>
        <v>0.21942207733662716</v>
      </c>
      <c r="DG38" s="62">
        <f t="shared" si="68"/>
        <v>0.7279103685332744</v>
      </c>
      <c r="DH38" s="62">
        <f t="shared" si="69"/>
        <v>4.3000986463366898E-2</v>
      </c>
      <c r="DI38" s="62">
        <f t="shared" si="70"/>
        <v>0</v>
      </c>
      <c r="DJ38" s="62">
        <f t="shared" si="71"/>
        <v>0.12428254826793277</v>
      </c>
      <c r="DK38" s="62">
        <f t="shared" si="72"/>
        <v>2.897759902740578</v>
      </c>
      <c r="DL38" s="77">
        <f t="shared" si="73"/>
        <v>66.790849977158501</v>
      </c>
      <c r="DM38" s="62">
        <f t="shared" si="74"/>
        <v>30.144106585369641</v>
      </c>
      <c r="DO38" s="62">
        <f t="shared" si="75"/>
        <v>0.12428254826793277</v>
      </c>
      <c r="DP38" s="62">
        <f t="shared" si="76"/>
        <v>3.0220424510085109</v>
      </c>
      <c r="DQ38" s="62">
        <f t="shared" si="77"/>
        <v>66.542284880622631</v>
      </c>
      <c r="DR38" s="62">
        <f t="shared" si="78"/>
        <v>30.268389133637573</v>
      </c>
    </row>
    <row r="39" spans="1:122" x14ac:dyDescent="0.25">
      <c r="A39" s="78">
        <f t="shared" si="2"/>
        <v>30</v>
      </c>
      <c r="B39" s="82" t="str">
        <f t="shared" si="3"/>
        <v>30 semi MnO</v>
      </c>
      <c r="C39" s="4" t="s">
        <v>9</v>
      </c>
      <c r="D39" s="9">
        <v>0.21199999999999999</v>
      </c>
      <c r="E39" s="10">
        <f t="shared" si="89"/>
        <v>0.1802</v>
      </c>
      <c r="F39" s="80" t="str">
        <f t="shared" si="92"/>
        <v>30 Quant MgO</v>
      </c>
      <c r="G39" s="13" t="s">
        <v>3</v>
      </c>
      <c r="H39" s="5">
        <v>-37.826999999999998</v>
      </c>
      <c r="I39" s="10">
        <f t="shared" si="90"/>
        <v>-32.152950000000004</v>
      </c>
      <c r="K39" s="62">
        <v>340</v>
      </c>
      <c r="L39" s="62">
        <f t="shared" si="87"/>
        <v>42.35</v>
      </c>
      <c r="M39" s="62" t="e">
        <f t="shared" si="87"/>
        <v>#N/A</v>
      </c>
      <c r="N39" s="62">
        <f t="shared" si="87"/>
        <v>2.2829999999999999</v>
      </c>
      <c r="O39" s="62">
        <f t="shared" si="87"/>
        <v>11.17</v>
      </c>
      <c r="P39" s="62">
        <f t="shared" si="6"/>
        <v>0.1646</v>
      </c>
      <c r="Q39" s="62">
        <f t="shared" si="87"/>
        <v>41.2</v>
      </c>
      <c r="R39" s="62">
        <f t="shared" si="87"/>
        <v>1.8140000000000001</v>
      </c>
      <c r="S39" s="62" t="e">
        <f t="shared" si="87"/>
        <v>#N/A</v>
      </c>
      <c r="T39" s="62">
        <f t="shared" si="87"/>
        <v>3.918E-2</v>
      </c>
      <c r="U39" s="62" t="e">
        <f t="shared" si="87"/>
        <v>#N/A</v>
      </c>
      <c r="V39" s="62">
        <f t="shared" si="87"/>
        <v>0.48809999999999998</v>
      </c>
      <c r="W39" s="62">
        <f t="shared" si="87"/>
        <v>0.46949999999999997</v>
      </c>
      <c r="X39" s="62">
        <f t="shared" si="87"/>
        <v>13</v>
      </c>
      <c r="AA39" s="62">
        <f t="shared" si="91"/>
        <v>45.527999999999999</v>
      </c>
      <c r="AB39" s="62">
        <f t="shared" si="91"/>
        <v>2.5999999999999999E-2</v>
      </c>
      <c r="AC39" s="62">
        <f t="shared" si="91"/>
        <v>1.3120000000000001</v>
      </c>
      <c r="AD39" s="62">
        <f t="shared" si="91"/>
        <v>9.4260000000000002</v>
      </c>
      <c r="AE39" s="62">
        <f t="shared" si="91"/>
        <v>0.13900000000000001</v>
      </c>
      <c r="AF39" s="62">
        <f t="shared" si="91"/>
        <v>41.811999999999998</v>
      </c>
      <c r="AG39" s="62">
        <f t="shared" si="91"/>
        <v>1.7270000000000001</v>
      </c>
      <c r="AH39" s="62">
        <f t="shared" si="91"/>
        <v>-2.8000000000000001E-2</v>
      </c>
      <c r="AI39" s="62">
        <f t="shared" si="91"/>
        <v>5.0999999999999997E-2</v>
      </c>
      <c r="AJ39" s="62">
        <f t="shared" si="91"/>
        <v>6.0000000000000001E-3</v>
      </c>
      <c r="AK39" s="62" t="e">
        <f t="shared" si="91"/>
        <v>#N/A</v>
      </c>
      <c r="AL39" s="62" t="e">
        <f t="shared" si="91"/>
        <v>#N/A</v>
      </c>
      <c r="AM39" s="62">
        <f t="shared" si="91"/>
        <v>13</v>
      </c>
      <c r="AO39" s="62">
        <f t="shared" si="12"/>
        <v>0.75772655404843137</v>
      </c>
      <c r="AP39" s="62">
        <f t="shared" si="13"/>
        <v>3.2552898459997491E-4</v>
      </c>
      <c r="AQ39" s="62">
        <f t="shared" si="79"/>
        <v>1.2867791290702238E-2</v>
      </c>
      <c r="AR39" s="62">
        <f t="shared" si="14"/>
        <v>0.11804633688165311</v>
      </c>
      <c r="AS39" s="62">
        <f t="shared" si="15"/>
        <v>1.9594023118127998E-3</v>
      </c>
      <c r="AT39" s="62">
        <f t="shared" si="16"/>
        <v>1.0374053453220988</v>
      </c>
      <c r="AU39" s="62">
        <f t="shared" si="17"/>
        <v>3.0795292439372329E-2</v>
      </c>
      <c r="AV39"/>
      <c r="AW39" s="62">
        <f t="shared" si="18"/>
        <v>1.0828025477707004E-3</v>
      </c>
      <c r="AX39" s="62">
        <f t="shared" si="19"/>
        <v>8.4542764548400736E-5</v>
      </c>
      <c r="AY39"/>
      <c r="AZ39"/>
      <c r="BB39" s="62">
        <f t="shared" si="20"/>
        <v>3.2552898459997491E-4</v>
      </c>
      <c r="BC39" s="62">
        <f t="shared" si="21"/>
        <v>0.11772080789705314</v>
      </c>
      <c r="BD39" s="62">
        <f t="shared" si="22"/>
        <v>0</v>
      </c>
      <c r="BE39" s="62">
        <f t="shared" si="23"/>
        <v>1.2867791290702238E-2</v>
      </c>
      <c r="BF39" s="62">
        <f t="shared" si="24"/>
        <v>6.4338956453511191E-3</v>
      </c>
      <c r="BG39" s="62">
        <f t="shared" si="25"/>
        <v>2.436139679402121E-2</v>
      </c>
      <c r="BH39" s="62">
        <f t="shared" si="26"/>
        <v>1.1327241587369434</v>
      </c>
      <c r="BI39" s="62">
        <f t="shared" si="27"/>
        <v>0.69613596916968667</v>
      </c>
      <c r="BJ39" s="62">
        <f t="shared" si="28"/>
        <v>1.6271593609621917</v>
      </c>
      <c r="BK39" s="62">
        <f t="shared" si="29"/>
        <v>0.4365881895672567</v>
      </c>
      <c r="BL39" s="62">
        <f t="shared" si="30"/>
        <v>0.25954777960242997</v>
      </c>
      <c r="BM39" s="62">
        <f t="shared" si="31"/>
        <v>0.727256790593659</v>
      </c>
      <c r="BN39" s="62">
        <f t="shared" si="32"/>
        <v>4.4761216232061023E-2</v>
      </c>
      <c r="BO39" s="62">
        <f t="shared" si="33"/>
        <v>0</v>
      </c>
      <c r="BP39" s="62">
        <f t="shared" si="34"/>
        <v>0.8846800371707958</v>
      </c>
      <c r="BQ39" s="62">
        <f t="shared" si="35"/>
        <v>3.349765462366467</v>
      </c>
      <c r="BR39" s="62">
        <f t="shared" si="36"/>
        <v>60.032191546932168</v>
      </c>
      <c r="BS39" s="62">
        <f t="shared" si="37"/>
        <v>35.688601737298512</v>
      </c>
      <c r="BT39"/>
      <c r="BU39" s="62">
        <f t="shared" si="38"/>
        <v>49.450012000000001</v>
      </c>
      <c r="BV39" s="62">
        <f t="shared" si="39"/>
        <v>2.5999999999999999E-2</v>
      </c>
      <c r="BW39" s="62">
        <f t="shared" si="40"/>
        <v>0.62336959999999997</v>
      </c>
      <c r="BX39" s="62">
        <f t="shared" si="41"/>
        <v>9.4260000000000002</v>
      </c>
      <c r="BY39" s="62">
        <f t="shared" si="42"/>
        <v>0.13900000000000001</v>
      </c>
      <c r="BZ39" s="62">
        <f t="shared" si="43"/>
        <v>41.825609999999998</v>
      </c>
      <c r="CA39" s="62">
        <f t="shared" si="44"/>
        <v>1.6984728000000002</v>
      </c>
      <c r="CB39"/>
      <c r="CC39" s="62">
        <f t="shared" si="45"/>
        <v>5.0999999999999997E-2</v>
      </c>
      <c r="CD39" s="62">
        <f t="shared" si="46"/>
        <v>6.0000000000000001E-3</v>
      </c>
      <c r="CE39"/>
      <c r="CF39"/>
      <c r="CG39" s="62">
        <f t="shared" si="47"/>
        <v>13</v>
      </c>
      <c r="CI39" s="62">
        <f t="shared" si="48"/>
        <v>0.82300094865607054</v>
      </c>
      <c r="CJ39" s="62">
        <f t="shared" si="49"/>
        <v>3.2552898459997491E-4</v>
      </c>
      <c r="CK39" s="62">
        <f t="shared" si="82"/>
        <v>6.113864260494312E-3</v>
      </c>
      <c r="CL39" s="62">
        <f t="shared" si="50"/>
        <v>0.11804633688165311</v>
      </c>
      <c r="CM39" s="62">
        <f t="shared" si="51"/>
        <v>1.9594023118127998E-3</v>
      </c>
      <c r="CN39" s="62">
        <f t="shared" si="52"/>
        <v>1.0377430255753712</v>
      </c>
      <c r="CO39" s="62">
        <f t="shared" si="53"/>
        <v>3.0286604850213984E-2</v>
      </c>
      <c r="CP39" s="62">
        <f t="shared" si="54"/>
        <v>0</v>
      </c>
      <c r="CQ39" s="62">
        <f t="shared" si="55"/>
        <v>1.0828025477707004E-3</v>
      </c>
      <c r="CR39" s="62">
        <f t="shared" si="56"/>
        <v>8.4542764548400736E-5</v>
      </c>
      <c r="CV39" s="62">
        <f t="shared" si="57"/>
        <v>3.2552898459997491E-4</v>
      </c>
      <c r="CW39" s="62">
        <f t="shared" si="58"/>
        <v>0.11772080789705314</v>
      </c>
      <c r="CX39" s="62">
        <f t="shared" si="59"/>
        <v>0</v>
      </c>
      <c r="CY39" s="62">
        <f t="shared" si="60"/>
        <v>6.113864260494312E-3</v>
      </c>
      <c r="CZ39" s="62">
        <f t="shared" si="61"/>
        <v>3.056932130247156E-3</v>
      </c>
      <c r="DA39" s="62">
        <f t="shared" si="62"/>
        <v>2.7229672719966829E-2</v>
      </c>
      <c r="DB39" s="62">
        <f t="shared" si="63"/>
        <v>1.1301935630642703</v>
      </c>
      <c r="DC39" s="62">
        <f t="shared" si="64"/>
        <v>0.70796839351570884</v>
      </c>
      <c r="DD39" s="62">
        <f t="shared" si="65"/>
        <v>1.5963898578181273</v>
      </c>
      <c r="DE39" s="62">
        <f t="shared" si="66"/>
        <v>0.42222516954856154</v>
      </c>
      <c r="DF39" s="62">
        <f t="shared" si="67"/>
        <v>0.2857432239671473</v>
      </c>
      <c r="DG39" s="62">
        <f t="shared" si="68"/>
        <v>0.73858052735052282</v>
      </c>
      <c r="DH39" s="62">
        <f t="shared" si="69"/>
        <v>4.4074948166820838E-2</v>
      </c>
      <c r="DI39" s="62">
        <f t="shared" si="70"/>
        <v>0</v>
      </c>
      <c r="DJ39" s="62">
        <f t="shared" si="71"/>
        <v>0.41389286842061118</v>
      </c>
      <c r="DK39" s="62">
        <f t="shared" si="72"/>
        <v>3.6867574640299043</v>
      </c>
      <c r="DL39" s="77">
        <f t="shared" si="73"/>
        <v>57.167113661010148</v>
      </c>
      <c r="DM39" s="62">
        <f t="shared" si="74"/>
        <v>38.688161058372508</v>
      </c>
      <c r="DO39" s="62">
        <f t="shared" si="75"/>
        <v>0.41389286842061118</v>
      </c>
      <c r="DP39" s="62">
        <f t="shared" si="76"/>
        <v>4.1006503324505159</v>
      </c>
      <c r="DQ39" s="62">
        <f t="shared" si="77"/>
        <v>56.339327924168927</v>
      </c>
      <c r="DR39" s="62">
        <f t="shared" si="78"/>
        <v>39.102053926793118</v>
      </c>
    </row>
    <row r="40" spans="1:122" x14ac:dyDescent="0.25">
      <c r="A40" s="78">
        <f t="shared" si="2"/>
        <v>30</v>
      </c>
      <c r="B40" s="82" t="str">
        <f t="shared" si="3"/>
        <v>30 semi Fe2O3</v>
      </c>
      <c r="C40" s="7" t="s">
        <v>10</v>
      </c>
      <c r="D40" s="8">
        <v>13.734</v>
      </c>
      <c r="E40" s="10">
        <f t="shared" si="89"/>
        <v>11.673900000000001</v>
      </c>
      <c r="F40" s="80" t="str">
        <f t="shared" si="92"/>
        <v>30 Quant CaO</v>
      </c>
      <c r="G40" s="13" t="s">
        <v>6</v>
      </c>
      <c r="H40" s="5">
        <v>2.42</v>
      </c>
      <c r="I40" s="10">
        <f t="shared" si="90"/>
        <v>2.0569999999999999</v>
      </c>
      <c r="K40" s="62">
        <v>350</v>
      </c>
      <c r="L40" s="62">
        <f t="shared" si="87"/>
        <v>42.28</v>
      </c>
      <c r="M40" s="62">
        <f t="shared" si="87"/>
        <v>5.1479999999999998E-2</v>
      </c>
      <c r="N40" s="62">
        <f t="shared" si="87"/>
        <v>2.4849999999999999</v>
      </c>
      <c r="O40" s="62">
        <f t="shared" si="87"/>
        <v>11.35</v>
      </c>
      <c r="P40" s="62">
        <f t="shared" si="6"/>
        <v>0.15190000000000001</v>
      </c>
      <c r="Q40" s="62">
        <f t="shared" si="87"/>
        <v>40.950000000000003</v>
      </c>
      <c r="R40" s="62">
        <f t="shared" si="87"/>
        <v>1.718</v>
      </c>
      <c r="S40" s="62" t="e">
        <f t="shared" si="87"/>
        <v>#N/A</v>
      </c>
      <c r="T40" s="62" t="e">
        <f t="shared" si="87"/>
        <v>#N/A</v>
      </c>
      <c r="U40" s="62" t="e">
        <f t="shared" si="87"/>
        <v>#N/A</v>
      </c>
      <c r="V40" s="62">
        <f t="shared" si="87"/>
        <v>0.51639999999999997</v>
      </c>
      <c r="W40" s="62">
        <f t="shared" si="87"/>
        <v>0.50060000000000004</v>
      </c>
      <c r="X40" s="62">
        <f t="shared" si="87"/>
        <v>13</v>
      </c>
      <c r="AA40" s="62">
        <f t="shared" si="91"/>
        <v>45.356999999999999</v>
      </c>
      <c r="AB40" s="62">
        <f t="shared" si="91"/>
        <v>3.5999999999999997E-2</v>
      </c>
      <c r="AC40" s="62">
        <f t="shared" si="91"/>
        <v>1.71</v>
      </c>
      <c r="AD40" s="62">
        <f t="shared" si="91"/>
        <v>9.6519999999999992</v>
      </c>
      <c r="AE40" s="62">
        <f t="shared" si="91"/>
        <v>0.14399999999999999</v>
      </c>
      <c r="AF40" s="62">
        <f t="shared" si="91"/>
        <v>41.585000000000001</v>
      </c>
      <c r="AG40" s="62">
        <f t="shared" si="91"/>
        <v>1.542</v>
      </c>
      <c r="AH40" s="62">
        <f t="shared" si="91"/>
        <v>-5.8000000000000003E-2</v>
      </c>
      <c r="AI40" s="62">
        <f t="shared" si="91"/>
        <v>2.7E-2</v>
      </c>
      <c r="AJ40" s="62">
        <f t="shared" si="91"/>
        <v>5.0000000000000001E-3</v>
      </c>
      <c r="AK40" s="62" t="e">
        <f t="shared" si="91"/>
        <v>#N/A</v>
      </c>
      <c r="AL40" s="62" t="e">
        <f t="shared" si="91"/>
        <v>#N/A</v>
      </c>
      <c r="AM40" s="62">
        <f t="shared" si="91"/>
        <v>13</v>
      </c>
      <c r="AO40" s="62">
        <f t="shared" si="12"/>
        <v>0.75488058583673123</v>
      </c>
      <c r="AP40" s="62">
        <f t="shared" si="13"/>
        <v>4.5073244021534987E-4</v>
      </c>
      <c r="AQ40" s="62">
        <f t="shared" si="79"/>
        <v>1.6771282856021971E-2</v>
      </c>
      <c r="AR40" s="62">
        <f t="shared" si="14"/>
        <v>0.12087664370695053</v>
      </c>
      <c r="AS40" s="62">
        <f t="shared" si="15"/>
        <v>2.0298844093600225E-3</v>
      </c>
      <c r="AT40" s="62">
        <f t="shared" si="16"/>
        <v>1.0317732059030775</v>
      </c>
      <c r="AU40" s="62">
        <f t="shared" si="17"/>
        <v>2.7496433666191158E-2</v>
      </c>
      <c r="AV40"/>
      <c r="AW40" s="62">
        <f t="shared" si="18"/>
        <v>5.7324840764331206E-4</v>
      </c>
      <c r="AX40" s="62">
        <f t="shared" si="19"/>
        <v>7.0452303790333949E-5</v>
      </c>
      <c r="AY40"/>
      <c r="AZ40"/>
      <c r="BB40" s="62">
        <f t="shared" si="20"/>
        <v>4.5073244021534987E-4</v>
      </c>
      <c r="BC40" s="62">
        <f t="shared" si="21"/>
        <v>0.12042591126673519</v>
      </c>
      <c r="BD40" s="62">
        <f t="shared" si="22"/>
        <v>0</v>
      </c>
      <c r="BE40" s="62">
        <f t="shared" si="23"/>
        <v>1.6771282856021971E-2</v>
      </c>
      <c r="BF40" s="62">
        <f t="shared" si="24"/>
        <v>8.3856414280109853E-3</v>
      </c>
      <c r="BG40" s="62">
        <f t="shared" si="25"/>
        <v>1.9110792238180171E-2</v>
      </c>
      <c r="BH40" s="62">
        <f t="shared" si="26"/>
        <v>1.1351182093409926</v>
      </c>
      <c r="BI40" s="62">
        <f t="shared" si="27"/>
        <v>0.69988771850434894</v>
      </c>
      <c r="BJ40" s="62">
        <f t="shared" si="28"/>
        <v>1.6218575913386872</v>
      </c>
      <c r="BK40" s="62">
        <f t="shared" si="29"/>
        <v>0.43523049083664361</v>
      </c>
      <c r="BL40" s="62">
        <f t="shared" si="30"/>
        <v>0.26465722766770533</v>
      </c>
      <c r="BM40" s="62">
        <f t="shared" si="31"/>
        <v>0.72783488461075541</v>
      </c>
      <c r="BN40" s="62">
        <f t="shared" si="32"/>
        <v>6.1927842391945889E-2</v>
      </c>
      <c r="BO40" s="62">
        <f t="shared" si="33"/>
        <v>0</v>
      </c>
      <c r="BP40" s="62">
        <f t="shared" si="34"/>
        <v>1.1521351346735198</v>
      </c>
      <c r="BQ40" s="62">
        <f t="shared" si="35"/>
        <v>2.6257043516676974</v>
      </c>
      <c r="BR40" s="62">
        <f t="shared" si="36"/>
        <v>59.797970671521739</v>
      </c>
      <c r="BS40" s="62">
        <f t="shared" si="37"/>
        <v>36.362261999745101</v>
      </c>
      <c r="BT40"/>
      <c r="BU40" s="62">
        <f t="shared" si="38"/>
        <v>49.244128000000003</v>
      </c>
      <c r="BV40" s="62">
        <f t="shared" si="39"/>
        <v>3.5999999999999997E-2</v>
      </c>
      <c r="BW40" s="62">
        <f t="shared" si="40"/>
        <v>0.99581799999999987</v>
      </c>
      <c r="BX40" s="62">
        <f t="shared" si="41"/>
        <v>9.6519999999999992</v>
      </c>
      <c r="BY40" s="62">
        <f t="shared" si="42"/>
        <v>0.14399999999999999</v>
      </c>
      <c r="BZ40" s="62">
        <f t="shared" si="43"/>
        <v>41.600312500000001</v>
      </c>
      <c r="CA40" s="62">
        <f t="shared" si="44"/>
        <v>1.5196888000000002</v>
      </c>
      <c r="CB40"/>
      <c r="CC40" s="62">
        <f t="shared" si="45"/>
        <v>2.7E-2</v>
      </c>
      <c r="CD40" s="62">
        <f t="shared" si="46"/>
        <v>5.0000000000000001E-3</v>
      </c>
      <c r="CE40"/>
      <c r="CF40"/>
      <c r="CG40" s="62">
        <f t="shared" si="47"/>
        <v>13</v>
      </c>
      <c r="CI40" s="62">
        <f t="shared" si="48"/>
        <v>0.81957440292918371</v>
      </c>
      <c r="CJ40" s="62">
        <f t="shared" si="49"/>
        <v>4.5073244021534987E-4</v>
      </c>
      <c r="CK40" s="62">
        <f t="shared" si="82"/>
        <v>9.7667516673205172E-3</v>
      </c>
      <c r="CL40" s="62">
        <f t="shared" si="50"/>
        <v>0.12087664370695053</v>
      </c>
      <c r="CM40" s="62">
        <f t="shared" si="51"/>
        <v>2.0298844093600225E-3</v>
      </c>
      <c r="CN40" s="62">
        <f t="shared" si="52"/>
        <v>1.0321531272019928</v>
      </c>
      <c r="CO40" s="62">
        <f t="shared" si="53"/>
        <v>2.7098587731811702E-2</v>
      </c>
      <c r="CP40" s="62">
        <f t="shared" si="54"/>
        <v>0</v>
      </c>
      <c r="CQ40" s="62">
        <f t="shared" si="55"/>
        <v>5.7324840764331206E-4</v>
      </c>
      <c r="CR40" s="62">
        <f t="shared" si="56"/>
        <v>7.0452303790333949E-5</v>
      </c>
      <c r="CV40" s="62">
        <f t="shared" si="57"/>
        <v>4.5073244021534987E-4</v>
      </c>
      <c r="CW40" s="62">
        <f t="shared" si="58"/>
        <v>0.12042591126673519</v>
      </c>
      <c r="CX40" s="62">
        <f t="shared" si="59"/>
        <v>0</v>
      </c>
      <c r="CY40" s="62">
        <f t="shared" si="60"/>
        <v>9.7667516673205172E-3</v>
      </c>
      <c r="CZ40" s="62">
        <f t="shared" si="61"/>
        <v>4.8833758336602586E-3</v>
      </c>
      <c r="DA40" s="62">
        <f t="shared" si="62"/>
        <v>2.2215211898151444E-2</v>
      </c>
      <c r="DB40" s="62">
        <f t="shared" si="63"/>
        <v>1.1323937109799367</v>
      </c>
      <c r="DC40" s="62">
        <f t="shared" si="64"/>
        <v>0.72094680366925734</v>
      </c>
      <c r="DD40" s="62">
        <f t="shared" si="65"/>
        <v>1.5707035598418928</v>
      </c>
      <c r="DE40" s="62">
        <f t="shared" si="66"/>
        <v>0.41144690731067934</v>
      </c>
      <c r="DF40" s="62">
        <f t="shared" si="67"/>
        <v>0.309499896358578</v>
      </c>
      <c r="DG40" s="62">
        <f t="shared" si="68"/>
        <v>0.74849612384128439</v>
      </c>
      <c r="DH40" s="62">
        <f t="shared" si="69"/>
        <v>6.0218406730310058E-2</v>
      </c>
      <c r="DI40" s="62">
        <f t="shared" si="70"/>
        <v>0</v>
      </c>
      <c r="DJ40" s="62">
        <f t="shared" si="71"/>
        <v>0.65242499969121537</v>
      </c>
      <c r="DK40" s="62">
        <f t="shared" si="72"/>
        <v>2.9679795513359388</v>
      </c>
      <c r="DL40" s="77">
        <f t="shared" si="73"/>
        <v>54.969811359761302</v>
      </c>
      <c r="DM40" s="62">
        <f t="shared" si="74"/>
        <v>41.349565682481234</v>
      </c>
      <c r="DO40" s="62">
        <f t="shared" si="75"/>
        <v>0.65242499969121537</v>
      </c>
      <c r="DP40" s="62">
        <f t="shared" si="76"/>
        <v>3.6204045510271543</v>
      </c>
      <c r="DQ40" s="62">
        <f t="shared" si="77"/>
        <v>53.664961360378868</v>
      </c>
      <c r="DR40" s="62">
        <f t="shared" si="78"/>
        <v>42.001990682172448</v>
      </c>
    </row>
    <row r="41" spans="1:122" x14ac:dyDescent="0.25">
      <c r="A41" s="78">
        <f t="shared" si="2"/>
        <v>30</v>
      </c>
      <c r="B41" s="82" t="str">
        <f t="shared" si="3"/>
        <v>30 semi NiO</v>
      </c>
      <c r="C41" s="4" t="s">
        <v>11</v>
      </c>
      <c r="D41" s="8">
        <v>0.48599999999999999</v>
      </c>
      <c r="E41" s="10">
        <f t="shared" si="89"/>
        <v>0.41310000000000002</v>
      </c>
      <c r="F41" s="80" t="str">
        <f t="shared" si="92"/>
        <v>30 Quant Na2O</v>
      </c>
      <c r="G41" s="13" t="s">
        <v>26</v>
      </c>
      <c r="H41" s="5">
        <v>47.015999999999998</v>
      </c>
      <c r="I41" s="10">
        <f t="shared" si="90"/>
        <v>39.9636</v>
      </c>
      <c r="K41" s="62">
        <v>360</v>
      </c>
      <c r="L41" s="62">
        <f t="shared" si="87"/>
        <v>42.58</v>
      </c>
      <c r="M41" s="62" t="e">
        <f t="shared" si="87"/>
        <v>#N/A</v>
      </c>
      <c r="N41" s="62">
        <f t="shared" si="87"/>
        <v>3.09</v>
      </c>
      <c r="O41" s="62">
        <f t="shared" si="87"/>
        <v>10.78</v>
      </c>
      <c r="P41" s="62">
        <f t="shared" si="6"/>
        <v>0.13400000000000001</v>
      </c>
      <c r="Q41" s="62">
        <f t="shared" si="87"/>
        <v>38.64</v>
      </c>
      <c r="R41" s="62">
        <f t="shared" si="87"/>
        <v>3.7949999999999999</v>
      </c>
      <c r="S41" s="62" t="e">
        <f t="shared" si="87"/>
        <v>#N/A</v>
      </c>
      <c r="T41" s="62">
        <f t="shared" ref="T41:X45" si="93">INDEX($A$5:$I$700,(MATCH((CONCATENATE($K41,$L$3,T$5)),$B$5:$B$700,0)),4)</f>
        <v>9.2160000000000006E-2</v>
      </c>
      <c r="U41" s="62" t="e">
        <f t="shared" si="93"/>
        <v>#N/A</v>
      </c>
      <c r="V41" s="62">
        <f t="shared" si="93"/>
        <v>0.46939999999999998</v>
      </c>
      <c r="W41" s="62">
        <f t="shared" si="93"/>
        <v>0.41570000000000001</v>
      </c>
      <c r="X41" s="62">
        <f t="shared" si="93"/>
        <v>11</v>
      </c>
      <c r="AA41" s="62">
        <f t="shared" si="91"/>
        <v>82.391999999999996</v>
      </c>
      <c r="AB41" s="62">
        <f t="shared" si="91"/>
        <v>-5.0999999999999997E-2</v>
      </c>
      <c r="AC41" s="62">
        <f t="shared" si="91"/>
        <v>3.5470000000000002</v>
      </c>
      <c r="AD41" s="62">
        <f t="shared" si="91"/>
        <v>8.673</v>
      </c>
      <c r="AE41" s="62">
        <f t="shared" si="91"/>
        <v>0.28599999999999998</v>
      </c>
      <c r="AF41" s="62">
        <f t="shared" si="91"/>
        <v>0.31900000000000001</v>
      </c>
      <c r="AG41" s="62">
        <f t="shared" si="91"/>
        <v>4.8819999999999997</v>
      </c>
      <c r="AH41" s="62">
        <f t="shared" si="91"/>
        <v>-0.14799999999999999</v>
      </c>
      <c r="AI41" s="62">
        <f t="shared" si="91"/>
        <v>9.7000000000000003E-2</v>
      </c>
      <c r="AJ41" s="62">
        <f t="shared" si="91"/>
        <v>3.0000000000000001E-3</v>
      </c>
      <c r="AK41" s="62" t="e">
        <f t="shared" si="91"/>
        <v>#N/A</v>
      </c>
      <c r="AL41" s="62" t="e">
        <f t="shared" si="91"/>
        <v>#N/A</v>
      </c>
      <c r="AM41" s="62">
        <f t="shared" si="91"/>
        <v>11</v>
      </c>
      <c r="AO41" s="114">
        <f t="shared" si="12"/>
        <v>1.3712573853707246</v>
      </c>
      <c r="AP41" s="114">
        <f t="shared" si="13"/>
        <v>-6.3853762363841229E-4</v>
      </c>
      <c r="AQ41" s="114">
        <f t="shared" si="79"/>
        <v>3.4788152216555512E-2</v>
      </c>
      <c r="AR41" s="114">
        <f t="shared" si="14"/>
        <v>0.10861615529117095</v>
      </c>
      <c r="AS41" s="114">
        <f t="shared" si="15"/>
        <v>4.0315759797011561E-3</v>
      </c>
      <c r="AT41" s="114">
        <f t="shared" si="16"/>
        <v>7.9147686108712693E-3</v>
      </c>
      <c r="AU41" s="114">
        <f t="shared" si="17"/>
        <v>8.7054208273894429E-2</v>
      </c>
      <c r="AV41"/>
      <c r="AW41" s="114">
        <f t="shared" si="18"/>
        <v>2.0594479830148621E-3</v>
      </c>
      <c r="AX41" s="114">
        <f t="shared" si="19"/>
        <v>4.2271382274200368E-5</v>
      </c>
      <c r="AY41" s="114"/>
      <c r="AZ41" s="114"/>
      <c r="BA41" s="114"/>
      <c r="BB41" s="114">
        <f t="shared" si="20"/>
        <v>-6.3853762363841229E-4</v>
      </c>
      <c r="BC41" s="114">
        <f t="shared" si="21"/>
        <v>0.10925469291480937</v>
      </c>
      <c r="BD41" s="114">
        <f t="shared" si="22"/>
        <v>0</v>
      </c>
      <c r="BE41" s="114">
        <f t="shared" si="23"/>
        <v>3.4788152216555512E-2</v>
      </c>
      <c r="BF41" s="114">
        <f t="shared" si="24"/>
        <v>1.7394076108277756E-2</v>
      </c>
      <c r="BG41" s="114">
        <f t="shared" si="25"/>
        <v>6.9660132165616673E-2</v>
      </c>
      <c r="BH41" s="114">
        <f t="shared" si="26"/>
        <v>5.1540905339765117E-2</v>
      </c>
      <c r="BI41" s="114">
        <f t="shared" si="27"/>
        <v>1.1971489688229355</v>
      </c>
      <c r="BJ41" s="114">
        <f t="shared" si="28"/>
        <v>4.3053042421647258E-2</v>
      </c>
      <c r="BK41" s="114">
        <f t="shared" si="29"/>
        <v>-1.1456080634831705</v>
      </c>
      <c r="BL41" s="114">
        <f t="shared" si="30"/>
        <v>2.342757032306106</v>
      </c>
      <c r="BM41" s="114">
        <f t="shared" si="31"/>
        <v>1.2835646394731914</v>
      </c>
      <c r="BN41" s="114">
        <f t="shared" si="32"/>
        <v>-4.9747212099928592E-2</v>
      </c>
      <c r="BO41" s="114">
        <f t="shared" si="33"/>
        <v>0</v>
      </c>
      <c r="BP41" s="114">
        <f t="shared" si="34"/>
        <v>1.3551383057277693</v>
      </c>
      <c r="BQ41" s="114">
        <f t="shared" si="35"/>
        <v>5.427084076903756</v>
      </c>
      <c r="BR41" s="114">
        <f t="shared" si="36"/>
        <v>-89.252074126423281</v>
      </c>
      <c r="BS41" s="114">
        <f t="shared" si="37"/>
        <v>182.51959895589169</v>
      </c>
      <c r="BT41"/>
      <c r="BU41" s="114">
        <f t="shared" si="38"/>
        <v>93.834267999999994</v>
      </c>
      <c r="BV41" s="114">
        <f t="shared" si="39"/>
        <v>-5.0999999999999997E-2</v>
      </c>
      <c r="BW41" s="114">
        <f t="shared" si="40"/>
        <v>2.7148826000000001</v>
      </c>
      <c r="BX41" s="114">
        <f t="shared" si="41"/>
        <v>8.673</v>
      </c>
      <c r="BY41" s="114">
        <f t="shared" si="42"/>
        <v>0.28599999999999998</v>
      </c>
      <c r="BZ41" s="114">
        <f t="shared" si="43"/>
        <v>0.64380750000000009</v>
      </c>
      <c r="CA41" s="114">
        <f t="shared" si="44"/>
        <v>4.7474647999999995</v>
      </c>
      <c r="CB41" s="114"/>
      <c r="CC41" s="114">
        <f t="shared" si="45"/>
        <v>9.7000000000000003E-2</v>
      </c>
      <c r="CD41" s="114">
        <f t="shared" si="46"/>
        <v>3.0000000000000001E-3</v>
      </c>
      <c r="CE41" s="114"/>
      <c r="CF41" s="114"/>
      <c r="CG41" s="114">
        <f t="shared" si="47"/>
        <v>11</v>
      </c>
      <c r="CH41" s="114"/>
      <c r="CI41" s="114">
        <f t="shared" si="48"/>
        <v>1.5616920695681118</v>
      </c>
      <c r="CJ41" s="114">
        <f t="shared" si="49"/>
        <v>-6.3853762363841229E-4</v>
      </c>
      <c r="CK41" s="114">
        <f t="shared" si="82"/>
        <v>2.662693801490781E-2</v>
      </c>
      <c r="CL41" s="114">
        <f t="shared" si="50"/>
        <v>0.10861615529117095</v>
      </c>
      <c r="CM41" s="114">
        <f t="shared" si="51"/>
        <v>4.0315759797011561E-3</v>
      </c>
      <c r="CN41" s="114">
        <f t="shared" si="52"/>
        <v>1.5973628189478072E-2</v>
      </c>
      <c r="CO41" s="114">
        <f t="shared" si="53"/>
        <v>8.4655221112696147E-2</v>
      </c>
      <c r="CP41" s="114">
        <f t="shared" si="54"/>
        <v>0</v>
      </c>
      <c r="CQ41" s="114">
        <f t="shared" si="55"/>
        <v>2.0594479830148621E-3</v>
      </c>
      <c r="CR41" s="114">
        <f t="shared" si="56"/>
        <v>4.2271382274200368E-5</v>
      </c>
      <c r="CS41" s="114"/>
      <c r="CT41" s="114"/>
      <c r="CU41" s="114"/>
      <c r="CV41" s="114">
        <f t="shared" si="57"/>
        <v>-6.3853762363841229E-4</v>
      </c>
      <c r="CW41" s="114">
        <f t="shared" si="58"/>
        <v>0.10925469291480937</v>
      </c>
      <c r="CX41" s="114">
        <f t="shared" si="59"/>
        <v>0</v>
      </c>
      <c r="CY41" s="114">
        <f t="shared" si="60"/>
        <v>2.662693801490781E-2</v>
      </c>
      <c r="CZ41" s="114">
        <f t="shared" si="61"/>
        <v>1.3313469007453905E-2</v>
      </c>
      <c r="DA41" s="114">
        <f t="shared" si="62"/>
        <v>7.134175210524224E-2</v>
      </c>
      <c r="DB41" s="114">
        <f t="shared" si="63"/>
        <v>5.7918144978746339E-2</v>
      </c>
      <c r="DC41" s="114">
        <f t="shared" si="64"/>
        <v>1.2496981231322351</v>
      </c>
      <c r="DD41" s="114">
        <f t="shared" si="65"/>
        <v>4.6345708540860002E-2</v>
      </c>
      <c r="DE41" s="114">
        <f t="shared" si="66"/>
        <v>-1.1917799781534888</v>
      </c>
      <c r="DF41" s="114">
        <f t="shared" si="67"/>
        <v>2.4414781012857238</v>
      </c>
      <c r="DG41" s="114">
        <f t="shared" si="68"/>
        <v>1.3337148066212927</v>
      </c>
      <c r="DH41" s="114">
        <f t="shared" si="69"/>
        <v>-4.7876624032991227E-2</v>
      </c>
      <c r="DI41" s="114">
        <f t="shared" si="70"/>
        <v>0</v>
      </c>
      <c r="DJ41" s="114">
        <f t="shared" si="71"/>
        <v>0.99822457854996693</v>
      </c>
      <c r="DK41" s="114">
        <f t="shared" si="72"/>
        <v>5.3491010035325841</v>
      </c>
      <c r="DL41" s="116">
        <f t="shared" si="73"/>
        <v>-89.357932613242241</v>
      </c>
      <c r="DM41" s="114">
        <f t="shared" si="74"/>
        <v>183.05848365519267</v>
      </c>
      <c r="DN41" s="114"/>
      <c r="DO41" s="114">
        <f t="shared" si="75"/>
        <v>0.99822457854996693</v>
      </c>
      <c r="DP41" s="114">
        <f t="shared" si="76"/>
        <v>6.3473255820825507</v>
      </c>
      <c r="DQ41" s="114">
        <f t="shared" si="77"/>
        <v>-91.354381770342172</v>
      </c>
      <c r="DR41" s="114">
        <f t="shared" si="78"/>
        <v>184.05670823374265</v>
      </c>
    </row>
    <row r="42" spans="1:122" x14ac:dyDescent="0.25">
      <c r="A42" s="78">
        <f t="shared" si="2"/>
        <v>30</v>
      </c>
      <c r="B42" s="82" t="str">
        <f t="shared" si="3"/>
        <v>30 semi LOI</v>
      </c>
      <c r="C42" s="4" t="s">
        <v>12</v>
      </c>
      <c r="D42" s="5">
        <v>15</v>
      </c>
      <c r="E42" s="5"/>
      <c r="F42" s="80" t="str">
        <f t="shared" si="92"/>
        <v>30 Quant K2O</v>
      </c>
      <c r="G42" s="13" t="s">
        <v>13</v>
      </c>
      <c r="H42" s="5">
        <v>-0.17699999999999999</v>
      </c>
      <c r="I42" s="10">
        <f t="shared" si="90"/>
        <v>-0.15045</v>
      </c>
      <c r="K42" s="62">
        <v>370</v>
      </c>
      <c r="L42" s="62">
        <f t="shared" ref="L42:S45" si="94">INDEX($A$5:$I$700,(MATCH((CONCATENATE($K42,$L$3,L$5)),$B$5:$B$700,0)),4)</f>
        <v>43.04</v>
      </c>
      <c r="M42" s="62">
        <f t="shared" si="94"/>
        <v>5.8590000000000003E-2</v>
      </c>
      <c r="N42" s="62">
        <f t="shared" si="94"/>
        <v>2.3090000000000002</v>
      </c>
      <c r="O42" s="62">
        <f t="shared" si="94"/>
        <v>11.02</v>
      </c>
      <c r="P42" s="62">
        <f t="shared" si="6"/>
        <v>0.15590000000000001</v>
      </c>
      <c r="Q42" s="62">
        <f t="shared" si="94"/>
        <v>40.520000000000003</v>
      </c>
      <c r="R42" s="62">
        <f t="shared" si="94"/>
        <v>1.772</v>
      </c>
      <c r="S42" s="62">
        <f t="shared" si="94"/>
        <v>0.14230000000000001</v>
      </c>
      <c r="T42" s="62">
        <f t="shared" si="93"/>
        <v>5.2589999999999998E-2</v>
      </c>
      <c r="U42" s="62" t="e">
        <f t="shared" si="93"/>
        <v>#N/A</v>
      </c>
      <c r="V42" s="62">
        <f t="shared" si="93"/>
        <v>0.4965</v>
      </c>
      <c r="W42" s="62">
        <f t="shared" si="93"/>
        <v>0.43690000000000001</v>
      </c>
      <c r="X42" s="62">
        <f t="shared" si="93"/>
        <v>11</v>
      </c>
      <c r="AA42" s="62">
        <f t="shared" si="91"/>
        <v>46.079000000000001</v>
      </c>
      <c r="AB42" s="62">
        <f t="shared" si="91"/>
        <v>4.2999999999999997E-2</v>
      </c>
      <c r="AC42" s="62">
        <f t="shared" si="91"/>
        <v>1.323</v>
      </c>
      <c r="AD42" s="62">
        <f t="shared" si="91"/>
        <v>9.5180000000000007</v>
      </c>
      <c r="AE42" s="62">
        <f t="shared" si="91"/>
        <v>0.14000000000000001</v>
      </c>
      <c r="AF42" s="62">
        <f t="shared" si="91"/>
        <v>41.15</v>
      </c>
      <c r="AG42" s="62">
        <f t="shared" si="91"/>
        <v>1.67</v>
      </c>
      <c r="AH42" s="62" t="e">
        <f t="shared" si="91"/>
        <v>#N/A</v>
      </c>
      <c r="AI42" s="62">
        <f t="shared" si="91"/>
        <v>7.1999999999999995E-2</v>
      </c>
      <c r="AJ42" s="62">
        <f t="shared" si="91"/>
        <v>5.0000000000000001E-3</v>
      </c>
      <c r="AK42" s="62" t="e">
        <f t="shared" si="91"/>
        <v>#N/A</v>
      </c>
      <c r="AL42" s="62" t="e">
        <f t="shared" si="91"/>
        <v>#N/A</v>
      </c>
      <c r="AM42" s="62">
        <f t="shared" si="91"/>
        <v>11</v>
      </c>
      <c r="AO42" s="62">
        <f t="shared" si="12"/>
        <v>0.76689689606390943</v>
      </c>
      <c r="AP42" s="62">
        <f t="shared" si="13"/>
        <v>5.3837485914611232E-4</v>
      </c>
      <c r="AQ42" s="62">
        <f t="shared" si="79"/>
        <v>1.2975676735974892E-2</v>
      </c>
      <c r="AR42" s="62">
        <f t="shared" si="14"/>
        <v>0.11919849718221667</v>
      </c>
      <c r="AS42" s="62">
        <f t="shared" si="15"/>
        <v>1.9734987313222443E-3</v>
      </c>
      <c r="AT42" s="62">
        <f t="shared" si="16"/>
        <v>1.0209803396155257</v>
      </c>
      <c r="AU42" s="62">
        <f t="shared" si="17"/>
        <v>2.9778887303851639E-2</v>
      </c>
      <c r="AV42"/>
      <c r="AW42" s="62">
        <f t="shared" si="18"/>
        <v>1.5286624203821654E-3</v>
      </c>
      <c r="AX42" s="62">
        <f t="shared" si="19"/>
        <v>7.0452303790333949E-5</v>
      </c>
      <c r="AY42"/>
      <c r="AZ42"/>
      <c r="BB42" s="62">
        <f t="shared" si="20"/>
        <v>5.3837485914611232E-4</v>
      </c>
      <c r="BC42" s="62">
        <f t="shared" si="21"/>
        <v>0.11866012232307056</v>
      </c>
      <c r="BD42" s="62">
        <f t="shared" si="22"/>
        <v>0</v>
      </c>
      <c r="BE42" s="62">
        <f t="shared" si="23"/>
        <v>1.2975676735974892E-2</v>
      </c>
      <c r="BF42" s="62">
        <f t="shared" si="24"/>
        <v>6.4878383679874462E-3</v>
      </c>
      <c r="BG42" s="62">
        <f t="shared" si="25"/>
        <v>2.3291048935864193E-2</v>
      </c>
      <c r="BH42" s="62">
        <f t="shared" si="26"/>
        <v>1.1183229117340543</v>
      </c>
      <c r="BI42" s="62">
        <f t="shared" si="27"/>
        <v>0.70733912145620614</v>
      </c>
      <c r="BJ42" s="62">
        <f t="shared" si="28"/>
        <v>1.5810279366872169</v>
      </c>
      <c r="BK42" s="62">
        <f t="shared" si="29"/>
        <v>0.41098379027784815</v>
      </c>
      <c r="BL42" s="62">
        <f t="shared" si="30"/>
        <v>0.29635533117835799</v>
      </c>
      <c r="BM42" s="62">
        <f t="shared" si="31"/>
        <v>0.73765638361920383</v>
      </c>
      <c r="BN42" s="62">
        <f t="shared" si="32"/>
        <v>7.298450485911262E-2</v>
      </c>
      <c r="BO42" s="62">
        <f t="shared" si="33"/>
        <v>0</v>
      </c>
      <c r="BP42" s="62">
        <f t="shared" si="34"/>
        <v>0.87952039893640055</v>
      </c>
      <c r="BQ42" s="62">
        <f t="shared" si="35"/>
        <v>3.1574388093261048</v>
      </c>
      <c r="BR42" s="62">
        <f t="shared" si="36"/>
        <v>55.714801553186042</v>
      </c>
      <c r="BS42" s="62">
        <f t="shared" si="37"/>
        <v>40.175254733692348</v>
      </c>
      <c r="BT42"/>
      <c r="BU42" s="62">
        <f t="shared" si="38"/>
        <v>50.113416000000001</v>
      </c>
      <c r="BV42" s="62">
        <f t="shared" si="39"/>
        <v>4.2999999999999997E-2</v>
      </c>
      <c r="BW42" s="62">
        <f t="shared" si="40"/>
        <v>0.63366339999999988</v>
      </c>
      <c r="BX42" s="62">
        <f t="shared" si="41"/>
        <v>9.5180000000000007</v>
      </c>
      <c r="BY42" s="62">
        <f t="shared" si="42"/>
        <v>0.14000000000000001</v>
      </c>
      <c r="BZ42" s="62">
        <f t="shared" si="43"/>
        <v>41.168574999999997</v>
      </c>
      <c r="CA42" s="62">
        <f t="shared" si="44"/>
        <v>1.6433880000000001</v>
      </c>
      <c r="CB42"/>
      <c r="CC42" s="62">
        <f t="shared" si="45"/>
        <v>7.1999999999999995E-2</v>
      </c>
      <c r="CD42" s="62">
        <f t="shared" si="46"/>
        <v>5.0000000000000001E-3</v>
      </c>
      <c r="CE42"/>
      <c r="CF42"/>
      <c r="CG42" s="62">
        <f t="shared" si="47"/>
        <v>11</v>
      </c>
      <c r="CI42" s="62">
        <f t="shared" si="48"/>
        <v>0.83404204044270613</v>
      </c>
      <c r="CJ42" s="62">
        <f t="shared" si="49"/>
        <v>5.3837485914611232E-4</v>
      </c>
      <c r="CK42" s="62">
        <f t="shared" si="82"/>
        <v>6.2148234601804618E-3</v>
      </c>
      <c r="CL42" s="62">
        <f t="shared" si="50"/>
        <v>0.11919849718221667</v>
      </c>
      <c r="CM42" s="62">
        <f t="shared" si="51"/>
        <v>1.9734987313222443E-3</v>
      </c>
      <c r="CN42" s="62">
        <f t="shared" si="52"/>
        <v>1.0214412074115977</v>
      </c>
      <c r="CO42" s="62">
        <f t="shared" si="53"/>
        <v>2.9304350927246793E-2</v>
      </c>
      <c r="CP42" s="62">
        <f t="shared" si="54"/>
        <v>0</v>
      </c>
      <c r="CQ42" s="62">
        <f t="shared" si="55"/>
        <v>1.5286624203821654E-3</v>
      </c>
      <c r="CR42" s="62">
        <f t="shared" si="56"/>
        <v>7.0452303790333949E-5</v>
      </c>
      <c r="CV42" s="62">
        <f t="shared" si="57"/>
        <v>5.3837485914611232E-4</v>
      </c>
      <c r="CW42" s="62">
        <f t="shared" si="58"/>
        <v>0.11866012232307056</v>
      </c>
      <c r="CX42" s="62">
        <f t="shared" si="59"/>
        <v>0</v>
      </c>
      <c r="CY42" s="62">
        <f t="shared" si="60"/>
        <v>6.2148234601804618E-3</v>
      </c>
      <c r="CZ42" s="62">
        <f t="shared" si="61"/>
        <v>3.1074117300902309E-3</v>
      </c>
      <c r="DA42" s="62">
        <f t="shared" si="62"/>
        <v>2.6196939197156561E-2</v>
      </c>
      <c r="DB42" s="62">
        <f t="shared" si="63"/>
        <v>1.1158778892688339</v>
      </c>
      <c r="DC42" s="62">
        <f t="shared" si="64"/>
        <v>0.72303946019389953</v>
      </c>
      <c r="DD42" s="62">
        <f t="shared" si="65"/>
        <v>1.5433153385149765</v>
      </c>
      <c r="DE42" s="62">
        <f t="shared" si="66"/>
        <v>0.39283842907493438</v>
      </c>
      <c r="DF42" s="62">
        <f t="shared" si="67"/>
        <v>0.33020103111896515</v>
      </c>
      <c r="DG42" s="62">
        <f t="shared" si="68"/>
        <v>0.75288218598029244</v>
      </c>
      <c r="DH42" s="62">
        <f t="shared" si="69"/>
        <v>7.150851343960539E-2</v>
      </c>
      <c r="DI42" s="62">
        <f t="shared" si="70"/>
        <v>0</v>
      </c>
      <c r="DJ42" s="62">
        <f t="shared" si="71"/>
        <v>0.41273545688217028</v>
      </c>
      <c r="DK42" s="62">
        <f t="shared" si="72"/>
        <v>3.4795535988206123</v>
      </c>
      <c r="DL42" s="77">
        <f t="shared" si="73"/>
        <v>52.177941833414209</v>
      </c>
      <c r="DM42" s="62">
        <f t="shared" si="74"/>
        <v>43.858260597443397</v>
      </c>
      <c r="DO42" s="62">
        <f t="shared" si="75"/>
        <v>0.41273545688217028</v>
      </c>
      <c r="DP42" s="62">
        <f t="shared" si="76"/>
        <v>3.8922890557027827</v>
      </c>
      <c r="DQ42" s="62">
        <f t="shared" si="77"/>
        <v>51.352470919649868</v>
      </c>
      <c r="DR42" s="62">
        <f t="shared" si="78"/>
        <v>44.270996054325565</v>
      </c>
    </row>
    <row r="43" spans="1:122" x14ac:dyDescent="0.25">
      <c r="A43" s="78">
        <f t="shared" si="2"/>
        <v>30</v>
      </c>
      <c r="B43" s="82" t="str">
        <f t="shared" si="3"/>
        <v xml:space="preserve">30 semi </v>
      </c>
      <c r="F43" s="80" t="str">
        <f t="shared" si="92"/>
        <v>30 Quant P2O5</v>
      </c>
      <c r="G43" s="13" t="s">
        <v>35</v>
      </c>
      <c r="H43" s="5">
        <v>-12.411</v>
      </c>
      <c r="I43" s="10">
        <f t="shared" si="90"/>
        <v>-10.549349999999999</v>
      </c>
      <c r="K43" s="62">
        <v>380</v>
      </c>
      <c r="L43" s="62">
        <f t="shared" si="94"/>
        <v>42.73</v>
      </c>
      <c r="M43" s="62">
        <f t="shared" si="94"/>
        <v>9.06E-2</v>
      </c>
      <c r="N43" s="62">
        <f t="shared" si="94"/>
        <v>2.8980000000000001</v>
      </c>
      <c r="O43" s="62">
        <f t="shared" si="94"/>
        <v>11.41</v>
      </c>
      <c r="P43" s="62">
        <f t="shared" si="6"/>
        <v>0.16109999999999999</v>
      </c>
      <c r="Q43" s="62">
        <f t="shared" si="94"/>
        <v>38.270000000000003</v>
      </c>
      <c r="R43" s="62">
        <f t="shared" si="94"/>
        <v>3.2749999999999999</v>
      </c>
      <c r="S43" s="62">
        <f t="shared" si="94"/>
        <v>0.14180000000000001</v>
      </c>
      <c r="T43" s="62">
        <f t="shared" si="93"/>
        <v>5.0259999999999999E-2</v>
      </c>
      <c r="U43" s="62" t="e">
        <f t="shared" si="93"/>
        <v>#N/A</v>
      </c>
      <c r="V43" s="62">
        <f t="shared" si="93"/>
        <v>0.51390000000000002</v>
      </c>
      <c r="W43" s="62">
        <f t="shared" si="93"/>
        <v>0.45169999999999999</v>
      </c>
      <c r="X43" s="62">
        <f t="shared" si="93"/>
        <v>12</v>
      </c>
      <c r="AA43" s="62">
        <f t="shared" si="91"/>
        <v>84.355000000000004</v>
      </c>
      <c r="AB43" s="62">
        <f t="shared" si="91"/>
        <v>5.1999999999999998E-2</v>
      </c>
      <c r="AC43" s="62">
        <f t="shared" si="91"/>
        <v>4.4029999999999996</v>
      </c>
      <c r="AD43" s="62">
        <f t="shared" si="91"/>
        <v>0.81599999999999995</v>
      </c>
      <c r="AE43" s="62">
        <f t="shared" si="91"/>
        <v>0.67400000000000004</v>
      </c>
      <c r="AF43" s="62">
        <f t="shared" si="91"/>
        <v>0.69899999999999995</v>
      </c>
      <c r="AG43" s="62">
        <f t="shared" si="91"/>
        <v>8.8520000000000003</v>
      </c>
      <c r="AH43" s="62">
        <f t="shared" si="91"/>
        <v>2.3E-2</v>
      </c>
      <c r="AI43" s="62">
        <f t="shared" si="91"/>
        <v>0.11899999999999999</v>
      </c>
      <c r="AJ43" s="62">
        <f t="shared" si="91"/>
        <v>6.0000000000000001E-3</v>
      </c>
      <c r="AK43" s="62" t="e">
        <f t="shared" si="91"/>
        <v>#N/A</v>
      </c>
      <c r="AL43" s="62" t="e">
        <f t="shared" si="91"/>
        <v>#N/A</v>
      </c>
      <c r="AM43" s="62">
        <f t="shared" si="91"/>
        <v>12</v>
      </c>
      <c r="AO43" s="114">
        <f t="shared" si="12"/>
        <v>1.4039277689939254</v>
      </c>
      <c r="AP43" s="114">
        <f t="shared" si="13"/>
        <v>6.5105796919994981E-4</v>
      </c>
      <c r="AQ43" s="114">
        <f t="shared" si="79"/>
        <v>4.3183601412318556E-2</v>
      </c>
      <c r="AR43" s="114">
        <f t="shared" si="14"/>
        <v>1.0219160926737633E-2</v>
      </c>
      <c r="AS43" s="114">
        <f t="shared" si="15"/>
        <v>9.5009867493656627E-3</v>
      </c>
      <c r="AT43" s="114">
        <f t="shared" si="16"/>
        <v>1.7343019620686573E-2</v>
      </c>
      <c r="AU43" s="114">
        <f t="shared" si="17"/>
        <v>0.15784593437945793</v>
      </c>
      <c r="AV43" s="114">
        <f t="shared" si="80"/>
        <v>7.421748951274605E-4</v>
      </c>
      <c r="AW43" s="114">
        <f t="shared" si="18"/>
        <v>2.5265392781316344E-3</v>
      </c>
      <c r="AX43" s="114">
        <f t="shared" si="19"/>
        <v>8.4542764548400736E-5</v>
      </c>
      <c r="AY43" s="114"/>
      <c r="AZ43" s="114"/>
      <c r="BA43" s="114"/>
      <c r="BB43" s="114">
        <f t="shared" si="20"/>
        <v>6.5105796919994981E-4</v>
      </c>
      <c r="BC43" s="114">
        <f t="shared" si="21"/>
        <v>9.568102957537683E-3</v>
      </c>
      <c r="BD43" s="114">
        <f t="shared" si="22"/>
        <v>7.421748951274605E-4</v>
      </c>
      <c r="BE43" s="114">
        <f t="shared" si="23"/>
        <v>4.2441426517191093E-2</v>
      </c>
      <c r="BF43" s="114">
        <f t="shared" si="24"/>
        <v>2.1220713258595546E-2</v>
      </c>
      <c r="BG43" s="114">
        <f t="shared" si="25"/>
        <v>0.13662522112086239</v>
      </c>
      <c r="BH43" s="114">
        <f t="shared" si="26"/>
        <v>-0.10021311179327247</v>
      </c>
      <c r="BI43" s="114">
        <f t="shared" si="27"/>
        <v>1.0860093755496272</v>
      </c>
      <c r="BJ43" s="114">
        <f t="shared" si="28"/>
        <v>-9.2276470212381737E-2</v>
      </c>
      <c r="BK43" s="114">
        <f t="shared" si="29"/>
        <v>-1.1862224873428997</v>
      </c>
      <c r="BL43" s="114">
        <f t="shared" si="30"/>
        <v>2.2722318628925269</v>
      </c>
      <c r="BM43" s="114">
        <f t="shared" si="31"/>
        <v>1.2452485427934126</v>
      </c>
      <c r="BN43" s="114">
        <f t="shared" si="32"/>
        <v>5.2283375312325964E-2</v>
      </c>
      <c r="BO43" s="114">
        <f t="shared" si="33"/>
        <v>5.9600543154426942E-2</v>
      </c>
      <c r="BP43" s="114">
        <f t="shared" si="34"/>
        <v>1.7041347593944605</v>
      </c>
      <c r="BQ43" s="114">
        <f t="shared" si="35"/>
        <v>10.971723027627633</v>
      </c>
      <c r="BR43" s="114">
        <f t="shared" si="36"/>
        <v>-95.259897649179166</v>
      </c>
      <c r="BS43" s="114">
        <f t="shared" si="37"/>
        <v>182.4721559436903</v>
      </c>
      <c r="BT43"/>
      <c r="BU43" s="114">
        <f t="shared" si="38"/>
        <v>96.197720000000004</v>
      </c>
      <c r="BV43" s="114">
        <f t="shared" si="39"/>
        <v>5.1999999999999998E-2</v>
      </c>
      <c r="BW43" s="114">
        <f t="shared" si="40"/>
        <v>3.5159273999999998</v>
      </c>
      <c r="BX43" s="114">
        <f t="shared" si="41"/>
        <v>0.81599999999999995</v>
      </c>
      <c r="BY43" s="114">
        <f t="shared" si="42"/>
        <v>0.67400000000000004</v>
      </c>
      <c r="BZ43" s="114">
        <f t="shared" si="43"/>
        <v>1.0209575</v>
      </c>
      <c r="CA43" s="114">
        <f t="shared" si="44"/>
        <v>8.5840728000000013</v>
      </c>
      <c r="CB43" s="114">
        <f t="shared" si="81"/>
        <v>2.3E-2</v>
      </c>
      <c r="CC43" s="114">
        <f t="shared" si="45"/>
        <v>0.11899999999999999</v>
      </c>
      <c r="CD43" s="114">
        <f t="shared" si="46"/>
        <v>6.0000000000000001E-3</v>
      </c>
      <c r="CE43" s="114"/>
      <c r="CF43" s="114"/>
      <c r="CG43" s="114">
        <f t="shared" si="47"/>
        <v>12</v>
      </c>
      <c r="CH43" s="114"/>
      <c r="CI43" s="114">
        <f t="shared" si="48"/>
        <v>1.6010272114504454</v>
      </c>
      <c r="CJ43" s="114">
        <f t="shared" si="49"/>
        <v>6.5105796919994981E-4</v>
      </c>
      <c r="CK43" s="114">
        <f t="shared" si="82"/>
        <v>3.4483399372302867E-2</v>
      </c>
      <c r="CL43" s="114">
        <f t="shared" si="50"/>
        <v>1.0219160926737633E-2</v>
      </c>
      <c r="CM43" s="114">
        <f t="shared" si="51"/>
        <v>9.5009867493656627E-3</v>
      </c>
      <c r="CN43" s="114">
        <f t="shared" si="52"/>
        <v>2.533116731671976E-2</v>
      </c>
      <c r="CO43" s="114">
        <f t="shared" si="53"/>
        <v>0.15306834522111273</v>
      </c>
      <c r="CP43" s="114">
        <f t="shared" si="54"/>
        <v>7.421748951274605E-4</v>
      </c>
      <c r="CQ43" s="114">
        <f t="shared" si="55"/>
        <v>2.5265392781316344E-3</v>
      </c>
      <c r="CR43" s="114">
        <f t="shared" si="56"/>
        <v>8.4542764548400736E-5</v>
      </c>
      <c r="CS43" s="114"/>
      <c r="CT43" s="114"/>
      <c r="CU43" s="114"/>
      <c r="CV43" s="114">
        <f t="shared" si="57"/>
        <v>6.5105796919994981E-4</v>
      </c>
      <c r="CW43" s="114">
        <f t="shared" si="58"/>
        <v>9.568102957537683E-3</v>
      </c>
      <c r="CX43" s="114">
        <f t="shared" si="59"/>
        <v>7.421748951274605E-4</v>
      </c>
      <c r="CY43" s="114">
        <f t="shared" si="60"/>
        <v>3.3741224477175404E-2</v>
      </c>
      <c r="CZ43" s="114">
        <f t="shared" si="61"/>
        <v>1.6870612238587702E-2</v>
      </c>
      <c r="DA43" s="114">
        <f t="shared" si="62"/>
        <v>0.13619773298252502</v>
      </c>
      <c r="DB43" s="114">
        <f t="shared" si="63"/>
        <v>-9.179747595890192E-2</v>
      </c>
      <c r="DC43" s="114">
        <f t="shared" si="64"/>
        <v>1.0202685303577876</v>
      </c>
      <c r="DD43" s="114">
        <f t="shared" si="65"/>
        <v>-8.9973838482218391E-2</v>
      </c>
      <c r="DE43" s="114">
        <f t="shared" si="66"/>
        <v>-1.1120660063166896</v>
      </c>
      <c r="DF43" s="114">
        <f t="shared" si="67"/>
        <v>2.1323345366744775</v>
      </c>
      <c r="DG43" s="114">
        <f t="shared" si="68"/>
        <v>1.174730108443228</v>
      </c>
      <c r="DH43" s="114">
        <f t="shared" si="69"/>
        <v>5.5421919002547976E-2</v>
      </c>
      <c r="DI43" s="114">
        <f t="shared" si="70"/>
        <v>6.3178332605350773E-2</v>
      </c>
      <c r="DJ43" s="114">
        <f t="shared" si="71"/>
        <v>1.4361266572919391</v>
      </c>
      <c r="DK43" s="114">
        <f t="shared" si="72"/>
        <v>11.593959497898334</v>
      </c>
      <c r="DL43" s="116">
        <f t="shared" si="73"/>
        <v>-94.665659654405061</v>
      </c>
      <c r="DM43" s="114">
        <f t="shared" si="74"/>
        <v>181.51697324760687</v>
      </c>
      <c r="DN43" s="114"/>
      <c r="DO43" s="114">
        <f t="shared" si="75"/>
        <v>1.4361266572919391</v>
      </c>
      <c r="DP43" s="114">
        <f t="shared" si="76"/>
        <v>13.030086155190274</v>
      </c>
      <c r="DQ43" s="114">
        <f t="shared" si="77"/>
        <v>-97.537912968988934</v>
      </c>
      <c r="DR43" s="114">
        <f t="shared" si="78"/>
        <v>182.95309990489881</v>
      </c>
    </row>
    <row r="44" spans="1:122" x14ac:dyDescent="0.25">
      <c r="A44" s="78">
        <f t="shared" si="2"/>
        <v>30</v>
      </c>
      <c r="B44" s="82" t="str">
        <f t="shared" si="3"/>
        <v xml:space="preserve">30 semi </v>
      </c>
      <c r="F44" s="80" t="str">
        <f t="shared" si="92"/>
        <v>30 Quant LOI</v>
      </c>
      <c r="G44" s="4" t="s">
        <v>12</v>
      </c>
      <c r="H44" s="5">
        <v>15</v>
      </c>
      <c r="I44" s="5"/>
      <c r="K44" s="62">
        <v>390</v>
      </c>
      <c r="L44" s="62">
        <f t="shared" si="94"/>
        <v>41.86</v>
      </c>
      <c r="M44" s="62">
        <f t="shared" si="94"/>
        <v>5.3800000000000001E-2</v>
      </c>
      <c r="N44" s="62">
        <f t="shared" si="94"/>
        <v>4.1479999999999997</v>
      </c>
      <c r="O44" s="62">
        <f t="shared" si="94"/>
        <v>10.81</v>
      </c>
      <c r="P44" s="62">
        <f t="shared" si="6"/>
        <v>0.14610000000000001</v>
      </c>
      <c r="Q44" s="62">
        <f t="shared" si="94"/>
        <v>36.18</v>
      </c>
      <c r="R44" s="62">
        <f t="shared" si="94"/>
        <v>5.58</v>
      </c>
      <c r="S44" s="62">
        <f t="shared" si="94"/>
        <v>0.19389999999999999</v>
      </c>
      <c r="T44" s="62">
        <f t="shared" si="93"/>
        <v>6.6659999999999997E-2</v>
      </c>
      <c r="U44" s="62" t="e">
        <f t="shared" si="93"/>
        <v>#N/A</v>
      </c>
      <c r="V44" s="62">
        <f t="shared" si="93"/>
        <v>0.54620000000000002</v>
      </c>
      <c r="W44" s="62">
        <f t="shared" si="93"/>
        <v>0.41299999999999998</v>
      </c>
      <c r="X44" s="62">
        <f t="shared" si="93"/>
        <v>11</v>
      </c>
      <c r="AA44" s="62">
        <f t="shared" si="91"/>
        <v>45.151000000000003</v>
      </c>
      <c r="AB44" s="62">
        <f t="shared" si="91"/>
        <v>7.3999999999999996E-2</v>
      </c>
      <c r="AC44" s="62">
        <f t="shared" si="91"/>
        <v>3.0950000000000002</v>
      </c>
      <c r="AD44" s="62">
        <f t="shared" si="91"/>
        <v>9.1140000000000008</v>
      </c>
      <c r="AE44" s="62">
        <f t="shared" si="91"/>
        <v>0.13500000000000001</v>
      </c>
      <c r="AF44" s="62">
        <f t="shared" si="91"/>
        <v>37.06</v>
      </c>
      <c r="AG44" s="62">
        <f t="shared" si="91"/>
        <v>5.234</v>
      </c>
      <c r="AH44" s="62">
        <f t="shared" si="91"/>
        <v>5.6000000000000001E-2</v>
      </c>
      <c r="AI44" s="62">
        <f t="shared" si="91"/>
        <v>7.3999999999999996E-2</v>
      </c>
      <c r="AJ44" s="62">
        <f t="shared" si="91"/>
        <v>6.0000000000000001E-3</v>
      </c>
      <c r="AK44" s="62" t="e">
        <f t="shared" si="91"/>
        <v>#N/A</v>
      </c>
      <c r="AL44" s="62" t="e">
        <f t="shared" si="91"/>
        <v>#N/A</v>
      </c>
      <c r="AM44" s="62">
        <f t="shared" si="91"/>
        <v>11</v>
      </c>
      <c r="AO44" s="62">
        <f t="shared" si="12"/>
        <v>0.75145210951152541</v>
      </c>
      <c r="AP44" s="62">
        <f t="shared" si="13"/>
        <v>9.2650557155377479E-4</v>
      </c>
      <c r="AQ44" s="62">
        <f t="shared" si="79"/>
        <v>3.0355041192624561E-2</v>
      </c>
      <c r="AR44" s="62">
        <f t="shared" si="14"/>
        <v>0.11413901064495932</v>
      </c>
      <c r="AS44" s="62">
        <f t="shared" si="15"/>
        <v>1.9030166337750214E-3</v>
      </c>
      <c r="AT44" s="62">
        <f t="shared" si="16"/>
        <v>0.91950258532567164</v>
      </c>
      <c r="AU44" s="62">
        <f t="shared" si="17"/>
        <v>9.333095577746077E-2</v>
      </c>
      <c r="AV44" s="62">
        <f t="shared" si="80"/>
        <v>1.8070345272668605E-3</v>
      </c>
      <c r="AW44" s="62">
        <f t="shared" si="18"/>
        <v>1.5711252653927811E-3</v>
      </c>
      <c r="AX44" s="62">
        <f t="shared" si="19"/>
        <v>8.4542764548400736E-5</v>
      </c>
      <c r="AY44"/>
      <c r="AZ44"/>
      <c r="BB44" s="62">
        <f t="shared" si="20"/>
        <v>9.2650557155377479E-4</v>
      </c>
      <c r="BC44" s="62">
        <f t="shared" si="21"/>
        <v>0.11321250507340555</v>
      </c>
      <c r="BD44" s="62">
        <f t="shared" si="22"/>
        <v>1.8070345272668605E-3</v>
      </c>
      <c r="BE44" s="62">
        <f t="shared" si="23"/>
        <v>2.85480066653577E-2</v>
      </c>
      <c r="BF44" s="62">
        <f t="shared" si="24"/>
        <v>1.427400333267885E-2</v>
      </c>
      <c r="BG44" s="62">
        <f t="shared" si="25"/>
        <v>7.9056952444781919E-2</v>
      </c>
      <c r="BH44" s="62">
        <f t="shared" si="26"/>
        <v>0.95556115458807023</v>
      </c>
      <c r="BI44" s="62">
        <f t="shared" si="27"/>
        <v>0.5593690943748032</v>
      </c>
      <c r="BJ44" s="62">
        <f t="shared" si="28"/>
        <v>1.7082837864971496</v>
      </c>
      <c r="BK44" s="62">
        <f t="shared" si="29"/>
        <v>0.39619206021326703</v>
      </c>
      <c r="BL44" s="62">
        <f t="shared" si="30"/>
        <v>0.16317703416153617</v>
      </c>
      <c r="BM44" s="62">
        <f t="shared" si="31"/>
        <v>0.65543359025108461</v>
      </c>
      <c r="BN44" s="62">
        <f t="shared" si="32"/>
        <v>0.14135765779090562</v>
      </c>
      <c r="BO44" s="62">
        <f t="shared" si="33"/>
        <v>0.27570062843050486</v>
      </c>
      <c r="BP44" s="62">
        <f t="shared" si="34"/>
        <v>2.1777955150590831</v>
      </c>
      <c r="BQ44" s="62">
        <f t="shared" si="35"/>
        <v>12.061779197873678</v>
      </c>
      <c r="BR44" s="62">
        <f t="shared" si="36"/>
        <v>60.447323131774965</v>
      </c>
      <c r="BS44" s="62">
        <f t="shared" si="37"/>
        <v>24.896043869070862</v>
      </c>
      <c r="BT44"/>
      <c r="BU44" s="62">
        <f t="shared" si="38"/>
        <v>48.996104000000003</v>
      </c>
      <c r="BV44" s="62">
        <f t="shared" si="39"/>
        <v>7.3999999999999996E-2</v>
      </c>
      <c r="BW44" s="62">
        <f t="shared" si="40"/>
        <v>2.2919010000000002</v>
      </c>
      <c r="BX44" s="62">
        <f t="shared" si="41"/>
        <v>9.1140000000000008</v>
      </c>
      <c r="BY44" s="62">
        <f t="shared" si="42"/>
        <v>0.13500000000000001</v>
      </c>
      <c r="BZ44" s="62">
        <f t="shared" si="43"/>
        <v>37.109250000000003</v>
      </c>
      <c r="CA44" s="62">
        <f t="shared" si="44"/>
        <v>5.0876375999999999</v>
      </c>
      <c r="CB44" s="62">
        <f t="shared" si="81"/>
        <v>5.6000000000000001E-2</v>
      </c>
      <c r="CC44" s="62">
        <f t="shared" si="45"/>
        <v>7.3999999999999996E-2</v>
      </c>
      <c r="CD44" s="62">
        <f t="shared" si="46"/>
        <v>6.0000000000000001E-3</v>
      </c>
      <c r="CE44"/>
      <c r="CF44"/>
      <c r="CG44" s="62">
        <f t="shared" si="47"/>
        <v>11</v>
      </c>
      <c r="CI44" s="62">
        <f t="shared" si="48"/>
        <v>0.81544651743363572</v>
      </c>
      <c r="CJ44" s="62">
        <f t="shared" si="49"/>
        <v>9.2650557155377479E-4</v>
      </c>
      <c r="CK44" s="62">
        <f t="shared" si="82"/>
        <v>2.2478432718713224E-2</v>
      </c>
      <c r="CL44" s="62">
        <f t="shared" si="50"/>
        <v>0.11413901064495932</v>
      </c>
      <c r="CM44" s="62">
        <f t="shared" si="51"/>
        <v>1.9030166337750214E-3</v>
      </c>
      <c r="CN44" s="62">
        <f t="shared" si="52"/>
        <v>0.92072453627891748</v>
      </c>
      <c r="CO44" s="62">
        <f t="shared" si="53"/>
        <v>9.0721069900142656E-2</v>
      </c>
      <c r="CP44" s="62">
        <f t="shared" si="54"/>
        <v>1.8070345272668605E-3</v>
      </c>
      <c r="CQ44" s="62">
        <f t="shared" si="55"/>
        <v>1.5711252653927811E-3</v>
      </c>
      <c r="CR44" s="62">
        <f t="shared" si="56"/>
        <v>8.4542764548400736E-5</v>
      </c>
      <c r="CV44" s="62">
        <f t="shared" si="57"/>
        <v>9.2650557155377479E-4</v>
      </c>
      <c r="CW44" s="62">
        <f t="shared" si="58"/>
        <v>0.11321250507340555</v>
      </c>
      <c r="CX44" s="62">
        <f t="shared" si="59"/>
        <v>1.8070345272668605E-3</v>
      </c>
      <c r="CY44" s="62">
        <f t="shared" si="60"/>
        <v>2.0671398191446363E-2</v>
      </c>
      <c r="CZ44" s="62">
        <f t="shared" si="61"/>
        <v>1.0335699095723181E-2</v>
      </c>
      <c r="DA44" s="62">
        <f t="shared" si="62"/>
        <v>8.0385370804419473E-2</v>
      </c>
      <c r="DB44" s="62">
        <f t="shared" si="63"/>
        <v>0.95545468718167859</v>
      </c>
      <c r="DC44" s="62">
        <f t="shared" si="64"/>
        <v>0.46781253244271082</v>
      </c>
      <c r="DD44" s="62">
        <f t="shared" si="65"/>
        <v>2.0423879672327616</v>
      </c>
      <c r="DE44" s="62">
        <f t="shared" si="66"/>
        <v>0.48764215473896766</v>
      </c>
      <c r="DF44" s="62">
        <f t="shared" si="67"/>
        <v>-1.9829622296256844E-2</v>
      </c>
      <c r="DG44" s="62">
        <f t="shared" si="68"/>
        <v>0.56126714244167408</v>
      </c>
      <c r="DH44" s="62">
        <f t="shared" si="69"/>
        <v>0.16507390180070192</v>
      </c>
      <c r="DI44" s="62">
        <f t="shared" si="70"/>
        <v>0.32195622915065697</v>
      </c>
      <c r="DJ44" s="62">
        <f t="shared" si="71"/>
        <v>1.8414937048977973</v>
      </c>
      <c r="DK44" s="114">
        <f t="shared" si="72"/>
        <v>14.322123054401493</v>
      </c>
      <c r="DL44" s="77">
        <f t="shared" si="73"/>
        <v>86.882362758237292</v>
      </c>
      <c r="DM44" s="114">
        <f t="shared" si="74"/>
        <v>-3.5330096484879308</v>
      </c>
      <c r="DO44" s="62">
        <f t="shared" si="75"/>
        <v>1.8414937048977973</v>
      </c>
      <c r="DP44" s="114">
        <f t="shared" si="76"/>
        <v>16.163616759299291</v>
      </c>
      <c r="DQ44" s="62">
        <f t="shared" si="77"/>
        <v>83.199375348441691</v>
      </c>
      <c r="DR44" s="114">
        <f t="shared" si="78"/>
        <v>-1.6915159435901335</v>
      </c>
    </row>
    <row r="45" spans="1:122" x14ac:dyDescent="0.25">
      <c r="A45" s="78">
        <f t="shared" si="2"/>
        <v>30</v>
      </c>
      <c r="B45" s="82" t="str">
        <f t="shared" si="3"/>
        <v xml:space="preserve">30 semi </v>
      </c>
      <c r="F45" s="80" t="str">
        <f t="shared" si="92"/>
        <v xml:space="preserve">30 Quant </v>
      </c>
      <c r="K45" s="62">
        <v>400</v>
      </c>
      <c r="L45" s="62">
        <f t="shared" si="94"/>
        <v>41.756</v>
      </c>
      <c r="M45" s="62">
        <f t="shared" si="94"/>
        <v>5.0999999999999997E-2</v>
      </c>
      <c r="N45" s="62">
        <f t="shared" si="94"/>
        <v>2.81</v>
      </c>
      <c r="O45" s="62">
        <f t="shared" si="94"/>
        <v>11.141999999999999</v>
      </c>
      <c r="P45" s="62">
        <f t="shared" si="6"/>
        <v>0.14299999999999999</v>
      </c>
      <c r="Q45" s="62">
        <f t="shared" si="94"/>
        <v>39.774999999999999</v>
      </c>
      <c r="R45" s="62">
        <f t="shared" si="94"/>
        <v>3.3540000000000001</v>
      </c>
      <c r="S45" s="62" t="e">
        <f t="shared" si="94"/>
        <v>#N/A</v>
      </c>
      <c r="T45" s="62">
        <f t="shared" si="93"/>
        <v>3.9E-2</v>
      </c>
      <c r="U45" s="62" t="e">
        <f t="shared" si="93"/>
        <v>#N/A</v>
      </c>
      <c r="V45" s="62">
        <f t="shared" si="93"/>
        <v>0.5</v>
      </c>
      <c r="W45" s="62">
        <f t="shared" si="93"/>
        <v>0.43</v>
      </c>
      <c r="X45" s="62">
        <f t="shared" si="93"/>
        <v>12</v>
      </c>
      <c r="AA45" s="62">
        <f t="shared" si="91"/>
        <v>44.680999999999997</v>
      </c>
      <c r="AB45" s="62">
        <f t="shared" si="91"/>
        <v>4.4999999999999998E-2</v>
      </c>
      <c r="AC45" s="62">
        <f t="shared" si="91"/>
        <v>1.851</v>
      </c>
      <c r="AD45" s="62">
        <f t="shared" si="91"/>
        <v>9.4469999999999992</v>
      </c>
      <c r="AE45" s="62">
        <f t="shared" si="91"/>
        <v>0.13700000000000001</v>
      </c>
      <c r="AF45" s="62">
        <f t="shared" si="91"/>
        <v>40.619</v>
      </c>
      <c r="AG45" s="62">
        <f t="shared" si="91"/>
        <v>3.17</v>
      </c>
      <c r="AH45" s="62">
        <f t="shared" si="91"/>
        <v>-0.03</v>
      </c>
      <c r="AI45" s="62">
        <f t="shared" si="91"/>
        <v>5.7000000000000002E-2</v>
      </c>
      <c r="AJ45" s="62">
        <f t="shared" si="91"/>
        <v>2.4E-2</v>
      </c>
      <c r="AK45" s="62" t="e">
        <f t="shared" si="91"/>
        <v>#N/A</v>
      </c>
      <c r="AL45" s="62" t="e">
        <f t="shared" si="91"/>
        <v>#N/A</v>
      </c>
      <c r="AM45" s="62">
        <f t="shared" si="91"/>
        <v>12</v>
      </c>
      <c r="AO45" s="62">
        <f t="shared" si="12"/>
        <v>0.7436298577015894</v>
      </c>
      <c r="AP45" s="62">
        <f t="shared" si="13"/>
        <v>5.6341555026918737E-4</v>
      </c>
      <c r="AQ45" s="62">
        <f t="shared" si="79"/>
        <v>1.8154178109062377E-2</v>
      </c>
      <c r="AR45" s="62">
        <f t="shared" si="14"/>
        <v>0.11830932999373826</v>
      </c>
      <c r="AS45" s="62">
        <f t="shared" si="15"/>
        <v>1.9312094727939105E-3</v>
      </c>
      <c r="AT45" s="62">
        <f t="shared" si="16"/>
        <v>1.0078055993886523</v>
      </c>
      <c r="AU45" s="62">
        <f t="shared" si="17"/>
        <v>5.6526390870185447E-2</v>
      </c>
      <c r="AV45"/>
      <c r="AW45" s="62">
        <f t="shared" si="18"/>
        <v>1.2101910828025478E-3</v>
      </c>
      <c r="AX45" s="62">
        <f t="shared" si="19"/>
        <v>3.3817105819360294E-4</v>
      </c>
      <c r="AY45"/>
      <c r="AZ45"/>
      <c r="BB45" s="62">
        <f t="shared" si="20"/>
        <v>5.6341555026918737E-4</v>
      </c>
      <c r="BC45" s="62">
        <f t="shared" si="21"/>
        <v>0.11774591444346907</v>
      </c>
      <c r="BD45" s="62">
        <f t="shared" si="22"/>
        <v>0</v>
      </c>
      <c r="BE45" s="62">
        <f t="shared" si="23"/>
        <v>1.8154178109062377E-2</v>
      </c>
      <c r="BF45" s="62">
        <f t="shared" si="24"/>
        <v>9.0770890545311886E-3</v>
      </c>
      <c r="BG45" s="62">
        <f t="shared" si="25"/>
        <v>4.7449301815654259E-2</v>
      </c>
      <c r="BH45" s="62">
        <f t="shared" si="26"/>
        <v>1.0800334214892611</v>
      </c>
      <c r="BI45" s="62">
        <f t="shared" si="27"/>
        <v>0.63057707596121848</v>
      </c>
      <c r="BJ45" s="62">
        <f t="shared" si="28"/>
        <v>1.7127698780405471</v>
      </c>
      <c r="BK45" s="62">
        <f t="shared" si="29"/>
        <v>0.44945634552804253</v>
      </c>
      <c r="BL45" s="62">
        <f t="shared" si="30"/>
        <v>0.18112073043317595</v>
      </c>
      <c r="BM45" s="62">
        <f t="shared" si="31"/>
        <v>0.68766688238167317</v>
      </c>
      <c r="BN45" s="62">
        <f t="shared" si="32"/>
        <v>8.1931464885708558E-2</v>
      </c>
      <c r="BO45" s="62">
        <f t="shared" si="33"/>
        <v>0</v>
      </c>
      <c r="BP45" s="62">
        <f t="shared" si="34"/>
        <v>1.319983452321202</v>
      </c>
      <c r="BQ45" s="62">
        <f t="shared" si="35"/>
        <v>6.9000417253362283</v>
      </c>
      <c r="BR45" s="62">
        <f t="shared" si="36"/>
        <v>65.359603180451316</v>
      </c>
      <c r="BS45" s="62">
        <f t="shared" si="37"/>
        <v>26.338440177005531</v>
      </c>
      <c r="BT45"/>
      <c r="BU45" s="62">
        <f t="shared" si="38"/>
        <v>48.430223999999995</v>
      </c>
      <c r="BV45" s="62">
        <f t="shared" si="39"/>
        <v>4.4999999999999998E-2</v>
      </c>
      <c r="BW45" s="62">
        <f t="shared" si="40"/>
        <v>1.1277657999999999</v>
      </c>
      <c r="BX45" s="62">
        <f t="shared" si="41"/>
        <v>9.4469999999999992</v>
      </c>
      <c r="BY45" s="62">
        <f t="shared" si="42"/>
        <v>0.13700000000000001</v>
      </c>
      <c r="BZ45" s="62">
        <f t="shared" si="43"/>
        <v>40.641557499999998</v>
      </c>
      <c r="CA45" s="62">
        <f t="shared" si="44"/>
        <v>3.0929880000000001</v>
      </c>
      <c r="CB45"/>
      <c r="CC45" s="62">
        <f t="shared" si="45"/>
        <v>5.7000000000000002E-2</v>
      </c>
      <c r="CD45" s="62">
        <f t="shared" si="46"/>
        <v>2.4E-2</v>
      </c>
      <c r="CE45"/>
      <c r="CF45"/>
      <c r="CG45" s="62">
        <f t="shared" si="47"/>
        <v>12</v>
      </c>
      <c r="CI45" s="62">
        <f t="shared" si="48"/>
        <v>0.80602852625447274</v>
      </c>
      <c r="CJ45" s="62">
        <f t="shared" si="49"/>
        <v>5.6341555026918737E-4</v>
      </c>
      <c r="CK45" s="62">
        <f t="shared" si="82"/>
        <v>1.1060865045115732E-2</v>
      </c>
      <c r="CL45" s="62">
        <f t="shared" si="50"/>
        <v>0.11830932999373826</v>
      </c>
      <c r="CM45" s="62">
        <f t="shared" si="51"/>
        <v>1.9312094727939105E-3</v>
      </c>
      <c r="CN45" s="62">
        <f t="shared" si="52"/>
        <v>1.0083652777364258</v>
      </c>
      <c r="CO45" s="62">
        <f t="shared" si="53"/>
        <v>5.5153138373751784E-2</v>
      </c>
      <c r="CP45" s="62">
        <f t="shared" si="54"/>
        <v>0</v>
      </c>
      <c r="CQ45" s="62">
        <f t="shared" si="55"/>
        <v>1.2101910828025478E-3</v>
      </c>
      <c r="CR45" s="62">
        <f t="shared" si="56"/>
        <v>3.3817105819360294E-4</v>
      </c>
      <c r="CV45" s="62">
        <f t="shared" si="57"/>
        <v>5.6341555026918737E-4</v>
      </c>
      <c r="CW45" s="62">
        <f t="shared" si="58"/>
        <v>0.11774591444346907</v>
      </c>
      <c r="CX45" s="62">
        <f t="shared" si="59"/>
        <v>0</v>
      </c>
      <c r="CY45" s="62">
        <f t="shared" si="60"/>
        <v>1.1060865045115732E-2</v>
      </c>
      <c r="CZ45" s="62">
        <f t="shared" si="61"/>
        <v>5.530432522557866E-3</v>
      </c>
      <c r="DA45" s="62">
        <f t="shared" si="62"/>
        <v>4.9622705851193917E-2</v>
      </c>
      <c r="DB45" s="62">
        <f t="shared" si="63"/>
        <v>1.0784196958014949</v>
      </c>
      <c r="DC45" s="62">
        <f t="shared" si="64"/>
        <v>0.59647683780458127</v>
      </c>
      <c r="DD45" s="62">
        <f t="shared" si="65"/>
        <v>1.807982519104637</v>
      </c>
      <c r="DE45" s="62">
        <f t="shared" si="66"/>
        <v>0.48194285799691355</v>
      </c>
      <c r="DF45" s="62">
        <f t="shared" si="67"/>
        <v>0.11453397980766772</v>
      </c>
      <c r="DG45" s="62">
        <f t="shared" si="68"/>
        <v>0.65219339172860225</v>
      </c>
      <c r="DH45" s="62">
        <f t="shared" si="69"/>
        <v>8.6387804202659249E-2</v>
      </c>
      <c r="DI45" s="62">
        <f t="shared" si="70"/>
        <v>0</v>
      </c>
      <c r="DJ45" s="62">
        <f t="shared" si="71"/>
        <v>0.84797432674068685</v>
      </c>
      <c r="DK45" s="62">
        <f t="shared" si="72"/>
        <v>7.6085876490823834</v>
      </c>
      <c r="DL45" s="77">
        <f t="shared" si="73"/>
        <v>73.895697826614111</v>
      </c>
      <c r="DM45" s="62">
        <f t="shared" si="74"/>
        <v>17.561352393360163</v>
      </c>
      <c r="DO45" s="62">
        <f t="shared" si="75"/>
        <v>0.84797432674068685</v>
      </c>
      <c r="DP45" s="62">
        <f t="shared" si="76"/>
        <v>8.456561975823071</v>
      </c>
      <c r="DQ45" s="62">
        <f t="shared" si="77"/>
        <v>72.19974917313273</v>
      </c>
      <c r="DR45" s="62">
        <f t="shared" si="78"/>
        <v>18.40932672010085</v>
      </c>
    </row>
    <row r="46" spans="1:122" x14ac:dyDescent="0.25">
      <c r="A46" s="78">
        <f>A45+10</f>
        <v>40</v>
      </c>
      <c r="B46" s="82" t="str">
        <f t="shared" si="3"/>
        <v>40 semi Simi-Quantification of sample: BAID 40</v>
      </c>
      <c r="C46" s="120" t="s">
        <v>18</v>
      </c>
      <c r="D46" s="120"/>
      <c r="E46" s="120"/>
      <c r="F46" s="80" t="str">
        <f t="shared" si="92"/>
        <v>40 Quant Quantification of sample: BAID 40</v>
      </c>
      <c r="G46" s="120" t="s">
        <v>180</v>
      </c>
      <c r="H46" s="120"/>
      <c r="I46" s="120"/>
    </row>
    <row r="47" spans="1:122" x14ac:dyDescent="0.25">
      <c r="A47" s="78">
        <f t="shared" si="2"/>
        <v>40</v>
      </c>
      <c r="B47" s="82" t="str">
        <f t="shared" si="3"/>
        <v>40 semi Elements</v>
      </c>
      <c r="C47" s="2" t="s">
        <v>0</v>
      </c>
      <c r="D47" s="3" t="s">
        <v>1</v>
      </c>
      <c r="E47" s="2" t="s">
        <v>2</v>
      </c>
      <c r="F47" s="80" t="str">
        <f t="shared" si="92"/>
        <v>40 Quant Elements</v>
      </c>
      <c r="G47" s="2" t="s">
        <v>0</v>
      </c>
      <c r="H47" s="3" t="s">
        <v>1</v>
      </c>
      <c r="I47" s="2" t="s">
        <v>2</v>
      </c>
    </row>
    <row r="48" spans="1:122" x14ac:dyDescent="0.25">
      <c r="A48" s="78">
        <f t="shared" si="2"/>
        <v>40</v>
      </c>
      <c r="B48" s="82" t="str">
        <f t="shared" si="3"/>
        <v>40 semi Na2O</v>
      </c>
      <c r="C48" s="13" t="s">
        <v>26</v>
      </c>
      <c r="D48" s="5">
        <v>0.83220000000000005</v>
      </c>
      <c r="E48" s="6">
        <f t="shared" ref="E48:E56" si="95">D48*(100-D$57)/100</f>
        <v>0.70737000000000005</v>
      </c>
      <c r="F48" s="80" t="str">
        <f t="shared" si="92"/>
        <v>40 Quant SiO2</v>
      </c>
      <c r="G48" s="13" t="s">
        <v>5</v>
      </c>
      <c r="H48" s="5">
        <v>43.914000000000001</v>
      </c>
      <c r="I48" s="10">
        <f t="shared" ref="I48:I57" si="96">H48*(100-H$58)/100</f>
        <v>37.326900000000002</v>
      </c>
      <c r="K48" s="78" t="s">
        <v>535</v>
      </c>
      <c r="L48" s="78"/>
      <c r="M48" s="78"/>
      <c r="N48" s="78"/>
      <c r="O48" s="78"/>
      <c r="P48" s="78"/>
      <c r="Q48" s="115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78"/>
      <c r="CQ48" s="78"/>
      <c r="CR48" s="78"/>
      <c r="CS48" s="78"/>
      <c r="CT48" s="78"/>
      <c r="CU48" s="78"/>
      <c r="CV48" s="78"/>
      <c r="CW48" s="78"/>
      <c r="CX48" s="78"/>
      <c r="CY48" s="78"/>
      <c r="CZ48" s="78"/>
      <c r="DA48" s="78"/>
      <c r="DB48" s="78"/>
      <c r="DC48" s="78"/>
      <c r="DD48" s="78"/>
      <c r="DE48" s="78"/>
      <c r="DF48" s="78"/>
      <c r="DG48" s="78"/>
      <c r="DH48" s="78"/>
      <c r="DI48" s="78"/>
      <c r="DJ48" s="78"/>
      <c r="DK48" s="78"/>
      <c r="DL48" s="78"/>
      <c r="DM48" s="78"/>
      <c r="DN48" s="78"/>
    </row>
    <row r="49" spans="1:122" x14ac:dyDescent="0.25">
      <c r="A49" s="78">
        <f t="shared" si="2"/>
        <v>40</v>
      </c>
      <c r="B49" s="82" t="str">
        <f t="shared" si="3"/>
        <v>40 semi MgO</v>
      </c>
      <c r="C49" s="13" t="s">
        <v>3</v>
      </c>
      <c r="D49" s="5">
        <v>0.47910000000000003</v>
      </c>
      <c r="E49" s="6">
        <f t="shared" si="95"/>
        <v>0.40723500000000001</v>
      </c>
      <c r="F49" s="80" t="str">
        <f t="shared" si="92"/>
        <v>40 Quant TiO2</v>
      </c>
      <c r="G49" s="13" t="s">
        <v>7</v>
      </c>
      <c r="H49" s="5">
        <v>2.8000000000000001E-2</v>
      </c>
      <c r="I49" s="10">
        <f t="shared" si="96"/>
        <v>2.3799999999999998E-2</v>
      </c>
      <c r="AO49" s="62" t="s">
        <v>507</v>
      </c>
      <c r="BC49" s="62" t="s">
        <v>515</v>
      </c>
      <c r="BE49" s="62" t="s">
        <v>515</v>
      </c>
      <c r="BH49" s="62" t="s">
        <v>515</v>
      </c>
      <c r="BI49" s="62" t="s">
        <v>515</v>
      </c>
      <c r="BK49" s="62" t="s">
        <v>527</v>
      </c>
      <c r="CI49" s="62" t="s">
        <v>507</v>
      </c>
      <c r="CW49" s="62" t="s">
        <v>515</v>
      </c>
      <c r="CY49" s="62" t="s">
        <v>515</v>
      </c>
      <c r="DB49" s="62" t="s">
        <v>515</v>
      </c>
      <c r="DC49" s="62" t="s">
        <v>515</v>
      </c>
      <c r="DE49" s="62" t="s">
        <v>527</v>
      </c>
    </row>
    <row r="50" spans="1:122" x14ac:dyDescent="0.25">
      <c r="A50" s="78">
        <f t="shared" si="2"/>
        <v>40</v>
      </c>
      <c r="B50" s="82" t="str">
        <f t="shared" si="3"/>
        <v>40 semi Al2O3</v>
      </c>
      <c r="C50" s="13" t="s">
        <v>4</v>
      </c>
      <c r="D50" s="5">
        <v>2.601</v>
      </c>
      <c r="E50" s="6">
        <f t="shared" si="95"/>
        <v>2.2108500000000002</v>
      </c>
      <c r="F50" s="80" t="str">
        <f t="shared" si="92"/>
        <v>40 Quant Al2O3</v>
      </c>
      <c r="G50" s="13" t="s">
        <v>4</v>
      </c>
      <c r="H50" s="5">
        <v>1.018</v>
      </c>
      <c r="I50" s="10">
        <f t="shared" si="96"/>
        <v>0.86529999999999996</v>
      </c>
      <c r="K50" s="77" t="s">
        <v>501</v>
      </c>
      <c r="L50" s="77" t="s">
        <v>5</v>
      </c>
      <c r="M50" s="77" t="s">
        <v>7</v>
      </c>
      <c r="N50" s="77" t="s">
        <v>4</v>
      </c>
      <c r="O50" s="77" t="s">
        <v>10</v>
      </c>
      <c r="P50" s="77" t="s">
        <v>9</v>
      </c>
      <c r="Q50" s="77" t="s">
        <v>3</v>
      </c>
      <c r="R50" s="77" t="s">
        <v>6</v>
      </c>
      <c r="S50" s="77" t="s">
        <v>26</v>
      </c>
      <c r="T50" s="77" t="s">
        <v>13</v>
      </c>
      <c r="U50" s="77" t="s">
        <v>35</v>
      </c>
      <c r="V50" s="77" t="s">
        <v>8</v>
      </c>
      <c r="W50" s="77" t="s">
        <v>11</v>
      </c>
      <c r="X50" s="77" t="s">
        <v>12</v>
      </c>
      <c r="Y50" s="77" t="s">
        <v>528</v>
      </c>
      <c r="AA50" s="77" t="s">
        <v>5</v>
      </c>
      <c r="AB50" s="77" t="s">
        <v>7</v>
      </c>
      <c r="AC50" s="77" t="s">
        <v>4</v>
      </c>
      <c r="AD50" s="77" t="s">
        <v>10</v>
      </c>
      <c r="AE50" s="77" t="s">
        <v>9</v>
      </c>
      <c r="AF50" s="77" t="s">
        <v>3</v>
      </c>
      <c r="AG50" s="77" t="s">
        <v>6</v>
      </c>
      <c r="AH50" s="77" t="s">
        <v>26</v>
      </c>
      <c r="AI50" s="77" t="s">
        <v>13</v>
      </c>
      <c r="AJ50" s="77" t="s">
        <v>35</v>
      </c>
      <c r="AK50" s="77" t="s">
        <v>8</v>
      </c>
      <c r="AL50" s="77" t="s">
        <v>11</v>
      </c>
      <c r="AM50" s="77" t="s">
        <v>528</v>
      </c>
      <c r="AO50" s="77" t="s">
        <v>5</v>
      </c>
      <c r="AP50" s="77" t="s">
        <v>7</v>
      </c>
      <c r="AQ50" s="77" t="s">
        <v>4</v>
      </c>
      <c r="AR50" s="77" t="s">
        <v>508</v>
      </c>
      <c r="AS50" s="77" t="s">
        <v>9</v>
      </c>
      <c r="AT50" s="77" t="s">
        <v>3</v>
      </c>
      <c r="AU50" s="77" t="s">
        <v>6</v>
      </c>
      <c r="AV50" s="77" t="s">
        <v>509</v>
      </c>
      <c r="AW50" s="77" t="s">
        <v>510</v>
      </c>
      <c r="AX50" s="77" t="s">
        <v>511</v>
      </c>
      <c r="AY50" s="77" t="s">
        <v>512</v>
      </c>
      <c r="AZ50" s="77" t="s">
        <v>11</v>
      </c>
      <c r="BB50" s="77" t="s">
        <v>513</v>
      </c>
      <c r="BC50" s="77" t="s">
        <v>514</v>
      </c>
      <c r="BD50" s="77" t="s">
        <v>517</v>
      </c>
      <c r="BE50" s="77" t="s">
        <v>518</v>
      </c>
      <c r="BF50" s="77" t="s">
        <v>516</v>
      </c>
      <c r="BG50" s="77" t="s">
        <v>519</v>
      </c>
      <c r="BH50" s="77" t="s">
        <v>520</v>
      </c>
      <c r="BI50" s="77" t="s">
        <v>5</v>
      </c>
      <c r="BJ50" s="77" t="s">
        <v>521</v>
      </c>
      <c r="BK50" s="77" t="s">
        <v>525</v>
      </c>
      <c r="BL50" s="77" t="s">
        <v>524</v>
      </c>
      <c r="BM50" s="77" t="s">
        <v>528</v>
      </c>
      <c r="BN50" s="77" t="s">
        <v>513</v>
      </c>
      <c r="BO50" s="77" t="s">
        <v>517</v>
      </c>
      <c r="BP50" s="77" t="s">
        <v>516</v>
      </c>
      <c r="BQ50" s="77" t="s">
        <v>519</v>
      </c>
      <c r="BR50" s="77" t="s">
        <v>525</v>
      </c>
      <c r="BS50" s="77" t="s">
        <v>524</v>
      </c>
      <c r="BU50" s="77" t="s">
        <v>5</v>
      </c>
      <c r="BV50" s="77" t="s">
        <v>7</v>
      </c>
      <c r="BW50" s="77" t="s">
        <v>4</v>
      </c>
      <c r="BX50" s="77" t="s">
        <v>10</v>
      </c>
      <c r="BY50" s="77" t="s">
        <v>9</v>
      </c>
      <c r="BZ50" s="77" t="s">
        <v>3</v>
      </c>
      <c r="CA50" s="77" t="s">
        <v>6</v>
      </c>
      <c r="CB50" s="77" t="s">
        <v>26</v>
      </c>
      <c r="CC50" s="77" t="s">
        <v>13</v>
      </c>
      <c r="CD50" s="77" t="s">
        <v>35</v>
      </c>
      <c r="CE50" s="77" t="s">
        <v>8</v>
      </c>
      <c r="CF50" s="77" t="s">
        <v>11</v>
      </c>
      <c r="CG50" s="77" t="s">
        <v>12</v>
      </c>
      <c r="CI50" s="77" t="s">
        <v>5</v>
      </c>
      <c r="CJ50" s="77" t="s">
        <v>7</v>
      </c>
      <c r="CK50" s="77" t="s">
        <v>4</v>
      </c>
      <c r="CL50" s="77" t="s">
        <v>508</v>
      </c>
      <c r="CM50" s="77" t="s">
        <v>9</v>
      </c>
      <c r="CN50" s="77" t="s">
        <v>3</v>
      </c>
      <c r="CO50" s="77" t="s">
        <v>6</v>
      </c>
      <c r="CP50" s="77" t="s">
        <v>509</v>
      </c>
      <c r="CQ50" s="77" t="s">
        <v>510</v>
      </c>
      <c r="CR50" s="77" t="s">
        <v>511</v>
      </c>
      <c r="CS50" s="77" t="s">
        <v>512</v>
      </c>
      <c r="CT50" s="77" t="s">
        <v>11</v>
      </c>
      <c r="CV50" s="77" t="s">
        <v>513</v>
      </c>
      <c r="CW50" s="77" t="s">
        <v>514</v>
      </c>
      <c r="CX50" s="77" t="s">
        <v>517</v>
      </c>
      <c r="CY50" s="77" t="s">
        <v>518</v>
      </c>
      <c r="CZ50" s="77" t="s">
        <v>516</v>
      </c>
      <c r="DA50" s="77" t="s">
        <v>519</v>
      </c>
      <c r="DB50" s="77" t="s">
        <v>520</v>
      </c>
      <c r="DC50" s="77" t="s">
        <v>5</v>
      </c>
      <c r="DD50" s="77" t="s">
        <v>521</v>
      </c>
      <c r="DE50" s="77" t="s">
        <v>525</v>
      </c>
      <c r="DF50" s="77" t="s">
        <v>524</v>
      </c>
      <c r="DG50" s="77" t="s">
        <v>528</v>
      </c>
      <c r="DH50" s="77" t="s">
        <v>513</v>
      </c>
      <c r="DI50" s="77" t="s">
        <v>517</v>
      </c>
      <c r="DJ50" s="77" t="s">
        <v>516</v>
      </c>
      <c r="DK50" s="77" t="s">
        <v>519</v>
      </c>
      <c r="DL50" s="77" t="s">
        <v>525</v>
      </c>
      <c r="DM50" s="77" t="s">
        <v>524</v>
      </c>
      <c r="DN50" s="77"/>
      <c r="DO50" s="77" t="s">
        <v>532</v>
      </c>
      <c r="DP50" s="77" t="s">
        <v>519</v>
      </c>
      <c r="DQ50" s="77" t="s">
        <v>525</v>
      </c>
      <c r="DR50" s="77" t="s">
        <v>524</v>
      </c>
    </row>
    <row r="51" spans="1:122" x14ac:dyDescent="0.25">
      <c r="A51" s="78">
        <f t="shared" si="2"/>
        <v>40</v>
      </c>
      <c r="B51" s="82" t="str">
        <f t="shared" si="3"/>
        <v>40 semi SiO2</v>
      </c>
      <c r="C51" s="13" t="s">
        <v>5</v>
      </c>
      <c r="D51" s="5">
        <v>69.14</v>
      </c>
      <c r="E51" s="6">
        <f t="shared" si="95"/>
        <v>58.768999999999998</v>
      </c>
      <c r="F51" s="80" t="str">
        <f t="shared" si="92"/>
        <v>40 Quant Fe2O3</v>
      </c>
      <c r="G51" s="13" t="s">
        <v>10</v>
      </c>
      <c r="H51" s="5">
        <v>10.374000000000001</v>
      </c>
      <c r="I51" s="10">
        <f t="shared" si="96"/>
        <v>8.8179000000000016</v>
      </c>
      <c r="K51" s="62">
        <v>5</v>
      </c>
      <c r="L51" s="62">
        <v>41.88</v>
      </c>
      <c r="M51" s="62">
        <v>5.2479999999999999E-2</v>
      </c>
      <c r="N51" s="62">
        <v>2.4300000000000002</v>
      </c>
      <c r="O51" s="62">
        <v>12.29</v>
      </c>
      <c r="P51" s="62">
        <v>0.15859999999999999</v>
      </c>
      <c r="Q51" s="62">
        <v>40.6</v>
      </c>
      <c r="R51" s="62">
        <v>1.4730000000000001</v>
      </c>
      <c r="S51"/>
      <c r="T51" s="62">
        <v>3.0800000000000001E-2</v>
      </c>
      <c r="U51"/>
      <c r="V51" s="62">
        <v>0.60770000000000002</v>
      </c>
      <c r="W51" s="62">
        <v>0.47949999999999998</v>
      </c>
      <c r="X51" s="62">
        <v>14</v>
      </c>
      <c r="Y51" s="62">
        <f>SUM(L51:W51)</f>
        <v>100.00207999999999</v>
      </c>
      <c r="AA51" s="62">
        <f>L51*100/$Y51</f>
        <v>41.879128914118589</v>
      </c>
      <c r="AB51" s="62">
        <f t="shared" ref="AB51:AL51" si="97">M51*100/$Y51</f>
        <v>5.247890843870448E-2</v>
      </c>
      <c r="AC51" s="62">
        <f t="shared" si="97"/>
        <v>2.4299494570512938</v>
      </c>
      <c r="AD51" s="62">
        <f t="shared" si="97"/>
        <v>12.289744373317037</v>
      </c>
      <c r="AE51" s="62">
        <f t="shared" si="97"/>
        <v>0.1585967011886153</v>
      </c>
      <c r="AF51" s="62">
        <f t="shared" si="97"/>
        <v>40.599155537564819</v>
      </c>
      <c r="AG51" s="62">
        <f t="shared" si="97"/>
        <v>1.4729693622372657</v>
      </c>
      <c r="AH51" s="62">
        <f t="shared" si="97"/>
        <v>0</v>
      </c>
      <c r="AI51" s="62">
        <f t="shared" si="97"/>
        <v>3.0799359373325039E-2</v>
      </c>
      <c r="AJ51" s="62">
        <f t="shared" si="97"/>
        <v>0</v>
      </c>
      <c r="AK51" s="62">
        <f t="shared" si="97"/>
        <v>0.60768736010290991</v>
      </c>
      <c r="AL51" s="62">
        <f t="shared" si="97"/>
        <v>0.47949002660744655</v>
      </c>
      <c r="AM51" s="62">
        <f>SUM(AA51:AL51)</f>
        <v>100</v>
      </c>
      <c r="AO51" s="62">
        <f t="shared" ref="AO51" si="98">AA51/60.085</f>
        <v>0.69699806797234898</v>
      </c>
      <c r="AP51" s="62">
        <f t="shared" ref="AP51" si="99">AB51/79.87</f>
        <v>6.5705406834486635E-4</v>
      </c>
      <c r="AQ51" s="62">
        <f t="shared" ref="AQ51" si="100">IF(AC51&gt;0,AC51/101.96,#N/A)</f>
        <v>2.383237992400249E-2</v>
      </c>
      <c r="AR51" s="62">
        <f t="shared" ref="AR51" si="101">2*AD51/159.7</f>
        <v>0.15391038664141563</v>
      </c>
      <c r="AS51" s="62">
        <f t="shared" ref="AS51" si="102">AE51/70.94</f>
        <v>2.2356456327687524E-3</v>
      </c>
      <c r="AT51" s="62">
        <f t="shared" ref="AT51" si="103">AF51/40.3044</f>
        <v>1.0073132347228793</v>
      </c>
      <c r="AU51" s="62">
        <f t="shared" ref="AU51" si="104">AG51/56.08</f>
        <v>2.6265502179694467E-2</v>
      </c>
      <c r="AV51" s="62">
        <f>IF(AH51&gt;0,2*AH51/61.98,0)</f>
        <v>0</v>
      </c>
      <c r="AW51" s="62">
        <f t="shared" ref="AW51" si="105">2*AI51/94.2</f>
        <v>6.5391421174787771E-4</v>
      </c>
      <c r="AX51" s="62">
        <f t="shared" ref="AX51" si="106">2*AJ51/141.94</f>
        <v>0</v>
      </c>
      <c r="AY51" s="62">
        <f t="shared" ref="AY51" si="107">2*AK51/152</f>
        <v>7.9958863171435517E-3</v>
      </c>
      <c r="AZ51" s="62">
        <f t="shared" ref="AZ51" si="108">AL51/74.69</f>
        <v>6.4197352605093929E-3</v>
      </c>
      <c r="BB51" s="62">
        <f t="shared" ref="BB51" si="109">IF(AR51&gt;AP51,AP51,#N/A)</f>
        <v>6.5705406834486635E-4</v>
      </c>
      <c r="BC51" s="62">
        <f t="shared" ref="BC51" si="110">AR51-BB51</f>
        <v>0.15325333257307075</v>
      </c>
      <c r="BD51" s="62">
        <f t="shared" ref="BD51" si="111">IF(AV51&gt;0,AV51,0)</f>
        <v>0</v>
      </c>
      <c r="BE51" s="62">
        <f t="shared" ref="BE51" si="112">AQ51-BD51</f>
        <v>2.383237992400249E-2</v>
      </c>
      <c r="BF51" s="62">
        <f t="shared" ref="BF51:BF90" si="113">BE51/2</f>
        <v>1.1916189962001245E-2</v>
      </c>
      <c r="BG51" s="62">
        <f t="shared" ref="BG51" si="114">AU51-BF51</f>
        <v>1.4349312217693222E-2</v>
      </c>
      <c r="BH51" s="62">
        <f t="shared" ref="BH51" si="115">BC51+AS51+AT51-BG51</f>
        <v>1.1484529007110256</v>
      </c>
      <c r="BI51" s="62">
        <f t="shared" ref="BI51" si="116">AO51-2*BG51-2*BG51-2*BF51-3*BD51</f>
        <v>0.61576843917757373</v>
      </c>
      <c r="BJ51" s="62">
        <f t="shared" ref="BJ51" si="117">BH51/BI51</f>
        <v>1.8650726923336804</v>
      </c>
      <c r="BK51" s="62">
        <f t="shared" ref="BK51" si="118">(BJ51-1)*BI51</f>
        <v>0.53268446153345184</v>
      </c>
      <c r="BL51" s="62">
        <f t="shared" ref="BL51" si="119">BI51-BK51</f>
        <v>8.3083977644121898E-2</v>
      </c>
      <c r="BM51" s="62">
        <f t="shared" ref="BM51" si="120">BB51+BD51+BF51+BG51+BK51+BL51</f>
        <v>0.64269099542561303</v>
      </c>
      <c r="BN51" s="62">
        <f t="shared" ref="BN51" si="121">BB51/BM51*100</f>
        <v>0.1022348333836141</v>
      </c>
      <c r="BO51" s="62">
        <f t="shared" ref="BO51" si="122">BD51/BM51*100</f>
        <v>0</v>
      </c>
      <c r="BP51" s="62">
        <f t="shared" ref="BP51" si="123">BF51/BM51*100</f>
        <v>1.8541087469429871</v>
      </c>
      <c r="BQ51" s="62">
        <f t="shared" ref="BQ51" si="124">BG51/BM51*100</f>
        <v>2.2326922766656461</v>
      </c>
      <c r="BR51" s="113">
        <f t="shared" ref="BR51" si="125">BK51/BM51*100</f>
        <v>82.883448706277434</v>
      </c>
      <c r="BS51" s="113">
        <f t="shared" ref="BS51" si="126">BL51/BM51*100</f>
        <v>12.927515436730323</v>
      </c>
      <c r="BU51" s="62">
        <f>1.204*AA51-5.3657</f>
        <v>45.056771212598775</v>
      </c>
      <c r="BV51" s="62">
        <f>AB51</f>
        <v>5.247890843870448E-2</v>
      </c>
      <c r="BW51" s="62">
        <f>0.9358*AC51-0.6044</f>
        <v>1.6695467019086006</v>
      </c>
      <c r="BX51" s="62">
        <f>AD51</f>
        <v>12.289744373317037</v>
      </c>
      <c r="BY51" s="62">
        <f>AE51</f>
        <v>0.1585967011886153</v>
      </c>
      <c r="BZ51" s="62">
        <f>0.9925*AF51+0.3272</f>
        <v>40.621861871033083</v>
      </c>
      <c r="CA51" s="62">
        <f>0.9664*AG51+0.0295</f>
        <v>1.4529775916660936</v>
      </c>
      <c r="CB51" s="62">
        <f>AH51</f>
        <v>0</v>
      </c>
      <c r="CC51" s="62">
        <f t="shared" ref="CC51:CD51" si="127">AI51</f>
        <v>3.0799359373325039E-2</v>
      </c>
      <c r="CD51" s="62">
        <f t="shared" si="127"/>
        <v>0</v>
      </c>
      <c r="CE51" s="62">
        <f>0.8062*AK51+0.0034</f>
        <v>0.493317549714966</v>
      </c>
      <c r="CF51" s="62">
        <f>0.7822*AL51-0.0326</f>
        <v>0.34245709881234465</v>
      </c>
      <c r="CG51" s="62">
        <f>AM51</f>
        <v>100</v>
      </c>
      <c r="CI51" s="62">
        <f t="shared" ref="CI51" si="128">BU51/60.085</f>
        <v>0.74988385142046721</v>
      </c>
      <c r="CJ51" s="62">
        <f t="shared" ref="CJ51" si="129">BV51/79.87</f>
        <v>6.5705406834486635E-4</v>
      </c>
      <c r="CK51" s="62">
        <f t="shared" ref="CK51" si="130">IF(BW51&gt;0,BW51/101.96,#N/A)</f>
        <v>1.6374526303536686E-2</v>
      </c>
      <c r="CL51" s="62">
        <f t="shared" ref="CL51" si="131">2*BX51/159.7</f>
        <v>0.15391038664141563</v>
      </c>
      <c r="CM51" s="62">
        <f t="shared" ref="CM51" si="132">BY51/70.94</f>
        <v>2.2356456327687524E-3</v>
      </c>
      <c r="CN51" s="62">
        <f t="shared" ref="CN51" si="133">BZ51/40.3044</f>
        <v>1.0078766058056461</v>
      </c>
      <c r="CO51" s="62">
        <f t="shared" ref="CO51" si="134">CA51/56.08</f>
        <v>2.5909015543261301E-2</v>
      </c>
      <c r="CP51" s="62">
        <f>IF(CB51&gt;0,2*CB51/61.98,0)</f>
        <v>0</v>
      </c>
      <c r="CQ51" s="62">
        <f t="shared" ref="CQ51" si="135">2*CC51/94.2</f>
        <v>6.5391421174787771E-4</v>
      </c>
      <c r="CR51" s="62">
        <f t="shared" ref="CR51" si="136">2*CD51/141.94</f>
        <v>0</v>
      </c>
      <c r="CS51" s="62">
        <f t="shared" ref="CS51" si="137">2*CE51/152</f>
        <v>6.4910203909863944E-3</v>
      </c>
      <c r="CT51" s="62">
        <f t="shared" ref="CT51" si="138">CF51/74.69</f>
        <v>4.5850461750213505E-3</v>
      </c>
      <c r="CV51" s="62">
        <f t="shared" ref="CV51" si="139">IF(CL51&gt;CJ51,CJ51,#N/A)</f>
        <v>6.5705406834486635E-4</v>
      </c>
      <c r="CW51" s="62">
        <f t="shared" ref="CW51" si="140">CL51-CV51</f>
        <v>0.15325333257307075</v>
      </c>
      <c r="CX51" s="62">
        <f t="shared" ref="CX51" si="141">IF(CP51&gt;0,CP51,0)</f>
        <v>0</v>
      </c>
      <c r="CY51" s="62">
        <f t="shared" ref="CY51" si="142">CK51-CX51</f>
        <v>1.6374526303536686E-2</v>
      </c>
      <c r="CZ51" s="62">
        <f t="shared" ref="CZ51:CZ90" si="143">CY51/2</f>
        <v>8.1872631517683429E-3</v>
      </c>
      <c r="DA51" s="62">
        <f t="shared" ref="DA51" si="144">CO51-CZ51</f>
        <v>1.7721752391492956E-2</v>
      </c>
      <c r="DB51" s="62">
        <f t="shared" ref="DB51" si="145">CW51+CM51+CN51-DA51</f>
        <v>1.1456438316199926</v>
      </c>
      <c r="DC51" s="62">
        <f t="shared" ref="DC51" si="146">CI51-2*DA51-2*DA51-2*CZ51-3*CX51</f>
        <v>0.66262231555095874</v>
      </c>
      <c r="DD51" s="62">
        <f t="shared" ref="DD51" si="147">DB51/DC51</f>
        <v>1.7289544959973315</v>
      </c>
      <c r="DE51" s="62">
        <f t="shared" ref="DE51" si="148">(DD51-1)*DC51</f>
        <v>0.48302151606903393</v>
      </c>
      <c r="DF51" s="62">
        <f t="shared" ref="DF51" si="149">DC51-DE51</f>
        <v>0.17960079948192481</v>
      </c>
      <c r="DG51" s="62">
        <f t="shared" ref="DG51" si="150">CV51+CX51+CZ51+DA51+DE51+DF51</f>
        <v>0.68918838516256486</v>
      </c>
      <c r="DH51" s="62">
        <f t="shared" ref="DH51" si="151">CV51/DG51*100</f>
        <v>9.5337368198664771E-2</v>
      </c>
      <c r="DI51" s="62">
        <f t="shared" ref="DI51" si="152">CX51/DG51*100</f>
        <v>0</v>
      </c>
      <c r="DJ51" s="62">
        <f t="shared" ref="DJ51" si="153">CZ51/DG51*100</f>
        <v>1.1879572157672305</v>
      </c>
      <c r="DK51" s="62">
        <f t="shared" ref="DK51" si="154">DA51/DG51*100</f>
        <v>2.5713945233294631</v>
      </c>
      <c r="DL51" s="62">
        <f t="shared" ref="DL51" si="155">DE51/DG51*100</f>
        <v>70.085556644298279</v>
      </c>
      <c r="DM51" s="113">
        <f t="shared" ref="DM51" si="156">DF51/DG51*100</f>
        <v>26.059754248406382</v>
      </c>
      <c r="DN51" s="114"/>
      <c r="DO51" s="62">
        <f>DJ51</f>
        <v>1.1879572157672305</v>
      </c>
      <c r="DP51" s="62">
        <f>DK51+DJ51</f>
        <v>3.7593517390966937</v>
      </c>
      <c r="DQ51" s="62">
        <f>DL51-2*DJ51</f>
        <v>67.709642212763825</v>
      </c>
      <c r="DR51" s="113">
        <f>DM51+DJ51</f>
        <v>27.247711464173612</v>
      </c>
    </row>
    <row r="52" spans="1:122" x14ac:dyDescent="0.25">
      <c r="A52" s="78">
        <f t="shared" si="2"/>
        <v>40</v>
      </c>
      <c r="B52" s="82" t="str">
        <f t="shared" si="3"/>
        <v>40 semi CaO</v>
      </c>
      <c r="C52" s="13" t="s">
        <v>6</v>
      </c>
      <c r="D52" s="5">
        <v>2.9430000000000001</v>
      </c>
      <c r="E52" s="6">
        <f t="shared" si="95"/>
        <v>2.5015499999999999</v>
      </c>
      <c r="F52" s="80" t="str">
        <f t="shared" si="92"/>
        <v>40 Quant MnO</v>
      </c>
      <c r="G52" s="13" t="s">
        <v>9</v>
      </c>
      <c r="H52" s="5">
        <v>0.156</v>
      </c>
      <c r="I52" s="10">
        <f t="shared" si="96"/>
        <v>0.1326</v>
      </c>
      <c r="K52" s="62">
        <v>20</v>
      </c>
      <c r="L52" s="62">
        <v>40.56</v>
      </c>
      <c r="M52" s="62">
        <v>6.7589999999999997E-2</v>
      </c>
      <c r="N52" s="62">
        <v>2.613</v>
      </c>
      <c r="O52" s="62">
        <v>12.06</v>
      </c>
      <c r="P52" s="62">
        <v>0.15740000000000001</v>
      </c>
      <c r="Q52" s="62">
        <v>41.61</v>
      </c>
      <c r="R52" s="62">
        <v>1.911</v>
      </c>
      <c r="S52"/>
      <c r="T52"/>
      <c r="U52"/>
      <c r="V52" s="62">
        <v>0.56399999999999995</v>
      </c>
      <c r="W52" s="62">
        <v>0.46539999999999998</v>
      </c>
      <c r="X52" s="62">
        <v>15</v>
      </c>
      <c r="Y52" s="62">
        <f t="shared" ref="Y52:Y90" si="157">SUM(L52:W52)</f>
        <v>100.00839000000001</v>
      </c>
      <c r="AA52" s="62">
        <f t="shared" ref="AA52:AA90" si="158">L52*100/$Y52</f>
        <v>40.556597301486406</v>
      </c>
      <c r="AB52" s="62">
        <f t="shared" ref="AB52:AB90" si="159">M52*100/$Y52</f>
        <v>6.7584329674740276E-2</v>
      </c>
      <c r="AC52" s="62">
        <f t="shared" ref="AC52:AC90" si="160">N52*100/$Y52</f>
        <v>2.6127807876919125</v>
      </c>
      <c r="AD52" s="62">
        <f t="shared" ref="AD52:AD90" si="161">O52*100/$Y52</f>
        <v>12.058988250885751</v>
      </c>
      <c r="AE52" s="62">
        <f t="shared" ref="AE52:AE90" si="162">P52*100/$Y52</f>
        <v>0.15738679524787871</v>
      </c>
      <c r="AF52" s="62">
        <f t="shared" ref="AF52:AF90" si="163">Q52*100/$Y52</f>
        <v>41.606509213876954</v>
      </c>
      <c r="AG52" s="62">
        <f t="shared" ref="AG52:AG90" si="164">R52*100/$Y52</f>
        <v>1.9108396805508017</v>
      </c>
      <c r="AH52" s="62">
        <f t="shared" ref="AH52:AH90" si="165">S52*100/$Y52</f>
        <v>0</v>
      </c>
      <c r="AI52" s="62">
        <f t="shared" ref="AI52:AI90" si="166">T52*100/$Y52</f>
        <v>0</v>
      </c>
      <c r="AJ52" s="62">
        <f t="shared" ref="AJ52:AJ90" si="167">U52*100/$Y52</f>
        <v>0</v>
      </c>
      <c r="AK52" s="62">
        <f t="shared" ref="AK52:AK90" si="168">V52*100/$Y52</f>
        <v>0.5639526843697813</v>
      </c>
      <c r="AL52" s="62">
        <f t="shared" ref="AL52:AL90" si="169">W52*100/$Y52</f>
        <v>0.46536095621577345</v>
      </c>
      <c r="AM52" s="62">
        <f t="shared" ref="AM52:AM90" si="170">SUM(AA52:AL52)</f>
        <v>100</v>
      </c>
      <c r="AO52" s="62">
        <f t="shared" ref="AO52:AO90" si="171">AA52/60.085</f>
        <v>0.67498705669445624</v>
      </c>
      <c r="AP52" s="62">
        <f t="shared" ref="AP52:AP90" si="172">AB52/79.87</f>
        <v>8.4617916207262145E-4</v>
      </c>
      <c r="AQ52" s="62">
        <f t="shared" ref="AQ52:AQ90" si="173">IF(AC52&gt;0,AC52/101.96,#N/A)</f>
        <v>2.5625547152725702E-2</v>
      </c>
      <c r="AR52" s="62">
        <f t="shared" ref="AR52:AR90" si="174">2*AD52/159.7</f>
        <v>0.15102051660470572</v>
      </c>
      <c r="AS52" s="62">
        <f t="shared" ref="AS52:AS90" si="175">AE52/70.94</f>
        <v>2.2185902910611603E-3</v>
      </c>
      <c r="AT52" s="62">
        <f t="shared" ref="AT52:AT90" si="176">AF52/40.3044</f>
        <v>1.0323068750279611</v>
      </c>
      <c r="AU52" s="62">
        <f t="shared" ref="AU52:AU90" si="177">AG52/56.08</f>
        <v>3.407346078014982E-2</v>
      </c>
      <c r="AV52" s="62">
        <f t="shared" ref="AV52:AV90" si="178">IF(AH52&gt;0,2*AH52/61.98,0)</f>
        <v>0</v>
      </c>
      <c r="AW52" s="62">
        <f t="shared" ref="AW52:AW90" si="179">2*AI52/94.2</f>
        <v>0</v>
      </c>
      <c r="AX52" s="62">
        <f t="shared" ref="AX52:AX90" si="180">2*AJ52/141.94</f>
        <v>0</v>
      </c>
      <c r="AY52" s="62">
        <f t="shared" ref="AY52:AY90" si="181">2*AK52/152</f>
        <v>7.4204300574971221E-3</v>
      </c>
      <c r="AZ52" s="62">
        <f t="shared" ref="AZ52:AZ90" si="182">AL52/74.69</f>
        <v>6.2305657546629194E-3</v>
      </c>
      <c r="BB52" s="62">
        <f t="shared" ref="BB52:BB90" si="183">IF(AR52&gt;AP52,AP52,#N/A)</f>
        <v>8.4617916207262145E-4</v>
      </c>
      <c r="BC52" s="62">
        <f t="shared" ref="BC52:BC90" si="184">AR52-BB52</f>
        <v>0.15017433744263312</v>
      </c>
      <c r="BD52" s="62">
        <f t="shared" ref="BD52:BD90" si="185">IF(AV52&gt;0,AV52,0)</f>
        <v>0</v>
      </c>
      <c r="BE52" s="62">
        <f t="shared" ref="BE52:BE90" si="186">AQ52-BD52</f>
        <v>2.5625547152725702E-2</v>
      </c>
      <c r="BF52" s="62">
        <f t="shared" si="113"/>
        <v>1.2812773576362851E-2</v>
      </c>
      <c r="BG52" s="62">
        <f t="shared" ref="BG52:BG90" si="187">AU52-BF52</f>
        <v>2.1260687203786967E-2</v>
      </c>
      <c r="BH52" s="62">
        <f t="shared" ref="BH52:BH90" si="188">BC52+AS52+AT52-BG52</f>
        <v>1.1634391155578685</v>
      </c>
      <c r="BI52" s="62">
        <f t="shared" ref="BI52:BI90" si="189">AO52-2*BG52-2*BG52-2*BF52-3*BD52</f>
        <v>0.5643187607265826</v>
      </c>
      <c r="BJ52" s="62">
        <f t="shared" ref="BJ52:BJ90" si="190">BH52/BI52</f>
        <v>2.0616700994662924</v>
      </c>
      <c r="BK52" s="62">
        <f t="shared" ref="BK52:BK90" si="191">(BJ52-1)*BI52</f>
        <v>0.59912035483128578</v>
      </c>
      <c r="BL52" s="62">
        <f t="shared" ref="BL52:BL90" si="192">BI52-BK52</f>
        <v>-3.4801594104703182E-2</v>
      </c>
      <c r="BM52" s="62">
        <f t="shared" ref="BM52:BM90" si="193">BB52+BD52+BF52+BG52+BK52+BL52</f>
        <v>0.59923840066880507</v>
      </c>
      <c r="BN52" s="62">
        <f t="shared" ref="BN52:BN90" si="194">BB52/BM52*100</f>
        <v>0.1412091016076753</v>
      </c>
      <c r="BO52" s="62">
        <f t="shared" ref="BO52:BO90" si="195">BD52/BM52*100</f>
        <v>0</v>
      </c>
      <c r="BP52" s="62">
        <f t="shared" ref="BP52:BP90" si="196">BF52/BM52*100</f>
        <v>2.1381763188177891</v>
      </c>
      <c r="BQ52" s="62">
        <f t="shared" ref="BQ52:BQ90" si="197">BG52/BM52*100</f>
        <v>3.5479513963154048</v>
      </c>
      <c r="BR52" s="113">
        <f t="shared" ref="BR52:BR90" si="198">BK52/BM52*100</f>
        <v>99.980300688776367</v>
      </c>
      <c r="BS52" s="113">
        <f t="shared" ref="BS52:BS90" si="199">BL52/BM52*100</f>
        <v>-5.8076375055172385</v>
      </c>
      <c r="BU52" s="62">
        <f t="shared" ref="BU52:BU90" si="200">1.204*AA52-5.3657</f>
        <v>43.464443150989624</v>
      </c>
      <c r="BV52" s="62">
        <f t="shared" ref="BV52:BV90" si="201">AB52</f>
        <v>6.7584329674740276E-2</v>
      </c>
      <c r="BW52" s="62">
        <f t="shared" ref="BW52:BW90" si="202">0.9358*AC52-0.6044</f>
        <v>1.8406402611220916</v>
      </c>
      <c r="BX52" s="62">
        <f t="shared" ref="BX52:BX90" si="203">AD52</f>
        <v>12.058988250885751</v>
      </c>
      <c r="BY52" s="62">
        <f t="shared" ref="BY52:BY90" si="204">AE52</f>
        <v>0.15738679524787871</v>
      </c>
      <c r="BZ52" s="62">
        <f t="shared" ref="BZ52:BZ90" si="205">0.9925*AF52+0.3272</f>
        <v>41.621660394772874</v>
      </c>
      <c r="CA52" s="62">
        <f t="shared" ref="CA52:CA90" si="206">0.9664*AG52+0.0295</f>
        <v>1.8761354672842949</v>
      </c>
      <c r="CB52" s="62">
        <f t="shared" ref="CB52:CB90" si="207">AH52</f>
        <v>0</v>
      </c>
      <c r="CC52" s="62">
        <f t="shared" ref="CC52:CC90" si="208">AI52</f>
        <v>0</v>
      </c>
      <c r="CD52" s="62">
        <f t="shared" ref="CD52:CD90" si="209">AJ52</f>
        <v>0</v>
      </c>
      <c r="CE52" s="62">
        <f t="shared" ref="CE52:CE90" si="210">0.8062*AK52+0.0034</f>
        <v>0.45805865413891772</v>
      </c>
      <c r="CF52" s="62">
        <f t="shared" ref="CF52:CF90" si="211">0.7822*AL52-0.0326</f>
        <v>0.33140533995197796</v>
      </c>
      <c r="CG52" s="62">
        <f t="shared" ref="CG52:CG90" si="212">AM52</f>
        <v>100</v>
      </c>
      <c r="CI52" s="62">
        <f t="shared" ref="CI52:CI90" si="213">BU52/60.085</f>
        <v>0.72338259384188441</v>
      </c>
      <c r="CJ52" s="62">
        <f t="shared" ref="CJ52:CJ90" si="214">BV52/79.87</f>
        <v>8.4617916207262145E-4</v>
      </c>
      <c r="CK52" s="62">
        <f t="shared" ref="CK52:CK90" si="215">IF(BW52&gt;0,BW52/101.96,#N/A)</f>
        <v>1.805257219617587E-2</v>
      </c>
      <c r="CL52" s="62">
        <f t="shared" ref="CL52:CL90" si="216">2*BX52/159.7</f>
        <v>0.15102051660470572</v>
      </c>
      <c r="CM52" s="62">
        <f t="shared" ref="CM52:CM90" si="217">BY52/70.94</f>
        <v>2.2185902910611603E-3</v>
      </c>
      <c r="CN52" s="62">
        <f t="shared" ref="CN52:CN90" si="218">BZ52/40.3044</f>
        <v>1.0326827938084395</v>
      </c>
      <c r="CO52" s="62">
        <f t="shared" ref="CO52:CO90" si="219">CA52/56.08</f>
        <v>3.3454626734741352E-2</v>
      </c>
      <c r="CP52" s="62">
        <f t="shared" ref="CP52:CP90" si="220">IF(CB52&gt;0,2*CB52/61.98,0)</f>
        <v>0</v>
      </c>
      <c r="CQ52" s="62">
        <f t="shared" ref="CQ52:CQ90" si="221">2*CC52/94.2</f>
        <v>0</v>
      </c>
      <c r="CR52" s="62">
        <f t="shared" ref="CR52:CR90" si="222">2*CD52/141.94</f>
        <v>0</v>
      </c>
      <c r="CS52" s="62">
        <f t="shared" ref="CS52:CS90" si="223">2*CE52/152</f>
        <v>6.0270875544594441E-3</v>
      </c>
      <c r="CT52" s="62">
        <f t="shared" ref="CT52:CT90" si="224">CF52/74.69</f>
        <v>4.4370777875482386E-3</v>
      </c>
      <c r="CV52" s="62">
        <f t="shared" ref="CV52:CV90" si="225">IF(CL52&gt;CJ52,CJ52,#N/A)</f>
        <v>8.4617916207262145E-4</v>
      </c>
      <c r="CW52" s="62">
        <f t="shared" ref="CW52:CW90" si="226">CL52-CV52</f>
        <v>0.15017433744263312</v>
      </c>
      <c r="CX52" s="62">
        <f t="shared" ref="CX52:CX90" si="227">IF(CP52&gt;0,CP52,0)</f>
        <v>0</v>
      </c>
      <c r="CY52" s="62">
        <f t="shared" ref="CY52:CY90" si="228">CK52-CX52</f>
        <v>1.805257219617587E-2</v>
      </c>
      <c r="CZ52" s="62">
        <f t="shared" si="143"/>
        <v>9.026286098087935E-3</v>
      </c>
      <c r="DA52" s="62">
        <f t="shared" ref="DA52:DA90" si="229">CO52-CZ52</f>
        <v>2.4428340636653417E-2</v>
      </c>
      <c r="DB52" s="62">
        <f t="shared" ref="DB52:DB90" si="230">CW52+CM52+CN52-DA52</f>
        <v>1.1606473809054805</v>
      </c>
      <c r="DC52" s="62">
        <f t="shared" ref="DC52:DC90" si="231">CI52-2*DA52-2*DA52-2*CZ52-3*CX52</f>
        <v>0.6076166590990949</v>
      </c>
      <c r="DD52" s="62">
        <f t="shared" ref="DD52:DD90" si="232">DB52/DC52</f>
        <v>1.9101638566433594</v>
      </c>
      <c r="DE52" s="62">
        <f t="shared" ref="DE52:DE90" si="233">(DD52-1)*DC52</f>
        <v>0.55303072180638557</v>
      </c>
      <c r="DF52" s="62">
        <f t="shared" ref="DF52:DF90" si="234">DC52-DE52</f>
        <v>5.458593729270933E-2</v>
      </c>
      <c r="DG52" s="62">
        <f t="shared" ref="DG52:DG90" si="235">CV52+CX52+CZ52+DA52+DE52+DF52</f>
        <v>0.64191746499590885</v>
      </c>
      <c r="DH52" s="62">
        <f t="shared" ref="DH52:DH90" si="236">CV52/DG52*100</f>
        <v>0.13182055454403541</v>
      </c>
      <c r="DI52" s="62">
        <f t="shared" ref="DI52:DI90" si="237">CX52/DG52*100</f>
        <v>0</v>
      </c>
      <c r="DJ52" s="62">
        <f t="shared" ref="DJ52:DJ90" si="238">CZ52/DG52*100</f>
        <v>1.4061443394666731</v>
      </c>
      <c r="DK52" s="62">
        <f t="shared" ref="DK52:DK90" si="239">DA52/DG52*100</f>
        <v>3.8055267178015022</v>
      </c>
      <c r="DL52" s="62">
        <f t="shared" ref="DL52:DL90" si="240">DE52/DG52*100</f>
        <v>86.152932730987501</v>
      </c>
      <c r="DM52" s="113">
        <f t="shared" ref="DM52:DM90" si="241">DF52/DG52*100</f>
        <v>8.5035756572002956</v>
      </c>
      <c r="DN52" s="114"/>
      <c r="DO52" s="62">
        <f t="shared" ref="DO52:DO90" si="242">DJ52</f>
        <v>1.4061443394666731</v>
      </c>
      <c r="DP52" s="62">
        <f t="shared" ref="DP52:DP90" si="243">DK52+DJ52</f>
        <v>5.211671057268175</v>
      </c>
      <c r="DQ52" s="62">
        <f t="shared" ref="DQ52:DQ90" si="244">DL52-2*DJ52</f>
        <v>83.340644052054159</v>
      </c>
      <c r="DR52" s="113">
        <f t="shared" ref="DR52:DR90" si="245">DM52+DJ52</f>
        <v>9.9097199966669685</v>
      </c>
    </row>
    <row r="53" spans="1:122" x14ac:dyDescent="0.25">
      <c r="A53" s="78">
        <f t="shared" si="2"/>
        <v>40</v>
      </c>
      <c r="B53" s="82" t="str">
        <f t="shared" si="3"/>
        <v>40 semi Cr2O3</v>
      </c>
      <c r="C53" s="13" t="s">
        <v>8</v>
      </c>
      <c r="D53" s="5">
        <v>1.1419999999999999</v>
      </c>
      <c r="E53" s="6">
        <f t="shared" si="95"/>
        <v>0.9706999999999999</v>
      </c>
      <c r="F53" s="80" t="str">
        <f t="shared" si="92"/>
        <v>40 Quant MgO</v>
      </c>
      <c r="G53" s="13" t="s">
        <v>3</v>
      </c>
      <c r="H53" s="5">
        <v>43.298999999999999</v>
      </c>
      <c r="I53" s="10">
        <f t="shared" si="96"/>
        <v>36.80415</v>
      </c>
      <c r="K53" s="62">
        <v>30</v>
      </c>
      <c r="L53" s="62">
        <v>38.826999999999998</v>
      </c>
      <c r="M53"/>
      <c r="N53" s="62">
        <v>2.1520000000000001</v>
      </c>
      <c r="O53" s="62">
        <v>13.734</v>
      </c>
      <c r="P53" s="62">
        <v>0.21199999999999999</v>
      </c>
      <c r="Q53" s="62">
        <v>43.667000000000002</v>
      </c>
      <c r="R53" s="62">
        <v>0.2</v>
      </c>
      <c r="S53"/>
      <c r="T53"/>
      <c r="U53"/>
      <c r="V53" s="62">
        <v>0.72199999999999998</v>
      </c>
      <c r="W53" s="62">
        <v>0.48599999999999999</v>
      </c>
      <c r="X53" s="62">
        <v>15</v>
      </c>
      <c r="Y53" s="62">
        <f t="shared" si="157"/>
        <v>100.00000000000001</v>
      </c>
      <c r="AA53" s="62">
        <f t="shared" si="158"/>
        <v>38.826999999999991</v>
      </c>
      <c r="AB53" s="62">
        <f t="shared" si="159"/>
        <v>0</v>
      </c>
      <c r="AC53" s="62">
        <f t="shared" si="160"/>
        <v>2.1519999999999997</v>
      </c>
      <c r="AD53" s="62">
        <f t="shared" si="161"/>
        <v>13.733999999999998</v>
      </c>
      <c r="AE53" s="62">
        <f t="shared" si="162"/>
        <v>0.21199999999999997</v>
      </c>
      <c r="AF53" s="62">
        <f t="shared" si="163"/>
        <v>43.666999999999994</v>
      </c>
      <c r="AG53" s="62">
        <f t="shared" si="164"/>
        <v>0.19999999999999998</v>
      </c>
      <c r="AH53" s="62">
        <f t="shared" si="165"/>
        <v>0</v>
      </c>
      <c r="AI53" s="62">
        <f t="shared" si="166"/>
        <v>0</v>
      </c>
      <c r="AJ53" s="62">
        <f t="shared" si="167"/>
        <v>0</v>
      </c>
      <c r="AK53" s="62">
        <f t="shared" si="168"/>
        <v>0.72199999999999998</v>
      </c>
      <c r="AL53" s="62">
        <f t="shared" si="169"/>
        <v>0.48599999999999993</v>
      </c>
      <c r="AM53" s="62">
        <f t="shared" si="170"/>
        <v>99.999999999999986</v>
      </c>
      <c r="AO53" s="62">
        <f t="shared" si="171"/>
        <v>0.64620121494549376</v>
      </c>
      <c r="AP53" s="62">
        <f t="shared" si="172"/>
        <v>0</v>
      </c>
      <c r="AQ53" s="62">
        <f t="shared" si="173"/>
        <v>2.1106316202432324E-2</v>
      </c>
      <c r="AR53" s="62">
        <f t="shared" si="174"/>
        <v>0.1719974953036944</v>
      </c>
      <c r="AS53" s="62">
        <f t="shared" si="175"/>
        <v>2.9884409360022551E-3</v>
      </c>
      <c r="AT53" s="62">
        <f t="shared" si="176"/>
        <v>1.083430096962118</v>
      </c>
      <c r="AU53" s="62">
        <f t="shared" si="177"/>
        <v>3.5663338088445075E-3</v>
      </c>
      <c r="AV53" s="62">
        <f t="shared" si="178"/>
        <v>0</v>
      </c>
      <c r="AW53" s="62">
        <f t="shared" si="179"/>
        <v>0</v>
      </c>
      <c r="AX53" s="62">
        <f t="shared" si="180"/>
        <v>0</v>
      </c>
      <c r="AY53" s="62">
        <f t="shared" si="181"/>
        <v>9.4999999999999998E-3</v>
      </c>
      <c r="AZ53" s="62">
        <f t="shared" si="182"/>
        <v>6.5068951666889807E-3</v>
      </c>
      <c r="BB53" s="62">
        <f t="shared" si="183"/>
        <v>0</v>
      </c>
      <c r="BC53" s="62">
        <f t="shared" si="184"/>
        <v>0.1719974953036944</v>
      </c>
      <c r="BD53" s="62">
        <f t="shared" si="185"/>
        <v>0</v>
      </c>
      <c r="BE53" s="62">
        <f t="shared" si="186"/>
        <v>2.1106316202432324E-2</v>
      </c>
      <c r="BF53" s="62">
        <f t="shared" si="113"/>
        <v>1.0553158101216162E-2</v>
      </c>
      <c r="BG53" s="62">
        <f t="shared" si="187"/>
        <v>-6.9868242923716547E-3</v>
      </c>
      <c r="BH53" s="62">
        <f t="shared" si="188"/>
        <v>1.2654028574941862</v>
      </c>
      <c r="BI53" s="62">
        <f t="shared" si="189"/>
        <v>0.65304219591254797</v>
      </c>
      <c r="BJ53" s="62">
        <f t="shared" si="190"/>
        <v>1.9377045854225972</v>
      </c>
      <c r="BK53" s="62">
        <f t="shared" si="191"/>
        <v>0.61236066158163827</v>
      </c>
      <c r="BL53" s="62">
        <f t="shared" si="192"/>
        <v>4.0681534330909708E-2</v>
      </c>
      <c r="BM53" s="62">
        <f t="shared" si="193"/>
        <v>0.6566085297213925</v>
      </c>
      <c r="BN53" s="62">
        <f t="shared" si="194"/>
        <v>0</v>
      </c>
      <c r="BO53" s="62">
        <f t="shared" si="195"/>
        <v>0</v>
      </c>
      <c r="BP53" s="62">
        <f t="shared" si="196"/>
        <v>1.6072222067681643</v>
      </c>
      <c r="BQ53" s="62">
        <f t="shared" si="197"/>
        <v>-1.0640776012057374</v>
      </c>
      <c r="BR53" s="113">
        <f t="shared" si="198"/>
        <v>93.261149355076284</v>
      </c>
      <c r="BS53" s="113">
        <f t="shared" si="199"/>
        <v>6.1957060393612933</v>
      </c>
      <c r="BU53" s="62">
        <f t="shared" si="200"/>
        <v>41.382007999999985</v>
      </c>
      <c r="BV53" s="62">
        <f t="shared" si="201"/>
        <v>0</v>
      </c>
      <c r="BW53" s="62">
        <f t="shared" si="202"/>
        <v>1.4094415999999996</v>
      </c>
      <c r="BX53" s="62">
        <f t="shared" si="203"/>
        <v>13.733999999999998</v>
      </c>
      <c r="BY53" s="62">
        <f t="shared" si="204"/>
        <v>0.21199999999999997</v>
      </c>
      <c r="BZ53" s="62">
        <f t="shared" si="205"/>
        <v>43.666697499999991</v>
      </c>
      <c r="CA53" s="62">
        <f t="shared" si="206"/>
        <v>0.22277999999999998</v>
      </c>
      <c r="CB53" s="62">
        <f t="shared" si="207"/>
        <v>0</v>
      </c>
      <c r="CC53" s="62">
        <f t="shared" si="208"/>
        <v>0</v>
      </c>
      <c r="CD53" s="62">
        <f t="shared" si="209"/>
        <v>0</v>
      </c>
      <c r="CE53" s="62">
        <f t="shared" si="210"/>
        <v>0.58547640000000001</v>
      </c>
      <c r="CF53" s="62">
        <f t="shared" si="211"/>
        <v>0.34754919999999995</v>
      </c>
      <c r="CG53" s="62">
        <f t="shared" si="212"/>
        <v>99.999999999999986</v>
      </c>
      <c r="CI53" s="62">
        <f t="shared" si="213"/>
        <v>0.68872444037613356</v>
      </c>
      <c r="CJ53" s="62">
        <f t="shared" si="214"/>
        <v>0</v>
      </c>
      <c r="CK53" s="62">
        <f t="shared" si="215"/>
        <v>1.3823475872891327E-2</v>
      </c>
      <c r="CL53" s="62">
        <f t="shared" si="216"/>
        <v>0.1719974953036944</v>
      </c>
      <c r="CM53" s="62">
        <f t="shared" si="217"/>
        <v>2.9884409360022551E-3</v>
      </c>
      <c r="CN53" s="62">
        <f t="shared" si="218"/>
        <v>1.0834225915780904</v>
      </c>
      <c r="CO53" s="62">
        <f t="shared" si="219"/>
        <v>3.9725392296718967E-3</v>
      </c>
      <c r="CP53" s="62">
        <f t="shared" si="220"/>
        <v>0</v>
      </c>
      <c r="CQ53" s="62">
        <f t="shared" si="221"/>
        <v>0</v>
      </c>
      <c r="CR53" s="62">
        <f t="shared" si="222"/>
        <v>0</v>
      </c>
      <c r="CS53" s="62">
        <f t="shared" si="223"/>
        <v>7.7036368421052629E-3</v>
      </c>
      <c r="CT53" s="62">
        <f t="shared" si="224"/>
        <v>4.653222653635024E-3</v>
      </c>
      <c r="CV53" s="62">
        <f t="shared" si="225"/>
        <v>0</v>
      </c>
      <c r="CW53" s="62">
        <f t="shared" si="226"/>
        <v>0.1719974953036944</v>
      </c>
      <c r="CX53" s="62">
        <f t="shared" si="227"/>
        <v>0</v>
      </c>
      <c r="CY53" s="62">
        <f t="shared" si="228"/>
        <v>1.3823475872891327E-2</v>
      </c>
      <c r="CZ53" s="62">
        <f t="shared" si="143"/>
        <v>6.9117379364456635E-3</v>
      </c>
      <c r="DA53" s="62">
        <f t="shared" si="229"/>
        <v>-2.9391987067737668E-3</v>
      </c>
      <c r="DB53" s="62">
        <f t="shared" si="230"/>
        <v>1.2613477265245607</v>
      </c>
      <c r="DC53" s="62">
        <f t="shared" si="231"/>
        <v>0.68665775933033735</v>
      </c>
      <c r="DD53" s="62">
        <f t="shared" si="232"/>
        <v>1.8369379933239078</v>
      </c>
      <c r="DE53" s="62">
        <f t="shared" si="233"/>
        <v>0.57468996719422338</v>
      </c>
      <c r="DF53" s="62">
        <f t="shared" si="234"/>
        <v>0.11196779213611396</v>
      </c>
      <c r="DG53" s="62">
        <f t="shared" si="235"/>
        <v>0.69063029856000924</v>
      </c>
      <c r="DH53" s="62">
        <f t="shared" si="236"/>
        <v>0</v>
      </c>
      <c r="DI53" s="62">
        <f t="shared" si="237"/>
        <v>0</v>
      </c>
      <c r="DJ53" s="62">
        <f t="shared" si="238"/>
        <v>1.0007869551707915</v>
      </c>
      <c r="DK53" s="62">
        <f t="shared" si="239"/>
        <v>-0.42558206798950315</v>
      </c>
      <c r="DL53" s="62">
        <f t="shared" si="240"/>
        <v>83.212388508363162</v>
      </c>
      <c r="DM53" s="113">
        <f t="shared" si="241"/>
        <v>16.212406604455541</v>
      </c>
      <c r="DN53" s="114"/>
      <c r="DO53" s="62">
        <f t="shared" si="242"/>
        <v>1.0007869551707915</v>
      </c>
      <c r="DP53" s="62">
        <f t="shared" si="243"/>
        <v>0.57520488718128837</v>
      </c>
      <c r="DQ53" s="62">
        <f t="shared" si="244"/>
        <v>81.210814598021585</v>
      </c>
      <c r="DR53" s="113">
        <f t="shared" si="245"/>
        <v>17.213193559626333</v>
      </c>
    </row>
    <row r="54" spans="1:122" x14ac:dyDescent="0.25">
      <c r="A54" s="78">
        <f t="shared" si="2"/>
        <v>40</v>
      </c>
      <c r="B54" s="82" t="str">
        <f t="shared" si="3"/>
        <v>40 semi MnO</v>
      </c>
      <c r="C54" s="13" t="s">
        <v>9</v>
      </c>
      <c r="D54" s="5">
        <v>0.34820000000000001</v>
      </c>
      <c r="E54" s="6">
        <f t="shared" si="95"/>
        <v>0.29597000000000001</v>
      </c>
      <c r="F54" s="80" t="str">
        <f t="shared" si="92"/>
        <v>40 Quant CaO</v>
      </c>
      <c r="G54" s="13" t="s">
        <v>6</v>
      </c>
      <c r="H54" s="5">
        <v>1.282</v>
      </c>
      <c r="I54" s="10">
        <f t="shared" si="96"/>
        <v>1.0896999999999999</v>
      </c>
      <c r="K54" s="62">
        <v>40</v>
      </c>
      <c r="L54" s="62">
        <v>69.14</v>
      </c>
      <c r="M54"/>
      <c r="N54" s="62">
        <v>2.601</v>
      </c>
      <c r="O54" s="62">
        <v>21.5</v>
      </c>
      <c r="P54" s="62">
        <v>0.34820000000000001</v>
      </c>
      <c r="Q54" s="62">
        <v>0.47910000000000003</v>
      </c>
      <c r="R54" s="62">
        <v>2.9430000000000001</v>
      </c>
      <c r="S54" s="62">
        <v>0.83220000000000005</v>
      </c>
      <c r="T54"/>
      <c r="U54"/>
      <c r="V54" s="62">
        <v>1.1419999999999999</v>
      </c>
      <c r="W54" s="62">
        <v>1.0169999999999999</v>
      </c>
      <c r="X54" s="62">
        <v>15</v>
      </c>
      <c r="Y54" s="62">
        <f t="shared" si="157"/>
        <v>100.0025</v>
      </c>
      <c r="AA54" s="62">
        <f t="shared" si="158"/>
        <v>69.138271543211417</v>
      </c>
      <c r="AB54" s="62">
        <f t="shared" si="159"/>
        <v>0</v>
      </c>
      <c r="AC54" s="62">
        <f t="shared" si="160"/>
        <v>2.6009349766255845</v>
      </c>
      <c r="AD54" s="62">
        <f t="shared" si="161"/>
        <v>21.499462513437166</v>
      </c>
      <c r="AE54" s="62">
        <f t="shared" si="162"/>
        <v>0.34819129521761955</v>
      </c>
      <c r="AF54" s="62">
        <f t="shared" si="163"/>
        <v>0.47908802279943008</v>
      </c>
      <c r="AG54" s="62">
        <f t="shared" si="164"/>
        <v>2.9429264268393291</v>
      </c>
      <c r="AH54" s="62">
        <f t="shared" si="165"/>
        <v>0.83217919552011199</v>
      </c>
      <c r="AI54" s="62">
        <f t="shared" si="166"/>
        <v>0</v>
      </c>
      <c r="AJ54" s="62">
        <f t="shared" si="167"/>
        <v>0</v>
      </c>
      <c r="AK54" s="62">
        <f t="shared" si="168"/>
        <v>1.141971450713732</v>
      </c>
      <c r="AL54" s="62">
        <f t="shared" si="169"/>
        <v>1.016974575635609</v>
      </c>
      <c r="AM54" s="62">
        <f t="shared" si="170"/>
        <v>100</v>
      </c>
      <c r="AO54" s="62">
        <f t="shared" si="171"/>
        <v>1.1506744036483552</v>
      </c>
      <c r="AP54" s="62">
        <f t="shared" si="172"/>
        <v>0</v>
      </c>
      <c r="AQ54" s="62">
        <f t="shared" si="173"/>
        <v>2.550936618895238E-2</v>
      </c>
      <c r="AR54" s="62">
        <f t="shared" si="174"/>
        <v>0.26924812164605094</v>
      </c>
      <c r="AS54" s="62">
        <f t="shared" si="175"/>
        <v>4.9082505669244374E-3</v>
      </c>
      <c r="AT54" s="62">
        <f t="shared" si="176"/>
        <v>1.188674245986617E-2</v>
      </c>
      <c r="AU54" s="62">
        <f t="shared" si="177"/>
        <v>5.2477290064895314E-2</v>
      </c>
      <c r="AV54" s="62">
        <f t="shared" si="178"/>
        <v>2.6853152485321458E-2</v>
      </c>
      <c r="AW54" s="62">
        <f t="shared" si="179"/>
        <v>0</v>
      </c>
      <c r="AX54" s="62">
        <f t="shared" si="180"/>
        <v>0</v>
      </c>
      <c r="AY54" s="62">
        <f t="shared" si="181"/>
        <v>1.5025940140970157E-2</v>
      </c>
      <c r="AZ54" s="62">
        <f t="shared" si="182"/>
        <v>1.3615940228084203E-2</v>
      </c>
      <c r="BB54" s="62">
        <f t="shared" si="183"/>
        <v>0</v>
      </c>
      <c r="BC54" s="62">
        <f t="shared" si="184"/>
        <v>0.26924812164605094</v>
      </c>
      <c r="BD54" s="62">
        <f t="shared" si="185"/>
        <v>2.6853152485321458E-2</v>
      </c>
      <c r="BF54" s="62">
        <f t="shared" si="113"/>
        <v>0</v>
      </c>
      <c r="BG54" s="62">
        <f t="shared" si="187"/>
        <v>5.2477290064895314E-2</v>
      </c>
      <c r="BH54" s="62">
        <f t="shared" si="188"/>
        <v>0.23356582460794623</v>
      </c>
      <c r="BI54" s="62">
        <f t="shared" si="189"/>
        <v>0.8602057859328095</v>
      </c>
      <c r="BJ54" s="62">
        <f t="shared" si="190"/>
        <v>0.27152319645777179</v>
      </c>
      <c r="BK54" s="62">
        <f t="shared" si="191"/>
        <v>-0.62663996132486333</v>
      </c>
      <c r="BL54" s="62">
        <f t="shared" si="192"/>
        <v>1.4868457472576728</v>
      </c>
      <c r="BM54" s="62">
        <f t="shared" si="193"/>
        <v>0.93953622848302631</v>
      </c>
      <c r="BN54" s="62">
        <f t="shared" si="194"/>
        <v>0</v>
      </c>
      <c r="BO54" s="62">
        <f t="shared" si="195"/>
        <v>2.8581284756500036</v>
      </c>
      <c r="BP54" s="62">
        <f t="shared" si="196"/>
        <v>0</v>
      </c>
      <c r="BQ54" s="62">
        <f t="shared" si="197"/>
        <v>5.5854461460868903</v>
      </c>
      <c r="BR54" s="113">
        <f t="shared" si="198"/>
        <v>-66.696732103309657</v>
      </c>
      <c r="BS54" s="113">
        <f t="shared" si="199"/>
        <v>158.25315748157277</v>
      </c>
      <c r="BU54" s="62">
        <f t="shared" si="200"/>
        <v>77.876778938026533</v>
      </c>
      <c r="BV54" s="62">
        <f t="shared" si="201"/>
        <v>0</v>
      </c>
      <c r="BW54" s="62">
        <f t="shared" si="202"/>
        <v>1.8295549511262217</v>
      </c>
      <c r="BX54" s="62">
        <f t="shared" si="203"/>
        <v>21.499462513437166</v>
      </c>
      <c r="BY54" s="62">
        <f t="shared" si="204"/>
        <v>0.34819129521761955</v>
      </c>
      <c r="BZ54" s="62">
        <f t="shared" si="205"/>
        <v>0.80269486262843437</v>
      </c>
      <c r="CA54" s="62">
        <f t="shared" si="206"/>
        <v>2.8735440988975278</v>
      </c>
      <c r="CB54" s="62">
        <f t="shared" si="207"/>
        <v>0.83217919552011199</v>
      </c>
      <c r="CC54" s="62">
        <f t="shared" si="208"/>
        <v>0</v>
      </c>
      <c r="CD54" s="62">
        <f t="shared" si="209"/>
        <v>0</v>
      </c>
      <c r="CE54" s="62">
        <f t="shared" si="210"/>
        <v>0.92405738356541067</v>
      </c>
      <c r="CF54" s="62">
        <f t="shared" si="211"/>
        <v>0.76287751306217344</v>
      </c>
      <c r="CG54" s="62">
        <f t="shared" si="212"/>
        <v>100</v>
      </c>
      <c r="CI54" s="62">
        <f t="shared" si="213"/>
        <v>1.2961101595743785</v>
      </c>
      <c r="CJ54" s="62">
        <f t="shared" si="214"/>
        <v>0</v>
      </c>
      <c r="CK54" s="62">
        <f t="shared" si="215"/>
        <v>1.7943850050276794E-2</v>
      </c>
      <c r="CL54" s="62">
        <f t="shared" si="216"/>
        <v>0.26924812164605094</v>
      </c>
      <c r="CM54" s="62">
        <f t="shared" si="217"/>
        <v>4.9082505669244374E-3</v>
      </c>
      <c r="CN54" s="62">
        <f t="shared" si="218"/>
        <v>1.991581223460551E-2</v>
      </c>
      <c r="CO54" s="62">
        <f t="shared" si="219"/>
        <v>5.1240087355519402E-2</v>
      </c>
      <c r="CP54" s="62">
        <f t="shared" si="220"/>
        <v>2.6853152485321458E-2</v>
      </c>
      <c r="CQ54" s="62">
        <f t="shared" si="221"/>
        <v>0</v>
      </c>
      <c r="CR54" s="62">
        <f t="shared" si="222"/>
        <v>0</v>
      </c>
      <c r="CS54" s="62">
        <f t="shared" si="223"/>
        <v>1.2158649783755403E-2</v>
      </c>
      <c r="CT54" s="62">
        <f t="shared" si="224"/>
        <v>1.0213917700658368E-2</v>
      </c>
      <c r="CV54" s="62">
        <f t="shared" si="225"/>
        <v>0</v>
      </c>
      <c r="CW54" s="62">
        <f t="shared" si="226"/>
        <v>0.26924812164605094</v>
      </c>
      <c r="CX54" s="62">
        <f t="shared" si="227"/>
        <v>2.6853152485321458E-2</v>
      </c>
      <c r="CY54" s="62">
        <f t="shared" si="228"/>
        <v>-8.9093024350446644E-3</v>
      </c>
      <c r="CZ54" s="62">
        <f t="shared" si="143"/>
        <v>-4.4546512175223322E-3</v>
      </c>
      <c r="DA54" s="62">
        <f t="shared" si="229"/>
        <v>5.5694738573041733E-2</v>
      </c>
      <c r="DB54" s="62">
        <f t="shared" si="230"/>
        <v>0.23837744587453918</v>
      </c>
      <c r="DC54" s="62">
        <f t="shared" si="231"/>
        <v>1.0016810502612916</v>
      </c>
      <c r="DD54" s="62">
        <f t="shared" si="232"/>
        <v>0.23797739391431802</v>
      </c>
      <c r="DE54" s="62">
        <f t="shared" si="233"/>
        <v>-0.76330360438675238</v>
      </c>
      <c r="DF54" s="62">
        <f t="shared" si="234"/>
        <v>1.7649846546480439</v>
      </c>
      <c r="DG54" s="62">
        <f t="shared" si="235"/>
        <v>1.0797742901021323</v>
      </c>
      <c r="DH54" s="62">
        <f t="shared" si="236"/>
        <v>0</v>
      </c>
      <c r="DI54" s="62">
        <f t="shared" si="237"/>
        <v>2.4869227514929539</v>
      </c>
      <c r="DJ54" s="62">
        <f t="shared" si="238"/>
        <v>-0.41255392523755874</v>
      </c>
      <c r="DK54" s="62">
        <f t="shared" si="239"/>
        <v>5.1579982116238154</v>
      </c>
      <c r="DL54" s="62">
        <f t="shared" si="240"/>
        <v>-70.691033430195304</v>
      </c>
      <c r="DM54" s="113">
        <f t="shared" si="241"/>
        <v>163.4586663923161</v>
      </c>
      <c r="DN54" s="114"/>
      <c r="DO54" s="62">
        <f t="shared" si="242"/>
        <v>-0.41255392523755874</v>
      </c>
      <c r="DP54" s="62">
        <f t="shared" si="243"/>
        <v>4.7454442863862569</v>
      </c>
      <c r="DQ54" s="114">
        <f t="shared" si="244"/>
        <v>-69.865925579720184</v>
      </c>
      <c r="DR54" s="114">
        <f t="shared" si="245"/>
        <v>163.04611246707856</v>
      </c>
    </row>
    <row r="55" spans="1:122" x14ac:dyDescent="0.25">
      <c r="A55" s="78">
        <f t="shared" si="2"/>
        <v>40</v>
      </c>
      <c r="B55" s="82" t="str">
        <f t="shared" si="3"/>
        <v>40 semi Fe2O3</v>
      </c>
      <c r="C55" s="13" t="s">
        <v>10</v>
      </c>
      <c r="D55" s="5">
        <v>21.5</v>
      </c>
      <c r="E55" s="6">
        <f t="shared" si="95"/>
        <v>18.274999999999999</v>
      </c>
      <c r="F55" s="80" t="str">
        <f t="shared" si="92"/>
        <v>40 Quant Na2O</v>
      </c>
      <c r="G55" s="13" t="s">
        <v>26</v>
      </c>
      <c r="H55" s="5">
        <v>-7.8E-2</v>
      </c>
      <c r="I55" s="10">
        <f t="shared" si="96"/>
        <v>-6.6299999999999998E-2</v>
      </c>
      <c r="K55" s="62">
        <v>50</v>
      </c>
      <c r="L55" s="62">
        <v>58.33</v>
      </c>
      <c r="M55" s="62">
        <v>0.1573</v>
      </c>
      <c r="N55" s="62">
        <v>6.9029999999999996</v>
      </c>
      <c r="O55" s="62">
        <v>18.93</v>
      </c>
      <c r="P55" s="62">
        <v>0.26719999999999999</v>
      </c>
      <c r="Q55" s="62">
        <v>6.6680000000000001</v>
      </c>
      <c r="R55" s="62">
        <v>7.3719999999999999</v>
      </c>
      <c r="S55"/>
      <c r="T55"/>
      <c r="U55"/>
      <c r="V55" s="62">
        <v>0.76910000000000001</v>
      </c>
      <c r="W55" s="62">
        <v>0.60129999999999995</v>
      </c>
      <c r="X55" s="62">
        <v>12</v>
      </c>
      <c r="Y55" s="62">
        <f t="shared" si="157"/>
        <v>99.997900000000001</v>
      </c>
      <c r="AA55" s="62">
        <f t="shared" si="158"/>
        <v>58.331224955724068</v>
      </c>
      <c r="AB55" s="62">
        <f t="shared" si="159"/>
        <v>0.15730330336937076</v>
      </c>
      <c r="AC55" s="62">
        <f t="shared" si="160"/>
        <v>6.9031449660442865</v>
      </c>
      <c r="AD55" s="62">
        <f t="shared" si="161"/>
        <v>18.930397538348306</v>
      </c>
      <c r="AE55" s="62">
        <f t="shared" si="162"/>
        <v>0.26720561131783765</v>
      </c>
      <c r="AF55" s="62">
        <f t="shared" si="163"/>
        <v>6.6681400309406502</v>
      </c>
      <c r="AG55" s="62">
        <f t="shared" si="164"/>
        <v>7.3721548152511209</v>
      </c>
      <c r="AH55" s="62">
        <f t="shared" si="165"/>
        <v>0</v>
      </c>
      <c r="AI55" s="62">
        <f t="shared" si="166"/>
        <v>0</v>
      </c>
      <c r="AJ55" s="62">
        <f t="shared" si="167"/>
        <v>0</v>
      </c>
      <c r="AK55" s="62">
        <f t="shared" si="168"/>
        <v>0.76911615143918022</v>
      </c>
      <c r="AL55" s="62">
        <f t="shared" si="169"/>
        <v>0.60131262756517878</v>
      </c>
      <c r="AM55" s="62">
        <f t="shared" si="170"/>
        <v>99.999999999999986</v>
      </c>
      <c r="AO55" s="62">
        <f t="shared" si="171"/>
        <v>0.97081176592700458</v>
      </c>
      <c r="AP55" s="62">
        <f t="shared" si="172"/>
        <v>1.9694917161558879E-3</v>
      </c>
      <c r="AQ55" s="62">
        <f t="shared" si="173"/>
        <v>6.7704442585761929E-2</v>
      </c>
      <c r="AR55" s="62">
        <f t="shared" si="174"/>
        <v>0.23707448388664129</v>
      </c>
      <c r="AS55" s="62">
        <f t="shared" si="175"/>
        <v>3.7666423924138381E-3</v>
      </c>
      <c r="AT55" s="62">
        <f t="shared" si="176"/>
        <v>0.16544446836922644</v>
      </c>
      <c r="AU55" s="62">
        <f t="shared" si="177"/>
        <v>0.13145782480832954</v>
      </c>
      <c r="AV55" s="62">
        <f t="shared" si="178"/>
        <v>0</v>
      </c>
      <c r="AW55" s="62">
        <f t="shared" si="179"/>
        <v>0</v>
      </c>
      <c r="AX55" s="62">
        <f t="shared" si="180"/>
        <v>0</v>
      </c>
      <c r="AY55" s="62">
        <f t="shared" si="181"/>
        <v>1.0119949361041845E-2</v>
      </c>
      <c r="AZ55" s="62">
        <f t="shared" si="182"/>
        <v>8.0507782509730719E-3</v>
      </c>
      <c r="BB55" s="62">
        <f t="shared" si="183"/>
        <v>1.9694917161558879E-3</v>
      </c>
      <c r="BC55" s="62">
        <f t="shared" si="184"/>
        <v>0.23510499217048542</v>
      </c>
      <c r="BD55" s="62">
        <f t="shared" si="185"/>
        <v>0</v>
      </c>
      <c r="BE55" s="62">
        <f t="shared" si="186"/>
        <v>6.7704442585761929E-2</v>
      </c>
      <c r="BF55" s="62">
        <f t="shared" si="113"/>
        <v>3.3852221292880964E-2</v>
      </c>
      <c r="BG55" s="62">
        <f t="shared" si="187"/>
        <v>9.7605603515448586E-2</v>
      </c>
      <c r="BH55" s="62">
        <f t="shared" si="188"/>
        <v>0.30671049941667716</v>
      </c>
      <c r="BI55" s="62">
        <f t="shared" si="189"/>
        <v>0.51268490927944843</v>
      </c>
      <c r="BJ55" s="62">
        <f t="shared" si="190"/>
        <v>0.59824366558349173</v>
      </c>
      <c r="BK55" s="62">
        <f t="shared" si="191"/>
        <v>-0.2059744098627713</v>
      </c>
      <c r="BL55" s="62">
        <f t="shared" si="192"/>
        <v>0.7186593191422197</v>
      </c>
      <c r="BM55" s="62">
        <f t="shared" si="193"/>
        <v>0.64611222580393379</v>
      </c>
      <c r="BN55" s="62">
        <f t="shared" si="194"/>
        <v>0.30482192373086914</v>
      </c>
      <c r="BO55" s="62">
        <f t="shared" si="195"/>
        <v>0</v>
      </c>
      <c r="BP55" s="62">
        <f t="shared" si="196"/>
        <v>5.2393717284578356</v>
      </c>
      <c r="BQ55" s="62">
        <f t="shared" si="197"/>
        <v>15.106602168686949</v>
      </c>
      <c r="BR55" s="113">
        <f t="shared" si="198"/>
        <v>-31.879045409872081</v>
      </c>
      <c r="BS55" s="113">
        <f t="shared" si="199"/>
        <v>111.22824958899645</v>
      </c>
      <c r="BU55" s="62">
        <f t="shared" si="200"/>
        <v>64.865094846691775</v>
      </c>
      <c r="BV55" s="62">
        <f t="shared" si="201"/>
        <v>0.15730330336937076</v>
      </c>
      <c r="BW55" s="62">
        <f t="shared" si="202"/>
        <v>5.8555630592242434</v>
      </c>
      <c r="BX55" s="62">
        <f t="shared" si="203"/>
        <v>18.930397538348306</v>
      </c>
      <c r="BY55" s="62">
        <f t="shared" si="204"/>
        <v>0.26720561131783765</v>
      </c>
      <c r="BZ55" s="62">
        <f t="shared" si="205"/>
        <v>6.9453289807085961</v>
      </c>
      <c r="CA55" s="62">
        <f t="shared" si="206"/>
        <v>7.1539504134586833</v>
      </c>
      <c r="CB55" s="62">
        <f t="shared" si="207"/>
        <v>0</v>
      </c>
      <c r="CC55" s="62">
        <f t="shared" si="208"/>
        <v>0</v>
      </c>
      <c r="CD55" s="62">
        <f t="shared" si="209"/>
        <v>0</v>
      </c>
      <c r="CE55" s="62">
        <f t="shared" si="210"/>
        <v>0.62346144129026704</v>
      </c>
      <c r="CF55" s="62">
        <f t="shared" si="211"/>
        <v>0.43774673728148283</v>
      </c>
      <c r="CG55" s="62">
        <f t="shared" si="212"/>
        <v>99.999999999999986</v>
      </c>
      <c r="CI55" s="62">
        <f t="shared" si="213"/>
        <v>1.0795555437578725</v>
      </c>
      <c r="CJ55" s="62">
        <f t="shared" si="214"/>
        <v>1.9694917161558879E-3</v>
      </c>
      <c r="CK55" s="62">
        <f t="shared" si="215"/>
        <v>5.7430002542411179E-2</v>
      </c>
      <c r="CL55" s="62">
        <f t="shared" si="216"/>
        <v>0.23707448388664129</v>
      </c>
      <c r="CM55" s="62">
        <f t="shared" si="217"/>
        <v>3.7666423924138381E-3</v>
      </c>
      <c r="CN55" s="62">
        <f t="shared" si="218"/>
        <v>0.1723218551996456</v>
      </c>
      <c r="CO55" s="62">
        <f t="shared" si="219"/>
        <v>0.12756687613157425</v>
      </c>
      <c r="CP55" s="62">
        <f t="shared" si="220"/>
        <v>0</v>
      </c>
      <c r="CQ55" s="62">
        <f t="shared" si="221"/>
        <v>0</v>
      </c>
      <c r="CR55" s="62">
        <f t="shared" si="222"/>
        <v>0</v>
      </c>
      <c r="CS55" s="62">
        <f t="shared" si="223"/>
        <v>8.2034400169771985E-3</v>
      </c>
      <c r="CT55" s="62">
        <f t="shared" si="224"/>
        <v>5.8608480021620415E-3</v>
      </c>
      <c r="CV55" s="62">
        <f t="shared" si="225"/>
        <v>1.9694917161558879E-3</v>
      </c>
      <c r="CW55" s="62">
        <f t="shared" si="226"/>
        <v>0.23510499217048542</v>
      </c>
      <c r="CX55" s="62">
        <f t="shared" si="227"/>
        <v>0</v>
      </c>
      <c r="CY55" s="62">
        <f t="shared" si="228"/>
        <v>5.7430002542411179E-2</v>
      </c>
      <c r="CZ55" s="62">
        <f t="shared" si="143"/>
        <v>2.871500127120559E-2</v>
      </c>
      <c r="DA55" s="62">
        <f t="shared" si="229"/>
        <v>9.8851874860368658E-2</v>
      </c>
      <c r="DB55" s="62">
        <f t="shared" si="230"/>
        <v>0.31234161490217621</v>
      </c>
      <c r="DC55" s="62">
        <f t="shared" si="231"/>
        <v>0.62671804177398671</v>
      </c>
      <c r="DD55" s="62">
        <f t="shared" si="232"/>
        <v>0.49837661289925966</v>
      </c>
      <c r="DE55" s="62">
        <f t="shared" si="233"/>
        <v>-0.31437642687181044</v>
      </c>
      <c r="DF55" s="62">
        <f t="shared" si="234"/>
        <v>0.94109446864579716</v>
      </c>
      <c r="DG55" s="62">
        <f t="shared" si="235"/>
        <v>0.75625440962171686</v>
      </c>
      <c r="DH55" s="62">
        <f t="shared" si="236"/>
        <v>0.26042713815593355</v>
      </c>
      <c r="DI55" s="62">
        <f t="shared" si="237"/>
        <v>0</v>
      </c>
      <c r="DJ55" s="62">
        <f t="shared" si="238"/>
        <v>3.7970028215199445</v>
      </c>
      <c r="DK55" s="62">
        <f t="shared" si="239"/>
        <v>13.071246078395097</v>
      </c>
      <c r="DL55" s="62">
        <f t="shared" si="240"/>
        <v>-41.57019421930557</v>
      </c>
      <c r="DM55" s="113">
        <f t="shared" si="241"/>
        <v>124.44151818123458</v>
      </c>
      <c r="DN55" s="114"/>
      <c r="DO55" s="62">
        <f t="shared" si="242"/>
        <v>3.7970028215199445</v>
      </c>
      <c r="DP55" s="62">
        <f t="shared" si="243"/>
        <v>16.868248899915042</v>
      </c>
      <c r="DQ55" s="114">
        <f t="shared" si="244"/>
        <v>-49.164199862345455</v>
      </c>
      <c r="DR55" s="114">
        <f t="shared" si="245"/>
        <v>128.23852100275454</v>
      </c>
    </row>
    <row r="56" spans="1:122" x14ac:dyDescent="0.25">
      <c r="A56" s="78">
        <f t="shared" si="2"/>
        <v>40</v>
      </c>
      <c r="B56" s="82" t="str">
        <f t="shared" si="3"/>
        <v>40 semi NiO</v>
      </c>
      <c r="C56" s="13" t="s">
        <v>11</v>
      </c>
      <c r="D56" s="5">
        <v>1.0169999999999999</v>
      </c>
      <c r="E56" s="6">
        <f t="shared" si="95"/>
        <v>0.86444999999999994</v>
      </c>
      <c r="F56" s="80" t="str">
        <f t="shared" si="92"/>
        <v>40 Quant K2O</v>
      </c>
      <c r="G56" s="13" t="s">
        <v>13</v>
      </c>
      <c r="H56" s="5">
        <v>4.0000000000000001E-3</v>
      </c>
      <c r="I56" s="10">
        <f t="shared" si="96"/>
        <v>3.4000000000000002E-3</v>
      </c>
      <c r="K56" s="114">
        <v>60</v>
      </c>
      <c r="L56" s="114"/>
      <c r="M56" s="114">
        <v>0.53700000000000003</v>
      </c>
      <c r="N56" s="114"/>
      <c r="O56" s="114">
        <v>79.03</v>
      </c>
      <c r="P56" s="114">
        <v>1.1639999999999999</v>
      </c>
      <c r="Q56" s="114">
        <v>0.80800000000000005</v>
      </c>
      <c r="R56" s="114">
        <v>11.08</v>
      </c>
      <c r="S56" s="114">
        <v>2.2770000000000001</v>
      </c>
      <c r="T56" s="114"/>
      <c r="U56" s="114"/>
      <c r="V56" s="114">
        <v>2.2280000000000002</v>
      </c>
      <c r="W56" s="114">
        <v>2.8839999999999999</v>
      </c>
      <c r="X56" s="114">
        <v>13</v>
      </c>
      <c r="Y56" s="114">
        <f t="shared" si="157"/>
        <v>100.00800000000001</v>
      </c>
      <c r="Z56" s="114"/>
      <c r="AA56" s="114">
        <f t="shared" si="158"/>
        <v>0</v>
      </c>
      <c r="AB56" s="114">
        <f t="shared" si="159"/>
        <v>0.53695704343652506</v>
      </c>
      <c r="AC56" s="114">
        <f t="shared" si="160"/>
        <v>0</v>
      </c>
      <c r="AD56" s="114">
        <f t="shared" si="161"/>
        <v>79.023678105751529</v>
      </c>
      <c r="AE56" s="114">
        <f t="shared" si="162"/>
        <v>1.1639068874490039</v>
      </c>
      <c r="AF56" s="114">
        <f t="shared" si="163"/>
        <v>0.80793536517078635</v>
      </c>
      <c r="AG56" s="114">
        <f t="shared" si="164"/>
        <v>11.079113670906326</v>
      </c>
      <c r="AH56" s="114">
        <f t="shared" si="165"/>
        <v>2.2768178545716342</v>
      </c>
      <c r="AI56" s="114">
        <f t="shared" si="166"/>
        <v>0</v>
      </c>
      <c r="AJ56" s="114">
        <f t="shared" si="167"/>
        <v>0</v>
      </c>
      <c r="AK56" s="114">
        <f t="shared" si="168"/>
        <v>2.2278217742580591</v>
      </c>
      <c r="AL56" s="114">
        <f t="shared" si="169"/>
        <v>2.883769298456123</v>
      </c>
      <c r="AM56" s="114">
        <f t="shared" si="170"/>
        <v>100</v>
      </c>
      <c r="AN56" s="114"/>
      <c r="AO56" s="114">
        <f t="shared" si="171"/>
        <v>0</v>
      </c>
      <c r="AP56" s="114">
        <f t="shared" si="172"/>
        <v>6.7228877355267943E-3</v>
      </c>
      <c r="AQ56" s="114"/>
      <c r="AR56" s="114">
        <f t="shared" si="174"/>
        <v>0.98965157302130913</v>
      </c>
      <c r="AS56" s="114">
        <f t="shared" si="175"/>
        <v>1.6406919755413082E-2</v>
      </c>
      <c r="AT56" s="114">
        <f t="shared" si="176"/>
        <v>2.0045835322465694E-2</v>
      </c>
      <c r="AU56" s="114">
        <f t="shared" si="177"/>
        <v>0.19755908828292307</v>
      </c>
      <c r="AV56" s="114">
        <f t="shared" si="178"/>
        <v>7.3469437062653575E-2</v>
      </c>
      <c r="AW56" s="114">
        <f t="shared" si="179"/>
        <v>0</v>
      </c>
      <c r="AX56" s="114">
        <f t="shared" si="180"/>
        <v>0</v>
      </c>
      <c r="AY56" s="114">
        <f t="shared" si="181"/>
        <v>2.9313444398132354E-2</v>
      </c>
      <c r="AZ56" s="114">
        <f t="shared" si="182"/>
        <v>3.8609844670720622E-2</v>
      </c>
      <c r="BA56" s="114"/>
      <c r="BB56" s="114">
        <f t="shared" si="183"/>
        <v>6.7228877355267943E-3</v>
      </c>
      <c r="BC56" s="114">
        <f t="shared" si="184"/>
        <v>0.98292868528578237</v>
      </c>
      <c r="BD56" s="114">
        <f t="shared" si="185"/>
        <v>7.3469437062653575E-2</v>
      </c>
      <c r="BE56" s="114"/>
      <c r="BF56" s="114">
        <f t="shared" si="113"/>
        <v>0</v>
      </c>
      <c r="BG56" s="114">
        <f t="shared" si="187"/>
        <v>0.19755908828292307</v>
      </c>
      <c r="BH56" s="114">
        <f t="shared" si="188"/>
        <v>0.82182235208073817</v>
      </c>
      <c r="BI56" s="114">
        <f>AO56-2*BG56-2*BG56-2*BF56-3*BD56</f>
        <v>-1.0106446643196529</v>
      </c>
      <c r="BJ56" s="114">
        <f t="shared" si="190"/>
        <v>-0.81316646799295533</v>
      </c>
      <c r="BK56" s="114">
        <f t="shared" si="191"/>
        <v>1.8324670164003911</v>
      </c>
      <c r="BL56" s="114">
        <f t="shared" si="192"/>
        <v>-2.8431116807200443</v>
      </c>
      <c r="BM56" s="114">
        <f t="shared" si="193"/>
        <v>-0.73289325123854976</v>
      </c>
      <c r="BN56" s="114">
        <f t="shared" si="194"/>
        <v>-0.91730790591473998</v>
      </c>
      <c r="BO56" s="114">
        <f t="shared" si="195"/>
        <v>-10.024575466958417</v>
      </c>
      <c r="BP56" s="114">
        <f t="shared" si="196"/>
        <v>0</v>
      </c>
      <c r="BQ56" s="114">
        <f t="shared" si="197"/>
        <v>-26.956052323999291</v>
      </c>
      <c r="BR56" s="114">
        <f t="shared" si="198"/>
        <v>-250.03191301101785</v>
      </c>
      <c r="BS56" s="114">
        <f t="shared" si="199"/>
        <v>387.9298487078903</v>
      </c>
      <c r="BT56" s="114"/>
      <c r="BU56" s="114">
        <f t="shared" si="200"/>
        <v>-5.3657000000000004</v>
      </c>
      <c r="BV56" s="114">
        <f t="shared" si="201"/>
        <v>0.53695704343652506</v>
      </c>
      <c r="BW56" s="114">
        <f t="shared" si="202"/>
        <v>-0.60440000000000005</v>
      </c>
      <c r="BX56" s="114">
        <f t="shared" si="203"/>
        <v>79.023678105751529</v>
      </c>
      <c r="BY56" s="114">
        <f t="shared" si="204"/>
        <v>1.1639068874490039</v>
      </c>
      <c r="BZ56" s="114">
        <f t="shared" si="205"/>
        <v>1.1290758499320055</v>
      </c>
      <c r="CA56" s="114">
        <f t="shared" si="206"/>
        <v>10.736355451563874</v>
      </c>
      <c r="CB56" s="114">
        <f t="shared" si="207"/>
        <v>2.2768178545716342</v>
      </c>
      <c r="CC56" s="114">
        <f t="shared" si="208"/>
        <v>0</v>
      </c>
      <c r="CD56" s="114">
        <f t="shared" si="209"/>
        <v>0</v>
      </c>
      <c r="CE56" s="114">
        <f t="shared" si="210"/>
        <v>1.7994699144068473</v>
      </c>
      <c r="CF56" s="114">
        <f t="shared" si="211"/>
        <v>2.2230843452523796</v>
      </c>
      <c r="CG56" s="114">
        <f t="shared" si="212"/>
        <v>100</v>
      </c>
      <c r="CH56" s="114"/>
      <c r="CI56" s="114">
        <f t="shared" si="213"/>
        <v>-8.9301822418240834E-2</v>
      </c>
      <c r="CJ56" s="114">
        <f t="shared" si="214"/>
        <v>6.7228877355267943E-3</v>
      </c>
      <c r="CK56" s="114" t="e">
        <f t="shared" si="215"/>
        <v>#N/A</v>
      </c>
      <c r="CL56" s="114">
        <f t="shared" si="216"/>
        <v>0.98965157302130913</v>
      </c>
      <c r="CM56" s="114">
        <f t="shared" si="217"/>
        <v>1.6406919755413082E-2</v>
      </c>
      <c r="CN56" s="114">
        <f t="shared" si="218"/>
        <v>2.8013711900735538E-2</v>
      </c>
      <c r="CO56" s="114">
        <f t="shared" si="219"/>
        <v>0.19144713715342143</v>
      </c>
      <c r="CP56" s="114">
        <f t="shared" si="220"/>
        <v>7.3469437062653575E-2</v>
      </c>
      <c r="CQ56" s="114">
        <f t="shared" si="221"/>
        <v>0</v>
      </c>
      <c r="CR56" s="114">
        <f t="shared" si="222"/>
        <v>0</v>
      </c>
      <c r="CS56" s="114">
        <f t="shared" si="223"/>
        <v>2.3677235715879569E-2</v>
      </c>
      <c r="CT56" s="114">
        <f t="shared" si="224"/>
        <v>2.9764149755688574E-2</v>
      </c>
      <c r="CU56" s="114"/>
      <c r="CV56" s="114">
        <f t="shared" si="225"/>
        <v>6.7228877355267943E-3</v>
      </c>
      <c r="CW56" s="114">
        <f t="shared" si="226"/>
        <v>0.98292868528578237</v>
      </c>
      <c r="CX56" s="114">
        <f t="shared" si="227"/>
        <v>7.3469437062653575E-2</v>
      </c>
      <c r="CY56" s="114" t="e">
        <f t="shared" si="228"/>
        <v>#N/A</v>
      </c>
      <c r="CZ56" s="114" t="e">
        <f t="shared" si="143"/>
        <v>#N/A</v>
      </c>
      <c r="DA56" s="114" t="e">
        <f t="shared" si="229"/>
        <v>#N/A</v>
      </c>
      <c r="DB56" s="114" t="e">
        <f t="shared" si="230"/>
        <v>#N/A</v>
      </c>
      <c r="DC56" s="114" t="e">
        <f t="shared" si="231"/>
        <v>#N/A</v>
      </c>
      <c r="DD56" s="114" t="e">
        <f t="shared" si="232"/>
        <v>#N/A</v>
      </c>
      <c r="DE56" s="114" t="e">
        <f t="shared" si="233"/>
        <v>#N/A</v>
      </c>
      <c r="DF56" s="114" t="e">
        <f t="shared" si="234"/>
        <v>#N/A</v>
      </c>
      <c r="DG56" s="114" t="e">
        <f t="shared" si="235"/>
        <v>#N/A</v>
      </c>
      <c r="DH56" s="114" t="e">
        <f t="shared" si="236"/>
        <v>#N/A</v>
      </c>
      <c r="DI56" s="114" t="e">
        <f t="shared" si="237"/>
        <v>#N/A</v>
      </c>
      <c r="DJ56" s="114" t="e">
        <f t="shared" si="238"/>
        <v>#N/A</v>
      </c>
      <c r="DK56" s="114" t="e">
        <f t="shared" si="239"/>
        <v>#N/A</v>
      </c>
      <c r="DL56" s="114" t="e">
        <f t="shared" si="240"/>
        <v>#N/A</v>
      </c>
      <c r="DM56" s="114" t="e">
        <f t="shared" si="241"/>
        <v>#N/A</v>
      </c>
      <c r="DN56" s="114"/>
      <c r="DO56" s="114" t="e">
        <f t="shared" si="242"/>
        <v>#N/A</v>
      </c>
      <c r="DP56" s="114" t="e">
        <f t="shared" si="243"/>
        <v>#N/A</v>
      </c>
      <c r="DQ56" s="114" t="e">
        <f t="shared" si="244"/>
        <v>#N/A</v>
      </c>
      <c r="DR56" s="114" t="e">
        <f t="shared" si="245"/>
        <v>#N/A</v>
      </c>
    </row>
    <row r="57" spans="1:122" x14ac:dyDescent="0.25">
      <c r="A57" s="78">
        <f t="shared" si="2"/>
        <v>40</v>
      </c>
      <c r="B57" s="82" t="str">
        <f t="shared" si="3"/>
        <v>40 semi LOI</v>
      </c>
      <c r="C57" s="4" t="s">
        <v>12</v>
      </c>
      <c r="D57" s="5">
        <v>15</v>
      </c>
      <c r="E57" s="5"/>
      <c r="F57" s="80" t="str">
        <f t="shared" si="92"/>
        <v>40 Quant P2O5</v>
      </c>
      <c r="G57" s="13" t="s">
        <v>35</v>
      </c>
      <c r="H57" s="5">
        <v>3.0000000000000001E-3</v>
      </c>
      <c r="I57" s="10">
        <f t="shared" si="96"/>
        <v>2.5500000000000002E-3</v>
      </c>
      <c r="K57" s="62">
        <v>70</v>
      </c>
      <c r="L57" s="62">
        <v>37.43</v>
      </c>
      <c r="M57"/>
      <c r="N57" s="62">
        <v>1.044</v>
      </c>
      <c r="O57" s="62">
        <v>13.52</v>
      </c>
      <c r="P57" s="62">
        <v>0.17499999999999999</v>
      </c>
      <c r="Q57" s="62">
        <v>46.45</v>
      </c>
      <c r="R57" s="62">
        <v>0.26790000000000003</v>
      </c>
      <c r="S57"/>
      <c r="T57"/>
      <c r="U57"/>
      <c r="V57" s="62">
        <v>0.50780000000000003</v>
      </c>
      <c r="W57" s="62">
        <v>0.48470000000000002</v>
      </c>
      <c r="X57" s="62">
        <v>16</v>
      </c>
      <c r="Y57" s="62">
        <f t="shared" si="157"/>
        <v>99.879400000000004</v>
      </c>
      <c r="AA57" s="62">
        <f t="shared" si="158"/>
        <v>37.475195085272837</v>
      </c>
      <c r="AB57" s="62">
        <f t="shared" si="159"/>
        <v>0</v>
      </c>
      <c r="AC57" s="62">
        <f t="shared" si="160"/>
        <v>1.0452605842646232</v>
      </c>
      <c r="AD57" s="62">
        <f t="shared" si="161"/>
        <v>13.536324807718108</v>
      </c>
      <c r="AE57" s="62">
        <f t="shared" si="162"/>
        <v>0.17521130483362934</v>
      </c>
      <c r="AF57" s="62">
        <f t="shared" si="163"/>
        <v>46.506086340126188</v>
      </c>
      <c r="AG57" s="62">
        <f t="shared" si="164"/>
        <v>0.26822347751388176</v>
      </c>
      <c r="AH57" s="62">
        <f t="shared" si="165"/>
        <v>0</v>
      </c>
      <c r="AI57" s="62">
        <f t="shared" si="166"/>
        <v>0</v>
      </c>
      <c r="AJ57" s="62">
        <f t="shared" si="167"/>
        <v>0</v>
      </c>
      <c r="AK57" s="62">
        <f t="shared" si="168"/>
        <v>0.50841314625438283</v>
      </c>
      <c r="AL57" s="62">
        <f t="shared" si="169"/>
        <v>0.4852852540163437</v>
      </c>
      <c r="AM57" s="62">
        <f t="shared" si="170"/>
        <v>100.00000000000001</v>
      </c>
      <c r="AO57" s="62">
        <f t="shared" si="171"/>
        <v>0.62370300549676017</v>
      </c>
      <c r="AP57" s="62">
        <f t="shared" si="172"/>
        <v>0</v>
      </c>
      <c r="AQ57" s="62">
        <f t="shared" si="173"/>
        <v>1.0251673050849581E-2</v>
      </c>
      <c r="AR57" s="62">
        <f t="shared" si="174"/>
        <v>0.16952191368463504</v>
      </c>
      <c r="AS57" s="62">
        <f t="shared" si="175"/>
        <v>2.4698520557320178E-3</v>
      </c>
      <c r="AT57" s="62">
        <f t="shared" si="176"/>
        <v>1.1538711986811909</v>
      </c>
      <c r="AU57" s="62">
        <f t="shared" si="177"/>
        <v>4.7828722809180055E-3</v>
      </c>
      <c r="AV57" s="62">
        <f t="shared" si="178"/>
        <v>0</v>
      </c>
      <c r="AW57" s="62">
        <f t="shared" si="179"/>
        <v>0</v>
      </c>
      <c r="AX57" s="62">
        <f t="shared" si="180"/>
        <v>0</v>
      </c>
      <c r="AY57" s="62">
        <f t="shared" si="181"/>
        <v>6.6896466612418794E-3</v>
      </c>
      <c r="AZ57" s="62">
        <f t="shared" si="182"/>
        <v>6.4973256663053112E-3</v>
      </c>
      <c r="BB57" s="62">
        <f t="shared" si="183"/>
        <v>0</v>
      </c>
      <c r="BC57" s="62">
        <f t="shared" si="184"/>
        <v>0.16952191368463504</v>
      </c>
      <c r="BD57" s="62">
        <f t="shared" si="185"/>
        <v>0</v>
      </c>
      <c r="BE57" s="62">
        <f t="shared" si="186"/>
        <v>1.0251673050849581E-2</v>
      </c>
      <c r="BF57" s="62">
        <f t="shared" si="113"/>
        <v>5.1258365254247904E-3</v>
      </c>
      <c r="BG57" s="62">
        <f t="shared" si="187"/>
        <v>-3.429642445067849E-4</v>
      </c>
      <c r="BH57" s="62">
        <f t="shared" si="188"/>
        <v>1.3262059286660648</v>
      </c>
      <c r="BI57" s="62">
        <f t="shared" si="189"/>
        <v>0.61482318942393777</v>
      </c>
      <c r="BJ57" s="62">
        <f t="shared" si="190"/>
        <v>2.1570525501952216</v>
      </c>
      <c r="BK57" s="62">
        <f t="shared" si="191"/>
        <v>0.71138273924212703</v>
      </c>
      <c r="BL57" s="62">
        <f t="shared" si="192"/>
        <v>-9.6559549818189261E-2</v>
      </c>
      <c r="BM57" s="62">
        <f t="shared" si="193"/>
        <v>0.61960606170485577</v>
      </c>
      <c r="BN57" s="62">
        <f t="shared" si="194"/>
        <v>0</v>
      </c>
      <c r="BO57" s="62">
        <f t="shared" si="195"/>
        <v>0</v>
      </c>
      <c r="BP57" s="62">
        <f t="shared" si="196"/>
        <v>0.82727346329068674</v>
      </c>
      <c r="BQ57" s="62">
        <f t="shared" si="197"/>
        <v>-5.5351983413963607E-2</v>
      </c>
      <c r="BR57" s="113">
        <f t="shared" si="198"/>
        <v>114.81210130268033</v>
      </c>
      <c r="BS57" s="113">
        <f t="shared" si="199"/>
        <v>-15.584022782557058</v>
      </c>
      <c r="BU57" s="62">
        <f t="shared" si="200"/>
        <v>39.754434882668491</v>
      </c>
      <c r="BV57" s="62">
        <f t="shared" si="201"/>
        <v>0</v>
      </c>
      <c r="BW57" s="62">
        <f t="shared" si="202"/>
        <v>0.37375485475483428</v>
      </c>
      <c r="BX57" s="62">
        <f t="shared" si="203"/>
        <v>13.536324807718108</v>
      </c>
      <c r="BY57" s="62">
        <f t="shared" si="204"/>
        <v>0.17521130483362934</v>
      </c>
      <c r="BZ57" s="62">
        <f t="shared" si="205"/>
        <v>46.484490692575243</v>
      </c>
      <c r="CA57" s="62">
        <f t="shared" si="206"/>
        <v>0.28871116866941537</v>
      </c>
      <c r="CB57" s="62">
        <f t="shared" si="207"/>
        <v>0</v>
      </c>
      <c r="CC57" s="62">
        <f t="shared" si="208"/>
        <v>0</v>
      </c>
      <c r="CD57" s="62">
        <f t="shared" si="209"/>
        <v>0</v>
      </c>
      <c r="CE57" s="62">
        <f t="shared" si="210"/>
        <v>0.41328267851028344</v>
      </c>
      <c r="CF57" s="62">
        <f t="shared" si="211"/>
        <v>0.34699012569158405</v>
      </c>
      <c r="CG57" s="62">
        <f t="shared" si="212"/>
        <v>100.00000000000001</v>
      </c>
      <c r="CI57" s="62">
        <f t="shared" si="213"/>
        <v>0.66163659619985837</v>
      </c>
      <c r="CJ57" s="62">
        <f t="shared" si="214"/>
        <v>0</v>
      </c>
      <c r="CK57" s="62">
        <f t="shared" si="215"/>
        <v>3.6657008116401952E-3</v>
      </c>
      <c r="CL57" s="62">
        <f t="shared" si="216"/>
        <v>0.16952191368463504</v>
      </c>
      <c r="CM57" s="62">
        <f t="shared" si="217"/>
        <v>2.4698520557320178E-3</v>
      </c>
      <c r="CN57" s="62">
        <f t="shared" si="218"/>
        <v>1.1533353850342702</v>
      </c>
      <c r="CO57" s="62">
        <f t="shared" si="219"/>
        <v>5.1482020090837261E-3</v>
      </c>
      <c r="CP57" s="62">
        <f t="shared" si="220"/>
        <v>0</v>
      </c>
      <c r="CQ57" s="62">
        <f t="shared" si="221"/>
        <v>0</v>
      </c>
      <c r="CR57" s="62">
        <f t="shared" si="222"/>
        <v>0</v>
      </c>
      <c r="CS57" s="62">
        <f t="shared" si="223"/>
        <v>5.4379299803984666E-3</v>
      </c>
      <c r="CT57" s="62">
        <f t="shared" si="224"/>
        <v>4.6457373904349184E-3</v>
      </c>
      <c r="CV57" s="62">
        <f t="shared" si="225"/>
        <v>0</v>
      </c>
      <c r="CW57" s="62">
        <f t="shared" si="226"/>
        <v>0.16952191368463504</v>
      </c>
      <c r="CX57" s="62">
        <f t="shared" si="227"/>
        <v>0</v>
      </c>
      <c r="CY57" s="62">
        <f t="shared" si="228"/>
        <v>3.6657008116401952E-3</v>
      </c>
      <c r="CZ57" s="62">
        <f t="shared" si="143"/>
        <v>1.8328504058200976E-3</v>
      </c>
      <c r="DA57" s="62">
        <f t="shared" si="229"/>
        <v>3.3153516032636285E-3</v>
      </c>
      <c r="DB57" s="62">
        <f t="shared" si="230"/>
        <v>1.3220117991713738</v>
      </c>
      <c r="DC57" s="62">
        <f t="shared" si="231"/>
        <v>0.64470948897516367</v>
      </c>
      <c r="DD57" s="62">
        <f t="shared" si="232"/>
        <v>2.0505542756519008</v>
      </c>
      <c r="DE57" s="62">
        <f t="shared" si="233"/>
        <v>0.67730231019621023</v>
      </c>
      <c r="DF57" s="62">
        <f t="shared" si="234"/>
        <v>-3.2592821221046564E-2</v>
      </c>
      <c r="DG57" s="62">
        <f t="shared" si="235"/>
        <v>0.64985769098424739</v>
      </c>
      <c r="DH57" s="62">
        <f t="shared" si="236"/>
        <v>0</v>
      </c>
      <c r="DI57" s="62">
        <f t="shared" si="237"/>
        <v>0</v>
      </c>
      <c r="DJ57" s="62">
        <f t="shared" si="238"/>
        <v>0.28203873421027592</v>
      </c>
      <c r="DK57" s="62">
        <f t="shared" si="239"/>
        <v>0.51016578694980663</v>
      </c>
      <c r="DL57" s="62">
        <f t="shared" si="240"/>
        <v>104.22317371829459</v>
      </c>
      <c r="DM57" s="113">
        <f t="shared" si="241"/>
        <v>-5.0153782394546775</v>
      </c>
      <c r="DN57" s="114"/>
      <c r="DO57" s="62">
        <f t="shared" si="242"/>
        <v>0.28203873421027592</v>
      </c>
      <c r="DP57" s="62">
        <f t="shared" si="243"/>
        <v>0.79220452116008255</v>
      </c>
      <c r="DQ57" s="62">
        <f t="shared" si="244"/>
        <v>103.65909624987404</v>
      </c>
      <c r="DR57" s="114">
        <f t="shared" si="245"/>
        <v>-4.7333395052444018</v>
      </c>
    </row>
    <row r="58" spans="1:122" x14ac:dyDescent="0.25">
      <c r="A58" s="78">
        <f t="shared" si="2"/>
        <v>40</v>
      </c>
      <c r="B58" s="82" t="str">
        <f t="shared" si="3"/>
        <v xml:space="preserve">40 semi </v>
      </c>
      <c r="F58" s="80" t="str">
        <f t="shared" si="92"/>
        <v>40 Quant LOI</v>
      </c>
      <c r="G58" s="4" t="s">
        <v>12</v>
      </c>
      <c r="H58" s="5">
        <v>15</v>
      </c>
      <c r="I58" s="5"/>
      <c r="K58" s="62">
        <v>80</v>
      </c>
      <c r="L58" s="62">
        <v>37.44</v>
      </c>
      <c r="M58" s="62">
        <v>5.0639999999999998E-2</v>
      </c>
      <c r="N58" s="62">
        <v>1.605</v>
      </c>
      <c r="O58" s="62">
        <v>14.57</v>
      </c>
      <c r="P58" s="62">
        <v>0.222</v>
      </c>
      <c r="Q58" s="62">
        <v>44.67</v>
      </c>
      <c r="R58" s="62">
        <v>0.25609999999999999</v>
      </c>
      <c r="S58"/>
      <c r="T58"/>
      <c r="U58"/>
      <c r="V58" s="62">
        <v>0.7359</v>
      </c>
      <c r="W58" s="62">
        <v>0.45</v>
      </c>
      <c r="X58" s="62">
        <v>15</v>
      </c>
      <c r="Y58" s="62">
        <f t="shared" si="157"/>
        <v>99.999639999999999</v>
      </c>
      <c r="AA58" s="62">
        <f t="shared" si="158"/>
        <v>37.440134784485224</v>
      </c>
      <c r="AB58" s="62">
        <f t="shared" si="159"/>
        <v>5.0640182304656299E-2</v>
      </c>
      <c r="AC58" s="62">
        <f t="shared" si="160"/>
        <v>1.6050057780208009</v>
      </c>
      <c r="AD58" s="62">
        <f t="shared" si="161"/>
        <v>14.570052452188827</v>
      </c>
      <c r="AE58" s="62">
        <f t="shared" si="162"/>
        <v>0.22200079920287713</v>
      </c>
      <c r="AF58" s="62">
        <f t="shared" si="163"/>
        <v>44.670160812578928</v>
      </c>
      <c r="AG58" s="62">
        <f t="shared" si="164"/>
        <v>0.25610092196331907</v>
      </c>
      <c r="AH58" s="62">
        <f t="shared" si="165"/>
        <v>0</v>
      </c>
      <c r="AI58" s="62">
        <f t="shared" si="166"/>
        <v>0</v>
      </c>
      <c r="AJ58" s="62">
        <f t="shared" si="167"/>
        <v>0</v>
      </c>
      <c r="AK58" s="62">
        <f t="shared" si="168"/>
        <v>0.7359026492495373</v>
      </c>
      <c r="AL58" s="62">
        <f t="shared" si="169"/>
        <v>0.45000162000583205</v>
      </c>
      <c r="AM58" s="62">
        <f t="shared" si="170"/>
        <v>100</v>
      </c>
      <c r="AO58" s="62">
        <f t="shared" si="171"/>
        <v>0.62311949379188192</v>
      </c>
      <c r="AP58" s="62">
        <f t="shared" si="172"/>
        <v>6.3403258175355318E-4</v>
      </c>
      <c r="AQ58" s="62">
        <f t="shared" si="173"/>
        <v>1.574152391154179E-2</v>
      </c>
      <c r="AR58" s="62">
        <f t="shared" si="174"/>
        <v>0.18246778274500725</v>
      </c>
      <c r="AS58" s="62">
        <f t="shared" si="175"/>
        <v>3.1294163969957309E-3</v>
      </c>
      <c r="AT58" s="62">
        <f t="shared" si="176"/>
        <v>1.1083197073416036</v>
      </c>
      <c r="AU58" s="62">
        <f t="shared" si="177"/>
        <v>4.5667068823701694E-3</v>
      </c>
      <c r="AV58" s="62">
        <f t="shared" si="178"/>
        <v>0</v>
      </c>
      <c r="AW58" s="62">
        <f t="shared" si="179"/>
        <v>0</v>
      </c>
      <c r="AX58" s="62">
        <f t="shared" si="180"/>
        <v>0</v>
      </c>
      <c r="AY58" s="62">
        <f t="shared" si="181"/>
        <v>9.6829295953886479E-3</v>
      </c>
      <c r="AZ58" s="62">
        <f t="shared" si="182"/>
        <v>6.0249246218480662E-3</v>
      </c>
      <c r="BB58" s="62">
        <f t="shared" si="183"/>
        <v>6.3403258175355318E-4</v>
      </c>
      <c r="BC58" s="62">
        <f t="shared" si="184"/>
        <v>0.1818337501632537</v>
      </c>
      <c r="BD58" s="62">
        <f t="shared" si="185"/>
        <v>0</v>
      </c>
      <c r="BE58" s="62">
        <f t="shared" si="186"/>
        <v>1.574152391154179E-2</v>
      </c>
      <c r="BF58" s="62">
        <f t="shared" si="113"/>
        <v>7.8707619557708951E-3</v>
      </c>
      <c r="BG58" s="62">
        <f t="shared" si="187"/>
        <v>-3.3040550734007258E-3</v>
      </c>
      <c r="BH58" s="62">
        <f t="shared" si="188"/>
        <v>1.2965869289752536</v>
      </c>
      <c r="BI58" s="62">
        <f t="shared" si="189"/>
        <v>0.62059419017394291</v>
      </c>
      <c r="BJ58" s="62">
        <f t="shared" si="190"/>
        <v>2.089266946910735</v>
      </c>
      <c r="BK58" s="62">
        <f t="shared" si="191"/>
        <v>0.67599273880131083</v>
      </c>
      <c r="BL58" s="62">
        <f t="shared" si="192"/>
        <v>-5.5398548627367927E-2</v>
      </c>
      <c r="BM58" s="62">
        <f t="shared" si="193"/>
        <v>0.6257949296380666</v>
      </c>
      <c r="BN58" s="62">
        <f t="shared" si="194"/>
        <v>0.10131635008935769</v>
      </c>
      <c r="BO58" s="62">
        <f t="shared" si="195"/>
        <v>0</v>
      </c>
      <c r="BP58" s="62">
        <f t="shared" si="196"/>
        <v>1.2577222318376744</v>
      </c>
      <c r="BQ58" s="62">
        <f t="shared" si="197"/>
        <v>-0.52797728407797295</v>
      </c>
      <c r="BR58" s="113">
        <f t="shared" si="198"/>
        <v>108.02144708846978</v>
      </c>
      <c r="BS58" s="113">
        <f t="shared" si="199"/>
        <v>-8.8525083863188403</v>
      </c>
      <c r="BU58" s="62">
        <f t="shared" si="200"/>
        <v>39.712222280520209</v>
      </c>
      <c r="BV58" s="62">
        <f t="shared" si="201"/>
        <v>5.0640182304656299E-2</v>
      </c>
      <c r="BW58" s="62">
        <f t="shared" si="202"/>
        <v>0.89756440707186536</v>
      </c>
      <c r="BX58" s="62">
        <f t="shared" si="203"/>
        <v>14.570052452188827</v>
      </c>
      <c r="BY58" s="62">
        <f t="shared" si="204"/>
        <v>0.22200079920287713</v>
      </c>
      <c r="BZ58" s="62">
        <f t="shared" si="205"/>
        <v>44.662334606484585</v>
      </c>
      <c r="CA58" s="62">
        <f t="shared" si="206"/>
        <v>0.27699593098535158</v>
      </c>
      <c r="CB58" s="62">
        <f t="shared" si="207"/>
        <v>0</v>
      </c>
      <c r="CC58" s="62">
        <f t="shared" si="208"/>
        <v>0</v>
      </c>
      <c r="CD58" s="62">
        <f t="shared" si="209"/>
        <v>0</v>
      </c>
      <c r="CE58" s="62">
        <f t="shared" si="210"/>
        <v>0.59668471582497695</v>
      </c>
      <c r="CF58" s="62">
        <f t="shared" si="211"/>
        <v>0.31939126716856181</v>
      </c>
      <c r="CG58" s="62">
        <f t="shared" si="212"/>
        <v>100</v>
      </c>
      <c r="CI58" s="62">
        <f t="shared" si="213"/>
        <v>0.66093404810718492</v>
      </c>
      <c r="CJ58" s="62">
        <f t="shared" si="214"/>
        <v>6.3403258175355318E-4</v>
      </c>
      <c r="CK58" s="62">
        <f t="shared" si="215"/>
        <v>8.8031032470759652E-3</v>
      </c>
      <c r="CL58" s="62">
        <f t="shared" si="216"/>
        <v>0.18246778274500725</v>
      </c>
      <c r="CM58" s="62">
        <f t="shared" si="217"/>
        <v>3.1294163969957309E-3</v>
      </c>
      <c r="CN58" s="62">
        <f t="shared" si="218"/>
        <v>1.1081255298797299</v>
      </c>
      <c r="CO58" s="62">
        <f t="shared" si="219"/>
        <v>4.9392997679270972E-3</v>
      </c>
      <c r="CP58" s="62">
        <f t="shared" si="220"/>
        <v>0</v>
      </c>
      <c r="CQ58" s="62">
        <f t="shared" si="221"/>
        <v>0</v>
      </c>
      <c r="CR58" s="62">
        <f t="shared" si="222"/>
        <v>0</v>
      </c>
      <c r="CS58" s="62">
        <f t="shared" si="223"/>
        <v>7.8511146819075922E-3</v>
      </c>
      <c r="CT58" s="62">
        <f t="shared" si="224"/>
        <v>4.2762252934604606E-3</v>
      </c>
      <c r="CV58" s="62">
        <f t="shared" si="225"/>
        <v>6.3403258175355318E-4</v>
      </c>
      <c r="CW58" s="62">
        <f t="shared" si="226"/>
        <v>0.1818337501632537</v>
      </c>
      <c r="CX58" s="62">
        <f t="shared" si="227"/>
        <v>0</v>
      </c>
      <c r="CY58" s="62">
        <f t="shared" si="228"/>
        <v>8.8031032470759652E-3</v>
      </c>
      <c r="CZ58" s="62">
        <f t="shared" si="143"/>
        <v>4.4015516235379826E-3</v>
      </c>
      <c r="DA58" s="62">
        <f t="shared" si="229"/>
        <v>5.377481443891146E-4</v>
      </c>
      <c r="DB58" s="62">
        <f t="shared" si="230"/>
        <v>1.2925509482955901</v>
      </c>
      <c r="DC58" s="62">
        <f t="shared" si="231"/>
        <v>0.64997995228255245</v>
      </c>
      <c r="DD58" s="62">
        <f t="shared" si="232"/>
        <v>1.9886012541717686</v>
      </c>
      <c r="DE58" s="62">
        <f t="shared" si="233"/>
        <v>0.64257099601303769</v>
      </c>
      <c r="DF58" s="62">
        <f t="shared" si="234"/>
        <v>7.4089562695147659E-3</v>
      </c>
      <c r="DG58" s="62">
        <f t="shared" si="235"/>
        <v>0.65555328463223306</v>
      </c>
      <c r="DH58" s="62">
        <f t="shared" si="236"/>
        <v>9.6717169544691853E-2</v>
      </c>
      <c r="DI58" s="62">
        <f t="shared" si="237"/>
        <v>0</v>
      </c>
      <c r="DJ58" s="62">
        <f t="shared" si="238"/>
        <v>0.6714254549128319</v>
      </c>
      <c r="DK58" s="62">
        <f t="shared" si="239"/>
        <v>8.2029662118281138E-2</v>
      </c>
      <c r="DL58" s="62">
        <f t="shared" si="240"/>
        <v>98.019644028405949</v>
      </c>
      <c r="DM58" s="113">
        <f t="shared" si="241"/>
        <v>1.1301836850182525</v>
      </c>
      <c r="DN58" s="114"/>
      <c r="DO58" s="62">
        <f t="shared" si="242"/>
        <v>0.6714254549128319</v>
      </c>
      <c r="DP58" s="62">
        <f t="shared" si="243"/>
        <v>0.75345511703111301</v>
      </c>
      <c r="DQ58" s="62">
        <f t="shared" si="244"/>
        <v>96.676793118580292</v>
      </c>
      <c r="DR58" s="113">
        <f t="shared" si="245"/>
        <v>1.8016091399310845</v>
      </c>
    </row>
    <row r="59" spans="1:122" x14ac:dyDescent="0.25">
      <c r="A59" s="78">
        <f t="shared" si="2"/>
        <v>40</v>
      </c>
      <c r="B59" s="82" t="str">
        <f t="shared" si="3"/>
        <v xml:space="preserve">40 semi </v>
      </c>
      <c r="F59" s="80" t="str">
        <f t="shared" ref="F59:F122" si="246">A59&amp;" Quant "&amp;G59</f>
        <v xml:space="preserve">40 Quant </v>
      </c>
      <c r="J59" s="16"/>
      <c r="K59" s="62">
        <v>90</v>
      </c>
      <c r="L59" s="62">
        <v>37.340000000000003</v>
      </c>
      <c r="M59"/>
      <c r="N59" s="62">
        <v>1.524</v>
      </c>
      <c r="O59" s="62">
        <v>14.68</v>
      </c>
      <c r="P59" s="62">
        <v>0.17710000000000001</v>
      </c>
      <c r="Q59" s="62">
        <v>44.57</v>
      </c>
      <c r="R59" s="62">
        <v>0.60760000000000003</v>
      </c>
      <c r="S59"/>
      <c r="T59"/>
      <c r="U59"/>
      <c r="V59" s="62">
        <v>0.64990000000000003</v>
      </c>
      <c r="W59" s="62">
        <v>0.44740000000000002</v>
      </c>
      <c r="X59" s="62">
        <v>15</v>
      </c>
      <c r="Y59" s="62">
        <f t="shared" si="157"/>
        <v>99.996000000000009</v>
      </c>
      <c r="AA59" s="62">
        <f t="shared" si="158"/>
        <v>37.341493659746391</v>
      </c>
      <c r="AB59" s="62">
        <f t="shared" si="159"/>
        <v>0</v>
      </c>
      <c r="AC59" s="62">
        <f t="shared" si="160"/>
        <v>1.5240609624384975</v>
      </c>
      <c r="AD59" s="62">
        <f t="shared" si="161"/>
        <v>14.680587223488939</v>
      </c>
      <c r="AE59" s="62">
        <f t="shared" si="162"/>
        <v>0.17710708428337132</v>
      </c>
      <c r="AF59" s="62">
        <f t="shared" si="163"/>
        <v>44.571782871314845</v>
      </c>
      <c r="AG59" s="62">
        <f t="shared" si="164"/>
        <v>0.60762430497219888</v>
      </c>
      <c r="AH59" s="62">
        <f t="shared" si="165"/>
        <v>0</v>
      </c>
      <c r="AI59" s="62">
        <f t="shared" si="166"/>
        <v>0</v>
      </c>
      <c r="AJ59" s="62">
        <f t="shared" si="167"/>
        <v>0</v>
      </c>
      <c r="AK59" s="62">
        <f t="shared" si="168"/>
        <v>0.64992599703988163</v>
      </c>
      <c r="AL59" s="62">
        <f t="shared" si="169"/>
        <v>0.44741789671586862</v>
      </c>
      <c r="AM59" s="62">
        <f t="shared" si="170"/>
        <v>100</v>
      </c>
      <c r="AO59" s="62">
        <f t="shared" si="171"/>
        <v>0.6214778007780043</v>
      </c>
      <c r="AP59" s="62">
        <f t="shared" si="172"/>
        <v>0</v>
      </c>
      <c r="AQ59" s="62">
        <f t="shared" si="173"/>
        <v>1.4947635959577262E-2</v>
      </c>
      <c r="AR59" s="62">
        <f t="shared" si="174"/>
        <v>0.18385206291157094</v>
      </c>
      <c r="AS59" s="62">
        <f t="shared" si="175"/>
        <v>2.4965757581529649E-3</v>
      </c>
      <c r="AT59" s="62">
        <f t="shared" si="176"/>
        <v>1.1058788338572176</v>
      </c>
      <c r="AU59" s="62">
        <f t="shared" si="177"/>
        <v>1.0834955509489994E-2</v>
      </c>
      <c r="AV59" s="62">
        <f t="shared" si="178"/>
        <v>0</v>
      </c>
      <c r="AW59" s="62">
        <f t="shared" si="179"/>
        <v>0</v>
      </c>
      <c r="AX59" s="62">
        <f t="shared" si="180"/>
        <v>0</v>
      </c>
      <c r="AY59" s="62">
        <f t="shared" si="181"/>
        <v>8.5516578557879169E-3</v>
      </c>
      <c r="AZ59" s="62">
        <f t="shared" si="182"/>
        <v>5.9903319951247645E-3</v>
      </c>
      <c r="BB59" s="62">
        <f t="shared" si="183"/>
        <v>0</v>
      </c>
      <c r="BC59" s="62">
        <f t="shared" si="184"/>
        <v>0.18385206291157094</v>
      </c>
      <c r="BD59" s="62">
        <f t="shared" si="185"/>
        <v>0</v>
      </c>
      <c r="BE59" s="62">
        <f t="shared" si="186"/>
        <v>1.4947635959577262E-2</v>
      </c>
      <c r="BF59" s="62">
        <f t="shared" si="113"/>
        <v>7.4738179797886311E-3</v>
      </c>
      <c r="BG59" s="62">
        <f t="shared" si="187"/>
        <v>3.3611375297013628E-3</v>
      </c>
      <c r="BH59" s="62">
        <f t="shared" si="188"/>
        <v>1.2888663349972402</v>
      </c>
      <c r="BI59" s="62">
        <f t="shared" si="189"/>
        <v>0.59308561469962162</v>
      </c>
      <c r="BJ59" s="62">
        <f t="shared" si="190"/>
        <v>2.173153930988545</v>
      </c>
      <c r="BK59" s="62">
        <f t="shared" si="191"/>
        <v>0.69578072029761873</v>
      </c>
      <c r="BL59" s="62">
        <f t="shared" si="192"/>
        <v>-0.10269510559799711</v>
      </c>
      <c r="BM59" s="62">
        <f t="shared" si="193"/>
        <v>0.60392057020911161</v>
      </c>
      <c r="BN59" s="62">
        <f t="shared" si="194"/>
        <v>0</v>
      </c>
      <c r="BO59" s="62">
        <f t="shared" si="195"/>
        <v>0</v>
      </c>
      <c r="BP59" s="62">
        <f t="shared" si="196"/>
        <v>1.2375498283161261</v>
      </c>
      <c r="BQ59" s="62">
        <f t="shared" si="197"/>
        <v>0.5565529136617331</v>
      </c>
      <c r="BR59" s="113">
        <f t="shared" si="198"/>
        <v>115.21063441450585</v>
      </c>
      <c r="BS59" s="113">
        <f t="shared" si="199"/>
        <v>-17.004737156483714</v>
      </c>
      <c r="BU59" s="62">
        <f t="shared" si="200"/>
        <v>39.593458366334659</v>
      </c>
      <c r="BV59" s="62">
        <f t="shared" si="201"/>
        <v>0</v>
      </c>
      <c r="BW59" s="62">
        <f t="shared" si="202"/>
        <v>0.82181624864994585</v>
      </c>
      <c r="BX59" s="62">
        <f t="shared" si="203"/>
        <v>14.680587223488939</v>
      </c>
      <c r="BY59" s="62">
        <f t="shared" si="204"/>
        <v>0.17710708428337132</v>
      </c>
      <c r="BZ59" s="62">
        <f t="shared" si="205"/>
        <v>44.564694499779982</v>
      </c>
      <c r="CA59" s="62">
        <f t="shared" si="206"/>
        <v>0.616708128325133</v>
      </c>
      <c r="CB59" s="62">
        <f t="shared" si="207"/>
        <v>0</v>
      </c>
      <c r="CC59" s="62">
        <f t="shared" si="208"/>
        <v>0</v>
      </c>
      <c r="CD59" s="62">
        <f t="shared" si="209"/>
        <v>0</v>
      </c>
      <c r="CE59" s="62">
        <f t="shared" si="210"/>
        <v>0.52737033881355255</v>
      </c>
      <c r="CF59" s="62">
        <f t="shared" si="211"/>
        <v>0.31737027881115243</v>
      </c>
      <c r="CG59" s="62">
        <f t="shared" si="212"/>
        <v>100</v>
      </c>
      <c r="CI59" s="62">
        <f t="shared" si="213"/>
        <v>0.65895744971847647</v>
      </c>
      <c r="CJ59" s="62">
        <f t="shared" si="214"/>
        <v>0</v>
      </c>
      <c r="CK59" s="62">
        <f t="shared" si="215"/>
        <v>8.0601829016275581E-3</v>
      </c>
      <c r="CL59" s="62">
        <f t="shared" si="216"/>
        <v>0.18385206291157094</v>
      </c>
      <c r="CM59" s="62">
        <f t="shared" si="217"/>
        <v>2.4965757581529649E-3</v>
      </c>
      <c r="CN59" s="62">
        <f t="shared" si="218"/>
        <v>1.1057029629464767</v>
      </c>
      <c r="CO59" s="62">
        <f t="shared" si="219"/>
        <v>1.0996935241175695E-2</v>
      </c>
      <c r="CP59" s="62">
        <f t="shared" si="220"/>
        <v>0</v>
      </c>
      <c r="CQ59" s="62">
        <f t="shared" si="221"/>
        <v>0</v>
      </c>
      <c r="CR59" s="62">
        <f t="shared" si="222"/>
        <v>0</v>
      </c>
      <c r="CS59" s="62">
        <f t="shared" si="223"/>
        <v>6.9390834054414811E-3</v>
      </c>
      <c r="CT59" s="62">
        <f t="shared" si="224"/>
        <v>4.2491669408374943E-3</v>
      </c>
      <c r="CV59" s="62">
        <f t="shared" si="225"/>
        <v>0</v>
      </c>
      <c r="CW59" s="62">
        <f t="shared" si="226"/>
        <v>0.18385206291157094</v>
      </c>
      <c r="CX59" s="62">
        <f t="shared" si="227"/>
        <v>0</v>
      </c>
      <c r="CY59" s="62">
        <f t="shared" si="228"/>
        <v>8.0601829016275581E-3</v>
      </c>
      <c r="CZ59" s="62">
        <f t="shared" si="143"/>
        <v>4.0300914508137791E-3</v>
      </c>
      <c r="DA59" s="62">
        <f t="shared" si="229"/>
        <v>6.966843790361916E-3</v>
      </c>
      <c r="DB59" s="62">
        <f t="shared" si="230"/>
        <v>1.2850847578258389</v>
      </c>
      <c r="DC59" s="62">
        <f t="shared" si="231"/>
        <v>0.62302989165540112</v>
      </c>
      <c r="DD59" s="62">
        <f t="shared" si="232"/>
        <v>2.0626374031771517</v>
      </c>
      <c r="DE59" s="62">
        <f t="shared" si="233"/>
        <v>0.66205486617043763</v>
      </c>
      <c r="DF59" s="62">
        <f t="shared" si="234"/>
        <v>-3.9024974515036503E-2</v>
      </c>
      <c r="DG59" s="62">
        <f t="shared" si="235"/>
        <v>0.63402682689657686</v>
      </c>
      <c r="DH59" s="62">
        <f t="shared" si="236"/>
        <v>0</v>
      </c>
      <c r="DI59" s="62">
        <f t="shared" si="237"/>
        <v>0</v>
      </c>
      <c r="DJ59" s="62">
        <f t="shared" si="238"/>
        <v>0.63563421606940496</v>
      </c>
      <c r="DK59" s="62">
        <f t="shared" si="239"/>
        <v>1.0988247649493159</v>
      </c>
      <c r="DL59" s="62">
        <f t="shared" si="240"/>
        <v>104.42063933020813</v>
      </c>
      <c r="DM59" s="113">
        <f t="shared" si="241"/>
        <v>-6.155098311226868</v>
      </c>
      <c r="DN59" s="114"/>
      <c r="DO59" s="62">
        <f t="shared" si="242"/>
        <v>0.63563421606940496</v>
      </c>
      <c r="DP59" s="62">
        <f t="shared" si="243"/>
        <v>1.734458981018721</v>
      </c>
      <c r="DQ59" s="62">
        <f t="shared" si="244"/>
        <v>103.14937089806932</v>
      </c>
      <c r="DR59" s="114">
        <f t="shared" si="245"/>
        <v>-5.5194640951574634</v>
      </c>
    </row>
    <row r="60" spans="1:122" x14ac:dyDescent="0.25">
      <c r="A60" s="78">
        <f>A59+10</f>
        <v>50</v>
      </c>
      <c r="B60" s="82" t="str">
        <f t="shared" si="3"/>
        <v>50 semi Simi-Quantification of sample: BAID 50</v>
      </c>
      <c r="C60" s="120" t="s">
        <v>19</v>
      </c>
      <c r="D60" s="120"/>
      <c r="E60" s="120"/>
      <c r="F60" s="80" t="str">
        <f t="shared" si="246"/>
        <v>50 Quant Quantification of sample: BAID 50</v>
      </c>
      <c r="G60" s="120" t="s">
        <v>181</v>
      </c>
      <c r="H60" s="120"/>
      <c r="I60" s="120"/>
      <c r="K60" s="62">
        <v>100</v>
      </c>
      <c r="L60" s="62">
        <v>38.18</v>
      </c>
      <c r="M60"/>
      <c r="N60" s="62">
        <v>1.8979999999999999</v>
      </c>
      <c r="O60" s="62">
        <v>14.43</v>
      </c>
      <c r="P60" s="62">
        <v>0.1825</v>
      </c>
      <c r="Q60" s="62">
        <v>44.01</v>
      </c>
      <c r="R60" s="62">
        <v>0.3543</v>
      </c>
      <c r="S60"/>
      <c r="T60"/>
      <c r="U60"/>
      <c r="V60" s="62">
        <v>0.59060000000000001</v>
      </c>
      <c r="W60" s="62">
        <v>0.35049999999999998</v>
      </c>
      <c r="X60" s="62">
        <v>15</v>
      </c>
      <c r="Y60" s="62">
        <f t="shared" si="157"/>
        <v>99.995899999999992</v>
      </c>
      <c r="AA60" s="62">
        <f t="shared" si="158"/>
        <v>38.181565444183214</v>
      </c>
      <c r="AB60" s="62">
        <f t="shared" si="159"/>
        <v>0</v>
      </c>
      <c r="AC60" s="62">
        <f t="shared" si="160"/>
        <v>1.8980778211906688</v>
      </c>
      <c r="AD60" s="62">
        <f t="shared" si="161"/>
        <v>14.430591654257826</v>
      </c>
      <c r="AE60" s="62">
        <f t="shared" si="162"/>
        <v>0.1825074828067951</v>
      </c>
      <c r="AF60" s="62">
        <f t="shared" si="163"/>
        <v>44.011804483983845</v>
      </c>
      <c r="AG60" s="62">
        <f t="shared" si="164"/>
        <v>0.35431452689560272</v>
      </c>
      <c r="AH60" s="62">
        <f t="shared" si="165"/>
        <v>0</v>
      </c>
      <c r="AI60" s="62">
        <f t="shared" si="166"/>
        <v>0</v>
      </c>
      <c r="AJ60" s="62">
        <f t="shared" si="167"/>
        <v>0</v>
      </c>
      <c r="AK60" s="62">
        <f t="shared" si="168"/>
        <v>0.5906242155928394</v>
      </c>
      <c r="AL60" s="62">
        <f t="shared" si="169"/>
        <v>0.35051437108921468</v>
      </c>
      <c r="AM60" s="62">
        <f t="shared" si="170"/>
        <v>100.00000000000001</v>
      </c>
      <c r="AO60" s="62">
        <f t="shared" si="171"/>
        <v>0.63545919021691288</v>
      </c>
      <c r="AP60" s="62">
        <f t="shared" si="172"/>
        <v>0</v>
      </c>
      <c r="AQ60" s="62">
        <f t="shared" si="173"/>
        <v>1.8615906445573451E-2</v>
      </c>
      <c r="AR60" s="62">
        <f t="shared" si="174"/>
        <v>0.18072124801825706</v>
      </c>
      <c r="AS60" s="62">
        <f t="shared" si="175"/>
        <v>2.5727020412573318E-3</v>
      </c>
      <c r="AT60" s="62">
        <f t="shared" si="176"/>
        <v>1.0919851054471432</v>
      </c>
      <c r="AU60" s="62">
        <f t="shared" si="177"/>
        <v>6.3180193811626737E-3</v>
      </c>
      <c r="AV60" s="62">
        <f t="shared" si="178"/>
        <v>0</v>
      </c>
      <c r="AW60" s="62">
        <f t="shared" si="179"/>
        <v>0</v>
      </c>
      <c r="AX60" s="62">
        <f t="shared" si="180"/>
        <v>0</v>
      </c>
      <c r="AY60" s="62">
        <f t="shared" si="181"/>
        <v>7.7713712578005188E-3</v>
      </c>
      <c r="AZ60" s="62">
        <f t="shared" si="182"/>
        <v>4.6929223602786814E-3</v>
      </c>
      <c r="BB60" s="62">
        <f t="shared" si="183"/>
        <v>0</v>
      </c>
      <c r="BC60" s="62">
        <f t="shared" si="184"/>
        <v>0.18072124801825706</v>
      </c>
      <c r="BD60" s="62">
        <f t="shared" si="185"/>
        <v>0</v>
      </c>
      <c r="BE60" s="62">
        <f t="shared" si="186"/>
        <v>1.8615906445573451E-2</v>
      </c>
      <c r="BF60" s="62">
        <f t="shared" si="113"/>
        <v>9.3079532227867256E-3</v>
      </c>
      <c r="BG60" s="62">
        <f t="shared" si="187"/>
        <v>-2.9899338416240519E-3</v>
      </c>
      <c r="BH60" s="62">
        <f t="shared" si="188"/>
        <v>1.2782689893482817</v>
      </c>
      <c r="BI60" s="62">
        <f t="shared" si="189"/>
        <v>0.62880301913783565</v>
      </c>
      <c r="BJ60" s="62">
        <f t="shared" si="190"/>
        <v>2.0328607694997105</v>
      </c>
      <c r="BK60" s="62">
        <f t="shared" si="191"/>
        <v>0.64946597021044616</v>
      </c>
      <c r="BL60" s="62">
        <f t="shared" si="192"/>
        <v>-2.0662951072610514E-2</v>
      </c>
      <c r="BM60" s="62">
        <f t="shared" si="193"/>
        <v>0.63512103851899837</v>
      </c>
      <c r="BN60" s="62">
        <f t="shared" si="194"/>
        <v>0</v>
      </c>
      <c r="BO60" s="62">
        <f t="shared" si="195"/>
        <v>0</v>
      </c>
      <c r="BP60" s="62">
        <f t="shared" si="196"/>
        <v>1.4655400558752387</v>
      </c>
      <c r="BQ60" s="62">
        <f t="shared" si="197"/>
        <v>-0.47076598951848675</v>
      </c>
      <c r="BR60" s="113">
        <f t="shared" si="198"/>
        <v>102.25861384231546</v>
      </c>
      <c r="BS60" s="113">
        <f t="shared" si="199"/>
        <v>-3.2533879086722179</v>
      </c>
      <c r="BU60" s="62">
        <f t="shared" si="200"/>
        <v>40.604904794796582</v>
      </c>
      <c r="BV60" s="62">
        <f t="shared" si="201"/>
        <v>0</v>
      </c>
      <c r="BW60" s="62">
        <f t="shared" si="202"/>
        <v>1.1718212250702278</v>
      </c>
      <c r="BX60" s="62">
        <f t="shared" si="203"/>
        <v>14.430591654257826</v>
      </c>
      <c r="BY60" s="62">
        <f t="shared" si="204"/>
        <v>0.1825074828067951</v>
      </c>
      <c r="BZ60" s="62">
        <f t="shared" si="205"/>
        <v>44.008915950353966</v>
      </c>
      <c r="CA60" s="62">
        <f t="shared" si="206"/>
        <v>0.37190955879191046</v>
      </c>
      <c r="CB60" s="62">
        <f t="shared" si="207"/>
        <v>0</v>
      </c>
      <c r="CC60" s="62">
        <f t="shared" si="208"/>
        <v>0</v>
      </c>
      <c r="CD60" s="62">
        <f t="shared" si="209"/>
        <v>0</v>
      </c>
      <c r="CE60" s="62">
        <f t="shared" si="210"/>
        <v>0.47956124261094712</v>
      </c>
      <c r="CF60" s="62">
        <f t="shared" si="211"/>
        <v>0.24157234106598371</v>
      </c>
      <c r="CG60" s="62">
        <f t="shared" si="212"/>
        <v>100.00000000000001</v>
      </c>
      <c r="CI60" s="62">
        <f t="shared" si="213"/>
        <v>0.67579104260292222</v>
      </c>
      <c r="CJ60" s="62">
        <f t="shared" si="214"/>
        <v>0</v>
      </c>
      <c r="CK60" s="62">
        <f t="shared" si="215"/>
        <v>1.1492950422422791E-2</v>
      </c>
      <c r="CL60" s="62">
        <f t="shared" si="216"/>
        <v>0.18072124801825706</v>
      </c>
      <c r="CM60" s="62">
        <f t="shared" si="217"/>
        <v>2.5727020412573318E-3</v>
      </c>
      <c r="CN60" s="62">
        <f t="shared" si="218"/>
        <v>1.0919134374994781</v>
      </c>
      <c r="CO60" s="62">
        <f t="shared" si="219"/>
        <v>6.6317681667601722E-3</v>
      </c>
      <c r="CP60" s="62">
        <f t="shared" si="220"/>
        <v>0</v>
      </c>
      <c r="CQ60" s="62">
        <f t="shared" si="221"/>
        <v>0</v>
      </c>
      <c r="CR60" s="62">
        <f t="shared" si="222"/>
        <v>0</v>
      </c>
      <c r="CS60" s="62">
        <f t="shared" si="223"/>
        <v>6.3100163501440413E-3</v>
      </c>
      <c r="CT60" s="62">
        <f t="shared" si="224"/>
        <v>3.234333124460888E-3</v>
      </c>
      <c r="CV60" s="62">
        <f t="shared" si="225"/>
        <v>0</v>
      </c>
      <c r="CW60" s="62">
        <f t="shared" si="226"/>
        <v>0.18072124801825706</v>
      </c>
      <c r="CX60" s="62">
        <f t="shared" si="227"/>
        <v>0</v>
      </c>
      <c r="CY60" s="62">
        <f t="shared" si="228"/>
        <v>1.1492950422422791E-2</v>
      </c>
      <c r="CZ60" s="62">
        <f t="shared" si="143"/>
        <v>5.7464752112113956E-3</v>
      </c>
      <c r="DA60" s="62">
        <f t="shared" si="229"/>
        <v>8.8529295554877659E-4</v>
      </c>
      <c r="DB60" s="62">
        <f t="shared" si="230"/>
        <v>1.2743220946034437</v>
      </c>
      <c r="DC60" s="62">
        <f t="shared" si="231"/>
        <v>0.66075692035830424</v>
      </c>
      <c r="DD60" s="62">
        <f t="shared" si="232"/>
        <v>1.9285792631765788</v>
      </c>
      <c r="DE60" s="62">
        <f t="shared" si="233"/>
        <v>0.61356517424513957</v>
      </c>
      <c r="DF60" s="62">
        <f t="shared" si="234"/>
        <v>4.7191746113164679E-2</v>
      </c>
      <c r="DG60" s="62">
        <f t="shared" si="235"/>
        <v>0.66738868852506439</v>
      </c>
      <c r="DH60" s="62">
        <f t="shared" si="236"/>
        <v>0</v>
      </c>
      <c r="DI60" s="62">
        <f t="shared" si="237"/>
        <v>0</v>
      </c>
      <c r="DJ60" s="62">
        <f t="shared" si="238"/>
        <v>0.86103874848570827</v>
      </c>
      <c r="DK60" s="62">
        <f t="shared" si="239"/>
        <v>0.1326502787311668</v>
      </c>
      <c r="DL60" s="62">
        <f t="shared" si="240"/>
        <v>91.935207292938188</v>
      </c>
      <c r="DM60" s="113">
        <f t="shared" si="241"/>
        <v>7.0711036798449349</v>
      </c>
      <c r="DN60" s="114"/>
      <c r="DO60" s="62">
        <f t="shared" si="242"/>
        <v>0.86103874848570827</v>
      </c>
      <c r="DP60" s="62">
        <f t="shared" si="243"/>
        <v>0.99368902721687502</v>
      </c>
      <c r="DQ60" s="62">
        <f t="shared" si="244"/>
        <v>90.213129795966765</v>
      </c>
      <c r="DR60" s="113">
        <f t="shared" si="245"/>
        <v>7.9321424283306428</v>
      </c>
    </row>
    <row r="61" spans="1:122" x14ac:dyDescent="0.25">
      <c r="A61" s="78">
        <f t="shared" si="2"/>
        <v>50</v>
      </c>
      <c r="B61" s="82" t="str">
        <f t="shared" si="3"/>
        <v>50 semi Elements</v>
      </c>
      <c r="C61" s="2" t="s">
        <v>0</v>
      </c>
      <c r="D61" s="3" t="s">
        <v>1</v>
      </c>
      <c r="E61" s="2" t="s">
        <v>2</v>
      </c>
      <c r="F61" s="80" t="str">
        <f t="shared" si="246"/>
        <v>50 Quant Elements</v>
      </c>
      <c r="G61" s="2" t="s">
        <v>0</v>
      </c>
      <c r="H61" s="3" t="s">
        <v>1</v>
      </c>
      <c r="I61" s="2" t="s">
        <v>2</v>
      </c>
      <c r="K61" s="62">
        <v>110</v>
      </c>
      <c r="L61" s="62">
        <v>37.340000000000003</v>
      </c>
      <c r="M61" s="62">
        <v>6.583E-2</v>
      </c>
      <c r="N61" s="62">
        <v>3.3109999999999999</v>
      </c>
      <c r="O61" s="62">
        <v>15.09</v>
      </c>
      <c r="P61" s="62">
        <v>0.2046</v>
      </c>
      <c r="Q61" s="62">
        <v>40.01</v>
      </c>
      <c r="R61" s="62">
        <v>2.7290000000000001</v>
      </c>
      <c r="S61" s="62">
        <v>0.1492</v>
      </c>
      <c r="T61"/>
      <c r="U61"/>
      <c r="V61" s="62">
        <v>0.71130000000000004</v>
      </c>
      <c r="W61" s="62">
        <v>0.38369999999999999</v>
      </c>
      <c r="X61" s="62">
        <v>13</v>
      </c>
      <c r="Y61" s="62">
        <f t="shared" si="157"/>
        <v>99.994630000000001</v>
      </c>
      <c r="AA61" s="62">
        <f t="shared" si="158"/>
        <v>37.342005265682772</v>
      </c>
      <c r="AB61" s="62">
        <f t="shared" si="159"/>
        <v>6.5833535260843512E-2</v>
      </c>
      <c r="AC61" s="62">
        <f t="shared" si="160"/>
        <v>3.3111778102484104</v>
      </c>
      <c r="AD61" s="62">
        <f t="shared" si="161"/>
        <v>15.090810376517219</v>
      </c>
      <c r="AE61" s="62">
        <f t="shared" si="162"/>
        <v>0.20461098761003466</v>
      </c>
      <c r="AF61" s="62">
        <f t="shared" si="163"/>
        <v>40.012148652382635</v>
      </c>
      <c r="AG61" s="62">
        <f t="shared" si="164"/>
        <v>2.7291465551700131</v>
      </c>
      <c r="AH61" s="62">
        <f t="shared" si="165"/>
        <v>0.14920801247026966</v>
      </c>
      <c r="AI61" s="62">
        <f t="shared" si="166"/>
        <v>0</v>
      </c>
      <c r="AJ61" s="62">
        <f t="shared" si="167"/>
        <v>0</v>
      </c>
      <c r="AK61" s="62">
        <f t="shared" si="168"/>
        <v>0.71133819886127891</v>
      </c>
      <c r="AL61" s="62">
        <f t="shared" si="169"/>
        <v>0.38372060579653122</v>
      </c>
      <c r="AM61" s="62">
        <f t="shared" si="170"/>
        <v>100</v>
      </c>
      <c r="AO61" s="62">
        <f t="shared" si="171"/>
        <v>0.62148631548111466</v>
      </c>
      <c r="AP61" s="62">
        <f t="shared" si="172"/>
        <v>8.2425861100342442E-4</v>
      </c>
      <c r="AQ61" s="62">
        <f t="shared" si="173"/>
        <v>3.2475262948689784E-2</v>
      </c>
      <c r="AR61" s="62">
        <f t="shared" si="174"/>
        <v>0.18898948499082305</v>
      </c>
      <c r="AS61" s="62">
        <f t="shared" si="175"/>
        <v>2.8842823175928203E-3</v>
      </c>
      <c r="AT61" s="62">
        <f t="shared" si="176"/>
        <v>0.99274889720185966</v>
      </c>
      <c r="AU61" s="62">
        <f t="shared" si="177"/>
        <v>4.8665238144971708E-2</v>
      </c>
      <c r="AV61" s="62">
        <f t="shared" si="178"/>
        <v>4.8147148264043134E-3</v>
      </c>
      <c r="AW61" s="62">
        <f t="shared" si="179"/>
        <v>0</v>
      </c>
      <c r="AX61" s="62">
        <f t="shared" si="180"/>
        <v>0</v>
      </c>
      <c r="AY61" s="62">
        <f t="shared" si="181"/>
        <v>9.3597131429115649E-3</v>
      </c>
      <c r="AZ61" s="62">
        <f t="shared" si="182"/>
        <v>5.1375097843959199E-3</v>
      </c>
      <c r="BB61" s="62">
        <f t="shared" si="183"/>
        <v>8.2425861100342442E-4</v>
      </c>
      <c r="BC61" s="62">
        <f t="shared" si="184"/>
        <v>0.18816522637981961</v>
      </c>
      <c r="BD61" s="62">
        <f t="shared" si="185"/>
        <v>4.8147148264043134E-3</v>
      </c>
      <c r="BE61" s="62">
        <f t="shared" si="186"/>
        <v>2.766054812228547E-2</v>
      </c>
      <c r="BF61" s="62">
        <f t="shared" si="113"/>
        <v>1.3830274061142735E-2</v>
      </c>
      <c r="BG61" s="62">
        <f t="shared" si="187"/>
        <v>3.4834964083828975E-2</v>
      </c>
      <c r="BH61" s="62">
        <f t="shared" si="188"/>
        <v>1.1489634418154431</v>
      </c>
      <c r="BI61" s="62">
        <f t="shared" si="189"/>
        <v>0.44004176654430038</v>
      </c>
      <c r="BJ61" s="62">
        <f t="shared" si="190"/>
        <v>2.6110327000057012</v>
      </c>
      <c r="BK61" s="62">
        <f t="shared" si="191"/>
        <v>0.70892167527114269</v>
      </c>
      <c r="BL61" s="62">
        <f t="shared" si="192"/>
        <v>-0.26887990872684231</v>
      </c>
      <c r="BM61" s="62">
        <f t="shared" si="193"/>
        <v>0.4943459781266798</v>
      </c>
      <c r="BN61" s="62">
        <f t="shared" si="194"/>
        <v>0.16673719368102194</v>
      </c>
      <c r="BO61" s="62">
        <f t="shared" si="195"/>
        <v>0.97395650808157419</v>
      </c>
      <c r="BP61" s="62">
        <f t="shared" si="196"/>
        <v>2.7976912270132046</v>
      </c>
      <c r="BQ61" s="62">
        <f t="shared" si="197"/>
        <v>7.0466769479617897</v>
      </c>
      <c r="BR61" s="113">
        <f t="shared" si="198"/>
        <v>143.40597610555989</v>
      </c>
      <c r="BS61" s="113">
        <f t="shared" si="199"/>
        <v>-54.391037982297462</v>
      </c>
      <c r="BU61" s="62">
        <f t="shared" si="200"/>
        <v>39.594074339882056</v>
      </c>
      <c r="BV61" s="62">
        <f t="shared" si="201"/>
        <v>6.5833535260843512E-2</v>
      </c>
      <c r="BW61" s="62">
        <f t="shared" si="202"/>
        <v>2.4942001948304622</v>
      </c>
      <c r="BX61" s="62">
        <f t="shared" si="203"/>
        <v>15.090810376517219</v>
      </c>
      <c r="BY61" s="62">
        <f t="shared" si="204"/>
        <v>0.20461098761003466</v>
      </c>
      <c r="BZ61" s="62">
        <f t="shared" si="205"/>
        <v>40.039257537489767</v>
      </c>
      <c r="CA61" s="62">
        <f t="shared" si="206"/>
        <v>2.6669472309163007</v>
      </c>
      <c r="CB61" s="62">
        <f t="shared" si="207"/>
        <v>0.14920801247026966</v>
      </c>
      <c r="CC61" s="62">
        <f t="shared" si="208"/>
        <v>0</v>
      </c>
      <c r="CD61" s="62">
        <f t="shared" si="209"/>
        <v>0</v>
      </c>
      <c r="CE61" s="62">
        <f t="shared" si="210"/>
        <v>0.57688085592196303</v>
      </c>
      <c r="CF61" s="62">
        <f t="shared" si="211"/>
        <v>0.26754625785404673</v>
      </c>
      <c r="CG61" s="62">
        <f t="shared" si="212"/>
        <v>100</v>
      </c>
      <c r="CI61" s="62">
        <f t="shared" si="213"/>
        <v>0.65896770142102112</v>
      </c>
      <c r="CJ61" s="62">
        <f t="shared" si="214"/>
        <v>8.2425861100342442E-4</v>
      </c>
      <c r="CK61" s="62">
        <f t="shared" si="215"/>
        <v>2.4462536238039057E-2</v>
      </c>
      <c r="CL61" s="62">
        <f t="shared" si="216"/>
        <v>0.18898948499082305</v>
      </c>
      <c r="CM61" s="62">
        <f t="shared" si="217"/>
        <v>2.8842823175928203E-3</v>
      </c>
      <c r="CN61" s="62">
        <f t="shared" si="218"/>
        <v>0.99342150081603409</v>
      </c>
      <c r="CO61" s="62">
        <f t="shared" si="219"/>
        <v>4.7556120380105218E-2</v>
      </c>
      <c r="CP61" s="62">
        <f t="shared" si="220"/>
        <v>4.8147148264043134E-3</v>
      </c>
      <c r="CQ61" s="62">
        <f t="shared" si="221"/>
        <v>0</v>
      </c>
      <c r="CR61" s="62">
        <f t="shared" si="222"/>
        <v>0</v>
      </c>
      <c r="CS61" s="62">
        <f t="shared" si="223"/>
        <v>7.5905375779205661E-3</v>
      </c>
      <c r="CT61" s="62">
        <f t="shared" si="224"/>
        <v>3.5820894076053923E-3</v>
      </c>
      <c r="CV61" s="62">
        <f t="shared" si="225"/>
        <v>8.2425861100342442E-4</v>
      </c>
      <c r="CW61" s="62">
        <f t="shared" si="226"/>
        <v>0.18816522637981961</v>
      </c>
      <c r="CX61" s="62">
        <f t="shared" si="227"/>
        <v>4.8147148264043134E-3</v>
      </c>
      <c r="CY61" s="62">
        <f t="shared" si="228"/>
        <v>1.9647821411634743E-2</v>
      </c>
      <c r="CZ61" s="62">
        <f t="shared" si="143"/>
        <v>9.8239107058173715E-3</v>
      </c>
      <c r="DA61" s="62">
        <f t="shared" si="229"/>
        <v>3.773220967428785E-2</v>
      </c>
      <c r="DB61" s="62">
        <f t="shared" si="230"/>
        <v>1.1467387998391587</v>
      </c>
      <c r="DC61" s="62">
        <f t="shared" si="231"/>
        <v>0.47394689683302199</v>
      </c>
      <c r="DD61" s="62">
        <f t="shared" si="232"/>
        <v>2.4195512355958533</v>
      </c>
      <c r="DE61" s="62">
        <f t="shared" si="233"/>
        <v>0.67279190300613678</v>
      </c>
      <c r="DF61" s="62">
        <f t="shared" si="234"/>
        <v>-0.19884500617311479</v>
      </c>
      <c r="DG61" s="62">
        <f t="shared" si="235"/>
        <v>0.52714199065053502</v>
      </c>
      <c r="DH61" s="62">
        <f t="shared" si="236"/>
        <v>0.15636367916473964</v>
      </c>
      <c r="DI61" s="62">
        <f t="shared" si="237"/>
        <v>0.91336203751527612</v>
      </c>
      <c r="DJ61" s="62">
        <f t="shared" si="238"/>
        <v>1.8636175603643124</v>
      </c>
      <c r="DK61" s="62">
        <f t="shared" si="239"/>
        <v>7.1578835197179629</v>
      </c>
      <c r="DL61" s="62">
        <f t="shared" si="240"/>
        <v>127.63011009156342</v>
      </c>
      <c r="DM61" s="113">
        <f t="shared" si="241"/>
        <v>-37.721336888325723</v>
      </c>
      <c r="DN61" s="114"/>
      <c r="DO61" s="62">
        <f t="shared" si="242"/>
        <v>1.8636175603643124</v>
      </c>
      <c r="DP61" s="62">
        <f t="shared" si="243"/>
        <v>9.0215010800822757</v>
      </c>
      <c r="DQ61" s="62">
        <f t="shared" si="244"/>
        <v>123.9028749708348</v>
      </c>
      <c r="DR61" s="114">
        <f t="shared" si="245"/>
        <v>-35.857719327961412</v>
      </c>
    </row>
    <row r="62" spans="1:122" x14ac:dyDescent="0.25">
      <c r="A62" s="78">
        <f t="shared" si="2"/>
        <v>50</v>
      </c>
      <c r="B62" s="82" t="str">
        <f t="shared" si="3"/>
        <v>50 semi MgO</v>
      </c>
      <c r="C62" s="13" t="s">
        <v>3</v>
      </c>
      <c r="D62" s="5">
        <v>6.6680000000000001</v>
      </c>
      <c r="E62" s="6">
        <f t="shared" ref="E62:E70" si="247">D62*(100-D$71)/100</f>
        <v>5.8678400000000002</v>
      </c>
      <c r="F62" s="80" t="str">
        <f t="shared" si="246"/>
        <v>50 Quant SiO2</v>
      </c>
      <c r="G62" s="13" t="s">
        <v>5</v>
      </c>
      <c r="H62" s="5">
        <v>43.081000000000003</v>
      </c>
      <c r="I62" s="10">
        <f t="shared" ref="I62:I71" si="248">H62*(100-H$72)/100</f>
        <v>37.911280000000005</v>
      </c>
      <c r="K62" s="62">
        <v>120</v>
      </c>
      <c r="L62" s="62">
        <v>38.99</v>
      </c>
      <c r="M62"/>
      <c r="N62" s="62">
        <v>2.4790000000000001</v>
      </c>
      <c r="O62" s="62">
        <v>14.33</v>
      </c>
      <c r="P62" s="62">
        <v>0.21609999999999999</v>
      </c>
      <c r="Q62" s="62">
        <v>41.44</v>
      </c>
      <c r="R62" s="62">
        <v>1.452</v>
      </c>
      <c r="S62" s="62">
        <v>0.159</v>
      </c>
      <c r="T62"/>
      <c r="U62"/>
      <c r="V62" s="62">
        <v>0.55649999999999999</v>
      </c>
      <c r="W62" s="62">
        <v>0.375</v>
      </c>
      <c r="X62" s="62">
        <v>14</v>
      </c>
      <c r="Y62" s="62">
        <f t="shared" si="157"/>
        <v>99.997599999999991</v>
      </c>
      <c r="AA62" s="62">
        <f t="shared" si="158"/>
        <v>38.990935782458784</v>
      </c>
      <c r="AB62" s="62">
        <f t="shared" si="159"/>
        <v>0</v>
      </c>
      <c r="AC62" s="62">
        <f t="shared" si="160"/>
        <v>2.4790594974279387</v>
      </c>
      <c r="AD62" s="62">
        <f t="shared" si="161"/>
        <v>14.33034392825428</v>
      </c>
      <c r="AE62" s="62">
        <f t="shared" si="162"/>
        <v>0.21610518652447661</v>
      </c>
      <c r="AF62" s="62">
        <f t="shared" si="163"/>
        <v>41.440994583870015</v>
      </c>
      <c r="AG62" s="62">
        <f t="shared" si="164"/>
        <v>1.4520348488363721</v>
      </c>
      <c r="AH62" s="62">
        <f t="shared" si="165"/>
        <v>0.1590038160915862</v>
      </c>
      <c r="AI62" s="62">
        <f t="shared" si="166"/>
        <v>0</v>
      </c>
      <c r="AJ62" s="62">
        <f t="shared" si="167"/>
        <v>0</v>
      </c>
      <c r="AK62" s="62">
        <f t="shared" si="168"/>
        <v>0.55651335632055177</v>
      </c>
      <c r="AL62" s="62">
        <f t="shared" si="169"/>
        <v>0.37500900021600519</v>
      </c>
      <c r="AM62" s="62">
        <f t="shared" si="170"/>
        <v>100.00000000000001</v>
      </c>
      <c r="AO62" s="62">
        <f t="shared" si="171"/>
        <v>0.64892961275624172</v>
      </c>
      <c r="AP62" s="62">
        <f t="shared" si="172"/>
        <v>0</v>
      </c>
      <c r="AQ62" s="62">
        <f t="shared" si="173"/>
        <v>2.4314039794310894E-2</v>
      </c>
      <c r="AR62" s="62">
        <f t="shared" si="174"/>
        <v>0.17946579747344121</v>
      </c>
      <c r="AS62" s="62">
        <f t="shared" si="175"/>
        <v>3.0463093674157967E-3</v>
      </c>
      <c r="AT62" s="62">
        <f t="shared" si="176"/>
        <v>1.0282002606134817</v>
      </c>
      <c r="AU62" s="62">
        <f t="shared" si="177"/>
        <v>2.5892204865127891E-2</v>
      </c>
      <c r="AV62" s="62">
        <f t="shared" si="178"/>
        <v>5.1308104579408263E-3</v>
      </c>
      <c r="AW62" s="62">
        <f t="shared" si="179"/>
        <v>0</v>
      </c>
      <c r="AX62" s="62">
        <f t="shared" si="180"/>
        <v>0</v>
      </c>
      <c r="AY62" s="62">
        <f t="shared" si="181"/>
        <v>7.3225441621125233E-3</v>
      </c>
      <c r="AZ62" s="62">
        <f t="shared" si="182"/>
        <v>5.020872944383521E-3</v>
      </c>
      <c r="BB62" s="62">
        <f t="shared" si="183"/>
        <v>0</v>
      </c>
      <c r="BC62" s="62">
        <f t="shared" si="184"/>
        <v>0.17946579747344121</v>
      </c>
      <c r="BD62" s="62">
        <f t="shared" si="185"/>
        <v>5.1308104579408263E-3</v>
      </c>
      <c r="BE62" s="62">
        <f t="shared" si="186"/>
        <v>1.9183229336370067E-2</v>
      </c>
      <c r="BF62" s="62">
        <f t="shared" si="113"/>
        <v>9.5916146681850334E-3</v>
      </c>
      <c r="BG62" s="62">
        <f t="shared" si="187"/>
        <v>1.6300590196942858E-2</v>
      </c>
      <c r="BH62" s="62">
        <f t="shared" si="188"/>
        <v>1.1944117772573959</v>
      </c>
      <c r="BI62" s="62">
        <f t="shared" si="189"/>
        <v>0.54915159125827773</v>
      </c>
      <c r="BJ62" s="62">
        <f t="shared" si="190"/>
        <v>2.1750128676138871</v>
      </c>
      <c r="BK62" s="62">
        <f t="shared" si="191"/>
        <v>0.64526018599911816</v>
      </c>
      <c r="BL62" s="62">
        <f t="shared" si="192"/>
        <v>-9.6108594740840436E-2</v>
      </c>
      <c r="BM62" s="62">
        <f t="shared" si="193"/>
        <v>0.58017460658134645</v>
      </c>
      <c r="BN62" s="62">
        <f t="shared" si="194"/>
        <v>0</v>
      </c>
      <c r="BO62" s="62">
        <f t="shared" si="195"/>
        <v>0.8843562609838963</v>
      </c>
      <c r="BP62" s="62">
        <f t="shared" si="196"/>
        <v>1.6532289692413813</v>
      </c>
      <c r="BQ62" s="62">
        <f t="shared" si="197"/>
        <v>2.809600767085167</v>
      </c>
      <c r="BR62" s="113">
        <f t="shared" si="198"/>
        <v>111.21827440902415</v>
      </c>
      <c r="BS62" s="113">
        <f t="shared" si="199"/>
        <v>-16.565460406334591</v>
      </c>
      <c r="BU62" s="62">
        <f t="shared" si="200"/>
        <v>41.579386682080369</v>
      </c>
      <c r="BV62" s="62">
        <f t="shared" si="201"/>
        <v>0</v>
      </c>
      <c r="BW62" s="62">
        <f t="shared" si="202"/>
        <v>1.7155038776930649</v>
      </c>
      <c r="BX62" s="62">
        <f t="shared" si="203"/>
        <v>14.33034392825428</v>
      </c>
      <c r="BY62" s="62">
        <f t="shared" si="204"/>
        <v>0.21610518652447661</v>
      </c>
      <c r="BZ62" s="62">
        <f t="shared" si="205"/>
        <v>41.457387124490992</v>
      </c>
      <c r="CA62" s="62">
        <f t="shared" si="206"/>
        <v>1.4327464779154702</v>
      </c>
      <c r="CB62" s="62">
        <f t="shared" si="207"/>
        <v>0.1590038160915862</v>
      </c>
      <c r="CC62" s="62">
        <f t="shared" si="208"/>
        <v>0</v>
      </c>
      <c r="CD62" s="62">
        <f t="shared" si="209"/>
        <v>0</v>
      </c>
      <c r="CE62" s="62">
        <f t="shared" si="210"/>
        <v>0.45206106786562888</v>
      </c>
      <c r="CF62" s="62">
        <f t="shared" si="211"/>
        <v>0.26073203996895927</v>
      </c>
      <c r="CG62" s="62">
        <f t="shared" si="212"/>
        <v>100.00000000000001</v>
      </c>
      <c r="CI62" s="62">
        <f t="shared" si="213"/>
        <v>0.69200943134027404</v>
      </c>
      <c r="CJ62" s="62">
        <f t="shared" si="214"/>
        <v>0</v>
      </c>
      <c r="CK62" s="62">
        <f t="shared" si="215"/>
        <v>1.6825263610171292E-2</v>
      </c>
      <c r="CL62" s="62">
        <f t="shared" si="216"/>
        <v>0.17946579747344121</v>
      </c>
      <c r="CM62" s="62">
        <f t="shared" si="217"/>
        <v>3.0463093674157967E-3</v>
      </c>
      <c r="CN62" s="62">
        <f t="shared" si="218"/>
        <v>1.0286069790020691</v>
      </c>
      <c r="CO62" s="62">
        <f t="shared" si="219"/>
        <v>2.5548261018464163E-2</v>
      </c>
      <c r="CP62" s="62">
        <f t="shared" si="220"/>
        <v>5.1308104579408263E-3</v>
      </c>
      <c r="CQ62" s="62">
        <f t="shared" si="221"/>
        <v>0</v>
      </c>
      <c r="CR62" s="62">
        <f t="shared" si="222"/>
        <v>0</v>
      </c>
      <c r="CS62" s="62">
        <f t="shared" si="223"/>
        <v>5.9481719456003805E-3</v>
      </c>
      <c r="CT62" s="62">
        <f t="shared" si="224"/>
        <v>3.4908560713476943E-3</v>
      </c>
      <c r="CV62" s="62">
        <f t="shared" si="225"/>
        <v>0</v>
      </c>
      <c r="CW62" s="62">
        <f t="shared" si="226"/>
        <v>0.17946579747344121</v>
      </c>
      <c r="CX62" s="62">
        <f t="shared" si="227"/>
        <v>5.1308104579408263E-3</v>
      </c>
      <c r="CY62" s="62">
        <f t="shared" si="228"/>
        <v>1.1694453152230465E-2</v>
      </c>
      <c r="CZ62" s="62">
        <f t="shared" si="143"/>
        <v>5.8472265761152324E-3</v>
      </c>
      <c r="DA62" s="62">
        <f t="shared" si="229"/>
        <v>1.9701034442348931E-2</v>
      </c>
      <c r="DB62" s="62">
        <f t="shared" si="230"/>
        <v>1.1914180514005772</v>
      </c>
      <c r="DC62" s="62">
        <f t="shared" si="231"/>
        <v>0.58611840904482526</v>
      </c>
      <c r="DD62" s="62">
        <f t="shared" si="232"/>
        <v>2.0327258673587569</v>
      </c>
      <c r="DE62" s="62">
        <f t="shared" si="233"/>
        <v>0.60529964235575184</v>
      </c>
      <c r="DF62" s="62">
        <f t="shared" si="234"/>
        <v>-1.9181233310926582E-2</v>
      </c>
      <c r="DG62" s="62">
        <f t="shared" si="235"/>
        <v>0.61679748052123029</v>
      </c>
      <c r="DH62" s="62">
        <f t="shared" si="236"/>
        <v>0</v>
      </c>
      <c r="DI62" s="62">
        <f t="shared" si="237"/>
        <v>0.83184685735178243</v>
      </c>
      <c r="DJ62" s="62">
        <f t="shared" si="238"/>
        <v>0.94799780491547736</v>
      </c>
      <c r="DK62" s="62">
        <f t="shared" si="239"/>
        <v>3.1940847789618712</v>
      </c>
      <c r="DL62" s="62">
        <f t="shared" si="240"/>
        <v>98.135881139501066</v>
      </c>
      <c r="DM62" s="113">
        <f t="shared" si="241"/>
        <v>-3.109810580730211</v>
      </c>
      <c r="DN62" s="114"/>
      <c r="DO62" s="62">
        <f t="shared" si="242"/>
        <v>0.94799780491547736</v>
      </c>
      <c r="DP62" s="62">
        <f t="shared" si="243"/>
        <v>4.1420825838773485</v>
      </c>
      <c r="DQ62" s="62">
        <f t="shared" si="244"/>
        <v>96.239885529670119</v>
      </c>
      <c r="DR62" s="114">
        <f t="shared" si="245"/>
        <v>-2.1618127758147336</v>
      </c>
    </row>
    <row r="63" spans="1:122" x14ac:dyDescent="0.25">
      <c r="A63" s="78">
        <f t="shared" si="2"/>
        <v>50</v>
      </c>
      <c r="B63" s="82" t="str">
        <f t="shared" si="3"/>
        <v>50 semi Al2O3</v>
      </c>
      <c r="C63" s="13" t="s">
        <v>4</v>
      </c>
      <c r="D63" s="5">
        <v>6.9029999999999996</v>
      </c>
      <c r="E63" s="6">
        <f t="shared" si="247"/>
        <v>6.0746399999999996</v>
      </c>
      <c r="F63" s="80" t="str">
        <f t="shared" si="246"/>
        <v>50 Quant TiO2</v>
      </c>
      <c r="G63" s="13" t="s">
        <v>7</v>
      </c>
      <c r="H63" s="5">
        <v>0.106</v>
      </c>
      <c r="I63" s="10">
        <f t="shared" si="248"/>
        <v>9.3279999999999988E-2</v>
      </c>
      <c r="K63" s="62">
        <v>130</v>
      </c>
      <c r="L63" s="62">
        <v>39.58</v>
      </c>
      <c r="M63" s="62">
        <v>7.4759999999999993E-2</v>
      </c>
      <c r="N63" s="62">
        <v>5.6760000000000002</v>
      </c>
      <c r="O63" s="62">
        <v>12.38</v>
      </c>
      <c r="P63" s="62">
        <v>0.16930000000000001</v>
      </c>
      <c r="Q63" s="62">
        <v>38.43</v>
      </c>
      <c r="R63" s="62">
        <v>2.738</v>
      </c>
      <c r="S63"/>
      <c r="T63" s="62">
        <v>0.188</v>
      </c>
      <c r="U63"/>
      <c r="V63" s="62">
        <v>0.35399999999999998</v>
      </c>
      <c r="W63" s="62">
        <v>0.41499999999999998</v>
      </c>
      <c r="X63" s="62">
        <v>12</v>
      </c>
      <c r="Y63" s="62">
        <f t="shared" si="157"/>
        <v>100.00506</v>
      </c>
      <c r="AA63" s="62">
        <f t="shared" si="158"/>
        <v>39.57799735333392</v>
      </c>
      <c r="AB63" s="62">
        <f t="shared" si="159"/>
        <v>7.4756217335402816E-2</v>
      </c>
      <c r="AC63" s="62">
        <f t="shared" si="160"/>
        <v>5.675712808931868</v>
      </c>
      <c r="AD63" s="62">
        <f t="shared" si="161"/>
        <v>12.379373603695653</v>
      </c>
      <c r="AE63" s="62">
        <f t="shared" si="162"/>
        <v>0.169291433853447</v>
      </c>
      <c r="AF63" s="62">
        <f t="shared" si="163"/>
        <v>38.428055540389657</v>
      </c>
      <c r="AG63" s="62">
        <f t="shared" si="164"/>
        <v>2.7378614642099111</v>
      </c>
      <c r="AH63" s="62">
        <f t="shared" si="165"/>
        <v>0</v>
      </c>
      <c r="AI63" s="62">
        <f t="shared" si="166"/>
        <v>0.18799048768132334</v>
      </c>
      <c r="AJ63" s="62">
        <f t="shared" si="167"/>
        <v>0</v>
      </c>
      <c r="AK63" s="62">
        <f t="shared" si="168"/>
        <v>0.35398208850632157</v>
      </c>
      <c r="AL63" s="62">
        <f t="shared" si="169"/>
        <v>0.41497900206249566</v>
      </c>
      <c r="AM63" s="62">
        <f t="shared" si="170"/>
        <v>100</v>
      </c>
      <c r="AO63" s="62">
        <f t="shared" si="171"/>
        <v>0.65870013070373501</v>
      </c>
      <c r="AP63" s="62">
        <f t="shared" si="172"/>
        <v>9.3597367391264324E-4</v>
      </c>
      <c r="AQ63" s="62">
        <f t="shared" si="173"/>
        <v>5.5666073057393767E-2</v>
      </c>
      <c r="AR63" s="62">
        <f t="shared" si="174"/>
        <v>0.15503285665241895</v>
      </c>
      <c r="AS63" s="62">
        <f t="shared" si="175"/>
        <v>2.3864030709535807E-3</v>
      </c>
      <c r="AT63" s="62">
        <f t="shared" si="176"/>
        <v>0.95344566698399325</v>
      </c>
      <c r="AU63" s="62">
        <f t="shared" si="177"/>
        <v>4.8820639518721669E-2</v>
      </c>
      <c r="AV63" s="62">
        <f t="shared" si="178"/>
        <v>0</v>
      </c>
      <c r="AW63" s="62">
        <f t="shared" si="179"/>
        <v>3.9913054709410471E-3</v>
      </c>
      <c r="AX63" s="62">
        <f t="shared" si="180"/>
        <v>0</v>
      </c>
      <c r="AY63" s="62">
        <f t="shared" si="181"/>
        <v>4.6576590592937051E-3</v>
      </c>
      <c r="AZ63" s="62">
        <f t="shared" si="182"/>
        <v>5.5560182362096085E-3</v>
      </c>
      <c r="BB63" s="62">
        <f t="shared" si="183"/>
        <v>9.3597367391264324E-4</v>
      </c>
      <c r="BC63" s="62">
        <f t="shared" si="184"/>
        <v>0.15409688297850629</v>
      </c>
      <c r="BD63" s="62">
        <f t="shared" si="185"/>
        <v>0</v>
      </c>
      <c r="BE63" s="62">
        <f t="shared" si="186"/>
        <v>5.5666073057393767E-2</v>
      </c>
      <c r="BF63" s="62">
        <f t="shared" si="113"/>
        <v>2.7833036528696883E-2</v>
      </c>
      <c r="BG63" s="62">
        <f t="shared" si="187"/>
        <v>2.0987602990024785E-2</v>
      </c>
      <c r="BH63" s="62">
        <f t="shared" si="188"/>
        <v>1.0889413500434282</v>
      </c>
      <c r="BI63" s="62">
        <f t="shared" si="189"/>
        <v>0.5190836456862421</v>
      </c>
      <c r="BJ63" s="62">
        <f t="shared" si="190"/>
        <v>2.0978147916870302</v>
      </c>
      <c r="BK63" s="62">
        <f t="shared" si="191"/>
        <v>0.56985770435718608</v>
      </c>
      <c r="BL63" s="62">
        <f t="shared" si="192"/>
        <v>-5.0774058670943978E-2</v>
      </c>
      <c r="BM63" s="62">
        <f t="shared" si="193"/>
        <v>0.56884025887887646</v>
      </c>
      <c r="BN63" s="62">
        <f t="shared" si="194"/>
        <v>0.16454068770683489</v>
      </c>
      <c r="BO63" s="62">
        <f t="shared" si="195"/>
        <v>0</v>
      </c>
      <c r="BP63" s="62">
        <f t="shared" si="196"/>
        <v>4.8929442131175511</v>
      </c>
      <c r="BQ63" s="62">
        <f t="shared" si="197"/>
        <v>3.6895424791819611</v>
      </c>
      <c r="BR63" s="113">
        <f t="shared" si="198"/>
        <v>100.1788631276406</v>
      </c>
      <c r="BS63" s="113">
        <f t="shared" si="199"/>
        <v>-8.925890507646951</v>
      </c>
      <c r="BU63" s="62">
        <f t="shared" si="200"/>
        <v>42.286208813414035</v>
      </c>
      <c r="BV63" s="62">
        <f t="shared" si="201"/>
        <v>7.4756217335402816E-2</v>
      </c>
      <c r="BW63" s="62">
        <f t="shared" si="202"/>
        <v>4.7069320465984417</v>
      </c>
      <c r="BX63" s="62">
        <f t="shared" si="203"/>
        <v>12.379373603695653</v>
      </c>
      <c r="BY63" s="62">
        <f t="shared" si="204"/>
        <v>0.169291433853447</v>
      </c>
      <c r="BZ63" s="62">
        <f t="shared" si="205"/>
        <v>38.467045123836733</v>
      </c>
      <c r="CA63" s="62">
        <f t="shared" si="206"/>
        <v>2.6753693190124581</v>
      </c>
      <c r="CB63" s="62">
        <f t="shared" si="207"/>
        <v>0</v>
      </c>
      <c r="CC63" s="62">
        <f t="shared" si="208"/>
        <v>0.18799048768132334</v>
      </c>
      <c r="CD63" s="62">
        <f t="shared" si="209"/>
        <v>0</v>
      </c>
      <c r="CE63" s="62">
        <f t="shared" si="210"/>
        <v>0.28878035975379646</v>
      </c>
      <c r="CF63" s="62">
        <f t="shared" si="211"/>
        <v>0.29199657541328411</v>
      </c>
      <c r="CG63" s="62">
        <f t="shared" si="212"/>
        <v>100</v>
      </c>
      <c r="CI63" s="62">
        <f t="shared" si="213"/>
        <v>0.70377313494905602</v>
      </c>
      <c r="CJ63" s="62">
        <f t="shared" si="214"/>
        <v>9.3597367391264324E-4</v>
      </c>
      <c r="CK63" s="62">
        <f t="shared" si="215"/>
        <v>4.6164496337764239E-2</v>
      </c>
      <c r="CL63" s="62">
        <f t="shared" si="216"/>
        <v>0.15503285665241895</v>
      </c>
      <c r="CM63" s="62">
        <f t="shared" si="217"/>
        <v>2.3864030709535807E-3</v>
      </c>
      <c r="CN63" s="62">
        <f t="shared" si="218"/>
        <v>0.9544130448248016</v>
      </c>
      <c r="CO63" s="62">
        <f t="shared" si="219"/>
        <v>4.7706300267697184E-2</v>
      </c>
      <c r="CP63" s="62">
        <f t="shared" si="220"/>
        <v>0</v>
      </c>
      <c r="CQ63" s="62">
        <f t="shared" si="221"/>
        <v>3.9913054709410471E-3</v>
      </c>
      <c r="CR63" s="62">
        <f t="shared" si="222"/>
        <v>0</v>
      </c>
      <c r="CS63" s="62">
        <f t="shared" si="223"/>
        <v>3.7997415757078483E-3</v>
      </c>
      <c r="CT63" s="62">
        <f t="shared" si="224"/>
        <v>3.9094467186140593E-3</v>
      </c>
      <c r="CV63" s="62">
        <f t="shared" si="225"/>
        <v>9.3597367391264324E-4</v>
      </c>
      <c r="CW63" s="62">
        <f t="shared" si="226"/>
        <v>0.15409688297850629</v>
      </c>
      <c r="CX63" s="62">
        <f t="shared" si="227"/>
        <v>0</v>
      </c>
      <c r="CY63" s="62">
        <f t="shared" si="228"/>
        <v>4.6164496337764239E-2</v>
      </c>
      <c r="CZ63" s="62">
        <f t="shared" si="143"/>
        <v>2.308224816888212E-2</v>
      </c>
      <c r="DA63" s="62">
        <f t="shared" si="229"/>
        <v>2.4624052098815064E-2</v>
      </c>
      <c r="DB63" s="62">
        <f t="shared" si="230"/>
        <v>1.0862722787754464</v>
      </c>
      <c r="DC63" s="62">
        <f t="shared" si="231"/>
        <v>0.55911243021603152</v>
      </c>
      <c r="DD63" s="62">
        <f t="shared" si="232"/>
        <v>1.9428512407705358</v>
      </c>
      <c r="DE63" s="62">
        <f t="shared" si="233"/>
        <v>0.527159848559415</v>
      </c>
      <c r="DF63" s="62">
        <f t="shared" si="234"/>
        <v>3.1952581656616519E-2</v>
      </c>
      <c r="DG63" s="62">
        <f t="shared" si="235"/>
        <v>0.60775470415764132</v>
      </c>
      <c r="DH63" s="62">
        <f t="shared" si="236"/>
        <v>0.15400517141367406</v>
      </c>
      <c r="DI63" s="62">
        <f t="shared" si="237"/>
        <v>0</v>
      </c>
      <c r="DJ63" s="62">
        <f t="shared" si="238"/>
        <v>3.7979546700299953</v>
      </c>
      <c r="DK63" s="62">
        <f t="shared" si="239"/>
        <v>4.0516431926173953</v>
      </c>
      <c r="DL63" s="62">
        <f t="shared" si="240"/>
        <v>86.73891702575429</v>
      </c>
      <c r="DM63" s="113">
        <f t="shared" si="241"/>
        <v>5.2574799401846439</v>
      </c>
      <c r="DN63" s="114"/>
      <c r="DO63" s="62">
        <f t="shared" si="242"/>
        <v>3.7979546700299953</v>
      </c>
      <c r="DP63" s="62">
        <f t="shared" si="243"/>
        <v>7.849597862647391</v>
      </c>
      <c r="DQ63" s="62">
        <f t="shared" si="244"/>
        <v>79.1430076856943</v>
      </c>
      <c r="DR63" s="113">
        <f t="shared" si="245"/>
        <v>9.0554346102146397</v>
      </c>
    </row>
    <row r="64" spans="1:122" x14ac:dyDescent="0.25">
      <c r="A64" s="78">
        <f t="shared" si="2"/>
        <v>50</v>
      </c>
      <c r="B64" s="82" t="str">
        <f t="shared" si="3"/>
        <v>50 semi SiO2</v>
      </c>
      <c r="C64" s="13" t="s">
        <v>5</v>
      </c>
      <c r="D64" s="5">
        <v>58.33</v>
      </c>
      <c r="E64" s="6">
        <f t="shared" si="247"/>
        <v>51.330399999999997</v>
      </c>
      <c r="F64" s="80" t="str">
        <f t="shared" si="246"/>
        <v>50 Quant Al2O3</v>
      </c>
      <c r="G64" s="13" t="s">
        <v>4</v>
      </c>
      <c r="H64" s="5">
        <v>3.6659999999999999</v>
      </c>
      <c r="I64" s="10">
        <f t="shared" si="248"/>
        <v>3.2260800000000001</v>
      </c>
      <c r="K64" s="62">
        <v>140</v>
      </c>
      <c r="L64" s="62">
        <v>37.200000000000003</v>
      </c>
      <c r="M64"/>
      <c r="N64" s="62">
        <v>1.7230000000000001</v>
      </c>
      <c r="O64" s="62">
        <v>13.77</v>
      </c>
      <c r="P64" s="62">
        <v>0.18820000000000001</v>
      </c>
      <c r="Q64" s="62">
        <v>45.09</v>
      </c>
      <c r="R64" s="62">
        <v>0.80730000000000002</v>
      </c>
      <c r="S64"/>
      <c r="T64"/>
      <c r="U64"/>
      <c r="V64" s="62">
        <v>0.74199999999999999</v>
      </c>
      <c r="W64" s="62">
        <v>0.48230000000000001</v>
      </c>
      <c r="X64" s="62">
        <v>15</v>
      </c>
      <c r="Y64" s="62">
        <f t="shared" si="157"/>
        <v>100.00280000000001</v>
      </c>
      <c r="AA64" s="62">
        <f t="shared" si="158"/>
        <v>37.198958429163987</v>
      </c>
      <c r="AB64" s="62">
        <f t="shared" si="159"/>
        <v>0</v>
      </c>
      <c r="AC64" s="62">
        <f t="shared" si="160"/>
        <v>1.7229517573507942</v>
      </c>
      <c r="AD64" s="62">
        <f t="shared" si="161"/>
        <v>13.769614450795377</v>
      </c>
      <c r="AE64" s="62">
        <f t="shared" si="162"/>
        <v>0.18819473054754465</v>
      </c>
      <c r="AF64" s="62">
        <f t="shared" si="163"/>
        <v>45.088737515349564</v>
      </c>
      <c r="AG64" s="62">
        <f t="shared" si="164"/>
        <v>0.80727739623290551</v>
      </c>
      <c r="AH64" s="62">
        <f t="shared" si="165"/>
        <v>0</v>
      </c>
      <c r="AI64" s="62">
        <f t="shared" si="166"/>
        <v>0</v>
      </c>
      <c r="AJ64" s="62">
        <f t="shared" si="167"/>
        <v>0</v>
      </c>
      <c r="AK64" s="62">
        <f t="shared" si="168"/>
        <v>0.74197922458171173</v>
      </c>
      <c r="AL64" s="62">
        <f t="shared" si="169"/>
        <v>0.48228649597811263</v>
      </c>
      <c r="AM64" s="62">
        <f t="shared" si="170"/>
        <v>100</v>
      </c>
      <c r="AO64" s="62">
        <f t="shared" si="171"/>
        <v>0.61910557425587065</v>
      </c>
      <c r="AP64" s="62">
        <f t="shared" si="172"/>
        <v>0</v>
      </c>
      <c r="AQ64" s="62">
        <f t="shared" si="173"/>
        <v>1.6898310684099593E-2</v>
      </c>
      <c r="AR64" s="62">
        <f t="shared" si="174"/>
        <v>0.17244351222035539</v>
      </c>
      <c r="AS64" s="62">
        <f t="shared" si="175"/>
        <v>2.6528718712650785E-3</v>
      </c>
      <c r="AT64" s="62">
        <f t="shared" si="176"/>
        <v>1.1187050921326098</v>
      </c>
      <c r="AU64" s="62">
        <f t="shared" si="177"/>
        <v>1.4395103356506875E-2</v>
      </c>
      <c r="AV64" s="62">
        <f t="shared" si="178"/>
        <v>0</v>
      </c>
      <c r="AW64" s="62">
        <f t="shared" si="179"/>
        <v>0</v>
      </c>
      <c r="AX64" s="62">
        <f t="shared" si="180"/>
        <v>0</v>
      </c>
      <c r="AY64" s="62">
        <f t="shared" si="181"/>
        <v>9.7628845339698903E-3</v>
      </c>
      <c r="AZ64" s="62">
        <f t="shared" si="182"/>
        <v>6.4571762749780779E-3</v>
      </c>
      <c r="BB64" s="62">
        <f t="shared" si="183"/>
        <v>0</v>
      </c>
      <c r="BC64" s="62">
        <f t="shared" si="184"/>
        <v>0.17244351222035539</v>
      </c>
      <c r="BD64" s="62">
        <f t="shared" si="185"/>
        <v>0</v>
      </c>
      <c r="BE64" s="62">
        <f t="shared" si="186"/>
        <v>1.6898310684099593E-2</v>
      </c>
      <c r="BF64" s="62">
        <f t="shared" si="113"/>
        <v>8.4491553420497963E-3</v>
      </c>
      <c r="BG64" s="62">
        <f t="shared" si="187"/>
        <v>5.9459480144570791E-3</v>
      </c>
      <c r="BH64" s="62">
        <f t="shared" si="188"/>
        <v>1.2878555282097732</v>
      </c>
      <c r="BI64" s="62">
        <f t="shared" si="189"/>
        <v>0.57842347151394269</v>
      </c>
      <c r="BJ64" s="62">
        <f t="shared" si="190"/>
        <v>2.2264925122056183</v>
      </c>
      <c r="BK64" s="62">
        <f t="shared" si="191"/>
        <v>0.70943205669583043</v>
      </c>
      <c r="BL64" s="62">
        <f t="shared" si="192"/>
        <v>-0.13100858518188774</v>
      </c>
      <c r="BM64" s="62">
        <f t="shared" si="193"/>
        <v>0.59281857487044953</v>
      </c>
      <c r="BN64" s="62">
        <f t="shared" si="194"/>
        <v>0</v>
      </c>
      <c r="BO64" s="62">
        <f t="shared" si="195"/>
        <v>0</v>
      </c>
      <c r="BP64" s="62">
        <f t="shared" si="196"/>
        <v>1.4252514513223908</v>
      </c>
      <c r="BQ64" s="62">
        <f t="shared" si="197"/>
        <v>1.0029962397444219</v>
      </c>
      <c r="BR64" s="113">
        <f t="shared" si="198"/>
        <v>119.67102360968779</v>
      </c>
      <c r="BS64" s="113">
        <f t="shared" si="199"/>
        <v>-22.099271300754612</v>
      </c>
      <c r="BU64" s="62">
        <f t="shared" si="200"/>
        <v>39.42184594871344</v>
      </c>
      <c r="BV64" s="62">
        <f t="shared" si="201"/>
        <v>0</v>
      </c>
      <c r="BW64" s="62">
        <f t="shared" si="202"/>
        <v>1.0079382545288731</v>
      </c>
      <c r="BX64" s="62">
        <f t="shared" si="203"/>
        <v>13.769614450795377</v>
      </c>
      <c r="BY64" s="62">
        <f t="shared" si="204"/>
        <v>0.18819473054754465</v>
      </c>
      <c r="BZ64" s="62">
        <f t="shared" si="205"/>
        <v>45.077771983984441</v>
      </c>
      <c r="CA64" s="62">
        <f t="shared" si="206"/>
        <v>0.80965287571947986</v>
      </c>
      <c r="CB64" s="62">
        <f t="shared" si="207"/>
        <v>0</v>
      </c>
      <c r="CC64" s="62">
        <f t="shared" si="208"/>
        <v>0</v>
      </c>
      <c r="CD64" s="62">
        <f t="shared" si="209"/>
        <v>0</v>
      </c>
      <c r="CE64" s="62">
        <f t="shared" si="210"/>
        <v>0.60158365085777599</v>
      </c>
      <c r="CF64" s="62">
        <f t="shared" si="211"/>
        <v>0.34464449715407969</v>
      </c>
      <c r="CG64" s="62">
        <f t="shared" si="212"/>
        <v>100</v>
      </c>
      <c r="CI64" s="62">
        <f t="shared" si="213"/>
        <v>0.65610128898582742</v>
      </c>
      <c r="CJ64" s="62">
        <f t="shared" si="214"/>
        <v>0</v>
      </c>
      <c r="CK64" s="62">
        <f t="shared" si="215"/>
        <v>9.8856243088355552E-3</v>
      </c>
      <c r="CL64" s="62">
        <f t="shared" si="216"/>
        <v>0.17244351222035539</v>
      </c>
      <c r="CM64" s="62">
        <f t="shared" si="217"/>
        <v>2.6528718712650785E-3</v>
      </c>
      <c r="CN64" s="62">
        <f t="shared" si="218"/>
        <v>1.1184330242848037</v>
      </c>
      <c r="CO64" s="62">
        <f t="shared" si="219"/>
        <v>1.4437462120532808E-2</v>
      </c>
      <c r="CP64" s="62">
        <f t="shared" si="220"/>
        <v>0</v>
      </c>
      <c r="CQ64" s="62">
        <f t="shared" si="221"/>
        <v>0</v>
      </c>
      <c r="CR64" s="62">
        <f t="shared" si="222"/>
        <v>0</v>
      </c>
      <c r="CS64" s="62">
        <f t="shared" si="223"/>
        <v>7.9155743533917897E-3</v>
      </c>
      <c r="CT64" s="62">
        <f t="shared" si="224"/>
        <v>4.6143325365387558E-3</v>
      </c>
      <c r="CV64" s="62">
        <f t="shared" si="225"/>
        <v>0</v>
      </c>
      <c r="CW64" s="62">
        <f t="shared" si="226"/>
        <v>0.17244351222035539</v>
      </c>
      <c r="CX64" s="62">
        <f t="shared" si="227"/>
        <v>0</v>
      </c>
      <c r="CY64" s="62">
        <f t="shared" si="228"/>
        <v>9.8856243088355552E-3</v>
      </c>
      <c r="CZ64" s="62">
        <f t="shared" si="143"/>
        <v>4.9428121544177776E-3</v>
      </c>
      <c r="DA64" s="62">
        <f t="shared" si="229"/>
        <v>9.4946499661150291E-3</v>
      </c>
      <c r="DB64" s="62">
        <f t="shared" si="230"/>
        <v>1.2840347584103091</v>
      </c>
      <c r="DC64" s="62">
        <f t="shared" si="231"/>
        <v>0.6082370648125317</v>
      </c>
      <c r="DD64" s="62">
        <f t="shared" si="232"/>
        <v>2.1110761456243528</v>
      </c>
      <c r="DE64" s="62">
        <f t="shared" si="233"/>
        <v>0.6757976935977773</v>
      </c>
      <c r="DF64" s="62">
        <f t="shared" si="234"/>
        <v>-6.7560628785245602E-2</v>
      </c>
      <c r="DG64" s="62">
        <f t="shared" si="235"/>
        <v>0.62267452693306446</v>
      </c>
      <c r="DH64" s="62">
        <f t="shared" si="236"/>
        <v>0</v>
      </c>
      <c r="DI64" s="62">
        <f t="shared" si="237"/>
        <v>0</v>
      </c>
      <c r="DJ64" s="62">
        <f t="shared" si="238"/>
        <v>0.79380349454203936</v>
      </c>
      <c r="DK64" s="62">
        <f t="shared" si="239"/>
        <v>1.5248174697108934</v>
      </c>
      <c r="DL64" s="62">
        <f t="shared" si="240"/>
        <v>108.53145011830931</v>
      </c>
      <c r="DM64" s="113">
        <f t="shared" si="241"/>
        <v>-10.850071082562232</v>
      </c>
      <c r="DN64" s="114"/>
      <c r="DO64" s="62">
        <f t="shared" si="242"/>
        <v>0.79380349454203936</v>
      </c>
      <c r="DP64" s="62">
        <f t="shared" si="243"/>
        <v>2.3186209642529327</v>
      </c>
      <c r="DQ64" s="62">
        <f t="shared" si="244"/>
        <v>106.94384312922523</v>
      </c>
      <c r="DR64" s="114">
        <f t="shared" si="245"/>
        <v>-10.056267588020193</v>
      </c>
    </row>
    <row r="65" spans="1:122" x14ac:dyDescent="0.25">
      <c r="A65" s="78">
        <f t="shared" si="2"/>
        <v>50</v>
      </c>
      <c r="B65" s="82" t="str">
        <f t="shared" si="3"/>
        <v>50 semi CaO</v>
      </c>
      <c r="C65" s="13" t="s">
        <v>6</v>
      </c>
      <c r="D65" s="5">
        <v>7.3719999999999999</v>
      </c>
      <c r="E65" s="6">
        <f t="shared" si="247"/>
        <v>6.4873599999999998</v>
      </c>
      <c r="F65" s="80" t="str">
        <f t="shared" si="246"/>
        <v>50 Quant Fe2O3</v>
      </c>
      <c r="G65" s="13" t="s">
        <v>10</v>
      </c>
      <c r="H65" s="5">
        <v>10.352</v>
      </c>
      <c r="I65" s="10">
        <f t="shared" si="248"/>
        <v>9.1097599999999996</v>
      </c>
      <c r="K65" s="62">
        <v>150</v>
      </c>
      <c r="L65" s="62">
        <v>42.101999999999997</v>
      </c>
      <c r="M65"/>
      <c r="N65" s="62">
        <v>2.1869999999999998</v>
      </c>
      <c r="O65" s="62">
        <v>11.759</v>
      </c>
      <c r="P65" s="62">
        <v>0.152</v>
      </c>
      <c r="Q65" s="62">
        <v>40.636000000000003</v>
      </c>
      <c r="R65" s="62">
        <v>2.2189999999999999</v>
      </c>
      <c r="S65"/>
      <c r="T65"/>
      <c r="U65"/>
      <c r="V65" s="62">
        <v>0.46100000000000002</v>
      </c>
      <c r="W65" s="62">
        <v>0.48499999999999999</v>
      </c>
      <c r="X65" s="62">
        <v>12</v>
      </c>
      <c r="Y65" s="62">
        <f t="shared" si="157"/>
        <v>100.00099999999999</v>
      </c>
      <c r="AA65" s="62">
        <f t="shared" si="158"/>
        <v>42.101578984210157</v>
      </c>
      <c r="AB65" s="62">
        <f t="shared" si="159"/>
        <v>0</v>
      </c>
      <c r="AC65" s="62">
        <f t="shared" si="160"/>
        <v>2.1869781302186979</v>
      </c>
      <c r="AD65" s="62">
        <f t="shared" si="161"/>
        <v>11.75888241117589</v>
      </c>
      <c r="AE65" s="62">
        <f t="shared" si="162"/>
        <v>0.15199848001519986</v>
      </c>
      <c r="AF65" s="62">
        <f t="shared" si="163"/>
        <v>40.635593644063569</v>
      </c>
      <c r="AG65" s="62">
        <f t="shared" si="164"/>
        <v>2.2189778102218978</v>
      </c>
      <c r="AH65" s="62">
        <f t="shared" si="165"/>
        <v>0</v>
      </c>
      <c r="AI65" s="62">
        <f t="shared" si="166"/>
        <v>0</v>
      </c>
      <c r="AJ65" s="62">
        <f t="shared" si="167"/>
        <v>0</v>
      </c>
      <c r="AK65" s="62">
        <f t="shared" si="168"/>
        <v>0.46099539004609957</v>
      </c>
      <c r="AL65" s="62">
        <f t="shared" si="169"/>
        <v>0.48499515004849958</v>
      </c>
      <c r="AM65" s="62">
        <f t="shared" si="170"/>
        <v>100.00000000000001</v>
      </c>
      <c r="AO65" s="62">
        <f t="shared" si="171"/>
        <v>0.70070032427744289</v>
      </c>
      <c r="AP65" s="62">
        <f t="shared" si="172"/>
        <v>0</v>
      </c>
      <c r="AQ65" s="62">
        <f t="shared" si="173"/>
        <v>2.1449373580018617E-2</v>
      </c>
      <c r="AR65" s="62">
        <f t="shared" si="174"/>
        <v>0.14726214666469492</v>
      </c>
      <c r="AS65" s="62">
        <f t="shared" si="175"/>
        <v>2.1426343390921888E-3</v>
      </c>
      <c r="AT65" s="62">
        <f t="shared" si="176"/>
        <v>1.0082173073923335</v>
      </c>
      <c r="AU65" s="62">
        <f t="shared" si="177"/>
        <v>3.9568077928350535E-2</v>
      </c>
      <c r="AV65" s="62">
        <f t="shared" si="178"/>
        <v>0</v>
      </c>
      <c r="AW65" s="62">
        <f t="shared" si="179"/>
        <v>0</v>
      </c>
      <c r="AX65" s="62">
        <f t="shared" si="180"/>
        <v>0</v>
      </c>
      <c r="AY65" s="62">
        <f t="shared" si="181"/>
        <v>6.0657288163960474E-3</v>
      </c>
      <c r="AZ65" s="62">
        <f t="shared" si="182"/>
        <v>6.4934415590909038E-3</v>
      </c>
      <c r="BB65" s="62">
        <f t="shared" si="183"/>
        <v>0</v>
      </c>
      <c r="BC65" s="62">
        <f t="shared" si="184"/>
        <v>0.14726214666469492</v>
      </c>
      <c r="BD65" s="62">
        <f t="shared" si="185"/>
        <v>0</v>
      </c>
      <c r="BE65" s="62">
        <f t="shared" si="186"/>
        <v>2.1449373580018617E-2</v>
      </c>
      <c r="BF65" s="62">
        <f t="shared" si="113"/>
        <v>1.0724686790009309E-2</v>
      </c>
      <c r="BG65" s="62">
        <f t="shared" si="187"/>
        <v>2.8843391138341227E-2</v>
      </c>
      <c r="BH65" s="62">
        <f t="shared" si="188"/>
        <v>1.1287786972577794</v>
      </c>
      <c r="BI65" s="62">
        <f t="shared" si="189"/>
        <v>0.56387738614405936</v>
      </c>
      <c r="BJ65" s="62">
        <f t="shared" si="190"/>
        <v>2.0018158645741453</v>
      </c>
      <c r="BK65" s="62">
        <f t="shared" si="191"/>
        <v>0.56490131111371999</v>
      </c>
      <c r="BL65" s="62">
        <f t="shared" si="192"/>
        <v>-1.023924969660639E-3</v>
      </c>
      <c r="BM65" s="62">
        <f t="shared" si="193"/>
        <v>0.60344546407240984</v>
      </c>
      <c r="BN65" s="62">
        <f t="shared" si="194"/>
        <v>0</v>
      </c>
      <c r="BO65" s="62">
        <f t="shared" si="195"/>
        <v>0</v>
      </c>
      <c r="BP65" s="62">
        <f t="shared" si="196"/>
        <v>1.7772420920413798</v>
      </c>
      <c r="BQ65" s="62">
        <f t="shared" si="197"/>
        <v>4.7797842316501677</v>
      </c>
      <c r="BR65" s="113">
        <f t="shared" si="198"/>
        <v>93.612653461910057</v>
      </c>
      <c r="BS65" s="113">
        <f t="shared" si="199"/>
        <v>-0.16967978560159896</v>
      </c>
      <c r="BU65" s="62">
        <f t="shared" si="200"/>
        <v>45.324601096989028</v>
      </c>
      <c r="BV65" s="62">
        <f t="shared" si="201"/>
        <v>0</v>
      </c>
      <c r="BW65" s="62">
        <f t="shared" si="202"/>
        <v>1.4421741342586576</v>
      </c>
      <c r="BX65" s="62">
        <f t="shared" si="203"/>
        <v>11.75888241117589</v>
      </c>
      <c r="BY65" s="62">
        <f t="shared" si="204"/>
        <v>0.15199848001519986</v>
      </c>
      <c r="BZ65" s="62">
        <f t="shared" si="205"/>
        <v>40.658026691733092</v>
      </c>
      <c r="CA65" s="62">
        <f t="shared" si="206"/>
        <v>2.173920155798442</v>
      </c>
      <c r="CB65" s="62">
        <f t="shared" si="207"/>
        <v>0</v>
      </c>
      <c r="CC65" s="62">
        <f t="shared" si="208"/>
        <v>0</v>
      </c>
      <c r="CD65" s="62">
        <f t="shared" si="209"/>
        <v>0</v>
      </c>
      <c r="CE65" s="62">
        <f t="shared" si="210"/>
        <v>0.37505448345516551</v>
      </c>
      <c r="CF65" s="62">
        <f t="shared" si="211"/>
        <v>0.34676320636793634</v>
      </c>
      <c r="CG65" s="62">
        <f t="shared" si="212"/>
        <v>100.00000000000001</v>
      </c>
      <c r="CI65" s="62">
        <f t="shared" si="213"/>
        <v>0.75434136801180041</v>
      </c>
      <c r="CJ65" s="62">
        <f t="shared" si="214"/>
        <v>0</v>
      </c>
      <c r="CK65" s="62">
        <f t="shared" si="215"/>
        <v>1.414450896683658E-2</v>
      </c>
      <c r="CL65" s="62">
        <f t="shared" si="216"/>
        <v>0.14726214666469492</v>
      </c>
      <c r="CM65" s="62">
        <f t="shared" si="217"/>
        <v>2.1426343390921888E-3</v>
      </c>
      <c r="CN65" s="62">
        <f t="shared" si="218"/>
        <v>1.0087738979300793</v>
      </c>
      <c r="CO65" s="62">
        <f t="shared" si="219"/>
        <v>3.8764624746762517E-2</v>
      </c>
      <c r="CP65" s="62">
        <f t="shared" si="220"/>
        <v>0</v>
      </c>
      <c r="CQ65" s="62">
        <f t="shared" si="221"/>
        <v>0</v>
      </c>
      <c r="CR65" s="62">
        <f t="shared" si="222"/>
        <v>0</v>
      </c>
      <c r="CS65" s="62">
        <f t="shared" si="223"/>
        <v>4.9349274138837567E-3</v>
      </c>
      <c r="CT65" s="62">
        <f t="shared" si="224"/>
        <v>4.6426992417718084E-3</v>
      </c>
      <c r="CV65" s="62">
        <f t="shared" si="225"/>
        <v>0</v>
      </c>
      <c r="CW65" s="62">
        <f t="shared" si="226"/>
        <v>0.14726214666469492</v>
      </c>
      <c r="CX65" s="62">
        <f t="shared" si="227"/>
        <v>0</v>
      </c>
      <c r="CY65" s="62">
        <f t="shared" si="228"/>
        <v>1.414450896683658E-2</v>
      </c>
      <c r="CZ65" s="62">
        <f t="shared" si="143"/>
        <v>7.0722544834182898E-3</v>
      </c>
      <c r="DA65" s="62">
        <f t="shared" si="229"/>
        <v>3.1692370263344226E-2</v>
      </c>
      <c r="DB65" s="62">
        <f t="shared" si="230"/>
        <v>1.1264863086705221</v>
      </c>
      <c r="DC65" s="62">
        <f t="shared" si="231"/>
        <v>0.61342737799158698</v>
      </c>
      <c r="DD65" s="62">
        <f t="shared" si="232"/>
        <v>1.8363808807470143</v>
      </c>
      <c r="DE65" s="62">
        <f t="shared" si="233"/>
        <v>0.51305893067893515</v>
      </c>
      <c r="DF65" s="62">
        <f t="shared" si="234"/>
        <v>0.10036844731265182</v>
      </c>
      <c r="DG65" s="62">
        <f t="shared" si="235"/>
        <v>0.65219200273834954</v>
      </c>
      <c r="DH65" s="62">
        <f t="shared" si="236"/>
        <v>0</v>
      </c>
      <c r="DI65" s="62">
        <f t="shared" si="237"/>
        <v>0</v>
      </c>
      <c r="DJ65" s="62">
        <f t="shared" si="238"/>
        <v>1.0843822760359085</v>
      </c>
      <c r="DK65" s="62">
        <f t="shared" si="239"/>
        <v>4.8593619870035063</v>
      </c>
      <c r="DL65" s="62">
        <f t="shared" si="240"/>
        <v>78.666854013045509</v>
      </c>
      <c r="DM65" s="113">
        <f t="shared" si="241"/>
        <v>15.389401723915075</v>
      </c>
      <c r="DN65" s="114"/>
      <c r="DO65" s="62">
        <f t="shared" si="242"/>
        <v>1.0843822760359085</v>
      </c>
      <c r="DP65" s="62">
        <f t="shared" si="243"/>
        <v>5.9437442630394148</v>
      </c>
      <c r="DQ65" s="62">
        <f t="shared" si="244"/>
        <v>76.498089460973688</v>
      </c>
      <c r="DR65" s="113">
        <f t="shared" si="245"/>
        <v>16.473783999950982</v>
      </c>
    </row>
    <row r="66" spans="1:122" x14ac:dyDescent="0.25">
      <c r="A66" s="78">
        <f t="shared" si="2"/>
        <v>50</v>
      </c>
      <c r="B66" s="82" t="str">
        <f t="shared" si="3"/>
        <v>50 semi TiO2</v>
      </c>
      <c r="C66" s="13" t="s">
        <v>7</v>
      </c>
      <c r="D66" s="5">
        <v>0.1573</v>
      </c>
      <c r="E66" s="6">
        <f t="shared" si="247"/>
        <v>0.13842399999999999</v>
      </c>
      <c r="F66" s="80" t="str">
        <f t="shared" si="246"/>
        <v>50 Quant MnO</v>
      </c>
      <c r="G66" s="13" t="s">
        <v>9</v>
      </c>
      <c r="H66" s="5">
        <v>0.156</v>
      </c>
      <c r="I66" s="10">
        <f t="shared" si="248"/>
        <v>0.13727999999999999</v>
      </c>
      <c r="K66" s="62">
        <v>160</v>
      </c>
      <c r="L66" s="62">
        <v>40.46</v>
      </c>
      <c r="M66"/>
      <c r="N66" s="62">
        <v>2.9390000000000001</v>
      </c>
      <c r="O66" s="62">
        <v>12.25</v>
      </c>
      <c r="P66" s="62">
        <v>0.17730000000000001</v>
      </c>
      <c r="Q66" s="62">
        <v>40.94</v>
      </c>
      <c r="R66" s="62">
        <v>2.2240000000000002</v>
      </c>
      <c r="S66"/>
      <c r="T66"/>
      <c r="U66"/>
      <c r="V66" s="62">
        <v>0.49370000000000003</v>
      </c>
      <c r="W66" s="62">
        <v>0.50590000000000002</v>
      </c>
      <c r="X66" s="62">
        <v>13</v>
      </c>
      <c r="Y66" s="62">
        <f t="shared" si="157"/>
        <v>99.989900000000006</v>
      </c>
      <c r="AA66" s="62">
        <f t="shared" si="158"/>
        <v>40.464086872774146</v>
      </c>
      <c r="AB66" s="62">
        <f t="shared" si="159"/>
        <v>0</v>
      </c>
      <c r="AC66" s="62">
        <f t="shared" si="160"/>
        <v>2.9392968689837669</v>
      </c>
      <c r="AD66" s="62">
        <f t="shared" si="161"/>
        <v>12.251237374974872</v>
      </c>
      <c r="AE66" s="62">
        <f t="shared" si="162"/>
        <v>0.17731790910881998</v>
      </c>
      <c r="AF66" s="62">
        <f t="shared" si="163"/>
        <v>40.944135357671122</v>
      </c>
      <c r="AG66" s="62">
        <f t="shared" si="164"/>
        <v>2.2242246466893159</v>
      </c>
      <c r="AH66" s="62">
        <f t="shared" si="165"/>
        <v>0</v>
      </c>
      <c r="AI66" s="62">
        <f t="shared" si="166"/>
        <v>0</v>
      </c>
      <c r="AJ66" s="62">
        <f t="shared" si="167"/>
        <v>0</v>
      </c>
      <c r="AK66" s="62">
        <f t="shared" si="168"/>
        <v>0.49374986873674243</v>
      </c>
      <c r="AL66" s="62">
        <f t="shared" si="169"/>
        <v>0.50595110106120722</v>
      </c>
      <c r="AM66" s="62">
        <f t="shared" si="170"/>
        <v>100.00000000000001</v>
      </c>
      <c r="AO66" s="62">
        <f t="shared" si="171"/>
        <v>0.67344739739991921</v>
      </c>
      <c r="AP66" s="62">
        <f t="shared" si="172"/>
        <v>0</v>
      </c>
      <c r="AQ66" s="62">
        <f t="shared" si="173"/>
        <v>2.8827941045348832E-2</v>
      </c>
      <c r="AR66" s="62">
        <f t="shared" si="174"/>
        <v>0.15342814495898402</v>
      </c>
      <c r="AS66" s="62">
        <f t="shared" si="175"/>
        <v>2.4995476333354947E-3</v>
      </c>
      <c r="AT66" s="62">
        <f t="shared" si="176"/>
        <v>1.0158725935052035</v>
      </c>
      <c r="AU66" s="62">
        <f t="shared" si="177"/>
        <v>3.9661637779766688E-2</v>
      </c>
      <c r="AV66" s="62">
        <f t="shared" si="178"/>
        <v>0</v>
      </c>
      <c r="AW66" s="62">
        <f t="shared" si="179"/>
        <v>0</v>
      </c>
      <c r="AX66" s="62">
        <f t="shared" si="180"/>
        <v>0</v>
      </c>
      <c r="AY66" s="62">
        <f t="shared" si="181"/>
        <v>6.4967087991676638E-3</v>
      </c>
      <c r="AZ66" s="62">
        <f t="shared" si="182"/>
        <v>6.7740139384282663E-3</v>
      </c>
      <c r="BB66" s="62">
        <f t="shared" si="183"/>
        <v>0</v>
      </c>
      <c r="BC66" s="62">
        <f t="shared" si="184"/>
        <v>0.15342814495898402</v>
      </c>
      <c r="BD66" s="62">
        <f t="shared" si="185"/>
        <v>0</v>
      </c>
      <c r="BE66" s="62">
        <f t="shared" si="186"/>
        <v>2.8827941045348832E-2</v>
      </c>
      <c r="BF66" s="62">
        <f t="shared" si="113"/>
        <v>1.4413970522674416E-2</v>
      </c>
      <c r="BG66" s="62">
        <f t="shared" si="187"/>
        <v>2.5247667257092272E-2</v>
      </c>
      <c r="BH66" s="62">
        <f t="shared" si="188"/>
        <v>1.1465526188404307</v>
      </c>
      <c r="BI66" s="62">
        <f t="shared" si="189"/>
        <v>0.54362878732620135</v>
      </c>
      <c r="BJ66" s="62">
        <f t="shared" si="190"/>
        <v>2.1090726715920738</v>
      </c>
      <c r="BK66" s="62">
        <f t="shared" si="191"/>
        <v>0.60292383151422946</v>
      </c>
      <c r="BL66" s="62">
        <f t="shared" si="192"/>
        <v>-5.9295044188028112E-2</v>
      </c>
      <c r="BM66" s="62">
        <f t="shared" si="193"/>
        <v>0.58329042510596807</v>
      </c>
      <c r="BN66" s="62">
        <f t="shared" si="194"/>
        <v>0</v>
      </c>
      <c r="BO66" s="62">
        <f t="shared" si="195"/>
        <v>0</v>
      </c>
      <c r="BP66" s="62">
        <f t="shared" si="196"/>
        <v>2.4711481454638635</v>
      </c>
      <c r="BQ66" s="62">
        <f t="shared" si="197"/>
        <v>4.3284899203523626</v>
      </c>
      <c r="BR66" s="113">
        <f t="shared" si="198"/>
        <v>103.36597440369341</v>
      </c>
      <c r="BS66" s="113">
        <f t="shared" si="199"/>
        <v>-10.165612469509645</v>
      </c>
      <c r="BU66" s="62">
        <f t="shared" si="200"/>
        <v>43.353060594820064</v>
      </c>
      <c r="BV66" s="62">
        <f t="shared" si="201"/>
        <v>0</v>
      </c>
      <c r="BW66" s="62">
        <f t="shared" si="202"/>
        <v>2.1461940099950088</v>
      </c>
      <c r="BX66" s="62">
        <f t="shared" si="203"/>
        <v>12.251237374974872</v>
      </c>
      <c r="BY66" s="62">
        <f t="shared" si="204"/>
        <v>0.17731790910881998</v>
      </c>
      <c r="BZ66" s="62">
        <f t="shared" si="205"/>
        <v>40.964254342488587</v>
      </c>
      <c r="CA66" s="62">
        <f t="shared" si="206"/>
        <v>2.1789906985605549</v>
      </c>
      <c r="CB66" s="62">
        <f t="shared" si="207"/>
        <v>0</v>
      </c>
      <c r="CC66" s="62">
        <f t="shared" si="208"/>
        <v>0</v>
      </c>
      <c r="CD66" s="62">
        <f t="shared" si="209"/>
        <v>0</v>
      </c>
      <c r="CE66" s="62">
        <f t="shared" si="210"/>
        <v>0.40146114417556178</v>
      </c>
      <c r="CF66" s="62">
        <f t="shared" si="211"/>
        <v>0.3631549512500763</v>
      </c>
      <c r="CG66" s="62">
        <f t="shared" si="212"/>
        <v>100.00000000000001</v>
      </c>
      <c r="CI66" s="62">
        <f t="shared" si="213"/>
        <v>0.72152884405126183</v>
      </c>
      <c r="CJ66" s="62">
        <f t="shared" si="214"/>
        <v>0</v>
      </c>
      <c r="CK66" s="62">
        <f t="shared" si="215"/>
        <v>2.1049372400892594E-2</v>
      </c>
      <c r="CL66" s="62">
        <f t="shared" si="216"/>
        <v>0.15342814495898402</v>
      </c>
      <c r="CM66" s="62">
        <f t="shared" si="217"/>
        <v>2.4995476333354947E-3</v>
      </c>
      <c r="CN66" s="62">
        <f t="shared" si="218"/>
        <v>1.0163717693971026</v>
      </c>
      <c r="CO66" s="62">
        <f t="shared" si="219"/>
        <v>3.8855040987171095E-2</v>
      </c>
      <c r="CP66" s="62">
        <f t="shared" si="220"/>
        <v>0</v>
      </c>
      <c r="CQ66" s="62">
        <f t="shared" si="221"/>
        <v>0</v>
      </c>
      <c r="CR66" s="62">
        <f t="shared" si="222"/>
        <v>0</v>
      </c>
      <c r="CS66" s="62">
        <f t="shared" si="223"/>
        <v>5.2823834759942343E-3</v>
      </c>
      <c r="CT66" s="62">
        <f t="shared" si="224"/>
        <v>4.8621629568894936E-3</v>
      </c>
      <c r="CV66" s="62">
        <f t="shared" si="225"/>
        <v>0</v>
      </c>
      <c r="CW66" s="62">
        <f t="shared" si="226"/>
        <v>0.15342814495898402</v>
      </c>
      <c r="CX66" s="62">
        <f t="shared" si="227"/>
        <v>0</v>
      </c>
      <c r="CY66" s="62">
        <f t="shared" si="228"/>
        <v>2.1049372400892594E-2</v>
      </c>
      <c r="CZ66" s="62">
        <f t="shared" si="143"/>
        <v>1.0524686200446297E-2</v>
      </c>
      <c r="DA66" s="62">
        <f t="shared" si="229"/>
        <v>2.8330354786724798E-2</v>
      </c>
      <c r="DB66" s="62">
        <f t="shared" si="230"/>
        <v>1.1439691072026972</v>
      </c>
      <c r="DC66" s="62">
        <f t="shared" si="231"/>
        <v>0.58715805250347008</v>
      </c>
      <c r="DD66" s="62">
        <f t="shared" si="232"/>
        <v>1.9483154532670508</v>
      </c>
      <c r="DE66" s="62">
        <f t="shared" si="233"/>
        <v>0.55681105469922709</v>
      </c>
      <c r="DF66" s="62">
        <f t="shared" si="234"/>
        <v>3.0346997804242992E-2</v>
      </c>
      <c r="DG66" s="62">
        <f t="shared" si="235"/>
        <v>0.62601309349064116</v>
      </c>
      <c r="DH66" s="62">
        <f t="shared" si="236"/>
        <v>0</v>
      </c>
      <c r="DI66" s="62">
        <f t="shared" si="237"/>
        <v>0</v>
      </c>
      <c r="DJ66" s="62">
        <f t="shared" si="238"/>
        <v>1.681224611734681</v>
      </c>
      <c r="DK66" s="62">
        <f t="shared" si="239"/>
        <v>4.5255211242875282</v>
      </c>
      <c r="DL66" s="62">
        <f t="shared" si="240"/>
        <v>88.945592430735857</v>
      </c>
      <c r="DM66" s="113">
        <f t="shared" si="241"/>
        <v>4.8476618332419399</v>
      </c>
      <c r="DN66" s="114"/>
      <c r="DO66" s="62">
        <f t="shared" si="242"/>
        <v>1.681224611734681</v>
      </c>
      <c r="DP66" s="62">
        <f t="shared" si="243"/>
        <v>6.2067457360222091</v>
      </c>
      <c r="DQ66" s="62">
        <f t="shared" si="244"/>
        <v>85.583143207266488</v>
      </c>
      <c r="DR66" s="113">
        <f t="shared" si="245"/>
        <v>6.5288864449766209</v>
      </c>
    </row>
    <row r="67" spans="1:122" x14ac:dyDescent="0.25">
      <c r="A67" s="78">
        <f t="shared" si="2"/>
        <v>50</v>
      </c>
      <c r="B67" s="82" t="str">
        <f t="shared" si="3"/>
        <v>50 semi Cr2O3</v>
      </c>
      <c r="C67" s="13" t="s">
        <v>8</v>
      </c>
      <c r="D67" s="5">
        <v>0.76910000000000001</v>
      </c>
      <c r="E67" s="6">
        <f t="shared" si="247"/>
        <v>0.67680800000000008</v>
      </c>
      <c r="F67" s="80" t="str">
        <f t="shared" si="246"/>
        <v>50 Quant MgO</v>
      </c>
      <c r="G67" s="13" t="s">
        <v>3</v>
      </c>
      <c r="H67" s="5">
        <v>37.960999999999999</v>
      </c>
      <c r="I67" s="10">
        <f t="shared" si="248"/>
        <v>33.405679999999997</v>
      </c>
      <c r="K67" s="62">
        <v>170</v>
      </c>
      <c r="L67" s="62">
        <v>39.619999999999997</v>
      </c>
      <c r="M67" s="62">
        <v>6.4070000000000002E-2</v>
      </c>
      <c r="N67" s="62">
        <v>3.137</v>
      </c>
      <c r="O67" s="62">
        <v>12.58</v>
      </c>
      <c r="P67" s="62">
        <v>0.19570000000000001</v>
      </c>
      <c r="Q67" s="62">
        <v>40.99</v>
      </c>
      <c r="R67" s="62">
        <v>2.2469999999999999</v>
      </c>
      <c r="S67"/>
      <c r="T67"/>
      <c r="U67"/>
      <c r="V67" s="62">
        <v>0.73299999999999998</v>
      </c>
      <c r="W67" s="62">
        <v>0.442</v>
      </c>
      <c r="X67" s="62">
        <v>13</v>
      </c>
      <c r="Y67" s="62">
        <f t="shared" si="157"/>
        <v>100.00877</v>
      </c>
      <c r="AA67" s="62">
        <f t="shared" si="158"/>
        <v>39.616525630702185</v>
      </c>
      <c r="AB67" s="62">
        <f t="shared" si="159"/>
        <v>6.406438155373774E-2</v>
      </c>
      <c r="AC67" s="62">
        <f t="shared" si="160"/>
        <v>3.1367249092254608</v>
      </c>
      <c r="AD67" s="62">
        <f t="shared" si="161"/>
        <v>12.578896830747944</v>
      </c>
      <c r="AE67" s="62">
        <f t="shared" si="162"/>
        <v>0.19568283861505348</v>
      </c>
      <c r="AF67" s="62">
        <f t="shared" si="163"/>
        <v>40.986405492238333</v>
      </c>
      <c r="AG67" s="62">
        <f t="shared" si="164"/>
        <v>2.2468029553808129</v>
      </c>
      <c r="AH67" s="62">
        <f t="shared" si="165"/>
        <v>0</v>
      </c>
      <c r="AI67" s="62">
        <f t="shared" si="166"/>
        <v>0</v>
      </c>
      <c r="AJ67" s="62">
        <f t="shared" si="167"/>
        <v>0</v>
      </c>
      <c r="AK67" s="62">
        <f t="shared" si="168"/>
        <v>0.7329357215372212</v>
      </c>
      <c r="AL67" s="62">
        <f t="shared" si="169"/>
        <v>0.44196123999925208</v>
      </c>
      <c r="AM67" s="62">
        <f t="shared" si="170"/>
        <v>100.00000000000001</v>
      </c>
      <c r="AO67" s="62">
        <f t="shared" si="171"/>
        <v>0.65934136025134704</v>
      </c>
      <c r="AP67" s="62">
        <f t="shared" si="172"/>
        <v>8.0210819523898508E-4</v>
      </c>
      <c r="AQ67" s="62">
        <f t="shared" si="173"/>
        <v>3.0764269411783649E-2</v>
      </c>
      <c r="AR67" s="62">
        <f t="shared" si="174"/>
        <v>0.1575315821007883</v>
      </c>
      <c r="AS67" s="62">
        <f t="shared" si="175"/>
        <v>2.7584273839167395E-3</v>
      </c>
      <c r="AT67" s="62">
        <f t="shared" si="176"/>
        <v>1.0169213657128833</v>
      </c>
      <c r="AU67" s="62">
        <f t="shared" si="177"/>
        <v>4.006424670793176E-2</v>
      </c>
      <c r="AV67" s="62">
        <f t="shared" si="178"/>
        <v>0</v>
      </c>
      <c r="AW67" s="62">
        <f t="shared" si="179"/>
        <v>0</v>
      </c>
      <c r="AX67" s="62">
        <f t="shared" si="180"/>
        <v>0</v>
      </c>
      <c r="AY67" s="62">
        <f t="shared" si="181"/>
        <v>9.6438910728581743E-3</v>
      </c>
      <c r="AZ67" s="62">
        <f t="shared" si="182"/>
        <v>5.9172746016769593E-3</v>
      </c>
      <c r="BB67" s="62">
        <f t="shared" si="183"/>
        <v>8.0210819523898508E-4</v>
      </c>
      <c r="BC67" s="62">
        <f t="shared" si="184"/>
        <v>0.15672947390554931</v>
      </c>
      <c r="BD67" s="62">
        <f t="shared" si="185"/>
        <v>0</v>
      </c>
      <c r="BE67" s="62">
        <f t="shared" si="186"/>
        <v>3.0764269411783649E-2</v>
      </c>
      <c r="BF67" s="62">
        <f t="shared" si="113"/>
        <v>1.5382134705891825E-2</v>
      </c>
      <c r="BG67" s="62">
        <f t="shared" si="187"/>
        <v>2.4682112002039937E-2</v>
      </c>
      <c r="BH67" s="62">
        <f t="shared" si="188"/>
        <v>1.1517271550003094</v>
      </c>
      <c r="BI67" s="62">
        <f t="shared" si="189"/>
        <v>0.52984864283140354</v>
      </c>
      <c r="BJ67" s="62">
        <f t="shared" si="190"/>
        <v>2.1736908654624711</v>
      </c>
      <c r="BK67" s="62">
        <f t="shared" si="191"/>
        <v>0.62187851216890577</v>
      </c>
      <c r="BL67" s="62">
        <f t="shared" si="192"/>
        <v>-9.2029869337502235E-2</v>
      </c>
      <c r="BM67" s="62">
        <f t="shared" si="193"/>
        <v>0.57071499773457424</v>
      </c>
      <c r="BN67" s="62">
        <f t="shared" si="194"/>
        <v>0.14054443959295182</v>
      </c>
      <c r="BO67" s="62">
        <f t="shared" si="195"/>
        <v>0</v>
      </c>
      <c r="BP67" s="62">
        <f t="shared" si="196"/>
        <v>2.6952392642475611</v>
      </c>
      <c r="BQ67" s="62">
        <f t="shared" si="197"/>
        <v>4.3247701742576226</v>
      </c>
      <c r="BR67" s="113">
        <f t="shared" si="198"/>
        <v>108.96480986787147</v>
      </c>
      <c r="BS67" s="113">
        <f t="shared" si="199"/>
        <v>-16.125363745969594</v>
      </c>
      <c r="BU67" s="62">
        <f t="shared" si="200"/>
        <v>42.332596859365424</v>
      </c>
      <c r="BV67" s="62">
        <f t="shared" si="201"/>
        <v>6.406438155373774E-2</v>
      </c>
      <c r="BW67" s="62">
        <f t="shared" si="202"/>
        <v>2.3309471700531859</v>
      </c>
      <c r="BX67" s="62">
        <f t="shared" si="203"/>
        <v>12.578896830747944</v>
      </c>
      <c r="BY67" s="62">
        <f t="shared" si="204"/>
        <v>0.19568283861505348</v>
      </c>
      <c r="BZ67" s="62">
        <f t="shared" si="205"/>
        <v>41.006207451046542</v>
      </c>
      <c r="CA67" s="62">
        <f t="shared" si="206"/>
        <v>2.2008103760800175</v>
      </c>
      <c r="CB67" s="62">
        <f t="shared" si="207"/>
        <v>0</v>
      </c>
      <c r="CC67" s="62">
        <f t="shared" si="208"/>
        <v>0</v>
      </c>
      <c r="CD67" s="62">
        <f t="shared" si="209"/>
        <v>0</v>
      </c>
      <c r="CE67" s="62">
        <f t="shared" si="210"/>
        <v>0.59429277870330766</v>
      </c>
      <c r="CF67" s="62">
        <f t="shared" si="211"/>
        <v>0.31310208192741495</v>
      </c>
      <c r="CG67" s="62">
        <f t="shared" si="212"/>
        <v>100.00000000000001</v>
      </c>
      <c r="CI67" s="62">
        <f t="shared" si="213"/>
        <v>0.70454517532438088</v>
      </c>
      <c r="CJ67" s="62">
        <f t="shared" si="214"/>
        <v>8.0210819523898508E-4</v>
      </c>
      <c r="CK67" s="62">
        <f t="shared" si="215"/>
        <v>2.2861388486202294E-2</v>
      </c>
      <c r="CL67" s="62">
        <f t="shared" si="216"/>
        <v>0.1575315821007883</v>
      </c>
      <c r="CM67" s="62">
        <f t="shared" si="217"/>
        <v>2.7584273839167395E-3</v>
      </c>
      <c r="CN67" s="62">
        <f t="shared" si="218"/>
        <v>1.0174126758132249</v>
      </c>
      <c r="CO67" s="62">
        <f t="shared" si="219"/>
        <v>3.9244122255349817E-2</v>
      </c>
      <c r="CP67" s="62">
        <f t="shared" si="220"/>
        <v>0</v>
      </c>
      <c r="CQ67" s="62">
        <f t="shared" si="221"/>
        <v>0</v>
      </c>
      <c r="CR67" s="62">
        <f t="shared" si="222"/>
        <v>0</v>
      </c>
      <c r="CS67" s="62">
        <f t="shared" si="223"/>
        <v>7.8196418250435218E-3</v>
      </c>
      <c r="CT67" s="62">
        <f t="shared" si="224"/>
        <v>4.1920214476826208E-3</v>
      </c>
      <c r="CV67" s="62">
        <f t="shared" si="225"/>
        <v>8.0210819523898508E-4</v>
      </c>
      <c r="CW67" s="62">
        <f t="shared" si="226"/>
        <v>0.15672947390554931</v>
      </c>
      <c r="CX67" s="62">
        <f t="shared" si="227"/>
        <v>0</v>
      </c>
      <c r="CY67" s="62">
        <f t="shared" si="228"/>
        <v>2.2861388486202294E-2</v>
      </c>
      <c r="CZ67" s="62">
        <f t="shared" si="143"/>
        <v>1.1430694243101147E-2</v>
      </c>
      <c r="DA67" s="62">
        <f t="shared" si="229"/>
        <v>2.7813428012248669E-2</v>
      </c>
      <c r="DB67" s="62">
        <f t="shared" si="230"/>
        <v>1.1490871490904424</v>
      </c>
      <c r="DC67" s="62">
        <f t="shared" si="231"/>
        <v>0.57043007478918384</v>
      </c>
      <c r="DD67" s="62">
        <f t="shared" si="232"/>
        <v>2.0144224504907378</v>
      </c>
      <c r="DE67" s="62">
        <f t="shared" si="233"/>
        <v>0.57865707430125868</v>
      </c>
      <c r="DF67" s="62">
        <f t="shared" si="234"/>
        <v>-8.2269995120748396E-3</v>
      </c>
      <c r="DG67" s="62">
        <f t="shared" si="235"/>
        <v>0.6104763052397727</v>
      </c>
      <c r="DH67" s="62">
        <f t="shared" si="236"/>
        <v>0.13139055330312066</v>
      </c>
      <c r="DI67" s="62">
        <f t="shared" si="237"/>
        <v>0</v>
      </c>
      <c r="DJ67" s="62">
        <f t="shared" si="238"/>
        <v>1.8724222619273634</v>
      </c>
      <c r="DK67" s="62">
        <f t="shared" si="239"/>
        <v>4.5560208927887178</v>
      </c>
      <c r="DL67" s="62">
        <f t="shared" si="240"/>
        <v>94.787802464173183</v>
      </c>
      <c r="DM67" s="113">
        <f t="shared" si="241"/>
        <v>-1.347636172192396</v>
      </c>
      <c r="DN67" s="114"/>
      <c r="DO67" s="62">
        <f t="shared" si="242"/>
        <v>1.8724222619273634</v>
      </c>
      <c r="DP67" s="62">
        <f t="shared" si="243"/>
        <v>6.4284431547160814</v>
      </c>
      <c r="DQ67" s="62">
        <f t="shared" si="244"/>
        <v>91.042957940318459</v>
      </c>
      <c r="DR67" s="113">
        <f t="shared" si="245"/>
        <v>0.52478608973496743</v>
      </c>
    </row>
    <row r="68" spans="1:122" x14ac:dyDescent="0.25">
      <c r="A68" s="78">
        <f t="shared" si="2"/>
        <v>50</v>
      </c>
      <c r="B68" s="82" t="str">
        <f t="shared" si="3"/>
        <v>50 semi MnO</v>
      </c>
      <c r="C68" s="13" t="s">
        <v>9</v>
      </c>
      <c r="D68" s="5">
        <v>0.26719999999999999</v>
      </c>
      <c r="E68" s="6">
        <f t="shared" si="247"/>
        <v>0.23513600000000001</v>
      </c>
      <c r="F68" s="80" t="str">
        <f t="shared" si="246"/>
        <v>50 Quant CaO</v>
      </c>
      <c r="G68" s="13" t="s">
        <v>6</v>
      </c>
      <c r="H68" s="5">
        <v>4.6909999999999998</v>
      </c>
      <c r="I68" s="10">
        <f t="shared" si="248"/>
        <v>4.1280799999999997</v>
      </c>
      <c r="K68" s="62">
        <v>180</v>
      </c>
      <c r="L68" s="62">
        <v>41.33</v>
      </c>
      <c r="M68" s="62">
        <v>0.12429999999999999</v>
      </c>
      <c r="N68" s="62">
        <v>2.2959999999999998</v>
      </c>
      <c r="O68" s="62">
        <v>11.25</v>
      </c>
      <c r="P68" s="62">
        <v>0.16969999999999999</v>
      </c>
      <c r="Q68" s="62">
        <v>41.51</v>
      </c>
      <c r="R68" s="62">
        <v>2.266</v>
      </c>
      <c r="S68" s="62">
        <v>0.13900000000000001</v>
      </c>
      <c r="T68"/>
      <c r="U68"/>
      <c r="V68" s="62">
        <v>0.45169999999999999</v>
      </c>
      <c r="W68" s="62">
        <v>0.4718</v>
      </c>
      <c r="X68" s="62">
        <v>12</v>
      </c>
      <c r="Y68" s="62">
        <f t="shared" si="157"/>
        <v>100.0085</v>
      </c>
      <c r="AA68" s="62">
        <f t="shared" si="158"/>
        <v>41.326487248583874</v>
      </c>
      <c r="AB68" s="62">
        <f t="shared" si="159"/>
        <v>0.12428943539799117</v>
      </c>
      <c r="AC68" s="62">
        <f t="shared" si="160"/>
        <v>2.29580485658719</v>
      </c>
      <c r="AD68" s="62">
        <f t="shared" si="161"/>
        <v>11.249043831274342</v>
      </c>
      <c r="AE68" s="62">
        <f t="shared" si="162"/>
        <v>0.16968557672597828</v>
      </c>
      <c r="AF68" s="62">
        <f t="shared" si="163"/>
        <v>41.506471949884258</v>
      </c>
      <c r="AG68" s="62">
        <f t="shared" si="164"/>
        <v>2.2658074063704583</v>
      </c>
      <c r="AH68" s="62">
        <f t="shared" si="165"/>
        <v>0.13898818600418966</v>
      </c>
      <c r="AI68" s="62">
        <f t="shared" si="166"/>
        <v>0</v>
      </c>
      <c r="AJ68" s="62">
        <f t="shared" si="167"/>
        <v>0</v>
      </c>
      <c r="AK68" s="62">
        <f t="shared" si="168"/>
        <v>0.45166160876325517</v>
      </c>
      <c r="AL68" s="62">
        <f t="shared" si="169"/>
        <v>0.47175990040846527</v>
      </c>
      <c r="AM68" s="62">
        <f t="shared" si="170"/>
        <v>100</v>
      </c>
      <c r="AO68" s="62">
        <f t="shared" si="171"/>
        <v>0.68780040357133854</v>
      </c>
      <c r="AP68" s="62">
        <f t="shared" si="172"/>
        <v>1.5561466808312403E-3</v>
      </c>
      <c r="AQ68" s="62">
        <f t="shared" si="173"/>
        <v>2.2516720837457729E-2</v>
      </c>
      <c r="AR68" s="62">
        <f t="shared" si="174"/>
        <v>0.1408771926271051</v>
      </c>
      <c r="AS68" s="62">
        <f t="shared" si="175"/>
        <v>2.3919590742314391E-3</v>
      </c>
      <c r="AT68" s="62">
        <f t="shared" si="176"/>
        <v>1.0298248317772813</v>
      </c>
      <c r="AU68" s="62">
        <f t="shared" si="177"/>
        <v>4.040312778834626E-2</v>
      </c>
      <c r="AV68" s="62">
        <f t="shared" si="178"/>
        <v>4.4849366248528449E-3</v>
      </c>
      <c r="AW68" s="62">
        <f t="shared" si="179"/>
        <v>0</v>
      </c>
      <c r="AX68" s="62">
        <f t="shared" si="180"/>
        <v>0</v>
      </c>
      <c r="AY68" s="62">
        <f t="shared" si="181"/>
        <v>5.9429159047796731E-3</v>
      </c>
      <c r="AZ68" s="62">
        <f t="shared" si="182"/>
        <v>6.3162391271718472E-3</v>
      </c>
      <c r="BB68" s="62">
        <f t="shared" si="183"/>
        <v>1.5561466808312403E-3</v>
      </c>
      <c r="BC68" s="62">
        <f t="shared" si="184"/>
        <v>0.13932104594627387</v>
      </c>
      <c r="BD68" s="62">
        <f t="shared" si="185"/>
        <v>4.4849366248528449E-3</v>
      </c>
      <c r="BE68" s="62">
        <f t="shared" si="186"/>
        <v>1.8031784212604884E-2</v>
      </c>
      <c r="BF68" s="62">
        <f t="shared" si="113"/>
        <v>9.0158921063024419E-3</v>
      </c>
      <c r="BG68" s="62">
        <f t="shared" si="187"/>
        <v>3.1387235682043817E-2</v>
      </c>
      <c r="BH68" s="62">
        <f t="shared" si="188"/>
        <v>1.140150601115743</v>
      </c>
      <c r="BI68" s="62">
        <f t="shared" si="189"/>
        <v>0.53076486675599988</v>
      </c>
      <c r="BJ68" s="62">
        <f t="shared" si="190"/>
        <v>2.1481274902091179</v>
      </c>
      <c r="BK68" s="62">
        <f t="shared" si="191"/>
        <v>0.60938573435974297</v>
      </c>
      <c r="BL68" s="62">
        <f t="shared" si="192"/>
        <v>-7.8620867603743094E-2</v>
      </c>
      <c r="BM68" s="62">
        <f t="shared" si="193"/>
        <v>0.57720907785003017</v>
      </c>
      <c r="BN68" s="62">
        <f t="shared" si="194"/>
        <v>0.2695984419766102</v>
      </c>
      <c r="BO68" s="62">
        <f t="shared" si="195"/>
        <v>0.77700382702888049</v>
      </c>
      <c r="BP68" s="62">
        <f t="shared" si="196"/>
        <v>1.5619803035469482</v>
      </c>
      <c r="BQ68" s="62">
        <f t="shared" si="197"/>
        <v>5.4377584980045679</v>
      </c>
      <c r="BR68" s="113">
        <f t="shared" si="198"/>
        <v>105.57452364220663</v>
      </c>
      <c r="BS68" s="113">
        <f t="shared" si="199"/>
        <v>-13.620864712763629</v>
      </c>
      <c r="BU68" s="62">
        <f t="shared" si="200"/>
        <v>44.391390647294983</v>
      </c>
      <c r="BV68" s="62">
        <f t="shared" si="201"/>
        <v>0.12428943539799117</v>
      </c>
      <c r="BW68" s="62">
        <f t="shared" si="202"/>
        <v>1.5440141847942921</v>
      </c>
      <c r="BX68" s="62">
        <f t="shared" si="203"/>
        <v>11.249043831274342</v>
      </c>
      <c r="BY68" s="62">
        <f t="shared" si="204"/>
        <v>0.16968557672597828</v>
      </c>
      <c r="BZ68" s="62">
        <f t="shared" si="205"/>
        <v>41.522373410260123</v>
      </c>
      <c r="CA68" s="62">
        <f t="shared" si="206"/>
        <v>2.2191762775164112</v>
      </c>
      <c r="CB68" s="62">
        <f t="shared" si="207"/>
        <v>0.13898818600418966</v>
      </c>
      <c r="CC68" s="62">
        <f t="shared" si="208"/>
        <v>0</v>
      </c>
      <c r="CD68" s="62">
        <f t="shared" si="209"/>
        <v>0</v>
      </c>
      <c r="CE68" s="62">
        <f t="shared" si="210"/>
        <v>0.36752958898493637</v>
      </c>
      <c r="CF68" s="62">
        <f t="shared" si="211"/>
        <v>0.33641059409950153</v>
      </c>
      <c r="CG68" s="62">
        <f t="shared" si="212"/>
        <v>100</v>
      </c>
      <c r="CI68" s="62">
        <f t="shared" si="213"/>
        <v>0.73880986348165067</v>
      </c>
      <c r="CJ68" s="62">
        <f t="shared" si="214"/>
        <v>1.5561466808312403E-3</v>
      </c>
      <c r="CK68" s="62">
        <f t="shared" si="215"/>
        <v>1.5143332530348099E-2</v>
      </c>
      <c r="CL68" s="62">
        <f t="shared" si="216"/>
        <v>0.1408771926271051</v>
      </c>
      <c r="CM68" s="62">
        <f t="shared" si="217"/>
        <v>2.3919590742314391E-3</v>
      </c>
      <c r="CN68" s="62">
        <f t="shared" si="218"/>
        <v>1.0302193658821399</v>
      </c>
      <c r="CO68" s="62">
        <f t="shared" si="219"/>
        <v>3.9571616931462397E-2</v>
      </c>
      <c r="CP68" s="62">
        <f t="shared" si="220"/>
        <v>4.4849366248528449E-3</v>
      </c>
      <c r="CQ68" s="62">
        <f t="shared" si="221"/>
        <v>0</v>
      </c>
      <c r="CR68" s="62">
        <f t="shared" si="222"/>
        <v>0</v>
      </c>
      <c r="CS68" s="62">
        <f t="shared" si="223"/>
        <v>4.8359156445386365E-3</v>
      </c>
      <c r="CT68" s="62">
        <f t="shared" si="224"/>
        <v>4.5040914995247228E-3</v>
      </c>
      <c r="CV68" s="62">
        <f t="shared" si="225"/>
        <v>1.5561466808312403E-3</v>
      </c>
      <c r="CW68" s="62">
        <f t="shared" si="226"/>
        <v>0.13932104594627387</v>
      </c>
      <c r="CX68" s="62">
        <f t="shared" si="227"/>
        <v>4.4849366248528449E-3</v>
      </c>
      <c r="CY68" s="62">
        <f t="shared" si="228"/>
        <v>1.0658395905495254E-2</v>
      </c>
      <c r="CZ68" s="62">
        <f t="shared" si="143"/>
        <v>5.3291979527476272E-3</v>
      </c>
      <c r="DA68" s="62">
        <f t="shared" si="229"/>
        <v>3.4242418978714773E-2</v>
      </c>
      <c r="DB68" s="62">
        <f t="shared" si="230"/>
        <v>1.1376899519239305</v>
      </c>
      <c r="DC68" s="62">
        <f t="shared" si="231"/>
        <v>0.57772698178673787</v>
      </c>
      <c r="DD68" s="62">
        <f t="shared" si="232"/>
        <v>1.9692518919670214</v>
      </c>
      <c r="DE68" s="62">
        <f t="shared" si="233"/>
        <v>0.55996297013719265</v>
      </c>
      <c r="DF68" s="62">
        <f t="shared" si="234"/>
        <v>1.7764011649545219E-2</v>
      </c>
      <c r="DG68" s="62">
        <f t="shared" si="235"/>
        <v>0.62333968202388434</v>
      </c>
      <c r="DH68" s="62">
        <f t="shared" si="236"/>
        <v>0.249646657465907</v>
      </c>
      <c r="DI68" s="62">
        <f t="shared" si="237"/>
        <v>0.71950122127488692</v>
      </c>
      <c r="DJ68" s="62">
        <f t="shared" si="238"/>
        <v>0.85494283557314577</v>
      </c>
      <c r="DK68" s="62">
        <f t="shared" si="239"/>
        <v>5.4933802493586015</v>
      </c>
      <c r="DL68" s="62">
        <f t="shared" si="240"/>
        <v>89.832716620748798</v>
      </c>
      <c r="DM68" s="113">
        <f t="shared" si="241"/>
        <v>2.8498124155786635</v>
      </c>
      <c r="DN68" s="114"/>
      <c r="DO68" s="62">
        <f t="shared" si="242"/>
        <v>0.85494283557314577</v>
      </c>
      <c r="DP68" s="62">
        <f t="shared" si="243"/>
        <v>6.3483230849317476</v>
      </c>
      <c r="DQ68" s="62">
        <f t="shared" si="244"/>
        <v>88.122830949602502</v>
      </c>
      <c r="DR68" s="113">
        <f t="shared" si="245"/>
        <v>3.7047552511518091</v>
      </c>
    </row>
    <row r="69" spans="1:122" x14ac:dyDescent="0.25">
      <c r="A69" s="78">
        <f t="shared" si="2"/>
        <v>50</v>
      </c>
      <c r="B69" s="82" t="str">
        <f t="shared" si="3"/>
        <v>50 semi Fe2O3</v>
      </c>
      <c r="C69" s="13" t="s">
        <v>10</v>
      </c>
      <c r="D69" s="5">
        <v>18.93</v>
      </c>
      <c r="E69" s="6">
        <f t="shared" si="247"/>
        <v>16.6584</v>
      </c>
      <c r="F69" s="80" t="str">
        <f t="shared" si="246"/>
        <v>50 Quant Na2O</v>
      </c>
      <c r="G69" s="13" t="s">
        <v>26</v>
      </c>
      <c r="H69" s="5">
        <v>-2.8000000000000001E-2</v>
      </c>
      <c r="I69" s="10">
        <f t="shared" si="248"/>
        <v>-2.4639999999999999E-2</v>
      </c>
      <c r="K69" s="62">
        <v>190</v>
      </c>
      <c r="L69" s="62">
        <v>40.06</v>
      </c>
      <c r="M69"/>
      <c r="N69" s="62">
        <v>1.552</v>
      </c>
      <c r="O69" s="62">
        <v>13.08</v>
      </c>
      <c r="P69" s="62">
        <v>0.17180000000000001</v>
      </c>
      <c r="Q69" s="62">
        <v>43.51</v>
      </c>
      <c r="R69" s="62">
        <v>0.59860000000000002</v>
      </c>
      <c r="S69"/>
      <c r="T69"/>
      <c r="U69"/>
      <c r="V69" s="62">
        <v>0.51459999999999995</v>
      </c>
      <c r="W69" s="62">
        <v>0.51229999999999998</v>
      </c>
      <c r="X69" s="62">
        <v>14</v>
      </c>
      <c r="Y69" s="62">
        <f t="shared" si="157"/>
        <v>99.999299999999991</v>
      </c>
      <c r="AA69" s="62">
        <f t="shared" si="158"/>
        <v>40.060280421962958</v>
      </c>
      <c r="AB69" s="62">
        <f t="shared" si="159"/>
        <v>0</v>
      </c>
      <c r="AC69" s="62">
        <f t="shared" si="160"/>
        <v>1.5520108640760488</v>
      </c>
      <c r="AD69" s="62">
        <f t="shared" si="161"/>
        <v>13.080091560640925</v>
      </c>
      <c r="AE69" s="62">
        <f t="shared" si="162"/>
        <v>0.17180120260841827</v>
      </c>
      <c r="AF69" s="62">
        <f t="shared" si="163"/>
        <v>43.510304572132007</v>
      </c>
      <c r="AG69" s="62">
        <f t="shared" si="164"/>
        <v>0.59860419022933165</v>
      </c>
      <c r="AH69" s="62">
        <f t="shared" si="165"/>
        <v>0</v>
      </c>
      <c r="AI69" s="62">
        <f t="shared" si="166"/>
        <v>0</v>
      </c>
      <c r="AJ69" s="62">
        <f t="shared" si="167"/>
        <v>0</v>
      </c>
      <c r="AK69" s="62">
        <f t="shared" si="168"/>
        <v>0.51460360222521551</v>
      </c>
      <c r="AL69" s="62">
        <f t="shared" si="169"/>
        <v>0.51230358612510285</v>
      </c>
      <c r="AM69" s="62">
        <f t="shared" si="170"/>
        <v>100.00000000000001</v>
      </c>
      <c r="AO69" s="62">
        <f t="shared" si="171"/>
        <v>0.66672681071753281</v>
      </c>
      <c r="AP69" s="62">
        <f t="shared" si="172"/>
        <v>0</v>
      </c>
      <c r="AQ69" s="62">
        <f t="shared" si="173"/>
        <v>1.5221762103531275E-2</v>
      </c>
      <c r="AR69" s="62">
        <f t="shared" si="174"/>
        <v>0.1638082850424662</v>
      </c>
      <c r="AS69" s="62">
        <f t="shared" si="175"/>
        <v>2.4217818241953522E-3</v>
      </c>
      <c r="AT69" s="62">
        <f t="shared" si="176"/>
        <v>1.0795422974199345</v>
      </c>
      <c r="AU69" s="62">
        <f t="shared" si="177"/>
        <v>1.0674111808654274E-2</v>
      </c>
      <c r="AV69" s="62">
        <f t="shared" si="178"/>
        <v>0</v>
      </c>
      <c r="AW69" s="62">
        <f t="shared" si="179"/>
        <v>0</v>
      </c>
      <c r="AX69" s="62">
        <f t="shared" si="180"/>
        <v>0</v>
      </c>
      <c r="AY69" s="62">
        <f t="shared" si="181"/>
        <v>6.7711000292791515E-3</v>
      </c>
      <c r="AZ69" s="62">
        <f t="shared" si="182"/>
        <v>6.8590652848453991E-3</v>
      </c>
      <c r="BB69" s="62">
        <f t="shared" si="183"/>
        <v>0</v>
      </c>
      <c r="BC69" s="62">
        <f t="shared" si="184"/>
        <v>0.1638082850424662</v>
      </c>
      <c r="BD69" s="62">
        <f t="shared" si="185"/>
        <v>0</v>
      </c>
      <c r="BE69" s="62">
        <f t="shared" si="186"/>
        <v>1.5221762103531275E-2</v>
      </c>
      <c r="BF69" s="62">
        <f t="shared" si="113"/>
        <v>7.6108810517656377E-3</v>
      </c>
      <c r="BG69" s="62">
        <f t="shared" si="187"/>
        <v>3.0632307568886361E-3</v>
      </c>
      <c r="BH69" s="62">
        <f t="shared" si="188"/>
        <v>1.2427091335297074</v>
      </c>
      <c r="BI69" s="62">
        <f t="shared" si="189"/>
        <v>0.63925212558644695</v>
      </c>
      <c r="BJ69" s="62">
        <f t="shared" si="190"/>
        <v>1.9440046951578795</v>
      </c>
      <c r="BK69" s="62">
        <f t="shared" si="191"/>
        <v>0.6034570079432604</v>
      </c>
      <c r="BL69" s="62">
        <f t="shared" si="192"/>
        <v>3.5795117643186547E-2</v>
      </c>
      <c r="BM69" s="62">
        <f t="shared" si="193"/>
        <v>0.64992623739510125</v>
      </c>
      <c r="BN69" s="62">
        <f t="shared" si="194"/>
        <v>0</v>
      </c>
      <c r="BO69" s="62">
        <f t="shared" si="195"/>
        <v>0</v>
      </c>
      <c r="BP69" s="62">
        <f t="shared" si="196"/>
        <v>1.1710376676390206</v>
      </c>
      <c r="BQ69" s="62">
        <f t="shared" si="197"/>
        <v>0.47131975609509758</v>
      </c>
      <c r="BR69" s="113">
        <f t="shared" si="198"/>
        <v>92.850076396655538</v>
      </c>
      <c r="BS69" s="113">
        <f t="shared" si="199"/>
        <v>5.5075661796103308</v>
      </c>
      <c r="BU69" s="62">
        <f t="shared" si="200"/>
        <v>42.866877628043397</v>
      </c>
      <c r="BV69" s="62">
        <f t="shared" si="201"/>
        <v>0</v>
      </c>
      <c r="BW69" s="62">
        <f t="shared" si="202"/>
        <v>0.84797176660236628</v>
      </c>
      <c r="BX69" s="62">
        <f t="shared" si="203"/>
        <v>13.080091560640925</v>
      </c>
      <c r="BY69" s="62">
        <f t="shared" si="204"/>
        <v>0.17180120260841827</v>
      </c>
      <c r="BZ69" s="62">
        <f t="shared" si="205"/>
        <v>43.511177287841015</v>
      </c>
      <c r="CA69" s="62">
        <f t="shared" si="206"/>
        <v>0.60799108943762614</v>
      </c>
      <c r="CB69" s="62">
        <f t="shared" si="207"/>
        <v>0</v>
      </c>
      <c r="CC69" s="62">
        <f t="shared" si="208"/>
        <v>0</v>
      </c>
      <c r="CD69" s="62">
        <f t="shared" si="209"/>
        <v>0</v>
      </c>
      <c r="CE69" s="62">
        <f t="shared" si="210"/>
        <v>0.41827342411396878</v>
      </c>
      <c r="CF69" s="62">
        <f t="shared" si="211"/>
        <v>0.36812386506705541</v>
      </c>
      <c r="CG69" s="62">
        <f t="shared" si="212"/>
        <v>100.00000000000001</v>
      </c>
      <c r="CI69" s="62">
        <f t="shared" si="213"/>
        <v>0.71343725768566857</v>
      </c>
      <c r="CJ69" s="62">
        <f t="shared" si="214"/>
        <v>0</v>
      </c>
      <c r="CK69" s="62">
        <f t="shared" si="215"/>
        <v>8.3167101471397255E-3</v>
      </c>
      <c r="CL69" s="62">
        <f t="shared" si="216"/>
        <v>0.1638082850424662</v>
      </c>
      <c r="CM69" s="62">
        <f t="shared" si="217"/>
        <v>2.4217818241953522E-3</v>
      </c>
      <c r="CN69" s="62">
        <f t="shared" si="218"/>
        <v>1.0795639505324732</v>
      </c>
      <c r="CO69" s="62">
        <f t="shared" si="219"/>
        <v>1.0841495888688055E-2</v>
      </c>
      <c r="CP69" s="62">
        <f t="shared" si="220"/>
        <v>0</v>
      </c>
      <c r="CQ69" s="62">
        <f t="shared" si="221"/>
        <v>0</v>
      </c>
      <c r="CR69" s="62">
        <f t="shared" si="222"/>
        <v>0</v>
      </c>
      <c r="CS69" s="62">
        <f t="shared" si="223"/>
        <v>5.5035976857101153E-3</v>
      </c>
      <c r="CT69" s="62">
        <f t="shared" si="224"/>
        <v>4.9286901200569742E-3</v>
      </c>
      <c r="CV69" s="62">
        <f t="shared" si="225"/>
        <v>0</v>
      </c>
      <c r="CW69" s="62">
        <f t="shared" si="226"/>
        <v>0.1638082850424662</v>
      </c>
      <c r="CX69" s="62">
        <f t="shared" si="227"/>
        <v>0</v>
      </c>
      <c r="CY69" s="62">
        <f t="shared" si="228"/>
        <v>8.3167101471397255E-3</v>
      </c>
      <c r="CZ69" s="62">
        <f t="shared" si="143"/>
        <v>4.1583550735698627E-3</v>
      </c>
      <c r="DA69" s="62">
        <f t="shared" si="229"/>
        <v>6.6831408151181923E-3</v>
      </c>
      <c r="DB69" s="62">
        <f t="shared" si="230"/>
        <v>1.2391108765840166</v>
      </c>
      <c r="DC69" s="62">
        <f t="shared" si="231"/>
        <v>0.67838798427805613</v>
      </c>
      <c r="DD69" s="62">
        <f t="shared" si="232"/>
        <v>1.8265519220578246</v>
      </c>
      <c r="DE69" s="62">
        <f t="shared" si="233"/>
        <v>0.56072289230596062</v>
      </c>
      <c r="DF69" s="62">
        <f t="shared" si="234"/>
        <v>0.11766509197209551</v>
      </c>
      <c r="DG69" s="62">
        <f t="shared" si="235"/>
        <v>0.68922948016674423</v>
      </c>
      <c r="DH69" s="62">
        <f t="shared" si="236"/>
        <v>0</v>
      </c>
      <c r="DI69" s="62">
        <f t="shared" si="237"/>
        <v>0</v>
      </c>
      <c r="DJ69" s="62">
        <f t="shared" si="238"/>
        <v>0.60333389578226371</v>
      </c>
      <c r="DK69" s="62">
        <f t="shared" si="239"/>
        <v>0.96965394073122779</v>
      </c>
      <c r="DL69" s="62">
        <f t="shared" si="240"/>
        <v>81.355036086138654</v>
      </c>
      <c r="DM69" s="113">
        <f t="shared" si="241"/>
        <v>17.071976077347848</v>
      </c>
      <c r="DN69" s="114"/>
      <c r="DO69" s="62">
        <f t="shared" si="242"/>
        <v>0.60333389578226371</v>
      </c>
      <c r="DP69" s="62">
        <f t="shared" si="243"/>
        <v>1.5729878365134915</v>
      </c>
      <c r="DQ69" s="62">
        <f t="shared" si="244"/>
        <v>80.148368294574126</v>
      </c>
      <c r="DR69" s="113">
        <f t="shared" si="245"/>
        <v>17.675309973130112</v>
      </c>
    </row>
    <row r="70" spans="1:122" x14ac:dyDescent="0.25">
      <c r="A70" s="78">
        <f t="shared" ref="A70:A133" si="249">A69</f>
        <v>50</v>
      </c>
      <c r="B70" s="82" t="str">
        <f t="shared" ref="B70:B133" si="250">A70&amp;" semi "&amp;C70</f>
        <v>50 semi NiO</v>
      </c>
      <c r="C70" s="13" t="s">
        <v>11</v>
      </c>
      <c r="D70" s="5">
        <v>0.60129999999999995</v>
      </c>
      <c r="E70" s="6">
        <f t="shared" si="247"/>
        <v>0.52914399999999995</v>
      </c>
      <c r="F70" s="80" t="str">
        <f t="shared" si="246"/>
        <v>50 Quant K2O</v>
      </c>
      <c r="G70" s="13" t="s">
        <v>13</v>
      </c>
      <c r="H70" s="5">
        <v>7.0000000000000001E-3</v>
      </c>
      <c r="I70" s="10">
        <f t="shared" si="248"/>
        <v>6.1599999999999997E-3</v>
      </c>
      <c r="K70" s="62">
        <v>200</v>
      </c>
      <c r="L70" s="62">
        <v>41.99</v>
      </c>
      <c r="M70" s="62">
        <v>0.1019</v>
      </c>
      <c r="N70" s="62">
        <v>4.8070000000000004</v>
      </c>
      <c r="O70" s="62">
        <v>9.6910000000000007</v>
      </c>
      <c r="P70" s="62">
        <v>0.13059999999999999</v>
      </c>
      <c r="Q70" s="62">
        <v>35.979999999999997</v>
      </c>
      <c r="R70" s="62">
        <v>5.8860000000000001</v>
      </c>
      <c r="S70" s="62">
        <v>0.3054</v>
      </c>
      <c r="T70" s="62">
        <v>0.17460000000000001</v>
      </c>
      <c r="U70" s="62">
        <v>3.1449999999999999E-2</v>
      </c>
      <c r="V70" s="62">
        <v>0.48449999999999999</v>
      </c>
      <c r="W70" s="62">
        <v>0.41570000000000001</v>
      </c>
      <c r="X70" s="62">
        <v>10</v>
      </c>
      <c r="Y70" s="62">
        <f t="shared" si="157"/>
        <v>99.99815000000001</v>
      </c>
      <c r="AA70" s="62">
        <f t="shared" si="158"/>
        <v>41.990776829371342</v>
      </c>
      <c r="AB70" s="62">
        <f t="shared" si="159"/>
        <v>0.10190188518487592</v>
      </c>
      <c r="AC70" s="62">
        <f t="shared" si="160"/>
        <v>4.8070889311452261</v>
      </c>
      <c r="AD70" s="62">
        <f t="shared" si="161"/>
        <v>9.691179286816805</v>
      </c>
      <c r="AE70" s="62">
        <f t="shared" si="162"/>
        <v>0.13060241614469864</v>
      </c>
      <c r="AF70" s="62">
        <f t="shared" si="163"/>
        <v>35.980665642314378</v>
      </c>
      <c r="AG70" s="62">
        <f t="shared" si="164"/>
        <v>5.8861088930145202</v>
      </c>
      <c r="AH70" s="62">
        <f t="shared" si="165"/>
        <v>0.30540565000452502</v>
      </c>
      <c r="AI70" s="62">
        <f t="shared" si="166"/>
        <v>0.17460323015975796</v>
      </c>
      <c r="AJ70" s="62">
        <f t="shared" si="167"/>
        <v>3.1450581835763956E-2</v>
      </c>
      <c r="AK70" s="62">
        <f t="shared" si="168"/>
        <v>0.48450896341582311</v>
      </c>
      <c r="AL70" s="62">
        <f t="shared" si="169"/>
        <v>0.41570769059227591</v>
      </c>
      <c r="AM70" s="62">
        <f t="shared" si="170"/>
        <v>100</v>
      </c>
      <c r="AO70" s="62">
        <f t="shared" si="171"/>
        <v>0.69885623415779885</v>
      </c>
      <c r="AP70" s="62">
        <f t="shared" si="172"/>
        <v>1.2758468158867648E-3</v>
      </c>
      <c r="AQ70" s="62">
        <f t="shared" si="173"/>
        <v>4.7146811800168949E-2</v>
      </c>
      <c r="AR70" s="62">
        <f t="shared" si="174"/>
        <v>0.12136730478167572</v>
      </c>
      <c r="AS70" s="62">
        <f t="shared" si="175"/>
        <v>1.8410264469227325E-3</v>
      </c>
      <c r="AT70" s="62">
        <f t="shared" si="176"/>
        <v>0.89272301888415106</v>
      </c>
      <c r="AU70" s="62">
        <f t="shared" si="177"/>
        <v>0.10495914573849002</v>
      </c>
      <c r="AV70" s="62">
        <f t="shared" si="178"/>
        <v>9.8549741853670558E-3</v>
      </c>
      <c r="AW70" s="62">
        <f t="shared" si="179"/>
        <v>3.7070749503133322E-3</v>
      </c>
      <c r="AX70" s="62">
        <f t="shared" si="180"/>
        <v>4.4315318917520019E-4</v>
      </c>
      <c r="AY70" s="62">
        <f t="shared" si="181"/>
        <v>6.3751179396818831E-3</v>
      </c>
      <c r="AZ70" s="62">
        <f t="shared" si="182"/>
        <v>5.5657744087866641E-3</v>
      </c>
      <c r="BB70" s="62">
        <f t="shared" si="183"/>
        <v>1.2758468158867648E-3</v>
      </c>
      <c r="BC70" s="62">
        <f t="shared" si="184"/>
        <v>0.12009145796578896</v>
      </c>
      <c r="BD70" s="62">
        <f t="shared" si="185"/>
        <v>9.8549741853670558E-3</v>
      </c>
      <c r="BE70" s="62">
        <f t="shared" si="186"/>
        <v>3.7291837614801891E-2</v>
      </c>
      <c r="BF70" s="62">
        <f t="shared" si="113"/>
        <v>1.8645918807400946E-2</v>
      </c>
      <c r="BG70" s="62">
        <f t="shared" si="187"/>
        <v>8.6313226931089074E-2</v>
      </c>
      <c r="BH70" s="62">
        <f t="shared" si="188"/>
        <v>0.9283422763657736</v>
      </c>
      <c r="BI70" s="62">
        <f t="shared" si="189"/>
        <v>0.28674656626253958</v>
      </c>
      <c r="BJ70" s="62">
        <f t="shared" si="190"/>
        <v>3.2375009349398849</v>
      </c>
      <c r="BK70" s="62">
        <f t="shared" si="191"/>
        <v>0.64159571010323402</v>
      </c>
      <c r="BL70" s="62">
        <f t="shared" si="192"/>
        <v>-0.35484914384069444</v>
      </c>
      <c r="BM70" s="62">
        <f t="shared" si="193"/>
        <v>0.40283653300228339</v>
      </c>
      <c r="BN70" s="62">
        <f t="shared" si="194"/>
        <v>0.31671576715698047</v>
      </c>
      <c r="BO70" s="62">
        <f t="shared" si="195"/>
        <v>2.4463953435204435</v>
      </c>
      <c r="BP70" s="62">
        <f t="shared" si="196"/>
        <v>4.6286563605429638</v>
      </c>
      <c r="BQ70" s="62">
        <f t="shared" si="197"/>
        <v>21.42636525237889</v>
      </c>
      <c r="BR70" s="113">
        <f t="shared" si="198"/>
        <v>159.26949458171345</v>
      </c>
      <c r="BS70" s="113">
        <f t="shared" si="199"/>
        <v>-88.087627305312708</v>
      </c>
      <c r="BU70" s="62">
        <f t="shared" si="200"/>
        <v>45.191195302563088</v>
      </c>
      <c r="BV70" s="62">
        <f t="shared" si="201"/>
        <v>0.10190188518487592</v>
      </c>
      <c r="BW70" s="62">
        <f t="shared" si="202"/>
        <v>3.8940738217657023</v>
      </c>
      <c r="BX70" s="62">
        <f t="shared" si="203"/>
        <v>9.691179286816805</v>
      </c>
      <c r="BY70" s="62">
        <f t="shared" si="204"/>
        <v>0.13060241614469864</v>
      </c>
      <c r="BZ70" s="62">
        <f t="shared" si="205"/>
        <v>36.03801064999702</v>
      </c>
      <c r="CA70" s="62">
        <f t="shared" si="206"/>
        <v>5.7178356342092318</v>
      </c>
      <c r="CB70" s="62">
        <f t="shared" si="207"/>
        <v>0.30540565000452502</v>
      </c>
      <c r="CC70" s="62">
        <f t="shared" si="208"/>
        <v>0.17460323015975796</v>
      </c>
      <c r="CD70" s="62">
        <f t="shared" si="209"/>
        <v>3.1450581835763956E-2</v>
      </c>
      <c r="CE70" s="62">
        <f t="shared" si="210"/>
        <v>0.39401112630583662</v>
      </c>
      <c r="CF70" s="62">
        <f t="shared" si="211"/>
        <v>0.2925665555812782</v>
      </c>
      <c r="CG70" s="62">
        <f t="shared" si="212"/>
        <v>100</v>
      </c>
      <c r="CI70" s="62">
        <f t="shared" si="213"/>
        <v>0.75212108350774876</v>
      </c>
      <c r="CJ70" s="62">
        <f t="shared" si="214"/>
        <v>1.2758468158867648E-3</v>
      </c>
      <c r="CK70" s="62">
        <f t="shared" si="215"/>
        <v>3.8192171653253261E-2</v>
      </c>
      <c r="CL70" s="62">
        <f t="shared" si="216"/>
        <v>0.12136730478167572</v>
      </c>
      <c r="CM70" s="62">
        <f t="shared" si="217"/>
        <v>1.8410264469227325E-3</v>
      </c>
      <c r="CN70" s="62">
        <f t="shared" si="218"/>
        <v>0.89414581658570824</v>
      </c>
      <c r="CO70" s="62">
        <f t="shared" si="219"/>
        <v>0.10195855267848131</v>
      </c>
      <c r="CP70" s="62">
        <f t="shared" si="220"/>
        <v>9.8549741853670558E-3</v>
      </c>
      <c r="CQ70" s="62">
        <f t="shared" si="221"/>
        <v>3.7070749503133322E-3</v>
      </c>
      <c r="CR70" s="62">
        <f t="shared" si="222"/>
        <v>4.4315318917520019E-4</v>
      </c>
      <c r="CS70" s="62">
        <f t="shared" si="223"/>
        <v>5.1843569250767975E-3</v>
      </c>
      <c r="CT70" s="62">
        <f t="shared" si="224"/>
        <v>3.9170779968038319E-3</v>
      </c>
      <c r="CV70" s="62">
        <f t="shared" si="225"/>
        <v>1.2758468158867648E-3</v>
      </c>
      <c r="CW70" s="62">
        <f t="shared" si="226"/>
        <v>0.12009145796578896</v>
      </c>
      <c r="CX70" s="62">
        <f t="shared" si="227"/>
        <v>9.8549741853670558E-3</v>
      </c>
      <c r="CY70" s="62">
        <f t="shared" si="228"/>
        <v>2.8337197467886203E-2</v>
      </c>
      <c r="CZ70" s="62">
        <f t="shared" si="143"/>
        <v>1.4168598733943102E-2</v>
      </c>
      <c r="DA70" s="62">
        <f t="shared" si="229"/>
        <v>8.7789953944538202E-2</v>
      </c>
      <c r="DB70" s="62">
        <f t="shared" si="230"/>
        <v>0.92828834705388186</v>
      </c>
      <c r="DC70" s="62">
        <f t="shared" si="231"/>
        <v>0.34305914770560858</v>
      </c>
      <c r="DD70" s="62">
        <f t="shared" si="232"/>
        <v>2.7059134066597736</v>
      </c>
      <c r="DE70" s="62">
        <f t="shared" si="233"/>
        <v>0.58522919934827322</v>
      </c>
      <c r="DF70" s="62">
        <f t="shared" si="234"/>
        <v>-0.24217005164266464</v>
      </c>
      <c r="DG70" s="62">
        <f t="shared" si="235"/>
        <v>0.45614852138534373</v>
      </c>
      <c r="DH70" s="62">
        <f t="shared" si="236"/>
        <v>0.27969986880851005</v>
      </c>
      <c r="DI70" s="62">
        <f t="shared" si="237"/>
        <v>2.1604748724027543</v>
      </c>
      <c r="DJ70" s="62">
        <f t="shared" si="238"/>
        <v>3.1061371614035762</v>
      </c>
      <c r="DK70" s="62">
        <f t="shared" si="239"/>
        <v>19.245914396020869</v>
      </c>
      <c r="DL70" s="62">
        <f t="shared" si="240"/>
        <v>128.29794944219168</v>
      </c>
      <c r="DM70" s="113">
        <f t="shared" si="241"/>
        <v>-53.090175740827391</v>
      </c>
      <c r="DN70" s="114"/>
      <c r="DO70" s="62">
        <f t="shared" si="242"/>
        <v>3.1061371614035762</v>
      </c>
      <c r="DP70" s="62">
        <f t="shared" si="243"/>
        <v>22.352051557424446</v>
      </c>
      <c r="DQ70" s="62">
        <f t="shared" si="244"/>
        <v>122.08567511938453</v>
      </c>
      <c r="DR70" s="114">
        <f t="shared" si="245"/>
        <v>-49.984038579423817</v>
      </c>
    </row>
    <row r="71" spans="1:122" x14ac:dyDescent="0.25">
      <c r="A71" s="78">
        <f t="shared" si="249"/>
        <v>50</v>
      </c>
      <c r="B71" s="82" t="str">
        <f t="shared" si="250"/>
        <v>50 semi LOI</v>
      </c>
      <c r="C71" s="4" t="s">
        <v>12</v>
      </c>
      <c r="D71" s="5">
        <v>12</v>
      </c>
      <c r="E71" s="5"/>
      <c r="F71" s="80" t="str">
        <f t="shared" si="246"/>
        <v>50 Quant P2O5</v>
      </c>
      <c r="G71" s="13" t="s">
        <v>35</v>
      </c>
      <c r="H71" s="5">
        <v>6.0000000000000001E-3</v>
      </c>
      <c r="I71" s="10">
        <f t="shared" si="248"/>
        <v>5.28E-3</v>
      </c>
      <c r="K71" s="62">
        <v>210</v>
      </c>
      <c r="L71" s="62">
        <v>41.99</v>
      </c>
      <c r="M71" s="62">
        <v>5.8860000000000001</v>
      </c>
      <c r="N71" s="62">
        <v>4.8070000000000004</v>
      </c>
      <c r="O71" s="62">
        <v>0.13059999999999999</v>
      </c>
      <c r="P71" s="62">
        <v>0.48449999999999999</v>
      </c>
      <c r="Q71" s="62">
        <v>35.979999999999997</v>
      </c>
      <c r="R71" s="62">
        <v>0.17460000000000001</v>
      </c>
      <c r="S71" s="62">
        <v>0.3054</v>
      </c>
      <c r="T71" s="62">
        <v>3.1449999999999999E-2</v>
      </c>
      <c r="U71"/>
      <c r="V71" s="62">
        <v>0.1019</v>
      </c>
      <c r="W71" s="62">
        <v>9.6910000000000007</v>
      </c>
      <c r="X71" s="62">
        <v>12</v>
      </c>
      <c r="Y71" s="62">
        <f t="shared" si="157"/>
        <v>99.582450000000009</v>
      </c>
      <c r="AA71" s="62">
        <f t="shared" si="158"/>
        <v>42.16606440191017</v>
      </c>
      <c r="AB71" s="62">
        <f t="shared" si="159"/>
        <v>5.9106800445259173</v>
      </c>
      <c r="AC71" s="62">
        <f t="shared" si="160"/>
        <v>4.827155788996957</v>
      </c>
      <c r="AD71" s="62">
        <f t="shared" si="161"/>
        <v>0.13114760683232837</v>
      </c>
      <c r="AE71" s="62">
        <f t="shared" si="162"/>
        <v>0.48653151232973274</v>
      </c>
      <c r="AF71" s="62">
        <f t="shared" si="163"/>
        <v>36.130864424404095</v>
      </c>
      <c r="AG71" s="62">
        <f t="shared" si="164"/>
        <v>0.1753320991801266</v>
      </c>
      <c r="AH71" s="62">
        <f t="shared" si="165"/>
        <v>0.30668054461403588</v>
      </c>
      <c r="AI71" s="62">
        <f t="shared" si="166"/>
        <v>3.1581870098596691E-2</v>
      </c>
      <c r="AJ71" s="62">
        <f t="shared" si="167"/>
        <v>0</v>
      </c>
      <c r="AK71" s="62">
        <f t="shared" si="168"/>
        <v>0.1023272675054691</v>
      </c>
      <c r="AL71" s="62">
        <f t="shared" si="169"/>
        <v>9.7316344396025602</v>
      </c>
      <c r="AM71" s="62">
        <f t="shared" si="170"/>
        <v>99.999999999999986</v>
      </c>
      <c r="AO71" s="62">
        <f t="shared" si="171"/>
        <v>0.70177356082067355</v>
      </c>
      <c r="AP71" s="62">
        <f t="shared" si="172"/>
        <v>7.4003756661148334E-2</v>
      </c>
      <c r="AQ71" s="62">
        <f t="shared" si="173"/>
        <v>4.7343622881492325E-2</v>
      </c>
      <c r="AR71" s="62">
        <f t="shared" si="174"/>
        <v>1.6424246315883328E-3</v>
      </c>
      <c r="AS71" s="62">
        <f t="shared" si="175"/>
        <v>6.8583523023644311E-3</v>
      </c>
      <c r="AT71" s="62">
        <f t="shared" si="176"/>
        <v>0.89644962893391522</v>
      </c>
      <c r="AU71" s="62">
        <f t="shared" si="177"/>
        <v>3.1264639654088196E-3</v>
      </c>
      <c r="AV71" s="62">
        <f t="shared" si="178"/>
        <v>9.8961130885458493E-3</v>
      </c>
      <c r="AW71" s="62">
        <f t="shared" si="179"/>
        <v>6.7052802757105502E-4</v>
      </c>
      <c r="AX71" s="62">
        <f t="shared" si="180"/>
        <v>0</v>
      </c>
      <c r="AY71" s="62">
        <f t="shared" si="181"/>
        <v>1.3464114145456459E-3</v>
      </c>
      <c r="AZ71" s="62">
        <f t="shared" si="182"/>
        <v>0.13029367304327968</v>
      </c>
      <c r="BC71" s="62">
        <f t="shared" si="184"/>
        <v>1.6424246315883328E-3</v>
      </c>
      <c r="BD71" s="62">
        <f t="shared" si="185"/>
        <v>9.8961130885458493E-3</v>
      </c>
      <c r="BE71" s="62">
        <f t="shared" si="186"/>
        <v>3.7447509792946476E-2</v>
      </c>
      <c r="BF71" s="62">
        <f t="shared" si="113"/>
        <v>1.8723754896473238E-2</v>
      </c>
      <c r="BG71" s="62">
        <f t="shared" si="187"/>
        <v>-1.5597290931064418E-2</v>
      </c>
      <c r="BH71" s="62">
        <f t="shared" si="188"/>
        <v>0.92054769679893245</v>
      </c>
      <c r="BI71" s="62">
        <f t="shared" si="189"/>
        <v>0.69702687548634734</v>
      </c>
      <c r="BJ71" s="62">
        <f t="shared" si="190"/>
        <v>1.3206774791239211</v>
      </c>
      <c r="BK71" s="62">
        <f t="shared" si="191"/>
        <v>0.22352082131258508</v>
      </c>
      <c r="BL71" s="62">
        <f t="shared" si="192"/>
        <v>0.47350605417376224</v>
      </c>
      <c r="BM71" s="62">
        <f t="shared" si="193"/>
        <v>0.71004945254030205</v>
      </c>
      <c r="BN71" s="62">
        <f t="shared" si="194"/>
        <v>0</v>
      </c>
      <c r="BO71" s="62">
        <f t="shared" si="195"/>
        <v>1.3937216701091888</v>
      </c>
      <c r="BP71" s="62">
        <f t="shared" si="196"/>
        <v>2.6369649084984665</v>
      </c>
      <c r="BQ71" s="62">
        <f t="shared" si="197"/>
        <v>-2.19664853979718</v>
      </c>
      <c r="BR71" s="113">
        <f t="shared" si="198"/>
        <v>31.479613217488982</v>
      </c>
      <c r="BS71" s="113">
        <f t="shared" si="199"/>
        <v>66.686348743700535</v>
      </c>
      <c r="BU71" s="62">
        <f t="shared" si="200"/>
        <v>45.402241539899848</v>
      </c>
      <c r="BV71" s="62">
        <f t="shared" si="201"/>
        <v>5.9106800445259173</v>
      </c>
      <c r="BW71" s="62">
        <f t="shared" si="202"/>
        <v>3.9128523873433521</v>
      </c>
      <c r="BX71" s="62">
        <f t="shared" si="203"/>
        <v>0.13114760683232837</v>
      </c>
      <c r="BY71" s="62">
        <f t="shared" si="204"/>
        <v>0.48653151232973274</v>
      </c>
      <c r="BZ71" s="62">
        <f t="shared" si="205"/>
        <v>36.187082941221064</v>
      </c>
      <c r="CA71" s="62">
        <f t="shared" si="206"/>
        <v>0.19894094064767434</v>
      </c>
      <c r="CB71" s="62">
        <f t="shared" si="207"/>
        <v>0.30668054461403588</v>
      </c>
      <c r="CC71" s="62">
        <f t="shared" si="208"/>
        <v>3.1581870098596691E-2</v>
      </c>
      <c r="CD71" s="62">
        <f t="shared" si="209"/>
        <v>0</v>
      </c>
      <c r="CE71" s="62">
        <f t="shared" si="210"/>
        <v>8.5896243062909189E-2</v>
      </c>
      <c r="CF71" s="62">
        <f t="shared" si="211"/>
        <v>7.5794844586571219</v>
      </c>
      <c r="CG71" s="62">
        <f t="shared" si="212"/>
        <v>99.999999999999986</v>
      </c>
      <c r="CI71" s="62">
        <f t="shared" si="213"/>
        <v>0.75563354480985012</v>
      </c>
      <c r="CJ71" s="62">
        <f t="shared" si="214"/>
        <v>7.4003756661148334E-2</v>
      </c>
      <c r="CK71" s="62">
        <f t="shared" si="215"/>
        <v>3.8376347463155672E-2</v>
      </c>
      <c r="CL71" s="62">
        <f t="shared" si="216"/>
        <v>1.6424246315883328E-3</v>
      </c>
      <c r="CM71" s="62">
        <f t="shared" si="217"/>
        <v>6.8583523023644311E-3</v>
      </c>
      <c r="CN71" s="62">
        <f t="shared" si="218"/>
        <v>0.89784447706009918</v>
      </c>
      <c r="CO71" s="62">
        <f t="shared" si="219"/>
        <v>3.5474490129756482E-3</v>
      </c>
      <c r="CP71" s="62">
        <f t="shared" si="220"/>
        <v>9.8961130885458493E-3</v>
      </c>
      <c r="CQ71" s="62">
        <f t="shared" si="221"/>
        <v>6.7052802757105502E-4</v>
      </c>
      <c r="CR71" s="62">
        <f t="shared" si="222"/>
        <v>0</v>
      </c>
      <c r="CS71" s="62">
        <f t="shared" si="223"/>
        <v>1.1302137245119629E-3</v>
      </c>
      <c r="CT71" s="62">
        <f t="shared" si="224"/>
        <v>0.10147924030870427</v>
      </c>
      <c r="CW71" s="62">
        <f t="shared" si="226"/>
        <v>1.6424246315883328E-3</v>
      </c>
      <c r="CX71" s="62">
        <f t="shared" si="227"/>
        <v>9.8961130885458493E-3</v>
      </c>
      <c r="CY71" s="62">
        <f t="shared" si="228"/>
        <v>2.8480234374609822E-2</v>
      </c>
      <c r="CZ71" s="62">
        <f t="shared" si="143"/>
        <v>1.4240117187304911E-2</v>
      </c>
      <c r="DA71" s="62">
        <f t="shared" si="229"/>
        <v>-1.0692668174329263E-2</v>
      </c>
      <c r="DB71" s="62">
        <f t="shared" si="230"/>
        <v>0.9170379221683812</v>
      </c>
      <c r="DC71" s="62">
        <f t="shared" si="231"/>
        <v>0.74023564386691998</v>
      </c>
      <c r="DD71" s="62">
        <f t="shared" si="232"/>
        <v>1.2388459401628691</v>
      </c>
      <c r="DE71" s="62">
        <f t="shared" si="233"/>
        <v>0.17680227830146125</v>
      </c>
      <c r="DF71" s="62">
        <f t="shared" si="234"/>
        <v>0.56343336556545875</v>
      </c>
      <c r="DG71" s="62">
        <f t="shared" si="235"/>
        <v>0.75367920596844151</v>
      </c>
      <c r="DH71" s="62">
        <f t="shared" si="236"/>
        <v>0</v>
      </c>
      <c r="DI71" s="62">
        <f t="shared" si="237"/>
        <v>1.3130404832955183</v>
      </c>
      <c r="DJ71" s="62">
        <f t="shared" si="238"/>
        <v>1.8894135693988061</v>
      </c>
      <c r="DK71" s="62">
        <f t="shared" si="239"/>
        <v>-1.4187293598726396</v>
      </c>
      <c r="DL71" s="62">
        <f t="shared" si="240"/>
        <v>23.458558615038189</v>
      </c>
      <c r="DM71" s="113">
        <f t="shared" si="241"/>
        <v>74.757716692140136</v>
      </c>
      <c r="DN71" s="114"/>
      <c r="DO71" s="62">
        <f t="shared" si="242"/>
        <v>1.8894135693988061</v>
      </c>
      <c r="DP71" s="62">
        <f t="shared" si="243"/>
        <v>0.47068420952616652</v>
      </c>
      <c r="DQ71" s="62">
        <f t="shared" si="244"/>
        <v>19.679731476240576</v>
      </c>
      <c r="DR71" s="113">
        <f t="shared" si="245"/>
        <v>76.647130261538948</v>
      </c>
    </row>
    <row r="72" spans="1:122" x14ac:dyDescent="0.25">
      <c r="A72" s="78">
        <f t="shared" si="249"/>
        <v>50</v>
      </c>
      <c r="B72" s="82" t="str">
        <f t="shared" si="250"/>
        <v xml:space="preserve">50 semi </v>
      </c>
      <c r="F72" s="80" t="str">
        <f t="shared" si="246"/>
        <v>50 Quant LOI</v>
      </c>
      <c r="G72" s="4" t="s">
        <v>12</v>
      </c>
      <c r="H72" s="5">
        <v>12</v>
      </c>
      <c r="I72" s="5"/>
      <c r="K72" s="62">
        <v>220</v>
      </c>
      <c r="L72" s="62">
        <v>41.91</v>
      </c>
      <c r="M72"/>
      <c r="N72" s="62">
        <v>2.274</v>
      </c>
      <c r="O72" s="62">
        <v>11.14</v>
      </c>
      <c r="P72" s="62">
        <v>0.17230000000000001</v>
      </c>
      <c r="Q72" s="62">
        <v>41.65</v>
      </c>
      <c r="R72" s="62">
        <v>1.8440000000000001</v>
      </c>
      <c r="S72"/>
      <c r="T72" s="62">
        <v>5.5910000000000001E-2</v>
      </c>
      <c r="U72"/>
      <c r="V72" s="62">
        <v>0.50129999999999997</v>
      </c>
      <c r="W72" s="62">
        <v>0.442</v>
      </c>
      <c r="X72" s="62">
        <v>13</v>
      </c>
      <c r="Y72" s="62">
        <f t="shared" si="157"/>
        <v>99.989509999999981</v>
      </c>
      <c r="AA72" s="62">
        <f t="shared" si="158"/>
        <v>41.91439682022645</v>
      </c>
      <c r="AB72" s="62">
        <f t="shared" si="159"/>
        <v>0</v>
      </c>
      <c r="AC72" s="62">
        <f t="shared" si="160"/>
        <v>2.2742385676257446</v>
      </c>
      <c r="AD72" s="62">
        <f t="shared" si="161"/>
        <v>11.141168708597535</v>
      </c>
      <c r="AE72" s="62">
        <f t="shared" si="162"/>
        <v>0.17231807616618988</v>
      </c>
      <c r="AF72" s="62">
        <f t="shared" si="163"/>
        <v>41.654369543365107</v>
      </c>
      <c r="AG72" s="62">
        <f t="shared" si="164"/>
        <v>1.8441934558935236</v>
      </c>
      <c r="AH72" s="62">
        <f t="shared" si="165"/>
        <v>0</v>
      </c>
      <c r="AI72" s="62">
        <f t="shared" si="166"/>
        <v>5.5915865574298756E-2</v>
      </c>
      <c r="AJ72" s="62">
        <f t="shared" si="167"/>
        <v>0</v>
      </c>
      <c r="AK72" s="62">
        <f t="shared" si="168"/>
        <v>0.50135259188688897</v>
      </c>
      <c r="AL72" s="62">
        <f t="shared" si="169"/>
        <v>0.44204637066428282</v>
      </c>
      <c r="AM72" s="62">
        <f t="shared" si="170"/>
        <v>100</v>
      </c>
      <c r="AO72" s="62">
        <f t="shared" si="171"/>
        <v>0.69758503487104018</v>
      </c>
      <c r="AP72" s="62">
        <f t="shared" si="172"/>
        <v>0</v>
      </c>
      <c r="AQ72" s="62">
        <f t="shared" si="173"/>
        <v>2.2305203684050066E-2</v>
      </c>
      <c r="AR72" s="62">
        <f t="shared" si="174"/>
        <v>0.13952622052094596</v>
      </c>
      <c r="AS72" s="62">
        <f t="shared" si="175"/>
        <v>2.4290678906990397E-3</v>
      </c>
      <c r="AT72" s="62">
        <f t="shared" si="176"/>
        <v>1.0334943466064526</v>
      </c>
      <c r="AU72" s="62">
        <f t="shared" si="177"/>
        <v>3.2885047359014333E-2</v>
      </c>
      <c r="AV72" s="62">
        <f t="shared" si="178"/>
        <v>0</v>
      </c>
      <c r="AW72" s="62">
        <f t="shared" si="179"/>
        <v>1.1871733667579354E-3</v>
      </c>
      <c r="AX72" s="62">
        <f t="shared" si="180"/>
        <v>0</v>
      </c>
      <c r="AY72" s="62">
        <f t="shared" si="181"/>
        <v>6.5967446300906445E-3</v>
      </c>
      <c r="AZ72" s="62">
        <f t="shared" si="182"/>
        <v>5.9184143883288633E-3</v>
      </c>
      <c r="BB72" s="62">
        <f t="shared" si="183"/>
        <v>0</v>
      </c>
      <c r="BC72" s="62">
        <f t="shared" si="184"/>
        <v>0.13952622052094596</v>
      </c>
      <c r="BD72" s="62">
        <f t="shared" si="185"/>
        <v>0</v>
      </c>
      <c r="BE72" s="62">
        <f t="shared" si="186"/>
        <v>2.2305203684050066E-2</v>
      </c>
      <c r="BF72" s="62">
        <f t="shared" si="113"/>
        <v>1.1152601842025033E-2</v>
      </c>
      <c r="BG72" s="62">
        <f t="shared" si="187"/>
        <v>2.1732445516989302E-2</v>
      </c>
      <c r="BH72" s="62">
        <f t="shared" si="188"/>
        <v>1.1537171895011082</v>
      </c>
      <c r="BI72" s="62">
        <f t="shared" si="189"/>
        <v>0.58835004911903299</v>
      </c>
      <c r="BJ72" s="62">
        <f t="shared" si="190"/>
        <v>1.9609366757572788</v>
      </c>
      <c r="BK72" s="62">
        <f t="shared" si="191"/>
        <v>0.56536714038207525</v>
      </c>
      <c r="BL72" s="62">
        <f t="shared" si="192"/>
        <v>2.2982908736957741E-2</v>
      </c>
      <c r="BM72" s="62">
        <f t="shared" si="193"/>
        <v>0.62123509647804731</v>
      </c>
      <c r="BN72" s="62">
        <f t="shared" si="194"/>
        <v>0</v>
      </c>
      <c r="BO72" s="62">
        <f t="shared" si="195"/>
        <v>0</v>
      </c>
      <c r="BP72" s="62">
        <f t="shared" si="196"/>
        <v>1.7952304860514485</v>
      </c>
      <c r="BQ72" s="62">
        <f t="shared" si="197"/>
        <v>3.4982642867726752</v>
      </c>
      <c r="BR72" s="113">
        <f t="shared" si="198"/>
        <v>91.006954305591734</v>
      </c>
      <c r="BS72" s="113">
        <f t="shared" si="199"/>
        <v>3.6995509215841431</v>
      </c>
      <c r="BU72" s="62">
        <f t="shared" si="200"/>
        <v>45.099233771552647</v>
      </c>
      <c r="BV72" s="62">
        <f t="shared" si="201"/>
        <v>0</v>
      </c>
      <c r="BW72" s="62">
        <f t="shared" si="202"/>
        <v>1.5238324515841715</v>
      </c>
      <c r="BX72" s="62">
        <f t="shared" si="203"/>
        <v>11.141168708597535</v>
      </c>
      <c r="BY72" s="62">
        <f t="shared" si="204"/>
        <v>0.17231807616618988</v>
      </c>
      <c r="BZ72" s="62">
        <f t="shared" si="205"/>
        <v>41.669161771789867</v>
      </c>
      <c r="CA72" s="62">
        <f t="shared" si="206"/>
        <v>1.8117285557755014</v>
      </c>
      <c r="CB72" s="62">
        <f t="shared" si="207"/>
        <v>0</v>
      </c>
      <c r="CC72" s="62">
        <f t="shared" si="208"/>
        <v>5.5915865574298756E-2</v>
      </c>
      <c r="CD72" s="62">
        <f t="shared" si="209"/>
        <v>0</v>
      </c>
      <c r="CE72" s="62">
        <f t="shared" si="210"/>
        <v>0.40759045957920992</v>
      </c>
      <c r="CF72" s="62">
        <f t="shared" si="211"/>
        <v>0.31316867113360203</v>
      </c>
      <c r="CG72" s="62">
        <f t="shared" si="212"/>
        <v>100</v>
      </c>
      <c r="CI72" s="62">
        <f t="shared" si="213"/>
        <v>0.75059055956649157</v>
      </c>
      <c r="CJ72" s="62">
        <f t="shared" si="214"/>
        <v>0</v>
      </c>
      <c r="CK72" s="62">
        <f t="shared" si="215"/>
        <v>1.4945394778189207E-2</v>
      </c>
      <c r="CL72" s="62">
        <f t="shared" si="216"/>
        <v>0.13952622052094596</v>
      </c>
      <c r="CM72" s="62">
        <f t="shared" si="217"/>
        <v>2.4290678906990397E-3</v>
      </c>
      <c r="CN72" s="62">
        <f t="shared" si="218"/>
        <v>1.0338613593500925</v>
      </c>
      <c r="CO72" s="62">
        <f t="shared" si="219"/>
        <v>3.2306144004556017E-2</v>
      </c>
      <c r="CP72" s="62">
        <f t="shared" si="220"/>
        <v>0</v>
      </c>
      <c r="CQ72" s="62">
        <f t="shared" si="221"/>
        <v>1.1871733667579354E-3</v>
      </c>
      <c r="CR72" s="62">
        <f t="shared" si="222"/>
        <v>0</v>
      </c>
      <c r="CS72" s="62">
        <f t="shared" si="223"/>
        <v>5.3630323628843408E-3</v>
      </c>
      <c r="CT72" s="62">
        <f t="shared" si="224"/>
        <v>4.192912988801741E-3</v>
      </c>
      <c r="CV72" s="62">
        <f t="shared" si="225"/>
        <v>0</v>
      </c>
      <c r="CW72" s="62">
        <f t="shared" si="226"/>
        <v>0.13952622052094596</v>
      </c>
      <c r="CX72" s="62">
        <f t="shared" si="227"/>
        <v>0</v>
      </c>
      <c r="CY72" s="62">
        <f t="shared" si="228"/>
        <v>1.4945394778189207E-2</v>
      </c>
      <c r="CZ72" s="62">
        <f t="shared" si="143"/>
        <v>7.4726973890946033E-3</v>
      </c>
      <c r="DA72" s="62">
        <f t="shared" si="229"/>
        <v>2.4833446615461413E-2</v>
      </c>
      <c r="DB72" s="62">
        <f t="shared" si="230"/>
        <v>1.1509832011462762</v>
      </c>
      <c r="DC72" s="62">
        <f t="shared" si="231"/>
        <v>0.63631137832645668</v>
      </c>
      <c r="DD72" s="62">
        <f t="shared" si="232"/>
        <v>1.8088364287519771</v>
      </c>
      <c r="DE72" s="62">
        <f t="shared" si="233"/>
        <v>0.51467182281981949</v>
      </c>
      <c r="DF72" s="62">
        <f t="shared" si="234"/>
        <v>0.12163955550663719</v>
      </c>
      <c r="DG72" s="62">
        <f t="shared" si="235"/>
        <v>0.66861752233101268</v>
      </c>
      <c r="DH72" s="62">
        <f t="shared" si="236"/>
        <v>0</v>
      </c>
      <c r="DI72" s="62">
        <f t="shared" si="237"/>
        <v>0</v>
      </c>
      <c r="DJ72" s="62">
        <f t="shared" si="238"/>
        <v>1.1176340941593053</v>
      </c>
      <c r="DK72" s="62">
        <f t="shared" si="239"/>
        <v>3.7141483413243712</v>
      </c>
      <c r="DL72" s="62">
        <f t="shared" si="240"/>
        <v>76.975521225574568</v>
      </c>
      <c r="DM72" s="113">
        <f t="shared" si="241"/>
        <v>18.192696338941751</v>
      </c>
      <c r="DN72" s="114"/>
      <c r="DO72" s="62">
        <f t="shared" si="242"/>
        <v>1.1176340941593053</v>
      </c>
      <c r="DP72" s="62">
        <f t="shared" si="243"/>
        <v>4.8317824354836763</v>
      </c>
      <c r="DQ72" s="62">
        <f t="shared" si="244"/>
        <v>74.740253037255954</v>
      </c>
      <c r="DR72" s="113">
        <f t="shared" si="245"/>
        <v>19.310330433101058</v>
      </c>
    </row>
    <row r="73" spans="1:122" x14ac:dyDescent="0.25">
      <c r="A73" s="78">
        <f t="shared" si="249"/>
        <v>50</v>
      </c>
      <c r="B73" s="82" t="str">
        <f t="shared" si="250"/>
        <v xml:space="preserve">50 semi </v>
      </c>
      <c r="F73" s="80" t="str">
        <f t="shared" si="246"/>
        <v xml:space="preserve">50 Quant </v>
      </c>
      <c r="K73" s="62">
        <v>230</v>
      </c>
      <c r="L73" s="62">
        <v>41.53</v>
      </c>
      <c r="M73"/>
      <c r="N73" s="62">
        <v>2.1909999999999998</v>
      </c>
      <c r="O73" s="62">
        <v>11.22</v>
      </c>
      <c r="P73" s="62">
        <v>0.15870000000000001</v>
      </c>
      <c r="Q73" s="62">
        <v>41.68</v>
      </c>
      <c r="R73" s="62">
        <v>2.2770000000000001</v>
      </c>
      <c r="S73"/>
      <c r="T73"/>
      <c r="U73"/>
      <c r="V73" s="62">
        <v>0.4899</v>
      </c>
      <c r="W73" s="62">
        <v>0.44690000000000002</v>
      </c>
      <c r="X73" s="62">
        <v>13</v>
      </c>
      <c r="Y73" s="62">
        <f t="shared" si="157"/>
        <v>99.993500000000012</v>
      </c>
      <c r="AA73" s="62">
        <f t="shared" si="158"/>
        <v>41.532699625475651</v>
      </c>
      <c r="AB73" s="62">
        <f t="shared" si="159"/>
        <v>0</v>
      </c>
      <c r="AC73" s="62">
        <f t="shared" si="160"/>
        <v>2.1911424242575763</v>
      </c>
      <c r="AD73" s="62">
        <f t="shared" si="161"/>
        <v>11.22072934740758</v>
      </c>
      <c r="AE73" s="62">
        <f t="shared" si="162"/>
        <v>0.15871031617055109</v>
      </c>
      <c r="AF73" s="62">
        <f t="shared" si="163"/>
        <v>41.682709376109443</v>
      </c>
      <c r="AG73" s="62">
        <f t="shared" si="164"/>
        <v>2.2771480146209502</v>
      </c>
      <c r="AH73" s="62">
        <f t="shared" si="165"/>
        <v>0</v>
      </c>
      <c r="AI73" s="62">
        <f t="shared" si="166"/>
        <v>0</v>
      </c>
      <c r="AJ73" s="62">
        <f t="shared" si="167"/>
        <v>0</v>
      </c>
      <c r="AK73" s="62">
        <f t="shared" si="168"/>
        <v>0.489931845569962</v>
      </c>
      <c r="AL73" s="62">
        <f t="shared" si="169"/>
        <v>0.44692905038827524</v>
      </c>
      <c r="AM73" s="62">
        <f t="shared" si="170"/>
        <v>99.999999999999986</v>
      </c>
      <c r="AO73" s="62">
        <f t="shared" si="171"/>
        <v>0.69123241450404682</v>
      </c>
      <c r="AP73" s="62">
        <f t="shared" si="172"/>
        <v>0</v>
      </c>
      <c r="AQ73" s="62">
        <f t="shared" si="173"/>
        <v>2.1490216008803222E-2</v>
      </c>
      <c r="AR73" s="62">
        <f t="shared" si="174"/>
        <v>0.14052259671142869</v>
      </c>
      <c r="AS73" s="62">
        <f t="shared" si="175"/>
        <v>2.2372471972166774E-3</v>
      </c>
      <c r="AT73" s="62">
        <f t="shared" si="176"/>
        <v>1.0341974914924783</v>
      </c>
      <c r="AU73" s="62">
        <f t="shared" si="177"/>
        <v>4.060534976142921E-2</v>
      </c>
      <c r="AV73" s="62">
        <f t="shared" si="178"/>
        <v>0</v>
      </c>
      <c r="AW73" s="62">
        <f t="shared" si="179"/>
        <v>0</v>
      </c>
      <c r="AX73" s="62">
        <f t="shared" si="180"/>
        <v>0</v>
      </c>
      <c r="AY73" s="62">
        <f t="shared" si="181"/>
        <v>6.4464716522363418E-3</v>
      </c>
      <c r="AZ73" s="62">
        <f t="shared" si="182"/>
        <v>5.9837869914081574E-3</v>
      </c>
      <c r="BB73" s="62">
        <f t="shared" si="183"/>
        <v>0</v>
      </c>
      <c r="BC73" s="62">
        <f t="shared" si="184"/>
        <v>0.14052259671142869</v>
      </c>
      <c r="BD73" s="62">
        <f t="shared" si="185"/>
        <v>0</v>
      </c>
      <c r="BE73" s="62">
        <f t="shared" si="186"/>
        <v>2.1490216008803222E-2</v>
      </c>
      <c r="BF73" s="62">
        <f t="shared" si="113"/>
        <v>1.0745108004401611E-2</v>
      </c>
      <c r="BG73" s="62">
        <f t="shared" si="187"/>
        <v>2.98602417570276E-2</v>
      </c>
      <c r="BH73" s="62">
        <f t="shared" si="188"/>
        <v>1.1470970936440961</v>
      </c>
      <c r="BI73" s="62">
        <f t="shared" si="189"/>
        <v>0.55030123146713317</v>
      </c>
      <c r="BJ73" s="62">
        <f t="shared" si="190"/>
        <v>2.0844894178882218</v>
      </c>
      <c r="BK73" s="62">
        <f t="shared" si="191"/>
        <v>0.5967958621769629</v>
      </c>
      <c r="BL73" s="62">
        <f t="shared" si="192"/>
        <v>-4.6494630709829732E-2</v>
      </c>
      <c r="BM73" s="62">
        <f t="shared" si="193"/>
        <v>0.59090658122856232</v>
      </c>
      <c r="BN73" s="62">
        <f t="shared" si="194"/>
        <v>0</v>
      </c>
      <c r="BO73" s="62">
        <f t="shared" si="195"/>
        <v>0</v>
      </c>
      <c r="BP73" s="62">
        <f t="shared" si="196"/>
        <v>1.8184106161182538</v>
      </c>
      <c r="BQ73" s="62">
        <f t="shared" si="197"/>
        <v>5.053293144060901</v>
      </c>
      <c r="BR73" s="113">
        <f t="shared" si="198"/>
        <v>100.99665177804521</v>
      </c>
      <c r="BS73" s="113">
        <f t="shared" si="199"/>
        <v>-7.8683555382243462</v>
      </c>
      <c r="BU73" s="62">
        <f t="shared" si="200"/>
        <v>44.639670349072688</v>
      </c>
      <c r="BV73" s="62">
        <f t="shared" si="201"/>
        <v>0</v>
      </c>
      <c r="BW73" s="62">
        <f t="shared" si="202"/>
        <v>1.4460710806202397</v>
      </c>
      <c r="BX73" s="62">
        <f t="shared" si="203"/>
        <v>11.22072934740758</v>
      </c>
      <c r="BY73" s="62">
        <f t="shared" si="204"/>
        <v>0.15871031617055109</v>
      </c>
      <c r="BZ73" s="62">
        <f t="shared" si="205"/>
        <v>41.697289055788623</v>
      </c>
      <c r="CA73" s="62">
        <f t="shared" si="206"/>
        <v>2.2301358413296866</v>
      </c>
      <c r="CB73" s="62">
        <f t="shared" si="207"/>
        <v>0</v>
      </c>
      <c r="CC73" s="62">
        <f t="shared" si="208"/>
        <v>0</v>
      </c>
      <c r="CD73" s="62">
        <f t="shared" si="209"/>
        <v>0</v>
      </c>
      <c r="CE73" s="62">
        <f t="shared" si="210"/>
        <v>0.39838305389850337</v>
      </c>
      <c r="CF73" s="62">
        <f t="shared" si="211"/>
        <v>0.3169879032137089</v>
      </c>
      <c r="CG73" s="62">
        <f t="shared" si="212"/>
        <v>99.999999999999986</v>
      </c>
      <c r="CI73" s="62">
        <f t="shared" si="213"/>
        <v>0.74294200464463156</v>
      </c>
      <c r="CJ73" s="62">
        <f t="shared" si="214"/>
        <v>0</v>
      </c>
      <c r="CK73" s="62">
        <f t="shared" si="215"/>
        <v>1.4182729311693211E-2</v>
      </c>
      <c r="CL73" s="62">
        <f t="shared" si="216"/>
        <v>0.14052259671142869</v>
      </c>
      <c r="CM73" s="62">
        <f t="shared" si="217"/>
        <v>2.2372471972166774E-3</v>
      </c>
      <c r="CN73" s="62">
        <f t="shared" si="218"/>
        <v>1.0345592306494731</v>
      </c>
      <c r="CO73" s="62">
        <f t="shared" si="219"/>
        <v>3.9767044246249765E-2</v>
      </c>
      <c r="CP73" s="62">
        <f t="shared" si="220"/>
        <v>0</v>
      </c>
      <c r="CQ73" s="62">
        <f t="shared" si="221"/>
        <v>0</v>
      </c>
      <c r="CR73" s="62">
        <f t="shared" si="222"/>
        <v>0</v>
      </c>
      <c r="CS73" s="62">
        <f t="shared" si="223"/>
        <v>5.2418822881382023E-3</v>
      </c>
      <c r="CT73" s="62">
        <f t="shared" si="224"/>
        <v>4.2440474389303642E-3</v>
      </c>
      <c r="CV73" s="62">
        <f t="shared" si="225"/>
        <v>0</v>
      </c>
      <c r="CW73" s="62">
        <f t="shared" si="226"/>
        <v>0.14052259671142869</v>
      </c>
      <c r="CX73" s="62">
        <f t="shared" si="227"/>
        <v>0</v>
      </c>
      <c r="CY73" s="62">
        <f t="shared" si="228"/>
        <v>1.4182729311693211E-2</v>
      </c>
      <c r="CZ73" s="62">
        <f t="shared" si="143"/>
        <v>7.0913646558466055E-3</v>
      </c>
      <c r="DA73" s="62">
        <f t="shared" si="229"/>
        <v>3.2675679590403156E-2</v>
      </c>
      <c r="DB73" s="62">
        <f t="shared" si="230"/>
        <v>1.1446433949677155</v>
      </c>
      <c r="DC73" s="62">
        <f t="shared" si="231"/>
        <v>0.59805655697132565</v>
      </c>
      <c r="DD73" s="62">
        <f t="shared" si="232"/>
        <v>1.9139383752674022</v>
      </c>
      <c r="DE73" s="62">
        <f t="shared" si="233"/>
        <v>0.54658683799638996</v>
      </c>
      <c r="DF73" s="62">
        <f t="shared" si="234"/>
        <v>5.1469718974935685E-2</v>
      </c>
      <c r="DG73" s="62">
        <f t="shared" si="235"/>
        <v>0.63782360121757542</v>
      </c>
      <c r="DH73" s="62">
        <f t="shared" si="236"/>
        <v>0</v>
      </c>
      <c r="DI73" s="62">
        <f t="shared" si="237"/>
        <v>0</v>
      </c>
      <c r="DJ73" s="62">
        <f t="shared" si="238"/>
        <v>1.1118065625526434</v>
      </c>
      <c r="DK73" s="62">
        <f t="shared" si="239"/>
        <v>5.1229963155999263</v>
      </c>
      <c r="DL73" s="62">
        <f t="shared" si="240"/>
        <v>85.69561191416895</v>
      </c>
      <c r="DM73" s="113">
        <f t="shared" si="241"/>
        <v>8.069585207678486</v>
      </c>
      <c r="DN73" s="114"/>
      <c r="DO73" s="62">
        <f t="shared" si="242"/>
        <v>1.1118065625526434</v>
      </c>
      <c r="DP73" s="62">
        <f t="shared" si="243"/>
        <v>6.2348028781525695</v>
      </c>
      <c r="DQ73" s="62">
        <f t="shared" si="244"/>
        <v>83.471998789063662</v>
      </c>
      <c r="DR73" s="113">
        <f t="shared" si="245"/>
        <v>9.1813917702311301</v>
      </c>
    </row>
    <row r="74" spans="1:122" x14ac:dyDescent="0.25">
      <c r="A74" s="78">
        <f>A73+10</f>
        <v>60</v>
      </c>
      <c r="B74" s="82" t="str">
        <f t="shared" si="250"/>
        <v>60 semi Simi-Quantification of sample: BAID 60</v>
      </c>
      <c r="C74" s="120" t="s">
        <v>20</v>
      </c>
      <c r="D74" s="120"/>
      <c r="E74" s="120"/>
      <c r="F74" s="80" t="str">
        <f t="shared" si="246"/>
        <v>60 Quant Quantification of sample: BAID 60</v>
      </c>
      <c r="G74" s="120" t="s">
        <v>182</v>
      </c>
      <c r="H74" s="120"/>
      <c r="I74" s="120"/>
      <c r="K74" s="62">
        <v>240</v>
      </c>
      <c r="L74" s="62">
        <v>41.53</v>
      </c>
      <c r="M74" s="62">
        <v>6.0569999999999999E-2</v>
      </c>
      <c r="N74" s="62">
        <v>2.6589999999999998</v>
      </c>
      <c r="O74" s="62">
        <v>11.64</v>
      </c>
      <c r="P74" s="62">
        <v>0.12759999999999999</v>
      </c>
      <c r="Q74" s="62">
        <v>40.14</v>
      </c>
      <c r="R74" s="62">
        <v>2.8940000000000001</v>
      </c>
      <c r="S74"/>
      <c r="T74"/>
      <c r="U74"/>
      <c r="V74" s="62">
        <v>0.49349999999999999</v>
      </c>
      <c r="W74" s="62">
        <v>0.4516</v>
      </c>
      <c r="X74" s="62">
        <v>13</v>
      </c>
      <c r="Y74" s="62">
        <f t="shared" si="157"/>
        <v>99.99627000000001</v>
      </c>
      <c r="AA74" s="62">
        <f t="shared" si="158"/>
        <v>41.531549126782423</v>
      </c>
      <c r="AB74" s="62">
        <f t="shared" si="159"/>
        <v>6.057225934527357E-2</v>
      </c>
      <c r="AC74" s="62">
        <f t="shared" si="160"/>
        <v>2.6590991843995777</v>
      </c>
      <c r="AD74" s="62">
        <f t="shared" si="161"/>
        <v>11.640434188195218</v>
      </c>
      <c r="AE74" s="62">
        <f t="shared" si="162"/>
        <v>0.1276047596575352</v>
      </c>
      <c r="AF74" s="62">
        <f t="shared" si="163"/>
        <v>40.141497277848458</v>
      </c>
      <c r="AG74" s="62">
        <f t="shared" si="164"/>
        <v>2.8941079502265437</v>
      </c>
      <c r="AH74" s="62">
        <f t="shared" si="165"/>
        <v>0</v>
      </c>
      <c r="AI74" s="62">
        <f t="shared" si="166"/>
        <v>0</v>
      </c>
      <c r="AJ74" s="62">
        <f t="shared" si="167"/>
        <v>0</v>
      </c>
      <c r="AK74" s="62">
        <f t="shared" si="168"/>
        <v>0.49351840823662718</v>
      </c>
      <c r="AL74" s="62">
        <f t="shared" si="169"/>
        <v>0.45161684530832991</v>
      </c>
      <c r="AM74" s="62">
        <f t="shared" si="170"/>
        <v>100</v>
      </c>
      <c r="AO74" s="62">
        <f t="shared" si="171"/>
        <v>0.69121326665195015</v>
      </c>
      <c r="AP74" s="62">
        <f t="shared" si="172"/>
        <v>7.583856184458942E-4</v>
      </c>
      <c r="AQ74" s="62">
        <f t="shared" si="173"/>
        <v>2.6079827230282248E-2</v>
      </c>
      <c r="AR74" s="62">
        <f t="shared" si="174"/>
        <v>0.14577876253218811</v>
      </c>
      <c r="AS74" s="62">
        <f t="shared" si="175"/>
        <v>1.7987702235344686E-3</v>
      </c>
      <c r="AT74" s="62">
        <f t="shared" si="176"/>
        <v>0.99595819011940279</v>
      </c>
      <c r="AU74" s="62">
        <f t="shared" si="177"/>
        <v>5.1606775146693006E-2</v>
      </c>
      <c r="AV74" s="62">
        <f t="shared" si="178"/>
        <v>0</v>
      </c>
      <c r="AW74" s="62">
        <f t="shared" si="179"/>
        <v>0</v>
      </c>
      <c r="AX74" s="62">
        <f t="shared" si="180"/>
        <v>0</v>
      </c>
      <c r="AY74" s="62">
        <f t="shared" si="181"/>
        <v>6.4936632662714105E-3</v>
      </c>
      <c r="AZ74" s="62">
        <f t="shared" si="182"/>
        <v>6.0465503455392946E-3</v>
      </c>
      <c r="BB74" s="62">
        <f t="shared" si="183"/>
        <v>7.583856184458942E-4</v>
      </c>
      <c r="BC74" s="62">
        <f t="shared" si="184"/>
        <v>0.1450203769137422</v>
      </c>
      <c r="BD74" s="62">
        <f t="shared" si="185"/>
        <v>0</v>
      </c>
      <c r="BE74" s="62">
        <f t="shared" si="186"/>
        <v>2.6079827230282248E-2</v>
      </c>
      <c r="BF74" s="62">
        <f t="shared" si="113"/>
        <v>1.3039913615141124E-2</v>
      </c>
      <c r="BG74" s="62">
        <f t="shared" si="187"/>
        <v>3.856686153155188E-2</v>
      </c>
      <c r="BH74" s="62">
        <f t="shared" si="188"/>
        <v>1.1042104757251274</v>
      </c>
      <c r="BI74" s="62">
        <f t="shared" si="189"/>
        <v>0.51086599329546045</v>
      </c>
      <c r="BJ74" s="62">
        <f t="shared" si="190"/>
        <v>2.161448384148962</v>
      </c>
      <c r="BK74" s="62">
        <f t="shared" si="191"/>
        <v>0.59334448242966698</v>
      </c>
      <c r="BL74" s="62">
        <f t="shared" si="192"/>
        <v>-8.2478489134206523E-2</v>
      </c>
      <c r="BM74" s="62">
        <f t="shared" si="193"/>
        <v>0.56323115406059931</v>
      </c>
      <c r="BN74" s="62">
        <f t="shared" si="194"/>
        <v>0.13464908909571749</v>
      </c>
      <c r="BO74" s="62">
        <f t="shared" si="195"/>
        <v>0</v>
      </c>
      <c r="BP74" s="62">
        <f t="shared" si="196"/>
        <v>2.3151975030376479</v>
      </c>
      <c r="BQ74" s="62">
        <f t="shared" si="197"/>
        <v>6.847430447251571</v>
      </c>
      <c r="BR74" s="113">
        <f t="shared" si="198"/>
        <v>105.34653102051732</v>
      </c>
      <c r="BS74" s="113">
        <f t="shared" si="199"/>
        <v>-14.643808059902256</v>
      </c>
      <c r="BU74" s="62">
        <f t="shared" si="200"/>
        <v>44.638285148646034</v>
      </c>
      <c r="BV74" s="62">
        <f t="shared" si="201"/>
        <v>6.057225934527357E-2</v>
      </c>
      <c r="BW74" s="62">
        <f t="shared" si="202"/>
        <v>1.8839850167611245</v>
      </c>
      <c r="BX74" s="62">
        <f t="shared" si="203"/>
        <v>11.640434188195218</v>
      </c>
      <c r="BY74" s="62">
        <f t="shared" si="204"/>
        <v>0.1276047596575352</v>
      </c>
      <c r="BZ74" s="62">
        <f t="shared" si="205"/>
        <v>40.167636048264598</v>
      </c>
      <c r="CA74" s="62">
        <f t="shared" si="206"/>
        <v>2.826365923098932</v>
      </c>
      <c r="CB74" s="62">
        <f t="shared" si="207"/>
        <v>0</v>
      </c>
      <c r="CC74" s="62">
        <f t="shared" si="208"/>
        <v>0</v>
      </c>
      <c r="CD74" s="62">
        <f t="shared" si="209"/>
        <v>0</v>
      </c>
      <c r="CE74" s="62">
        <f t="shared" si="210"/>
        <v>0.40127454072036889</v>
      </c>
      <c r="CF74" s="62">
        <f t="shared" si="211"/>
        <v>0.32065469640017563</v>
      </c>
      <c r="CG74" s="62">
        <f t="shared" si="212"/>
        <v>100</v>
      </c>
      <c r="CI74" s="62">
        <f t="shared" si="213"/>
        <v>0.74291895063070701</v>
      </c>
      <c r="CJ74" s="62">
        <f t="shared" si="214"/>
        <v>7.583856184458942E-4</v>
      </c>
      <c r="CK74" s="62">
        <f t="shared" si="215"/>
        <v>1.8477687492753282E-2</v>
      </c>
      <c r="CL74" s="62">
        <f t="shared" si="216"/>
        <v>0.14577876253218811</v>
      </c>
      <c r="CM74" s="62">
        <f t="shared" si="217"/>
        <v>1.7987702235344686E-3</v>
      </c>
      <c r="CN74" s="62">
        <f t="shared" si="218"/>
        <v>0.9966067240366957</v>
      </c>
      <c r="CO74" s="62">
        <f t="shared" si="219"/>
        <v>5.0398821738568689E-2</v>
      </c>
      <c r="CP74" s="62">
        <f t="shared" si="220"/>
        <v>0</v>
      </c>
      <c r="CQ74" s="62">
        <f t="shared" si="221"/>
        <v>0</v>
      </c>
      <c r="CR74" s="62">
        <f t="shared" si="222"/>
        <v>0</v>
      </c>
      <c r="CS74" s="62">
        <f t="shared" si="223"/>
        <v>5.2799281673732747E-3</v>
      </c>
      <c r="CT74" s="62">
        <f t="shared" si="224"/>
        <v>4.2931409345317402E-3</v>
      </c>
      <c r="CV74" s="62">
        <f t="shared" si="225"/>
        <v>7.583856184458942E-4</v>
      </c>
      <c r="CW74" s="62">
        <f t="shared" si="226"/>
        <v>0.1450203769137422</v>
      </c>
      <c r="CX74" s="62">
        <f t="shared" si="227"/>
        <v>0</v>
      </c>
      <c r="CY74" s="62">
        <f t="shared" si="228"/>
        <v>1.8477687492753282E-2</v>
      </c>
      <c r="CZ74" s="62">
        <f t="shared" si="143"/>
        <v>9.2388437463766411E-3</v>
      </c>
      <c r="DA74" s="62">
        <f t="shared" si="229"/>
        <v>4.1159977992192051E-2</v>
      </c>
      <c r="DB74" s="62">
        <f t="shared" si="230"/>
        <v>1.1022658931817804</v>
      </c>
      <c r="DC74" s="62">
        <f t="shared" si="231"/>
        <v>0.5598013511691855</v>
      </c>
      <c r="DD74" s="62">
        <f t="shared" si="232"/>
        <v>1.9690304263818201</v>
      </c>
      <c r="DE74" s="62">
        <f t="shared" si="233"/>
        <v>0.54246454201259486</v>
      </c>
      <c r="DF74" s="62">
        <f t="shared" si="234"/>
        <v>1.7336809156590638E-2</v>
      </c>
      <c r="DG74" s="62">
        <f t="shared" si="235"/>
        <v>0.61095855852620007</v>
      </c>
      <c r="DH74" s="62">
        <f t="shared" si="236"/>
        <v>0.12413045170777684</v>
      </c>
      <c r="DI74" s="62">
        <f t="shared" si="237"/>
        <v>0</v>
      </c>
      <c r="DJ74" s="62">
        <f t="shared" si="238"/>
        <v>1.5121882846953272</v>
      </c>
      <c r="DK74" s="62">
        <f t="shared" si="239"/>
        <v>6.7369508811663481</v>
      </c>
      <c r="DL74" s="62">
        <f t="shared" si="240"/>
        <v>88.789089610458745</v>
      </c>
      <c r="DM74" s="113">
        <f t="shared" si="241"/>
        <v>2.8376407719717989</v>
      </c>
      <c r="DN74" s="114"/>
      <c r="DO74" s="62">
        <f t="shared" si="242"/>
        <v>1.5121882846953272</v>
      </c>
      <c r="DP74" s="62">
        <f t="shared" si="243"/>
        <v>8.2491391658616759</v>
      </c>
      <c r="DQ74" s="62">
        <f t="shared" si="244"/>
        <v>85.764713041068092</v>
      </c>
      <c r="DR74" s="113">
        <f t="shared" si="245"/>
        <v>4.3498290566671258</v>
      </c>
    </row>
    <row r="75" spans="1:122" x14ac:dyDescent="0.25">
      <c r="A75" s="78">
        <f t="shared" si="249"/>
        <v>60</v>
      </c>
      <c r="B75" s="82" t="str">
        <f t="shared" si="250"/>
        <v>60 semi Elements</v>
      </c>
      <c r="C75" s="2" t="s">
        <v>0</v>
      </c>
      <c r="D75" s="3" t="s">
        <v>1</v>
      </c>
      <c r="E75" s="2" t="s">
        <v>2</v>
      </c>
      <c r="F75" s="80" t="str">
        <f t="shared" si="246"/>
        <v>60 Quant Elements</v>
      </c>
      <c r="G75" s="2" t="s">
        <v>0</v>
      </c>
      <c r="H75" s="3" t="s">
        <v>1</v>
      </c>
      <c r="I75" s="2" t="s">
        <v>2</v>
      </c>
      <c r="K75" s="62">
        <v>250</v>
      </c>
      <c r="L75" s="62">
        <v>41.55</v>
      </c>
      <c r="M75" s="62">
        <v>6.8779999999999994E-2</v>
      </c>
      <c r="N75" s="62">
        <v>2.7269999999999999</v>
      </c>
      <c r="O75" s="62">
        <v>11.32</v>
      </c>
      <c r="P75" s="62">
        <v>0.19170000000000001</v>
      </c>
      <c r="Q75" s="62">
        <v>40.47</v>
      </c>
      <c r="R75" s="62">
        <v>2.78</v>
      </c>
      <c r="S75"/>
      <c r="T75"/>
      <c r="U75"/>
      <c r="V75" s="62">
        <v>0.46029999999999999</v>
      </c>
      <c r="W75" s="62">
        <v>0.435</v>
      </c>
      <c r="X75" s="62">
        <v>13</v>
      </c>
      <c r="Y75" s="62">
        <f t="shared" si="157"/>
        <v>100.00277999999999</v>
      </c>
      <c r="AA75" s="62">
        <f t="shared" si="158"/>
        <v>41.548844942110613</v>
      </c>
      <c r="AB75" s="62">
        <f t="shared" si="159"/>
        <v>6.8778087969154453E-2</v>
      </c>
      <c r="AC75" s="62">
        <f t="shared" si="160"/>
        <v>2.7269241915074764</v>
      </c>
      <c r="AD75" s="62">
        <f t="shared" si="161"/>
        <v>11.319685312748307</v>
      </c>
      <c r="AE75" s="62">
        <f t="shared" si="162"/>
        <v>0.19169467088814934</v>
      </c>
      <c r="AF75" s="62">
        <f t="shared" si="163"/>
        <v>40.468874965275972</v>
      </c>
      <c r="AG75" s="62">
        <f t="shared" si="164"/>
        <v>2.7799227181484358</v>
      </c>
      <c r="AH75" s="62">
        <f t="shared" si="165"/>
        <v>0</v>
      </c>
      <c r="AI75" s="62">
        <f t="shared" si="166"/>
        <v>0</v>
      </c>
      <c r="AJ75" s="62">
        <f t="shared" si="167"/>
        <v>0</v>
      </c>
      <c r="AK75" s="62">
        <f t="shared" si="168"/>
        <v>0.46028720401572842</v>
      </c>
      <c r="AL75" s="62">
        <f t="shared" si="169"/>
        <v>0.43498790733617609</v>
      </c>
      <c r="AM75" s="62">
        <f t="shared" si="170"/>
        <v>100.00000000000003</v>
      </c>
      <c r="AO75" s="62">
        <f t="shared" si="171"/>
        <v>0.69150112244504636</v>
      </c>
      <c r="AP75" s="62">
        <f t="shared" si="172"/>
        <v>8.6112542843563855E-4</v>
      </c>
      <c r="AQ75" s="62">
        <f t="shared" si="173"/>
        <v>2.6745039147778312E-2</v>
      </c>
      <c r="AR75" s="62">
        <f t="shared" si="174"/>
        <v>0.14176186991544532</v>
      </c>
      <c r="AS75" s="62">
        <f t="shared" si="175"/>
        <v>2.7022084985642704E-3</v>
      </c>
      <c r="AT75" s="62">
        <f t="shared" si="176"/>
        <v>1.0040808190985593</v>
      </c>
      <c r="AU75" s="62">
        <f t="shared" si="177"/>
        <v>4.9570661878538445E-2</v>
      </c>
      <c r="AV75" s="62">
        <f t="shared" si="178"/>
        <v>0</v>
      </c>
      <c r="AW75" s="62">
        <f t="shared" si="179"/>
        <v>0</v>
      </c>
      <c r="AX75" s="62">
        <f t="shared" si="180"/>
        <v>0</v>
      </c>
      <c r="AY75" s="62">
        <f t="shared" si="181"/>
        <v>6.0564105791543216E-3</v>
      </c>
      <c r="AZ75" s="62">
        <f t="shared" si="182"/>
        <v>5.8239109296582686E-3</v>
      </c>
      <c r="BB75" s="62">
        <f t="shared" si="183"/>
        <v>8.6112542843563855E-4</v>
      </c>
      <c r="BC75" s="62">
        <f t="shared" si="184"/>
        <v>0.14090074448700968</v>
      </c>
      <c r="BD75" s="62">
        <f t="shared" si="185"/>
        <v>0</v>
      </c>
      <c r="BE75" s="62">
        <f t="shared" si="186"/>
        <v>2.6745039147778312E-2</v>
      </c>
      <c r="BF75" s="62">
        <f t="shared" si="113"/>
        <v>1.3372519573889156E-2</v>
      </c>
      <c r="BG75" s="62">
        <f t="shared" si="187"/>
        <v>3.6198142304649288E-2</v>
      </c>
      <c r="BH75" s="62">
        <f t="shared" si="188"/>
        <v>1.111485629779484</v>
      </c>
      <c r="BI75" s="62">
        <f t="shared" si="189"/>
        <v>0.51996351407867092</v>
      </c>
      <c r="BJ75" s="62">
        <f t="shared" si="190"/>
        <v>2.1376223517316162</v>
      </c>
      <c r="BK75" s="62">
        <f t="shared" si="191"/>
        <v>0.59152211570081292</v>
      </c>
      <c r="BL75" s="62">
        <f t="shared" si="192"/>
        <v>-7.1558601622142004E-2</v>
      </c>
      <c r="BM75" s="62">
        <f t="shared" si="193"/>
        <v>0.57039530138564498</v>
      </c>
      <c r="BN75" s="62">
        <f t="shared" si="194"/>
        <v>0.15096993722489144</v>
      </c>
      <c r="BO75" s="62">
        <f t="shared" si="195"/>
        <v>0</v>
      </c>
      <c r="BP75" s="62">
        <f t="shared" si="196"/>
        <v>2.3444301770024536</v>
      </c>
      <c r="BQ75" s="62">
        <f t="shared" si="197"/>
        <v>6.3461501552895285</v>
      </c>
      <c r="BR75" s="113">
        <f t="shared" si="198"/>
        <v>103.70388996260054</v>
      </c>
      <c r="BS75" s="113">
        <f t="shared" si="199"/>
        <v>-12.5454402321174</v>
      </c>
      <c r="BU75" s="62">
        <f t="shared" si="200"/>
        <v>44.659109310301176</v>
      </c>
      <c r="BV75" s="62">
        <f t="shared" si="201"/>
        <v>6.8778087969154453E-2</v>
      </c>
      <c r="BW75" s="62">
        <f t="shared" si="202"/>
        <v>1.9474556584126965</v>
      </c>
      <c r="BX75" s="62">
        <f t="shared" si="203"/>
        <v>11.319685312748307</v>
      </c>
      <c r="BY75" s="62">
        <f t="shared" si="204"/>
        <v>0.19169467088814934</v>
      </c>
      <c r="BZ75" s="62">
        <f t="shared" si="205"/>
        <v>40.492558403036405</v>
      </c>
      <c r="CA75" s="62">
        <f t="shared" si="206"/>
        <v>2.7160173148186484</v>
      </c>
      <c r="CB75" s="62">
        <f t="shared" si="207"/>
        <v>0</v>
      </c>
      <c r="CC75" s="62">
        <f t="shared" si="208"/>
        <v>0</v>
      </c>
      <c r="CD75" s="62">
        <f t="shared" si="209"/>
        <v>0</v>
      </c>
      <c r="CE75" s="62">
        <f t="shared" si="210"/>
        <v>0.37448354387748028</v>
      </c>
      <c r="CF75" s="62">
        <f t="shared" si="211"/>
        <v>0.3076475411183569</v>
      </c>
      <c r="CG75" s="62">
        <f t="shared" si="212"/>
        <v>100.00000000000003</v>
      </c>
      <c r="CI75" s="62">
        <f t="shared" si="213"/>
        <v>0.74326552900559495</v>
      </c>
      <c r="CJ75" s="62">
        <f t="shared" si="214"/>
        <v>8.6112542843563855E-4</v>
      </c>
      <c r="CK75" s="62">
        <f t="shared" si="215"/>
        <v>1.9100192805146105E-2</v>
      </c>
      <c r="CL75" s="62">
        <f t="shared" si="216"/>
        <v>0.14176186991544532</v>
      </c>
      <c r="CM75" s="62">
        <f t="shared" si="217"/>
        <v>2.7022084985642704E-3</v>
      </c>
      <c r="CN75" s="62">
        <f t="shared" si="218"/>
        <v>1.0046684332985085</v>
      </c>
      <c r="CO75" s="62">
        <f t="shared" si="219"/>
        <v>4.8431121876224115E-2</v>
      </c>
      <c r="CP75" s="62">
        <f t="shared" si="220"/>
        <v>0</v>
      </c>
      <c r="CQ75" s="62">
        <f t="shared" si="221"/>
        <v>0</v>
      </c>
      <c r="CR75" s="62">
        <f t="shared" si="222"/>
        <v>0</v>
      </c>
      <c r="CS75" s="62">
        <f t="shared" si="223"/>
        <v>4.9274150510194778E-3</v>
      </c>
      <c r="CT75" s="62">
        <f t="shared" si="224"/>
        <v>4.1189923834296016E-3</v>
      </c>
      <c r="CV75" s="62">
        <f t="shared" si="225"/>
        <v>8.6112542843563855E-4</v>
      </c>
      <c r="CW75" s="62">
        <f t="shared" si="226"/>
        <v>0.14090074448700968</v>
      </c>
      <c r="CX75" s="62">
        <f t="shared" si="227"/>
        <v>0</v>
      </c>
      <c r="CY75" s="62">
        <f t="shared" si="228"/>
        <v>1.9100192805146105E-2</v>
      </c>
      <c r="CZ75" s="62">
        <f t="shared" si="143"/>
        <v>9.5500964025730523E-3</v>
      </c>
      <c r="DA75" s="62">
        <f t="shared" si="229"/>
        <v>3.8881025473651062E-2</v>
      </c>
      <c r="DB75" s="62">
        <f t="shared" si="230"/>
        <v>1.1093903608104314</v>
      </c>
      <c r="DC75" s="62">
        <f t="shared" si="231"/>
        <v>0.56864123430584457</v>
      </c>
      <c r="DD75" s="62">
        <f t="shared" si="232"/>
        <v>1.9509495511079031</v>
      </c>
      <c r="DE75" s="62">
        <f t="shared" si="233"/>
        <v>0.54074912650458684</v>
      </c>
      <c r="DF75" s="62">
        <f t="shared" si="234"/>
        <v>2.7892107801257726E-2</v>
      </c>
      <c r="DG75" s="62">
        <f t="shared" si="235"/>
        <v>0.61793348161050432</v>
      </c>
      <c r="DH75" s="62">
        <f t="shared" si="236"/>
        <v>0.13935568375277374</v>
      </c>
      <c r="DI75" s="62">
        <f t="shared" si="237"/>
        <v>0</v>
      </c>
      <c r="DJ75" s="62">
        <f t="shared" si="238"/>
        <v>1.545489391136871</v>
      </c>
      <c r="DK75" s="62">
        <f t="shared" si="239"/>
        <v>6.2921053205138575</v>
      </c>
      <c r="DL75" s="62">
        <f t="shared" si="240"/>
        <v>87.509277713071342</v>
      </c>
      <c r="DM75" s="113">
        <f t="shared" si="241"/>
        <v>4.5137718915251579</v>
      </c>
      <c r="DN75" s="114"/>
      <c r="DO75" s="62">
        <f t="shared" si="242"/>
        <v>1.545489391136871</v>
      </c>
      <c r="DP75" s="62">
        <f t="shared" si="243"/>
        <v>7.8375947116507287</v>
      </c>
      <c r="DQ75" s="62">
        <f t="shared" si="244"/>
        <v>84.418298930797604</v>
      </c>
      <c r="DR75" s="113">
        <f t="shared" si="245"/>
        <v>6.0592612826620291</v>
      </c>
    </row>
    <row r="76" spans="1:122" x14ac:dyDescent="0.25">
      <c r="A76" s="78">
        <f t="shared" si="249"/>
        <v>60</v>
      </c>
      <c r="B76" s="82" t="str">
        <f t="shared" si="250"/>
        <v>60 semi Na2O</v>
      </c>
      <c r="C76" s="13" t="s">
        <v>26</v>
      </c>
      <c r="D76" s="5">
        <v>2.2770000000000001</v>
      </c>
      <c r="E76" s="6">
        <f t="shared" ref="E76:E83" si="251">D76*(100-D$84)/100</f>
        <v>1.9809900000000003</v>
      </c>
      <c r="F76" s="80" t="str">
        <f t="shared" si="246"/>
        <v>60 Quant SiO2</v>
      </c>
      <c r="G76" s="13" t="s">
        <v>5</v>
      </c>
      <c r="H76" s="5">
        <v>41.734000000000002</v>
      </c>
      <c r="I76" s="10">
        <f>H76*(100-H$86)/100</f>
        <v>36.308579999999999</v>
      </c>
      <c r="K76" s="62">
        <v>260</v>
      </c>
      <c r="L76" s="62">
        <v>40.79</v>
      </c>
      <c r="M76" s="62">
        <v>7.4099999999999999E-2</v>
      </c>
      <c r="N76" s="62">
        <v>3.3620000000000001</v>
      </c>
      <c r="O76" s="62">
        <v>11.31</v>
      </c>
      <c r="P76" s="62">
        <v>0.14299999999999999</v>
      </c>
      <c r="Q76" s="62">
        <v>40.130000000000003</v>
      </c>
      <c r="R76" s="62">
        <v>3.23</v>
      </c>
      <c r="S76"/>
      <c r="T76" s="62">
        <v>3.424E-2</v>
      </c>
      <c r="U76"/>
      <c r="V76" s="62">
        <v>0.4637</v>
      </c>
      <c r="W76" s="62">
        <v>0.45550000000000002</v>
      </c>
      <c r="X76" s="62">
        <v>13</v>
      </c>
      <c r="Y76" s="62">
        <f t="shared" si="157"/>
        <v>99.992540000000005</v>
      </c>
      <c r="AA76" s="62">
        <f t="shared" si="158"/>
        <v>40.79304316101981</v>
      </c>
      <c r="AB76" s="62">
        <f t="shared" si="159"/>
        <v>7.4105528272409113E-2</v>
      </c>
      <c r="AC76" s="62">
        <f t="shared" si="160"/>
        <v>3.3622508239114635</v>
      </c>
      <c r="AD76" s="62">
        <f t="shared" si="161"/>
        <v>11.310843788946654</v>
      </c>
      <c r="AE76" s="62">
        <f t="shared" si="162"/>
        <v>0.14301066859587724</v>
      </c>
      <c r="AF76" s="62">
        <f t="shared" si="163"/>
        <v>40.132993921346532</v>
      </c>
      <c r="AG76" s="62">
        <f t="shared" si="164"/>
        <v>3.2302409759768076</v>
      </c>
      <c r="AH76" s="62">
        <f t="shared" si="165"/>
        <v>0</v>
      </c>
      <c r="AI76" s="62">
        <f t="shared" si="166"/>
        <v>3.4242554494565293E-2</v>
      </c>
      <c r="AJ76" s="62">
        <f t="shared" si="167"/>
        <v>0</v>
      </c>
      <c r="AK76" s="62">
        <f t="shared" si="168"/>
        <v>0.46373459460075717</v>
      </c>
      <c r="AL76" s="62">
        <f t="shared" si="169"/>
        <v>0.45553398283511953</v>
      </c>
      <c r="AM76" s="62">
        <f t="shared" si="170"/>
        <v>100</v>
      </c>
      <c r="AO76" s="62">
        <f t="shared" si="171"/>
        <v>0.67892224616825847</v>
      </c>
      <c r="AP76" s="62">
        <f t="shared" si="172"/>
        <v>9.2782682199084895E-4</v>
      </c>
      <c r="AQ76" s="62">
        <f t="shared" si="173"/>
        <v>3.2976175205094778E-2</v>
      </c>
      <c r="AR76" s="62">
        <f t="shared" si="174"/>
        <v>0.14165114325543712</v>
      </c>
      <c r="AS76" s="62">
        <f t="shared" si="175"/>
        <v>2.0159383788536404E-3</v>
      </c>
      <c r="AT76" s="62">
        <f t="shared" si="176"/>
        <v>0.9957472117522288</v>
      </c>
      <c r="AU76" s="62">
        <f t="shared" si="177"/>
        <v>5.7600588016704847E-2</v>
      </c>
      <c r="AV76" s="62">
        <f t="shared" si="178"/>
        <v>0</v>
      </c>
      <c r="AW76" s="62">
        <f t="shared" si="179"/>
        <v>7.2701814213514421E-4</v>
      </c>
      <c r="AX76" s="62">
        <f t="shared" si="180"/>
        <v>0</v>
      </c>
      <c r="AY76" s="62">
        <f t="shared" si="181"/>
        <v>6.1017709815889103E-3</v>
      </c>
      <c r="AZ76" s="62">
        <f t="shared" si="182"/>
        <v>6.0989956196963388E-3</v>
      </c>
      <c r="BB76" s="62">
        <f t="shared" si="183"/>
        <v>9.2782682199084895E-4</v>
      </c>
      <c r="BC76" s="62">
        <f t="shared" si="184"/>
        <v>0.14072331643344627</v>
      </c>
      <c r="BD76" s="62">
        <f t="shared" si="185"/>
        <v>0</v>
      </c>
      <c r="BE76" s="62">
        <f t="shared" si="186"/>
        <v>3.2976175205094778E-2</v>
      </c>
      <c r="BF76" s="62">
        <f t="shared" si="113"/>
        <v>1.6488087602547389E-2</v>
      </c>
      <c r="BG76" s="62">
        <f t="shared" si="187"/>
        <v>4.1112500414157455E-2</v>
      </c>
      <c r="BH76" s="62">
        <f t="shared" si="188"/>
        <v>1.0973739661503712</v>
      </c>
      <c r="BI76" s="62">
        <f t="shared" si="189"/>
        <v>0.48149606930653377</v>
      </c>
      <c r="BJ76" s="62">
        <f t="shared" si="190"/>
        <v>2.2790922628524148</v>
      </c>
      <c r="BK76" s="62">
        <f t="shared" si="191"/>
        <v>0.61587789684383742</v>
      </c>
      <c r="BL76" s="62">
        <f t="shared" si="192"/>
        <v>-0.13438182753730366</v>
      </c>
      <c r="BM76" s="62">
        <f t="shared" si="193"/>
        <v>0.54002448414522952</v>
      </c>
      <c r="BN76" s="62">
        <f t="shared" si="194"/>
        <v>0.17181199172097672</v>
      </c>
      <c r="BO76" s="62">
        <f t="shared" si="195"/>
        <v>0</v>
      </c>
      <c r="BP76" s="62">
        <f t="shared" si="196"/>
        <v>3.053211120352318</v>
      </c>
      <c r="BQ76" s="62">
        <f t="shared" si="197"/>
        <v>7.613080817850661</v>
      </c>
      <c r="BR76" s="113">
        <f t="shared" si="198"/>
        <v>114.04629140448539</v>
      </c>
      <c r="BS76" s="113">
        <f t="shared" si="199"/>
        <v>-24.884395334409351</v>
      </c>
      <c r="BU76" s="62">
        <f t="shared" si="200"/>
        <v>43.749123965867852</v>
      </c>
      <c r="BV76" s="62">
        <f t="shared" si="201"/>
        <v>7.4105528272409113E-2</v>
      </c>
      <c r="BW76" s="62">
        <f t="shared" si="202"/>
        <v>2.5419943210163471</v>
      </c>
      <c r="BX76" s="62">
        <f t="shared" si="203"/>
        <v>11.310843788946654</v>
      </c>
      <c r="BY76" s="62">
        <f t="shared" si="204"/>
        <v>0.14301066859587724</v>
      </c>
      <c r="BZ76" s="62">
        <f t="shared" si="205"/>
        <v>40.159196466936436</v>
      </c>
      <c r="CA76" s="62">
        <f t="shared" si="206"/>
        <v>3.1512048791839868</v>
      </c>
      <c r="CB76" s="62">
        <f t="shared" si="207"/>
        <v>0</v>
      </c>
      <c r="CC76" s="62">
        <f t="shared" si="208"/>
        <v>3.4242554494565293E-2</v>
      </c>
      <c r="CD76" s="62">
        <f t="shared" si="209"/>
        <v>0</v>
      </c>
      <c r="CE76" s="62">
        <f t="shared" si="210"/>
        <v>0.37726283016713047</v>
      </c>
      <c r="CF76" s="62">
        <f t="shared" si="211"/>
        <v>0.32371868137363047</v>
      </c>
      <c r="CG76" s="62">
        <f t="shared" si="212"/>
        <v>100</v>
      </c>
      <c r="CI76" s="62">
        <f t="shared" si="213"/>
        <v>0.72812056196834241</v>
      </c>
      <c r="CJ76" s="62">
        <f t="shared" si="214"/>
        <v>9.2782682199084895E-4</v>
      </c>
      <c r="CK76" s="62">
        <f t="shared" si="215"/>
        <v>2.493128992758285E-2</v>
      </c>
      <c r="CL76" s="62">
        <f t="shared" si="216"/>
        <v>0.14165114325543712</v>
      </c>
      <c r="CM76" s="62">
        <f t="shared" si="217"/>
        <v>2.0159383788536404E-3</v>
      </c>
      <c r="CN76" s="62">
        <f t="shared" si="218"/>
        <v>0.99639732800727554</v>
      </c>
      <c r="CO76" s="62">
        <f t="shared" si="219"/>
        <v>5.6191242496148125E-2</v>
      </c>
      <c r="CP76" s="62">
        <f t="shared" si="220"/>
        <v>0</v>
      </c>
      <c r="CQ76" s="62">
        <f t="shared" si="221"/>
        <v>7.2701814213514421E-4</v>
      </c>
      <c r="CR76" s="62">
        <f t="shared" si="222"/>
        <v>0</v>
      </c>
      <c r="CS76" s="62">
        <f t="shared" si="223"/>
        <v>4.9639846074622431E-3</v>
      </c>
      <c r="CT76" s="62">
        <f t="shared" si="224"/>
        <v>4.3341636279773796E-3</v>
      </c>
      <c r="CV76" s="62">
        <f t="shared" si="225"/>
        <v>9.2782682199084895E-4</v>
      </c>
      <c r="CW76" s="62">
        <f t="shared" si="226"/>
        <v>0.14072331643344627</v>
      </c>
      <c r="CX76" s="62">
        <f t="shared" si="227"/>
        <v>0</v>
      </c>
      <c r="CY76" s="62">
        <f t="shared" si="228"/>
        <v>2.493128992758285E-2</v>
      </c>
      <c r="CZ76" s="62">
        <f t="shared" si="143"/>
        <v>1.2465644963791425E-2</v>
      </c>
      <c r="DA76" s="62">
        <f t="shared" si="229"/>
        <v>4.3725597532356698E-2</v>
      </c>
      <c r="DB76" s="62">
        <f t="shared" si="230"/>
        <v>1.0954109852872187</v>
      </c>
      <c r="DC76" s="62">
        <f t="shared" si="231"/>
        <v>0.52828688191133266</v>
      </c>
      <c r="DD76" s="62">
        <f t="shared" si="232"/>
        <v>2.0735154000493843</v>
      </c>
      <c r="DE76" s="62">
        <f t="shared" si="233"/>
        <v>0.56712410337588615</v>
      </c>
      <c r="DF76" s="62">
        <f t="shared" si="234"/>
        <v>-3.8837221464553484E-2</v>
      </c>
      <c r="DG76" s="62">
        <f t="shared" si="235"/>
        <v>0.58540595122947159</v>
      </c>
      <c r="DH76" s="62">
        <f t="shared" si="236"/>
        <v>0.15849289199097205</v>
      </c>
      <c r="DI76" s="62">
        <f t="shared" si="237"/>
        <v>0</v>
      </c>
      <c r="DJ76" s="62">
        <f t="shared" si="238"/>
        <v>2.1294018172536568</v>
      </c>
      <c r="DK76" s="62">
        <f t="shared" si="239"/>
        <v>7.4692779327787919</v>
      </c>
      <c r="DL76" s="62">
        <f t="shared" si="240"/>
        <v>96.877064912785755</v>
      </c>
      <c r="DM76" s="113">
        <f t="shared" si="241"/>
        <v>-6.6342375548091752</v>
      </c>
      <c r="DN76" s="114"/>
      <c r="DO76" s="62">
        <f t="shared" si="242"/>
        <v>2.1294018172536568</v>
      </c>
      <c r="DP76" s="62">
        <f t="shared" si="243"/>
        <v>9.5986797500324492</v>
      </c>
      <c r="DQ76" s="62">
        <f t="shared" si="244"/>
        <v>92.618261278278439</v>
      </c>
      <c r="DR76" s="114">
        <f t="shared" si="245"/>
        <v>-4.5048357375555188</v>
      </c>
    </row>
    <row r="77" spans="1:122" x14ac:dyDescent="0.25">
      <c r="A77" s="78">
        <f t="shared" si="249"/>
        <v>60</v>
      </c>
      <c r="B77" s="82" t="str">
        <f t="shared" si="250"/>
        <v>60 semi MgO</v>
      </c>
      <c r="C77" s="13" t="s">
        <v>3</v>
      </c>
      <c r="D77" s="5">
        <v>0.80800000000000005</v>
      </c>
      <c r="E77" s="6">
        <f t="shared" si="251"/>
        <v>0.70296000000000003</v>
      </c>
      <c r="F77" s="80" t="str">
        <f t="shared" si="246"/>
        <v>60 Quant TiO2</v>
      </c>
      <c r="G77" s="13" t="s">
        <v>7</v>
      </c>
      <c r="H77" s="5">
        <v>7.8E-2</v>
      </c>
      <c r="I77" s="10">
        <f t="shared" ref="I77:I85" si="252">H77*(100-H$86)/100</f>
        <v>6.785999999999999E-2</v>
      </c>
      <c r="K77" s="62">
        <v>270</v>
      </c>
      <c r="L77" s="62">
        <v>41.61</v>
      </c>
      <c r="M77"/>
      <c r="N77" s="62">
        <v>2.218</v>
      </c>
      <c r="O77" s="62">
        <v>11.31</v>
      </c>
      <c r="P77" s="62">
        <v>0.1454</v>
      </c>
      <c r="Q77" s="62">
        <v>41.44</v>
      </c>
      <c r="R77" s="62">
        <v>2.2690000000000001</v>
      </c>
      <c r="S77"/>
      <c r="T77" s="62">
        <v>3.261E-2</v>
      </c>
      <c r="U77"/>
      <c r="V77" s="62">
        <v>0.52329999999999999</v>
      </c>
      <c r="W77" s="62">
        <v>0.44779999999999998</v>
      </c>
      <c r="X77" s="62">
        <v>12</v>
      </c>
      <c r="Y77" s="62">
        <f t="shared" si="157"/>
        <v>99.996110000000016</v>
      </c>
      <c r="AA77" s="62">
        <f t="shared" si="158"/>
        <v>41.611618691967109</v>
      </c>
      <c r="AB77" s="62">
        <f t="shared" si="159"/>
        <v>0</v>
      </c>
      <c r="AC77" s="62">
        <f t="shared" si="160"/>
        <v>2.2180862835564299</v>
      </c>
      <c r="AD77" s="62">
        <f t="shared" si="161"/>
        <v>11.310439976115068</v>
      </c>
      <c r="AE77" s="62">
        <f t="shared" si="162"/>
        <v>0.14540565628002927</v>
      </c>
      <c r="AF77" s="62">
        <f t="shared" si="163"/>
        <v>41.441612078709852</v>
      </c>
      <c r="AG77" s="62">
        <f t="shared" si="164"/>
        <v>2.2690882675336068</v>
      </c>
      <c r="AH77" s="62">
        <f t="shared" si="165"/>
        <v>0</v>
      </c>
      <c r="AI77" s="62">
        <f t="shared" si="166"/>
        <v>3.2611268578347695E-2</v>
      </c>
      <c r="AJ77" s="62">
        <f t="shared" si="167"/>
        <v>0</v>
      </c>
      <c r="AK77" s="62">
        <f t="shared" si="168"/>
        <v>0.52332035716189351</v>
      </c>
      <c r="AL77" s="62">
        <f t="shared" si="169"/>
        <v>0.44781742009764175</v>
      </c>
      <c r="AM77" s="62">
        <f t="shared" si="170"/>
        <v>99.999999999999972</v>
      </c>
      <c r="AO77" s="62">
        <f t="shared" si="171"/>
        <v>0.692545871548092</v>
      </c>
      <c r="AP77" s="62">
        <f t="shared" si="172"/>
        <v>0</v>
      </c>
      <c r="AQ77" s="62">
        <f t="shared" si="173"/>
        <v>2.1754475123150551E-2</v>
      </c>
      <c r="AR77" s="62">
        <f t="shared" si="174"/>
        <v>0.14164608611290005</v>
      </c>
      <c r="AS77" s="62">
        <f t="shared" si="175"/>
        <v>2.0496991299694006E-3</v>
      </c>
      <c r="AT77" s="62">
        <f t="shared" si="176"/>
        <v>1.0282155813933429</v>
      </c>
      <c r="AU77" s="62">
        <f t="shared" si="177"/>
        <v>4.0461631018787567E-2</v>
      </c>
      <c r="AV77" s="62">
        <f t="shared" si="178"/>
        <v>0</v>
      </c>
      <c r="AW77" s="62">
        <f t="shared" si="179"/>
        <v>6.9238362162097017E-4</v>
      </c>
      <c r="AX77" s="62">
        <f t="shared" si="180"/>
        <v>0</v>
      </c>
      <c r="AY77" s="62">
        <f t="shared" si="181"/>
        <v>6.885794173182809E-3</v>
      </c>
      <c r="AZ77" s="62">
        <f t="shared" si="182"/>
        <v>5.9956810831120868E-3</v>
      </c>
      <c r="BB77" s="62">
        <f t="shared" si="183"/>
        <v>0</v>
      </c>
      <c r="BC77" s="62">
        <f t="shared" si="184"/>
        <v>0.14164608611290005</v>
      </c>
      <c r="BD77" s="62">
        <f t="shared" si="185"/>
        <v>0</v>
      </c>
      <c r="BE77" s="62">
        <f t="shared" si="186"/>
        <v>2.1754475123150551E-2</v>
      </c>
      <c r="BF77" s="62">
        <f t="shared" si="113"/>
        <v>1.0877237561575276E-2</v>
      </c>
      <c r="BG77" s="62">
        <f t="shared" si="187"/>
        <v>2.9584393457212289E-2</v>
      </c>
      <c r="BH77" s="62">
        <f t="shared" si="188"/>
        <v>1.1423269731790002</v>
      </c>
      <c r="BI77" s="62">
        <f t="shared" si="189"/>
        <v>0.55245382259609221</v>
      </c>
      <c r="BJ77" s="62">
        <f t="shared" si="190"/>
        <v>2.0677329515270162</v>
      </c>
      <c r="BK77" s="62">
        <f t="shared" si="191"/>
        <v>0.58987315058290812</v>
      </c>
      <c r="BL77" s="62">
        <f t="shared" si="192"/>
        <v>-3.7419327986815909E-2</v>
      </c>
      <c r="BM77" s="62">
        <f t="shared" si="193"/>
        <v>0.59291545361487974</v>
      </c>
      <c r="BN77" s="62">
        <f t="shared" si="194"/>
        <v>0</v>
      </c>
      <c r="BO77" s="62">
        <f t="shared" si="195"/>
        <v>0</v>
      </c>
      <c r="BP77" s="62">
        <f t="shared" si="196"/>
        <v>1.8345343328899704</v>
      </c>
      <c r="BQ77" s="62">
        <f t="shared" si="197"/>
        <v>4.9896478961448079</v>
      </c>
      <c r="BR77" s="113">
        <f t="shared" si="198"/>
        <v>99.486890919536108</v>
      </c>
      <c r="BS77" s="113">
        <f t="shared" si="199"/>
        <v>-6.3110731485708813</v>
      </c>
      <c r="BU77" s="62">
        <f t="shared" si="200"/>
        <v>44.734688905128394</v>
      </c>
      <c r="BV77" s="62">
        <f t="shared" si="201"/>
        <v>0</v>
      </c>
      <c r="BW77" s="62">
        <f t="shared" si="202"/>
        <v>1.4712851441521071</v>
      </c>
      <c r="BX77" s="62">
        <f t="shared" si="203"/>
        <v>11.310439976115068</v>
      </c>
      <c r="BY77" s="62">
        <f t="shared" si="204"/>
        <v>0.14540565628002927</v>
      </c>
      <c r="BZ77" s="62">
        <f t="shared" si="205"/>
        <v>41.457999988119525</v>
      </c>
      <c r="CA77" s="62">
        <f t="shared" si="206"/>
        <v>2.2223469017444777</v>
      </c>
      <c r="CB77" s="62">
        <f t="shared" si="207"/>
        <v>0</v>
      </c>
      <c r="CC77" s="62">
        <f t="shared" si="208"/>
        <v>3.2611268578347695E-2</v>
      </c>
      <c r="CD77" s="62">
        <f t="shared" si="209"/>
        <v>0</v>
      </c>
      <c r="CE77" s="62">
        <f t="shared" si="210"/>
        <v>0.42530087194391858</v>
      </c>
      <c r="CF77" s="62">
        <f t="shared" si="211"/>
        <v>0.31768278600037536</v>
      </c>
      <c r="CG77" s="62">
        <f t="shared" si="212"/>
        <v>99.999999999999972</v>
      </c>
      <c r="CI77" s="62">
        <f t="shared" si="213"/>
        <v>0.74452340692566188</v>
      </c>
      <c r="CJ77" s="62">
        <f t="shared" si="214"/>
        <v>0</v>
      </c>
      <c r="CK77" s="62">
        <f t="shared" si="215"/>
        <v>1.4430022990899443E-2</v>
      </c>
      <c r="CL77" s="62">
        <f t="shared" si="216"/>
        <v>0.14164608611290005</v>
      </c>
      <c r="CM77" s="62">
        <f t="shared" si="217"/>
        <v>2.0496991299694006E-3</v>
      </c>
      <c r="CN77" s="62">
        <f t="shared" si="218"/>
        <v>1.028622184876081</v>
      </c>
      <c r="CO77" s="62">
        <f t="shared" si="219"/>
        <v>3.9628154453360875E-2</v>
      </c>
      <c r="CP77" s="62">
        <f t="shared" si="220"/>
        <v>0</v>
      </c>
      <c r="CQ77" s="62">
        <f t="shared" si="221"/>
        <v>6.9238362162097017E-4</v>
      </c>
      <c r="CR77" s="62">
        <f t="shared" si="222"/>
        <v>0</v>
      </c>
      <c r="CS77" s="62">
        <f t="shared" si="223"/>
        <v>5.5960641045252448E-3</v>
      </c>
      <c r="CT77" s="62">
        <f t="shared" si="224"/>
        <v>4.2533509974611774E-3</v>
      </c>
      <c r="CV77" s="62">
        <f t="shared" si="225"/>
        <v>0</v>
      </c>
      <c r="CW77" s="62">
        <f t="shared" si="226"/>
        <v>0.14164608611290005</v>
      </c>
      <c r="CX77" s="62">
        <f t="shared" si="227"/>
        <v>0</v>
      </c>
      <c r="CY77" s="62">
        <f t="shared" si="228"/>
        <v>1.4430022990899443E-2</v>
      </c>
      <c r="CZ77" s="62">
        <f t="shared" si="143"/>
        <v>7.2150114954497215E-3</v>
      </c>
      <c r="DA77" s="62">
        <f t="shared" si="229"/>
        <v>3.2413142957911152E-2</v>
      </c>
      <c r="DB77" s="62">
        <f t="shared" si="230"/>
        <v>1.1399048271610395</v>
      </c>
      <c r="DC77" s="62">
        <f t="shared" si="231"/>
        <v>0.60044081210311784</v>
      </c>
      <c r="DD77" s="62">
        <f t="shared" si="232"/>
        <v>1.8984466148601433</v>
      </c>
      <c r="DE77" s="62">
        <f t="shared" si="233"/>
        <v>0.53946401505792163</v>
      </c>
      <c r="DF77" s="62">
        <f t="shared" si="234"/>
        <v>6.0976797045196207E-2</v>
      </c>
      <c r="DG77" s="62">
        <f t="shared" si="235"/>
        <v>0.64006896655647871</v>
      </c>
      <c r="DH77" s="62">
        <f t="shared" si="236"/>
        <v>0</v>
      </c>
      <c r="DI77" s="62">
        <f t="shared" si="237"/>
        <v>0</v>
      </c>
      <c r="DJ77" s="62">
        <f t="shared" si="238"/>
        <v>1.1272240762219614</v>
      </c>
      <c r="DK77" s="62">
        <f t="shared" si="239"/>
        <v>5.0640078884454187</v>
      </c>
      <c r="DL77" s="62">
        <f t="shared" si="240"/>
        <v>84.282170085545019</v>
      </c>
      <c r="DM77" s="113">
        <f t="shared" si="241"/>
        <v>9.5265979497876039</v>
      </c>
      <c r="DN77" s="114"/>
      <c r="DO77" s="62">
        <f t="shared" si="242"/>
        <v>1.1272240762219614</v>
      </c>
      <c r="DP77" s="62">
        <f t="shared" si="243"/>
        <v>6.1912319646673799</v>
      </c>
      <c r="DQ77" s="62">
        <f t="shared" si="244"/>
        <v>82.027721933101091</v>
      </c>
      <c r="DR77" s="113">
        <f t="shared" si="245"/>
        <v>10.653822026009566</v>
      </c>
    </row>
    <row r="78" spans="1:122" x14ac:dyDescent="0.25">
      <c r="A78" s="78">
        <f t="shared" si="249"/>
        <v>60</v>
      </c>
      <c r="B78" s="82" t="str">
        <f t="shared" si="250"/>
        <v>60 semi CaO</v>
      </c>
      <c r="C78" s="13" t="s">
        <v>6</v>
      </c>
      <c r="D78" s="5">
        <v>11.08</v>
      </c>
      <c r="E78" s="6">
        <f t="shared" si="251"/>
        <v>9.6395999999999997</v>
      </c>
      <c r="F78" s="80" t="str">
        <f t="shared" si="246"/>
        <v>60 Quant Al2O3</v>
      </c>
      <c r="G78" s="13" t="s">
        <v>4</v>
      </c>
      <c r="H78" s="5">
        <v>2.161</v>
      </c>
      <c r="I78" s="10">
        <f t="shared" si="252"/>
        <v>1.8800700000000001</v>
      </c>
      <c r="K78" s="62">
        <v>280</v>
      </c>
      <c r="L78" s="62">
        <v>41.58</v>
      </c>
      <c r="M78"/>
      <c r="N78" s="62">
        <v>1.764</v>
      </c>
      <c r="O78" s="62">
        <v>11.78</v>
      </c>
      <c r="P78" s="62">
        <v>0.17760000000000001</v>
      </c>
      <c r="Q78" s="62">
        <v>41.96</v>
      </c>
      <c r="R78" s="62">
        <v>1.8580000000000001</v>
      </c>
      <c r="S78"/>
      <c r="T78"/>
      <c r="U78"/>
      <c r="V78" s="62">
        <v>0.41110000000000002</v>
      </c>
      <c r="W78" s="62">
        <v>0.4642</v>
      </c>
      <c r="X78" s="62">
        <v>13</v>
      </c>
      <c r="Y78" s="62">
        <f t="shared" si="157"/>
        <v>99.994900000000015</v>
      </c>
      <c r="AA78" s="62">
        <f t="shared" si="158"/>
        <v>41.582120688155086</v>
      </c>
      <c r="AB78" s="62">
        <f t="shared" si="159"/>
        <v>0</v>
      </c>
      <c r="AC78" s="62">
        <f t="shared" si="160"/>
        <v>1.7640899685883977</v>
      </c>
      <c r="AD78" s="62">
        <f t="shared" si="161"/>
        <v>11.78060081064134</v>
      </c>
      <c r="AE78" s="62">
        <f t="shared" si="162"/>
        <v>0.17760905806196114</v>
      </c>
      <c r="AF78" s="62">
        <f t="shared" si="163"/>
        <v>41.962140069143523</v>
      </c>
      <c r="AG78" s="62">
        <f t="shared" si="164"/>
        <v>1.8580947628329043</v>
      </c>
      <c r="AH78" s="62">
        <f t="shared" si="165"/>
        <v>0</v>
      </c>
      <c r="AI78" s="62">
        <f t="shared" si="166"/>
        <v>0</v>
      </c>
      <c r="AJ78" s="62">
        <f t="shared" si="167"/>
        <v>0</v>
      </c>
      <c r="AK78" s="62">
        <f t="shared" si="168"/>
        <v>0.41112096716932556</v>
      </c>
      <c r="AL78" s="62">
        <f t="shared" si="169"/>
        <v>0.46422367540744575</v>
      </c>
      <c r="AM78" s="62">
        <f t="shared" si="170"/>
        <v>99.999999999999986</v>
      </c>
      <c r="AO78" s="62">
        <f t="shared" si="171"/>
        <v>0.69205493364658544</v>
      </c>
      <c r="AP78" s="62">
        <f t="shared" si="172"/>
        <v>0</v>
      </c>
      <c r="AQ78" s="62">
        <f t="shared" si="173"/>
        <v>1.7301784705653175E-2</v>
      </c>
      <c r="AR78" s="62">
        <f t="shared" si="174"/>
        <v>0.1475341366392153</v>
      </c>
      <c r="AS78" s="62">
        <f t="shared" si="175"/>
        <v>2.5036517911187083E-3</v>
      </c>
      <c r="AT78" s="62">
        <f t="shared" si="176"/>
        <v>1.0411304986339833</v>
      </c>
      <c r="AU78" s="62">
        <f t="shared" si="177"/>
        <v>3.3132930863639519E-2</v>
      </c>
      <c r="AV78" s="62">
        <f t="shared" si="178"/>
        <v>0</v>
      </c>
      <c r="AW78" s="62">
        <f t="shared" si="179"/>
        <v>0</v>
      </c>
      <c r="AX78" s="62">
        <f t="shared" si="180"/>
        <v>0</v>
      </c>
      <c r="AY78" s="62">
        <f t="shared" si="181"/>
        <v>5.4094864101227047E-3</v>
      </c>
      <c r="AZ78" s="62">
        <f t="shared" si="182"/>
        <v>6.2153390736035046E-3</v>
      </c>
      <c r="BB78" s="62">
        <f t="shared" si="183"/>
        <v>0</v>
      </c>
      <c r="BC78" s="62">
        <f t="shared" si="184"/>
        <v>0.1475341366392153</v>
      </c>
      <c r="BD78" s="62">
        <f t="shared" si="185"/>
        <v>0</v>
      </c>
      <c r="BE78" s="62">
        <f t="shared" si="186"/>
        <v>1.7301784705653175E-2</v>
      </c>
      <c r="BF78" s="62">
        <f t="shared" si="113"/>
        <v>8.6508923528265877E-3</v>
      </c>
      <c r="BG78" s="62">
        <f t="shared" si="187"/>
        <v>2.4482038510812931E-2</v>
      </c>
      <c r="BH78" s="62">
        <f t="shared" si="188"/>
        <v>1.1666862485535046</v>
      </c>
      <c r="BI78" s="62">
        <f t="shared" si="189"/>
        <v>0.57682499489768058</v>
      </c>
      <c r="BJ78" s="62">
        <f t="shared" si="190"/>
        <v>2.0226000240514126</v>
      </c>
      <c r="BK78" s="62">
        <f t="shared" si="191"/>
        <v>0.58986125365582409</v>
      </c>
      <c r="BL78" s="62">
        <f t="shared" si="192"/>
        <v>-1.3036258758143515E-2</v>
      </c>
      <c r="BM78" s="62">
        <f t="shared" si="193"/>
        <v>0.60995792576132013</v>
      </c>
      <c r="BN78" s="62">
        <f t="shared" si="194"/>
        <v>0</v>
      </c>
      <c r="BO78" s="62">
        <f t="shared" si="195"/>
        <v>0</v>
      </c>
      <c r="BP78" s="62">
        <f t="shared" si="196"/>
        <v>1.4182768986941126</v>
      </c>
      <c r="BQ78" s="62">
        <f t="shared" si="197"/>
        <v>4.0137257795700627</v>
      </c>
      <c r="BR78" s="113">
        <f t="shared" si="198"/>
        <v>96.705236335700974</v>
      </c>
      <c r="BS78" s="113">
        <f t="shared" si="199"/>
        <v>-2.1372390139651491</v>
      </c>
      <c r="BU78" s="62">
        <f t="shared" si="200"/>
        <v>44.699173308538718</v>
      </c>
      <c r="BV78" s="62">
        <f t="shared" si="201"/>
        <v>0</v>
      </c>
      <c r="BW78" s="62">
        <f t="shared" si="202"/>
        <v>1.0464353926050225</v>
      </c>
      <c r="BX78" s="62">
        <f t="shared" si="203"/>
        <v>11.78060081064134</v>
      </c>
      <c r="BY78" s="62">
        <f t="shared" si="204"/>
        <v>0.17760905806196114</v>
      </c>
      <c r="BZ78" s="62">
        <f t="shared" si="205"/>
        <v>41.974624018624944</v>
      </c>
      <c r="CA78" s="62">
        <f t="shared" si="206"/>
        <v>1.8251627788017188</v>
      </c>
      <c r="CB78" s="62">
        <f t="shared" si="207"/>
        <v>0</v>
      </c>
      <c r="CC78" s="62">
        <f t="shared" si="208"/>
        <v>0</v>
      </c>
      <c r="CD78" s="62">
        <f t="shared" si="209"/>
        <v>0</v>
      </c>
      <c r="CE78" s="62">
        <f t="shared" si="210"/>
        <v>0.33484572373191029</v>
      </c>
      <c r="CF78" s="62">
        <f t="shared" si="211"/>
        <v>0.33051575890370405</v>
      </c>
      <c r="CG78" s="62">
        <f t="shared" si="212"/>
        <v>99.999999999999986</v>
      </c>
      <c r="CI78" s="62">
        <f t="shared" si="213"/>
        <v>0.74393231769224799</v>
      </c>
      <c r="CJ78" s="62">
        <f t="shared" si="214"/>
        <v>0</v>
      </c>
      <c r="CK78" s="62">
        <f t="shared" si="215"/>
        <v>1.0263195298205401E-2</v>
      </c>
      <c r="CL78" s="62">
        <f t="shared" si="216"/>
        <v>0.1475341366392153</v>
      </c>
      <c r="CM78" s="62">
        <f t="shared" si="217"/>
        <v>2.5036517911187083E-3</v>
      </c>
      <c r="CN78" s="62">
        <f t="shared" si="218"/>
        <v>1.0414402402374168</v>
      </c>
      <c r="CO78" s="62">
        <f t="shared" si="219"/>
        <v>3.2545698623425802E-2</v>
      </c>
      <c r="CP78" s="62">
        <f t="shared" si="220"/>
        <v>0</v>
      </c>
      <c r="CQ78" s="62">
        <f t="shared" si="221"/>
        <v>0</v>
      </c>
      <c r="CR78" s="62">
        <f t="shared" si="222"/>
        <v>0</v>
      </c>
      <c r="CS78" s="62">
        <f t="shared" si="223"/>
        <v>4.4058647859461881E-3</v>
      </c>
      <c r="CT78" s="62">
        <f t="shared" si="224"/>
        <v>4.4251674776235646E-3</v>
      </c>
      <c r="CV78" s="62">
        <f t="shared" si="225"/>
        <v>0</v>
      </c>
      <c r="CW78" s="62">
        <f t="shared" si="226"/>
        <v>0.1475341366392153</v>
      </c>
      <c r="CX78" s="62">
        <f t="shared" si="227"/>
        <v>0</v>
      </c>
      <c r="CY78" s="62">
        <f t="shared" si="228"/>
        <v>1.0263195298205401E-2</v>
      </c>
      <c r="CZ78" s="62">
        <f t="shared" si="143"/>
        <v>5.1315976491027003E-3</v>
      </c>
      <c r="DA78" s="62">
        <f t="shared" si="229"/>
        <v>2.7414100974323102E-2</v>
      </c>
      <c r="DB78" s="62">
        <f t="shared" si="230"/>
        <v>1.1640639276934277</v>
      </c>
      <c r="DC78" s="62">
        <f t="shared" si="231"/>
        <v>0.62401271849675011</v>
      </c>
      <c r="DD78" s="62">
        <f t="shared" si="232"/>
        <v>1.8654490416439968</v>
      </c>
      <c r="DE78" s="62">
        <f t="shared" si="233"/>
        <v>0.5400512091966776</v>
      </c>
      <c r="DF78" s="62">
        <f t="shared" si="234"/>
        <v>8.3961509300072512E-2</v>
      </c>
      <c r="DG78" s="62">
        <f t="shared" si="235"/>
        <v>0.65655841712017593</v>
      </c>
      <c r="DH78" s="62">
        <f t="shared" si="236"/>
        <v>0</v>
      </c>
      <c r="DI78" s="62">
        <f t="shared" si="237"/>
        <v>0</v>
      </c>
      <c r="DJ78" s="62">
        <f t="shared" si="238"/>
        <v>0.78159041378391414</v>
      </c>
      <c r="DK78" s="62">
        <f t="shared" si="239"/>
        <v>4.1754244952898452</v>
      </c>
      <c r="DL78" s="62">
        <f t="shared" si="240"/>
        <v>82.254860361926802</v>
      </c>
      <c r="DM78" s="113">
        <f t="shared" si="241"/>
        <v>12.788124728999438</v>
      </c>
      <c r="DN78" s="114"/>
      <c r="DO78" s="62">
        <f t="shared" si="242"/>
        <v>0.78159041378391414</v>
      </c>
      <c r="DP78" s="62">
        <f t="shared" si="243"/>
        <v>4.9570149090737594</v>
      </c>
      <c r="DQ78" s="62">
        <f t="shared" si="244"/>
        <v>80.691679534358968</v>
      </c>
      <c r="DR78" s="113">
        <f t="shared" si="245"/>
        <v>13.569715142783352</v>
      </c>
    </row>
    <row r="79" spans="1:122" x14ac:dyDescent="0.25">
      <c r="A79" s="78">
        <f t="shared" si="249"/>
        <v>60</v>
      </c>
      <c r="B79" s="82" t="str">
        <f t="shared" si="250"/>
        <v>60 semi TiO2</v>
      </c>
      <c r="C79" s="13" t="s">
        <v>7</v>
      </c>
      <c r="D79" s="5">
        <v>0.53700000000000003</v>
      </c>
      <c r="E79" s="6">
        <f t="shared" si="251"/>
        <v>0.46718999999999999</v>
      </c>
      <c r="F79" s="80" t="str">
        <f t="shared" si="246"/>
        <v>60 Quant Fe2O3</v>
      </c>
      <c r="G79" s="13" t="s">
        <v>10</v>
      </c>
      <c r="H79" s="5">
        <v>11.55</v>
      </c>
      <c r="I79" s="10">
        <f t="shared" si="252"/>
        <v>10.048500000000001</v>
      </c>
      <c r="K79" s="62">
        <v>290</v>
      </c>
      <c r="L79" s="62">
        <v>41.81</v>
      </c>
      <c r="M79"/>
      <c r="N79" s="62">
        <v>2.2549999999999999</v>
      </c>
      <c r="O79" s="62">
        <v>11.16</v>
      </c>
      <c r="P79" s="62">
        <v>0.15179999999999999</v>
      </c>
      <c r="Q79" s="62">
        <v>42.17</v>
      </c>
      <c r="R79" s="62">
        <v>1.409</v>
      </c>
      <c r="S79"/>
      <c r="T79" s="62">
        <v>5.2769999999999997E-2</v>
      </c>
      <c r="U79"/>
      <c r="V79" s="62">
        <v>0.5272</v>
      </c>
      <c r="W79" s="62">
        <v>0.46010000000000001</v>
      </c>
      <c r="X79" s="62">
        <v>13</v>
      </c>
      <c r="Y79" s="62">
        <f t="shared" si="157"/>
        <v>99.995870000000011</v>
      </c>
      <c r="AA79" s="62">
        <f t="shared" si="158"/>
        <v>41.811726824317837</v>
      </c>
      <c r="AB79" s="62">
        <f t="shared" si="159"/>
        <v>0</v>
      </c>
      <c r="AC79" s="62">
        <f t="shared" si="160"/>
        <v>2.2550931353464896</v>
      </c>
      <c r="AD79" s="62">
        <f t="shared" si="161"/>
        <v>11.160460927036285</v>
      </c>
      <c r="AE79" s="62">
        <f t="shared" si="162"/>
        <v>0.15180626959893442</v>
      </c>
      <c r="AF79" s="62">
        <f t="shared" si="163"/>
        <v>42.171741692931917</v>
      </c>
      <c r="AG79" s="62">
        <f t="shared" si="164"/>
        <v>1.4090581941034164</v>
      </c>
      <c r="AH79" s="62">
        <f t="shared" si="165"/>
        <v>0</v>
      </c>
      <c r="AI79" s="62">
        <f t="shared" si="166"/>
        <v>5.2772179491012976E-2</v>
      </c>
      <c r="AJ79" s="62">
        <f t="shared" si="167"/>
        <v>0</v>
      </c>
      <c r="AK79" s="62">
        <f t="shared" si="168"/>
        <v>0.52722177425927685</v>
      </c>
      <c r="AL79" s="62">
        <f t="shared" si="169"/>
        <v>0.46011900291482033</v>
      </c>
      <c r="AM79" s="62">
        <f t="shared" si="170"/>
        <v>100</v>
      </c>
      <c r="AO79" s="62">
        <f t="shared" si="171"/>
        <v>0.69587628899588649</v>
      </c>
      <c r="AP79" s="62">
        <f t="shared" si="172"/>
        <v>0</v>
      </c>
      <c r="AQ79" s="62">
        <f t="shared" si="173"/>
        <v>2.2117429730742346E-2</v>
      </c>
      <c r="AR79" s="62">
        <f t="shared" si="174"/>
        <v>0.13976782626219519</v>
      </c>
      <c r="AS79" s="62">
        <f t="shared" si="175"/>
        <v>2.1399248604304262E-3</v>
      </c>
      <c r="AT79" s="62">
        <f t="shared" si="176"/>
        <v>1.0463309636896199</v>
      </c>
      <c r="AU79" s="62">
        <f t="shared" si="177"/>
        <v>2.5125859381302004E-2</v>
      </c>
      <c r="AV79" s="62">
        <f t="shared" si="178"/>
        <v>0</v>
      </c>
      <c r="AW79" s="62">
        <f t="shared" si="179"/>
        <v>1.1204284392996385E-3</v>
      </c>
      <c r="AX79" s="62">
        <f t="shared" si="180"/>
        <v>0</v>
      </c>
      <c r="AY79" s="62">
        <f t="shared" si="181"/>
        <v>6.9371286086746956E-3</v>
      </c>
      <c r="AZ79" s="62">
        <f t="shared" si="182"/>
        <v>6.1603829550785959E-3</v>
      </c>
      <c r="BB79" s="62">
        <f t="shared" si="183"/>
        <v>0</v>
      </c>
      <c r="BC79" s="62">
        <f t="shared" si="184"/>
        <v>0.13976782626219519</v>
      </c>
      <c r="BD79" s="62">
        <f t="shared" si="185"/>
        <v>0</v>
      </c>
      <c r="BE79" s="62">
        <f t="shared" si="186"/>
        <v>2.2117429730742346E-2</v>
      </c>
      <c r="BF79" s="62">
        <f t="shared" si="113"/>
        <v>1.1058714865371173E-2</v>
      </c>
      <c r="BG79" s="62">
        <f t="shared" si="187"/>
        <v>1.4067144515930831E-2</v>
      </c>
      <c r="BH79" s="62">
        <f t="shared" si="188"/>
        <v>1.1741715702963147</v>
      </c>
      <c r="BI79" s="62">
        <f t="shared" si="189"/>
        <v>0.6174902812014208</v>
      </c>
      <c r="BJ79" s="62">
        <f t="shared" si="190"/>
        <v>1.9015223494882967</v>
      </c>
      <c r="BK79" s="62">
        <f t="shared" si="191"/>
        <v>0.55668128909489389</v>
      </c>
      <c r="BL79" s="62">
        <f t="shared" si="192"/>
        <v>6.0808992106526905E-2</v>
      </c>
      <c r="BM79" s="62">
        <f t="shared" si="193"/>
        <v>0.64261614058272276</v>
      </c>
      <c r="BN79" s="62">
        <f t="shared" si="194"/>
        <v>0</v>
      </c>
      <c r="BO79" s="62">
        <f t="shared" si="195"/>
        <v>0</v>
      </c>
      <c r="BP79" s="62">
        <f t="shared" si="196"/>
        <v>1.720889683122985</v>
      </c>
      <c r="BQ79" s="62">
        <f t="shared" si="197"/>
        <v>2.1890431359496789</v>
      </c>
      <c r="BR79" s="113">
        <f t="shared" si="198"/>
        <v>86.627343127437896</v>
      </c>
      <c r="BS79" s="113">
        <f t="shared" si="199"/>
        <v>9.4627240534894526</v>
      </c>
      <c r="BU79" s="62">
        <f t="shared" si="200"/>
        <v>44.975619096478681</v>
      </c>
      <c r="BV79" s="62">
        <f t="shared" si="201"/>
        <v>0</v>
      </c>
      <c r="BW79" s="62">
        <f t="shared" si="202"/>
        <v>1.5059161560572449</v>
      </c>
      <c r="BX79" s="62">
        <f t="shared" si="203"/>
        <v>11.160460927036285</v>
      </c>
      <c r="BY79" s="62">
        <f t="shared" si="204"/>
        <v>0.15180626959893442</v>
      </c>
      <c r="BZ79" s="62">
        <f t="shared" si="205"/>
        <v>42.182653630234924</v>
      </c>
      <c r="CA79" s="62">
        <f t="shared" si="206"/>
        <v>1.3912138387815418</v>
      </c>
      <c r="CB79" s="62">
        <f t="shared" si="207"/>
        <v>0</v>
      </c>
      <c r="CC79" s="62">
        <f t="shared" si="208"/>
        <v>5.2772179491012976E-2</v>
      </c>
      <c r="CD79" s="62">
        <f t="shared" si="209"/>
        <v>0</v>
      </c>
      <c r="CE79" s="62">
        <f t="shared" si="210"/>
        <v>0.42844619440782905</v>
      </c>
      <c r="CF79" s="62">
        <f t="shared" si="211"/>
        <v>0.32730508407997244</v>
      </c>
      <c r="CG79" s="62">
        <f t="shared" si="212"/>
        <v>100</v>
      </c>
      <c r="CI79" s="62">
        <f t="shared" si="213"/>
        <v>0.74853322953280654</v>
      </c>
      <c r="CJ79" s="62">
        <f t="shared" si="214"/>
        <v>0</v>
      </c>
      <c r="CK79" s="62">
        <f t="shared" si="215"/>
        <v>1.4769675912683846E-2</v>
      </c>
      <c r="CL79" s="62">
        <f t="shared" si="216"/>
        <v>0.13976782626219519</v>
      </c>
      <c r="CM79" s="62">
        <f t="shared" si="217"/>
        <v>2.1399248604304262E-3</v>
      </c>
      <c r="CN79" s="62">
        <f t="shared" si="218"/>
        <v>1.0466017018051359</v>
      </c>
      <c r="CO79" s="62">
        <f t="shared" si="219"/>
        <v>2.4807664742894826E-2</v>
      </c>
      <c r="CP79" s="62">
        <f t="shared" si="220"/>
        <v>0</v>
      </c>
      <c r="CQ79" s="62">
        <f t="shared" si="221"/>
        <v>1.1204284392996385E-3</v>
      </c>
      <c r="CR79" s="62">
        <f t="shared" si="222"/>
        <v>0</v>
      </c>
      <c r="CS79" s="62">
        <f t="shared" si="223"/>
        <v>5.6374499264188029E-3</v>
      </c>
      <c r="CT79" s="62">
        <f t="shared" si="224"/>
        <v>4.3821808017133817E-3</v>
      </c>
      <c r="CV79" s="62">
        <f t="shared" si="225"/>
        <v>0</v>
      </c>
      <c r="CW79" s="62">
        <f t="shared" si="226"/>
        <v>0.13976782626219519</v>
      </c>
      <c r="CX79" s="62">
        <f t="shared" si="227"/>
        <v>0</v>
      </c>
      <c r="CY79" s="62">
        <f t="shared" si="228"/>
        <v>1.4769675912683846E-2</v>
      </c>
      <c r="CZ79" s="62">
        <f t="shared" si="143"/>
        <v>7.3848379563419232E-3</v>
      </c>
      <c r="DA79" s="62">
        <f t="shared" si="229"/>
        <v>1.7422826786552902E-2</v>
      </c>
      <c r="DB79" s="62">
        <f t="shared" si="230"/>
        <v>1.1710866261412087</v>
      </c>
      <c r="DC79" s="62">
        <f t="shared" si="231"/>
        <v>0.66407224647391117</v>
      </c>
      <c r="DD79" s="62">
        <f t="shared" si="232"/>
        <v>1.7634928012116768</v>
      </c>
      <c r="DE79" s="62">
        <f t="shared" si="233"/>
        <v>0.50701437966729757</v>
      </c>
      <c r="DF79" s="62">
        <f t="shared" si="234"/>
        <v>0.1570578668066136</v>
      </c>
      <c r="DG79" s="62">
        <f t="shared" si="235"/>
        <v>0.68887991121680603</v>
      </c>
      <c r="DH79" s="62">
        <f t="shared" si="236"/>
        <v>0</v>
      </c>
      <c r="DI79" s="62">
        <f t="shared" si="237"/>
        <v>0</v>
      </c>
      <c r="DJ79" s="62">
        <f t="shared" si="238"/>
        <v>1.0720065770676463</v>
      </c>
      <c r="DK79" s="62">
        <f t="shared" si="239"/>
        <v>2.529152977589086</v>
      </c>
      <c r="DL79" s="62">
        <f t="shared" si="240"/>
        <v>73.59982072517262</v>
      </c>
      <c r="DM79" s="113">
        <f t="shared" si="241"/>
        <v>22.799019720170641</v>
      </c>
      <c r="DN79" s="114"/>
      <c r="DO79" s="62">
        <f t="shared" si="242"/>
        <v>1.0720065770676463</v>
      </c>
      <c r="DP79" s="62">
        <f t="shared" si="243"/>
        <v>3.6011595546567321</v>
      </c>
      <c r="DQ79" s="62">
        <f t="shared" si="244"/>
        <v>71.455807571037326</v>
      </c>
      <c r="DR79" s="113">
        <f t="shared" si="245"/>
        <v>23.871026297238288</v>
      </c>
    </row>
    <row r="80" spans="1:122" x14ac:dyDescent="0.25">
      <c r="A80" s="78">
        <f t="shared" si="249"/>
        <v>60</v>
      </c>
      <c r="B80" s="82" t="str">
        <f t="shared" si="250"/>
        <v>60 semi Cr2O3</v>
      </c>
      <c r="C80" s="13" t="s">
        <v>8</v>
      </c>
      <c r="D80" s="5">
        <v>2.2280000000000002</v>
      </c>
      <c r="E80" s="6">
        <f t="shared" si="251"/>
        <v>1.9383600000000001</v>
      </c>
      <c r="F80" s="80" t="str">
        <f t="shared" si="246"/>
        <v>60 Quant MnO</v>
      </c>
      <c r="G80" s="13" t="s">
        <v>9</v>
      </c>
      <c r="H80" s="5">
        <v>0.16900000000000001</v>
      </c>
      <c r="I80" s="10">
        <f t="shared" si="252"/>
        <v>0.14703000000000002</v>
      </c>
      <c r="J80" s="15"/>
      <c r="K80" s="62">
        <v>300</v>
      </c>
      <c r="L80" s="62">
        <v>41.82</v>
      </c>
      <c r="M80" s="62">
        <v>5.0110000000000002E-2</v>
      </c>
      <c r="N80" s="62">
        <v>1.9039999999999999</v>
      </c>
      <c r="O80" s="62">
        <v>11.46</v>
      </c>
      <c r="P80" s="62">
        <v>0.1724</v>
      </c>
      <c r="Q80" s="62">
        <v>42.04</v>
      </c>
      <c r="R80" s="62">
        <v>1.591</v>
      </c>
      <c r="S80"/>
      <c r="T80"/>
      <c r="U80"/>
      <c r="V80" s="62">
        <v>0.48259999999999997</v>
      </c>
      <c r="W80" s="62">
        <v>0.47699999999999998</v>
      </c>
      <c r="X80" s="62">
        <v>11</v>
      </c>
      <c r="Y80" s="62">
        <f t="shared" si="157"/>
        <v>99.997109999999992</v>
      </c>
      <c r="AA80" s="62">
        <f t="shared" si="158"/>
        <v>41.821208632929498</v>
      </c>
      <c r="AB80" s="62">
        <f t="shared" si="159"/>
        <v>5.0111448220853588E-2</v>
      </c>
      <c r="AC80" s="62">
        <f t="shared" si="160"/>
        <v>1.9040550271902856</v>
      </c>
      <c r="AD80" s="62">
        <f t="shared" si="161"/>
        <v>11.460331203571783</v>
      </c>
      <c r="AE80" s="62">
        <f t="shared" si="162"/>
        <v>0.17240498250399436</v>
      </c>
      <c r="AF80" s="62">
        <f t="shared" si="163"/>
        <v>42.041214991113243</v>
      </c>
      <c r="AG80" s="62">
        <f t="shared" si="164"/>
        <v>1.5910459812288575</v>
      </c>
      <c r="AH80" s="62">
        <f t="shared" si="165"/>
        <v>0</v>
      </c>
      <c r="AI80" s="62">
        <f t="shared" si="166"/>
        <v>0</v>
      </c>
      <c r="AJ80" s="62">
        <f t="shared" si="167"/>
        <v>0</v>
      </c>
      <c r="AK80" s="62">
        <f t="shared" si="168"/>
        <v>0.48261394754308401</v>
      </c>
      <c r="AL80" s="62">
        <f t="shared" si="169"/>
        <v>0.47701378569840669</v>
      </c>
      <c r="AM80" s="62">
        <f t="shared" si="170"/>
        <v>100</v>
      </c>
      <c r="AO80" s="62">
        <f t="shared" si="171"/>
        <v>0.69603409558008644</v>
      </c>
      <c r="AP80" s="62">
        <f t="shared" si="172"/>
        <v>6.2741264831418038E-4</v>
      </c>
      <c r="AQ80" s="62">
        <f t="shared" si="173"/>
        <v>1.8674529493823908E-2</v>
      </c>
      <c r="AR80" s="62">
        <f t="shared" si="174"/>
        <v>0.1435232461311432</v>
      </c>
      <c r="AS80" s="62">
        <f t="shared" si="175"/>
        <v>2.4302929588947615E-3</v>
      </c>
      <c r="AT80" s="62">
        <f t="shared" si="176"/>
        <v>1.0430924412995415</v>
      </c>
      <c r="AU80" s="62">
        <f t="shared" si="177"/>
        <v>2.8371005371413294E-2</v>
      </c>
      <c r="AV80" s="62">
        <f t="shared" si="178"/>
        <v>0</v>
      </c>
      <c r="AW80" s="62">
        <f t="shared" si="179"/>
        <v>0</v>
      </c>
      <c r="AX80" s="62">
        <f t="shared" si="180"/>
        <v>0</v>
      </c>
      <c r="AY80" s="62">
        <f t="shared" si="181"/>
        <v>6.3501835203037373E-3</v>
      </c>
      <c r="AZ80" s="62">
        <f t="shared" si="182"/>
        <v>6.3865816802571524E-3</v>
      </c>
      <c r="BB80" s="62">
        <f t="shared" si="183"/>
        <v>6.2741264831418038E-4</v>
      </c>
      <c r="BC80" s="62">
        <f t="shared" si="184"/>
        <v>0.14289583348282903</v>
      </c>
      <c r="BD80" s="62">
        <f t="shared" si="185"/>
        <v>0</v>
      </c>
      <c r="BE80" s="62">
        <f t="shared" si="186"/>
        <v>1.8674529493823908E-2</v>
      </c>
      <c r="BF80" s="62">
        <f t="shared" si="113"/>
        <v>9.3372647469119538E-3</v>
      </c>
      <c r="BG80" s="62">
        <f t="shared" si="187"/>
        <v>1.903374062450134E-2</v>
      </c>
      <c r="BH80" s="62">
        <f t="shared" si="188"/>
        <v>1.1693848271167639</v>
      </c>
      <c r="BI80" s="62">
        <f t="shared" si="189"/>
        <v>0.60122460358825713</v>
      </c>
      <c r="BJ80" s="62">
        <f t="shared" si="190"/>
        <v>1.945004945136287</v>
      </c>
      <c r="BK80" s="62">
        <f t="shared" si="191"/>
        <v>0.56816022352850681</v>
      </c>
      <c r="BL80" s="62">
        <f t="shared" si="192"/>
        <v>3.306438005975032E-2</v>
      </c>
      <c r="BM80" s="62">
        <f t="shared" si="193"/>
        <v>0.6302230216079846</v>
      </c>
      <c r="BN80" s="62">
        <f t="shared" si="194"/>
        <v>9.9554066862452315E-2</v>
      </c>
      <c r="BO80" s="62">
        <f t="shared" si="195"/>
        <v>0</v>
      </c>
      <c r="BP80" s="62">
        <f t="shared" si="196"/>
        <v>1.4815810319160285</v>
      </c>
      <c r="BQ80" s="62">
        <f t="shared" si="197"/>
        <v>3.0201595263749077</v>
      </c>
      <c r="BR80" s="113">
        <f t="shared" si="198"/>
        <v>90.152248338829736</v>
      </c>
      <c r="BS80" s="113">
        <f t="shared" si="199"/>
        <v>5.246457036016885</v>
      </c>
      <c r="BU80" s="62">
        <f t="shared" si="200"/>
        <v>44.98703519404711</v>
      </c>
      <c r="BV80" s="62">
        <f t="shared" si="201"/>
        <v>5.0111448220853588E-2</v>
      </c>
      <c r="BW80" s="62">
        <f t="shared" si="202"/>
        <v>1.1774146944446693</v>
      </c>
      <c r="BX80" s="62">
        <f t="shared" si="203"/>
        <v>11.460331203571783</v>
      </c>
      <c r="BY80" s="62">
        <f t="shared" si="204"/>
        <v>0.17240498250399436</v>
      </c>
      <c r="BZ80" s="62">
        <f t="shared" si="205"/>
        <v>42.053105878679894</v>
      </c>
      <c r="CA80" s="62">
        <f t="shared" si="206"/>
        <v>1.567086836259568</v>
      </c>
      <c r="CB80" s="62">
        <f t="shared" si="207"/>
        <v>0</v>
      </c>
      <c r="CC80" s="62">
        <f t="shared" si="208"/>
        <v>0</v>
      </c>
      <c r="CD80" s="62">
        <f t="shared" si="209"/>
        <v>0</v>
      </c>
      <c r="CE80" s="62">
        <f t="shared" si="210"/>
        <v>0.39248336450923438</v>
      </c>
      <c r="CF80" s="62">
        <f t="shared" si="211"/>
        <v>0.34052018317329369</v>
      </c>
      <c r="CG80" s="62">
        <f t="shared" si="212"/>
        <v>100</v>
      </c>
      <c r="CI80" s="62">
        <f t="shared" si="213"/>
        <v>0.74872322866018326</v>
      </c>
      <c r="CJ80" s="62">
        <f t="shared" si="214"/>
        <v>6.2741264831418038E-4</v>
      </c>
      <c r="CK80" s="62">
        <f t="shared" si="215"/>
        <v>1.1547809870975572E-2</v>
      </c>
      <c r="CL80" s="62">
        <f t="shared" si="216"/>
        <v>0.1435232461311432</v>
      </c>
      <c r="CM80" s="62">
        <f t="shared" si="217"/>
        <v>2.4302929588947615E-3</v>
      </c>
      <c r="CN80" s="62">
        <f t="shared" si="218"/>
        <v>1.0433874683329833</v>
      </c>
      <c r="CO80" s="62">
        <f t="shared" si="219"/>
        <v>2.7943773827738376E-2</v>
      </c>
      <c r="CP80" s="62">
        <f t="shared" si="220"/>
        <v>0</v>
      </c>
      <c r="CQ80" s="62">
        <f t="shared" si="221"/>
        <v>0</v>
      </c>
      <c r="CR80" s="62">
        <f t="shared" si="222"/>
        <v>0</v>
      </c>
      <c r="CS80" s="62">
        <f t="shared" si="223"/>
        <v>5.1642547961741362E-3</v>
      </c>
      <c r="CT80" s="62">
        <f t="shared" si="224"/>
        <v>4.5591134445480477E-3</v>
      </c>
      <c r="CV80" s="62">
        <f t="shared" si="225"/>
        <v>6.2741264831418038E-4</v>
      </c>
      <c r="CW80" s="62">
        <f t="shared" si="226"/>
        <v>0.14289583348282903</v>
      </c>
      <c r="CX80" s="62">
        <f t="shared" si="227"/>
        <v>0</v>
      </c>
      <c r="CY80" s="62">
        <f t="shared" si="228"/>
        <v>1.1547809870975572E-2</v>
      </c>
      <c r="CZ80" s="62">
        <f t="shared" si="143"/>
        <v>5.773904935487786E-3</v>
      </c>
      <c r="DA80" s="62">
        <f t="shared" si="229"/>
        <v>2.2169868892250588E-2</v>
      </c>
      <c r="DB80" s="62">
        <f t="shared" si="230"/>
        <v>1.1665437258824567</v>
      </c>
      <c r="DC80" s="62">
        <f t="shared" si="231"/>
        <v>0.64849594322020532</v>
      </c>
      <c r="DD80" s="62">
        <f t="shared" si="232"/>
        <v>1.7988450630697954</v>
      </c>
      <c r="DE80" s="62">
        <f t="shared" si="233"/>
        <v>0.51804778266225138</v>
      </c>
      <c r="DF80" s="62">
        <f t="shared" si="234"/>
        <v>0.13044816055795394</v>
      </c>
      <c r="DG80" s="62">
        <f t="shared" si="235"/>
        <v>0.67706712969625782</v>
      </c>
      <c r="DH80" s="62">
        <f t="shared" si="236"/>
        <v>9.266623954934082E-2</v>
      </c>
      <c r="DI80" s="62">
        <f t="shared" si="237"/>
        <v>0</v>
      </c>
      <c r="DJ80" s="62">
        <f t="shared" si="238"/>
        <v>0.85278175268647927</v>
      </c>
      <c r="DK80" s="62">
        <f t="shared" si="239"/>
        <v>3.2743974592587759</v>
      </c>
      <c r="DL80" s="62">
        <f t="shared" si="240"/>
        <v>76.513503601135554</v>
      </c>
      <c r="DM80" s="113">
        <f t="shared" si="241"/>
        <v>19.266650947369854</v>
      </c>
      <c r="DN80" s="114"/>
      <c r="DO80" s="62">
        <f t="shared" si="242"/>
        <v>0.85278175268647927</v>
      </c>
      <c r="DP80" s="62">
        <f t="shared" si="243"/>
        <v>4.1271792119452551</v>
      </c>
      <c r="DQ80" s="62">
        <f t="shared" si="244"/>
        <v>74.807940095762589</v>
      </c>
      <c r="DR80" s="113">
        <f t="shared" si="245"/>
        <v>20.119432700056333</v>
      </c>
    </row>
    <row r="81" spans="1:122" x14ac:dyDescent="0.25">
      <c r="A81" s="78">
        <f t="shared" si="249"/>
        <v>60</v>
      </c>
      <c r="B81" s="82" t="str">
        <f t="shared" si="250"/>
        <v>60 semi MnO</v>
      </c>
      <c r="C81" s="13" t="s">
        <v>9</v>
      </c>
      <c r="D81" s="5">
        <v>1.1639999999999999</v>
      </c>
      <c r="E81" s="6">
        <f t="shared" si="251"/>
        <v>1.0126799999999998</v>
      </c>
      <c r="F81" s="80" t="str">
        <f t="shared" si="246"/>
        <v>60 Quant MgO</v>
      </c>
      <c r="G81" s="13" t="s">
        <v>3</v>
      </c>
      <c r="H81" s="5">
        <v>41.273000000000003</v>
      </c>
      <c r="I81" s="10">
        <f t="shared" si="252"/>
        <v>35.907510000000002</v>
      </c>
      <c r="K81" s="62">
        <v>310</v>
      </c>
      <c r="L81" s="62">
        <v>42.12</v>
      </c>
      <c r="M81"/>
      <c r="N81" s="62">
        <v>2.4980000000000002</v>
      </c>
      <c r="O81" s="62">
        <v>11.03</v>
      </c>
      <c r="P81" s="62">
        <v>0.1404</v>
      </c>
      <c r="Q81" s="62">
        <v>40.340000000000003</v>
      </c>
      <c r="R81" s="62">
        <v>2.7240000000000002</v>
      </c>
      <c r="S81" s="62">
        <v>0.19570000000000001</v>
      </c>
      <c r="T81" s="62">
        <v>3.9359999999999999E-2</v>
      </c>
      <c r="U81"/>
      <c r="V81" s="62">
        <v>0.48089999999999999</v>
      </c>
      <c r="W81" s="62">
        <v>0.436</v>
      </c>
      <c r="X81" s="62">
        <v>12</v>
      </c>
      <c r="Y81" s="62">
        <f t="shared" si="157"/>
        <v>100.00436000000002</v>
      </c>
      <c r="AA81" s="62">
        <f t="shared" si="158"/>
        <v>42.118163648064936</v>
      </c>
      <c r="AB81" s="62">
        <f t="shared" si="159"/>
        <v>0</v>
      </c>
      <c r="AC81" s="62">
        <f t="shared" si="160"/>
        <v>2.4978910919483908</v>
      </c>
      <c r="AD81" s="62">
        <f t="shared" si="161"/>
        <v>11.029519112966673</v>
      </c>
      <c r="AE81" s="62">
        <f t="shared" si="162"/>
        <v>0.14039387882688312</v>
      </c>
      <c r="AF81" s="62">
        <f t="shared" si="163"/>
        <v>40.338241252681378</v>
      </c>
      <c r="AG81" s="62">
        <f t="shared" si="164"/>
        <v>2.7238812387779889</v>
      </c>
      <c r="AH81" s="62">
        <f t="shared" si="165"/>
        <v>0.19569146785200162</v>
      </c>
      <c r="AI81" s="62">
        <f t="shared" si="166"/>
        <v>3.9358283978818513E-2</v>
      </c>
      <c r="AJ81" s="62">
        <f t="shared" si="167"/>
        <v>0</v>
      </c>
      <c r="AK81" s="62">
        <f t="shared" si="168"/>
        <v>0.48087903367413165</v>
      </c>
      <c r="AL81" s="62">
        <f t="shared" si="169"/>
        <v>0.43598099122878237</v>
      </c>
      <c r="AM81" s="62">
        <f t="shared" si="170"/>
        <v>99.999999999999986</v>
      </c>
      <c r="AO81" s="62">
        <f t="shared" si="171"/>
        <v>0.70097634431330502</v>
      </c>
      <c r="AP81" s="62">
        <f t="shared" si="172"/>
        <v>0</v>
      </c>
      <c r="AQ81" s="62">
        <f t="shared" si="173"/>
        <v>2.4498735699768449E-2</v>
      </c>
      <c r="AR81" s="62">
        <f t="shared" si="174"/>
        <v>0.1381279788724693</v>
      </c>
      <c r="AS81" s="62">
        <f t="shared" si="175"/>
        <v>1.9790510125018766E-3</v>
      </c>
      <c r="AT81" s="62">
        <f t="shared" si="176"/>
        <v>1.0008396416441228</v>
      </c>
      <c r="AU81" s="62">
        <f t="shared" si="177"/>
        <v>4.8571348765656011E-2</v>
      </c>
      <c r="AV81" s="62">
        <f t="shared" si="178"/>
        <v>6.3146649839303523E-3</v>
      </c>
      <c r="AW81" s="62">
        <f t="shared" si="179"/>
        <v>8.35632356238185E-4</v>
      </c>
      <c r="AX81" s="62">
        <f t="shared" si="180"/>
        <v>0</v>
      </c>
      <c r="AY81" s="62">
        <f t="shared" si="181"/>
        <v>6.3273557062385744E-3</v>
      </c>
      <c r="AZ81" s="62">
        <f t="shared" si="182"/>
        <v>5.8372070053391671E-3</v>
      </c>
      <c r="BB81" s="62">
        <f t="shared" si="183"/>
        <v>0</v>
      </c>
      <c r="BC81" s="62">
        <f t="shared" si="184"/>
        <v>0.1381279788724693</v>
      </c>
      <c r="BD81" s="62">
        <f t="shared" si="185"/>
        <v>6.3146649839303523E-3</v>
      </c>
      <c r="BE81" s="62">
        <f t="shared" si="186"/>
        <v>1.8184070715838097E-2</v>
      </c>
      <c r="BF81" s="62">
        <f t="shared" si="113"/>
        <v>9.0920353579190486E-3</v>
      </c>
      <c r="BG81" s="62">
        <f t="shared" si="187"/>
        <v>3.9479313407736964E-2</v>
      </c>
      <c r="BH81" s="62">
        <f t="shared" si="188"/>
        <v>1.101467358121357</v>
      </c>
      <c r="BI81" s="62">
        <f t="shared" si="189"/>
        <v>0.50593102501472798</v>
      </c>
      <c r="BJ81" s="62">
        <f t="shared" si="190"/>
        <v>2.177109731685841</v>
      </c>
      <c r="BK81" s="62">
        <f t="shared" si="191"/>
        <v>0.5955363331066289</v>
      </c>
      <c r="BL81" s="62">
        <f t="shared" si="192"/>
        <v>-8.9605308091900926E-2</v>
      </c>
      <c r="BM81" s="62">
        <f t="shared" si="193"/>
        <v>0.56081703876431432</v>
      </c>
      <c r="BN81" s="62">
        <f t="shared" si="194"/>
        <v>0</v>
      </c>
      <c r="BO81" s="62">
        <f t="shared" si="195"/>
        <v>1.1259759507029021</v>
      </c>
      <c r="BP81" s="62">
        <f t="shared" si="196"/>
        <v>1.6212123971754029</v>
      </c>
      <c r="BQ81" s="62">
        <f t="shared" si="197"/>
        <v>7.0396066237082193</v>
      </c>
      <c r="BR81" s="113">
        <f t="shared" si="198"/>
        <v>106.19084156551554</v>
      </c>
      <c r="BS81" s="113">
        <f t="shared" si="199"/>
        <v>-15.977636537102063</v>
      </c>
      <c r="BU81" s="62">
        <f t="shared" si="200"/>
        <v>45.344569032270186</v>
      </c>
      <c r="BV81" s="62">
        <f t="shared" si="201"/>
        <v>0</v>
      </c>
      <c r="BW81" s="62">
        <f t="shared" si="202"/>
        <v>1.7331264838453038</v>
      </c>
      <c r="BX81" s="62">
        <f t="shared" si="203"/>
        <v>11.029519112966673</v>
      </c>
      <c r="BY81" s="62">
        <f t="shared" si="204"/>
        <v>0.14039387882688312</v>
      </c>
      <c r="BZ81" s="62">
        <f t="shared" si="205"/>
        <v>40.362904443286268</v>
      </c>
      <c r="CA81" s="62">
        <f t="shared" si="206"/>
        <v>2.6618588291550487</v>
      </c>
      <c r="CB81" s="62">
        <f t="shared" si="207"/>
        <v>0.19569146785200162</v>
      </c>
      <c r="CC81" s="62">
        <f t="shared" si="208"/>
        <v>3.9358283978818513E-2</v>
      </c>
      <c r="CD81" s="62">
        <f t="shared" si="209"/>
        <v>0</v>
      </c>
      <c r="CE81" s="62">
        <f t="shared" si="210"/>
        <v>0.39108467694808496</v>
      </c>
      <c r="CF81" s="62">
        <f t="shared" si="211"/>
        <v>0.30842433133915353</v>
      </c>
      <c r="CG81" s="62">
        <f t="shared" si="212"/>
        <v>99.999999999999986</v>
      </c>
      <c r="CI81" s="62">
        <f t="shared" si="213"/>
        <v>0.75467369613497859</v>
      </c>
      <c r="CJ81" s="62">
        <f t="shared" si="214"/>
        <v>0</v>
      </c>
      <c r="CK81" s="62">
        <f t="shared" si="215"/>
        <v>1.6998102038498469E-2</v>
      </c>
      <c r="CL81" s="62">
        <f t="shared" si="216"/>
        <v>0.1381279788724693</v>
      </c>
      <c r="CM81" s="62">
        <f t="shared" si="217"/>
        <v>1.9790510125018766E-3</v>
      </c>
      <c r="CN81" s="62">
        <f t="shared" si="218"/>
        <v>1.00145156467498</v>
      </c>
      <c r="CO81" s="62">
        <f t="shared" si="219"/>
        <v>4.7465385683934533E-2</v>
      </c>
      <c r="CP81" s="62">
        <f t="shared" si="220"/>
        <v>6.3146649839303523E-3</v>
      </c>
      <c r="CQ81" s="62">
        <f t="shared" si="221"/>
        <v>8.35632356238185E-4</v>
      </c>
      <c r="CR81" s="62">
        <f t="shared" si="222"/>
        <v>0</v>
      </c>
      <c r="CS81" s="62">
        <f t="shared" si="223"/>
        <v>5.1458510124748023E-3</v>
      </c>
      <c r="CT81" s="62">
        <f t="shared" si="224"/>
        <v>4.1293925738271993E-3</v>
      </c>
      <c r="CV81" s="62">
        <f t="shared" si="225"/>
        <v>0</v>
      </c>
      <c r="CW81" s="62">
        <f t="shared" si="226"/>
        <v>0.1381279788724693</v>
      </c>
      <c r="CX81" s="62">
        <f t="shared" si="227"/>
        <v>6.3146649839303523E-3</v>
      </c>
      <c r="CY81" s="62">
        <f t="shared" si="228"/>
        <v>1.0683437054568118E-2</v>
      </c>
      <c r="CZ81" s="62">
        <f t="shared" si="143"/>
        <v>5.3417185272840589E-3</v>
      </c>
      <c r="DA81" s="62">
        <f t="shared" si="229"/>
        <v>4.2123667156650474E-2</v>
      </c>
      <c r="DB81" s="62">
        <f t="shared" si="230"/>
        <v>1.0994349274033006</v>
      </c>
      <c r="DC81" s="62">
        <f t="shared" si="231"/>
        <v>0.55655159550201749</v>
      </c>
      <c r="DD81" s="62">
        <f t="shared" si="232"/>
        <v>1.9754411563793912</v>
      </c>
      <c r="DE81" s="62">
        <f t="shared" si="233"/>
        <v>0.54288333190128313</v>
      </c>
      <c r="DF81" s="62">
        <f t="shared" si="234"/>
        <v>1.3668263600734365E-2</v>
      </c>
      <c r="DG81" s="62">
        <f t="shared" si="235"/>
        <v>0.61033164616988234</v>
      </c>
      <c r="DH81" s="62">
        <f t="shared" si="236"/>
        <v>0</v>
      </c>
      <c r="DI81" s="62">
        <f t="shared" si="237"/>
        <v>1.034628471841144</v>
      </c>
      <c r="DJ81" s="62">
        <f t="shared" si="238"/>
        <v>0.87521572260030267</v>
      </c>
      <c r="DK81" s="62">
        <f t="shared" si="239"/>
        <v>6.9017668379144785</v>
      </c>
      <c r="DL81" s="62">
        <f t="shared" si="240"/>
        <v>88.948907582972453</v>
      </c>
      <c r="DM81" s="113">
        <f t="shared" si="241"/>
        <v>2.2394813846716186</v>
      </c>
      <c r="DN81" s="114"/>
      <c r="DO81" s="62">
        <f t="shared" si="242"/>
        <v>0.87521572260030267</v>
      </c>
      <c r="DP81" s="62">
        <f t="shared" si="243"/>
        <v>7.7769825605147815</v>
      </c>
      <c r="DQ81" s="62">
        <f t="shared" si="244"/>
        <v>87.198476137771848</v>
      </c>
      <c r="DR81" s="113">
        <f t="shared" si="245"/>
        <v>3.1146971072719212</v>
      </c>
    </row>
    <row r="82" spans="1:122" x14ac:dyDescent="0.25">
      <c r="A82" s="78">
        <f t="shared" si="249"/>
        <v>60</v>
      </c>
      <c r="B82" s="82" t="str">
        <f t="shared" si="250"/>
        <v>60 semi Fe2O3</v>
      </c>
      <c r="C82" s="13" t="s">
        <v>10</v>
      </c>
      <c r="D82" s="5">
        <v>79.03</v>
      </c>
      <c r="E82" s="6">
        <f t="shared" si="251"/>
        <v>68.756100000000004</v>
      </c>
      <c r="F82" s="80" t="str">
        <f t="shared" si="246"/>
        <v>60 Quant CaO</v>
      </c>
      <c r="G82" s="13" t="s">
        <v>6</v>
      </c>
      <c r="H82" s="5">
        <v>3.0979999999999999</v>
      </c>
      <c r="I82" s="10">
        <f t="shared" si="252"/>
        <v>2.6952600000000002</v>
      </c>
      <c r="K82" s="62">
        <v>320</v>
      </c>
      <c r="L82" s="62">
        <v>42.07</v>
      </c>
      <c r="M82" s="62">
        <v>9.69E-2</v>
      </c>
      <c r="N82" s="62">
        <v>2.9950000000000001</v>
      </c>
      <c r="O82" s="62">
        <v>11.18</v>
      </c>
      <c r="P82" s="62">
        <v>0.1217</v>
      </c>
      <c r="Q82" s="62">
        <v>39.31</v>
      </c>
      <c r="R82" s="62">
        <v>3.081</v>
      </c>
      <c r="S82" s="62">
        <v>0.115</v>
      </c>
      <c r="T82" s="62">
        <v>0.105</v>
      </c>
      <c r="U82"/>
      <c r="V82" s="62">
        <v>0.49980000000000002</v>
      </c>
      <c r="W82" s="62">
        <v>0.42409999999999998</v>
      </c>
      <c r="X82" s="62">
        <v>12</v>
      </c>
      <c r="Y82" s="62">
        <f t="shared" si="157"/>
        <v>99.998499999999979</v>
      </c>
      <c r="AA82" s="62">
        <f t="shared" si="158"/>
        <v>42.070631059465903</v>
      </c>
      <c r="AB82" s="62">
        <f t="shared" si="159"/>
        <v>9.6901453521802849E-2</v>
      </c>
      <c r="AC82" s="62">
        <f t="shared" si="160"/>
        <v>2.9950449256738856</v>
      </c>
      <c r="AD82" s="62">
        <f t="shared" si="161"/>
        <v>11.18016770251554</v>
      </c>
      <c r="AE82" s="62">
        <f t="shared" si="162"/>
        <v>0.12170182552738294</v>
      </c>
      <c r="AF82" s="62">
        <f t="shared" si="163"/>
        <v>39.31058965884489</v>
      </c>
      <c r="AG82" s="62">
        <f t="shared" si="164"/>
        <v>3.0810462156932363</v>
      </c>
      <c r="AH82" s="62">
        <f t="shared" si="165"/>
        <v>0.11500172502587541</v>
      </c>
      <c r="AI82" s="62">
        <f t="shared" si="166"/>
        <v>0.10500157502362538</v>
      </c>
      <c r="AJ82" s="62">
        <f t="shared" si="167"/>
        <v>0</v>
      </c>
      <c r="AK82" s="62">
        <f t="shared" si="168"/>
        <v>0.49980749711245681</v>
      </c>
      <c r="AL82" s="62">
        <f t="shared" si="169"/>
        <v>0.42410636159542398</v>
      </c>
      <c r="AM82" s="62">
        <f t="shared" si="170"/>
        <v>100.00000000000001</v>
      </c>
      <c r="AO82" s="62">
        <f t="shared" si="171"/>
        <v>0.70018525521288011</v>
      </c>
      <c r="AP82" s="62">
        <f t="shared" si="172"/>
        <v>1.2132396835082364E-3</v>
      </c>
      <c r="AQ82" s="62">
        <f t="shared" si="173"/>
        <v>2.9374705037994171E-2</v>
      </c>
      <c r="AR82" s="62">
        <f t="shared" si="174"/>
        <v>0.14001462370088341</v>
      </c>
      <c r="AS82" s="62">
        <f t="shared" si="175"/>
        <v>1.715559987699224E-3</v>
      </c>
      <c r="AT82" s="62">
        <f t="shared" si="176"/>
        <v>0.97534238591431432</v>
      </c>
      <c r="AU82" s="62">
        <f t="shared" si="177"/>
        <v>5.4940196428196086E-2</v>
      </c>
      <c r="AV82" s="62">
        <f t="shared" si="178"/>
        <v>3.7109301395893972E-3</v>
      </c>
      <c r="AW82" s="62">
        <f t="shared" si="179"/>
        <v>2.229332803049371E-3</v>
      </c>
      <c r="AX82" s="62">
        <f t="shared" si="180"/>
        <v>0</v>
      </c>
      <c r="AY82" s="62">
        <f t="shared" si="181"/>
        <v>6.5764144356902209E-3</v>
      </c>
      <c r="AZ82" s="62">
        <f t="shared" si="182"/>
        <v>5.6782214700150484E-3</v>
      </c>
      <c r="BB82" s="62">
        <f t="shared" si="183"/>
        <v>1.2132396835082364E-3</v>
      </c>
      <c r="BC82" s="62">
        <f t="shared" si="184"/>
        <v>0.13880138401737518</v>
      </c>
      <c r="BD82" s="62">
        <f t="shared" si="185"/>
        <v>3.7109301395893972E-3</v>
      </c>
      <c r="BE82" s="62">
        <f t="shared" si="186"/>
        <v>2.5663774898404774E-2</v>
      </c>
      <c r="BF82" s="62">
        <f t="shared" si="113"/>
        <v>1.2831887449202387E-2</v>
      </c>
      <c r="BG82" s="62">
        <f t="shared" si="187"/>
        <v>4.2108308978993703E-2</v>
      </c>
      <c r="BH82" s="62">
        <f t="shared" si="188"/>
        <v>1.0737510209403949</v>
      </c>
      <c r="BI82" s="62">
        <f t="shared" si="189"/>
        <v>0.49495545397973234</v>
      </c>
      <c r="BJ82" s="62">
        <f t="shared" si="190"/>
        <v>2.1693892092850104</v>
      </c>
      <c r="BK82" s="62">
        <f t="shared" si="191"/>
        <v>0.57879556696066259</v>
      </c>
      <c r="BL82" s="62">
        <f t="shared" si="192"/>
        <v>-8.3840112980930248E-2</v>
      </c>
      <c r="BM82" s="62">
        <f t="shared" si="193"/>
        <v>0.55481982023102616</v>
      </c>
      <c r="BN82" s="62">
        <f t="shared" si="194"/>
        <v>0.21867273649363231</v>
      </c>
      <c r="BO82" s="62">
        <f t="shared" si="195"/>
        <v>0.66885320319742203</v>
      </c>
      <c r="BP82" s="62">
        <f t="shared" si="196"/>
        <v>2.3128026399379906</v>
      </c>
      <c r="BQ82" s="62">
        <f t="shared" si="197"/>
        <v>7.5895466318164084</v>
      </c>
      <c r="BR82" s="113">
        <f t="shared" si="198"/>
        <v>104.32135728670488</v>
      </c>
      <c r="BS82" s="113">
        <f t="shared" si="199"/>
        <v>-15.111232498150361</v>
      </c>
      <c r="BU82" s="62">
        <f t="shared" si="200"/>
        <v>45.287339795596949</v>
      </c>
      <c r="BV82" s="62">
        <f t="shared" si="201"/>
        <v>9.6901453521802849E-2</v>
      </c>
      <c r="BW82" s="62">
        <f t="shared" si="202"/>
        <v>2.1983630414456221</v>
      </c>
      <c r="BX82" s="62">
        <f t="shared" si="203"/>
        <v>11.18016770251554</v>
      </c>
      <c r="BY82" s="62">
        <f t="shared" si="204"/>
        <v>0.12170182552738294</v>
      </c>
      <c r="BZ82" s="62">
        <f t="shared" si="205"/>
        <v>39.342960236403556</v>
      </c>
      <c r="CA82" s="62">
        <f t="shared" si="206"/>
        <v>3.0070230628459438</v>
      </c>
      <c r="CB82" s="62">
        <f t="shared" si="207"/>
        <v>0.11500172502587541</v>
      </c>
      <c r="CC82" s="62">
        <f t="shared" si="208"/>
        <v>0.10500157502362538</v>
      </c>
      <c r="CD82" s="62">
        <f t="shared" si="209"/>
        <v>0</v>
      </c>
      <c r="CE82" s="62">
        <f t="shared" si="210"/>
        <v>0.4063448041720627</v>
      </c>
      <c r="CF82" s="62">
        <f t="shared" si="211"/>
        <v>0.29913599603994062</v>
      </c>
      <c r="CG82" s="62">
        <f t="shared" si="212"/>
        <v>100.00000000000001</v>
      </c>
      <c r="CI82" s="62">
        <f t="shared" si="213"/>
        <v>0.75372122485806692</v>
      </c>
      <c r="CJ82" s="62">
        <f t="shared" si="214"/>
        <v>1.2132396835082364E-3</v>
      </c>
      <c r="CK82" s="62">
        <f t="shared" si="215"/>
        <v>2.1561034145210104E-2</v>
      </c>
      <c r="CL82" s="62">
        <f t="shared" si="216"/>
        <v>0.14001462370088341</v>
      </c>
      <c r="CM82" s="62">
        <f t="shared" si="217"/>
        <v>1.715559987699224E-3</v>
      </c>
      <c r="CN82" s="62">
        <f t="shared" si="218"/>
        <v>0.97614553836314533</v>
      </c>
      <c r="CO82" s="62">
        <f t="shared" si="219"/>
        <v>5.3620240065013265E-2</v>
      </c>
      <c r="CP82" s="62">
        <f t="shared" si="220"/>
        <v>3.7109301395893972E-3</v>
      </c>
      <c r="CQ82" s="62">
        <f t="shared" si="221"/>
        <v>2.229332803049371E-3</v>
      </c>
      <c r="CR82" s="62">
        <f t="shared" si="222"/>
        <v>0</v>
      </c>
      <c r="CS82" s="62">
        <f t="shared" si="223"/>
        <v>5.34664216015872E-3</v>
      </c>
      <c r="CT82" s="62">
        <f t="shared" si="224"/>
        <v>4.0050340880966743E-3</v>
      </c>
      <c r="CV82" s="62">
        <f t="shared" si="225"/>
        <v>1.2132396835082364E-3</v>
      </c>
      <c r="CW82" s="62">
        <f t="shared" si="226"/>
        <v>0.13880138401737518</v>
      </c>
      <c r="CX82" s="62">
        <f t="shared" si="227"/>
        <v>3.7109301395893972E-3</v>
      </c>
      <c r="CY82" s="62">
        <f t="shared" si="228"/>
        <v>1.7850104005620707E-2</v>
      </c>
      <c r="CZ82" s="62">
        <f t="shared" si="143"/>
        <v>8.9250520028103537E-3</v>
      </c>
      <c r="DA82" s="62">
        <f t="shared" si="229"/>
        <v>4.4695188062202913E-2</v>
      </c>
      <c r="DB82" s="62">
        <f t="shared" si="230"/>
        <v>1.071967294306017</v>
      </c>
      <c r="DC82" s="62">
        <f t="shared" si="231"/>
        <v>0.54595757818486634</v>
      </c>
      <c r="DD82" s="62">
        <f t="shared" si="232"/>
        <v>1.9634626153005588</v>
      </c>
      <c r="DE82" s="62">
        <f t="shared" si="233"/>
        <v>0.52600971612115066</v>
      </c>
      <c r="DF82" s="62">
        <f t="shared" si="234"/>
        <v>1.9947862063715682E-2</v>
      </c>
      <c r="DG82" s="62">
        <f t="shared" si="235"/>
        <v>0.60450198807297728</v>
      </c>
      <c r="DH82" s="62">
        <f t="shared" si="236"/>
        <v>0.20070069370256072</v>
      </c>
      <c r="DI82" s="62">
        <f t="shared" si="237"/>
        <v>0.6138822059823239</v>
      </c>
      <c r="DJ82" s="62">
        <f t="shared" si="238"/>
        <v>1.476430545954283</v>
      </c>
      <c r="DK82" s="62">
        <f t="shared" si="239"/>
        <v>7.3937206070540133</v>
      </c>
      <c r="DL82" s="62">
        <f t="shared" si="240"/>
        <v>87.015382331157724</v>
      </c>
      <c r="DM82" s="113">
        <f t="shared" si="241"/>
        <v>3.2998836161490868</v>
      </c>
      <c r="DN82" s="114"/>
      <c r="DO82" s="62">
        <f t="shared" si="242"/>
        <v>1.476430545954283</v>
      </c>
      <c r="DP82" s="62">
        <f t="shared" si="243"/>
        <v>8.8701511530082957</v>
      </c>
      <c r="DQ82" s="62">
        <f t="shared" si="244"/>
        <v>84.062521239249165</v>
      </c>
      <c r="DR82" s="113">
        <f t="shared" si="245"/>
        <v>4.77631416210337</v>
      </c>
    </row>
    <row r="83" spans="1:122" x14ac:dyDescent="0.25">
      <c r="A83" s="78">
        <f t="shared" si="249"/>
        <v>60</v>
      </c>
      <c r="B83" s="82" t="str">
        <f t="shared" si="250"/>
        <v>60 semi NiO</v>
      </c>
      <c r="C83" s="13" t="s">
        <v>11</v>
      </c>
      <c r="D83" s="5">
        <v>2.8839999999999999</v>
      </c>
      <c r="E83" s="6">
        <f t="shared" si="251"/>
        <v>2.50908</v>
      </c>
      <c r="F83" s="80" t="str">
        <f t="shared" si="246"/>
        <v>60 Quant Na2O</v>
      </c>
      <c r="G83" s="13" t="s">
        <v>26</v>
      </c>
      <c r="H83" s="5">
        <v>-7.0999999999999994E-2</v>
      </c>
      <c r="I83" s="10">
        <f t="shared" si="252"/>
        <v>-6.1769999999999999E-2</v>
      </c>
      <c r="K83" s="62">
        <v>330</v>
      </c>
      <c r="L83" s="62">
        <v>40.869999999999997</v>
      </c>
      <c r="M83"/>
      <c r="N83" s="62">
        <v>1.762</v>
      </c>
      <c r="O83" s="62">
        <v>11.95</v>
      </c>
      <c r="P83" s="62">
        <v>0.16900000000000001</v>
      </c>
      <c r="Q83" s="62">
        <v>42.94</v>
      </c>
      <c r="R83" s="62">
        <v>1.2849999999999999</v>
      </c>
      <c r="S83"/>
      <c r="T83"/>
      <c r="U83"/>
      <c r="V83" s="62">
        <v>0.53569999999999995</v>
      </c>
      <c r="W83" s="62">
        <v>0.49259999999999998</v>
      </c>
      <c r="X83" s="62">
        <v>13</v>
      </c>
      <c r="Y83" s="62">
        <f t="shared" si="157"/>
        <v>100.00429999999999</v>
      </c>
      <c r="AA83" s="62">
        <f t="shared" si="158"/>
        <v>40.868242665565383</v>
      </c>
      <c r="AB83" s="62">
        <f t="shared" si="159"/>
        <v>0</v>
      </c>
      <c r="AC83" s="62">
        <f t="shared" si="160"/>
        <v>1.7619242372577981</v>
      </c>
      <c r="AD83" s="62">
        <f t="shared" si="161"/>
        <v>11.949486172094602</v>
      </c>
      <c r="AE83" s="62">
        <f t="shared" si="162"/>
        <v>0.16899273331246761</v>
      </c>
      <c r="AF83" s="62">
        <f t="shared" si="163"/>
        <v>42.938153659392654</v>
      </c>
      <c r="AG83" s="62">
        <f t="shared" si="164"/>
        <v>1.2849447473758631</v>
      </c>
      <c r="AH83" s="62">
        <f t="shared" si="165"/>
        <v>0</v>
      </c>
      <c r="AI83" s="62">
        <f t="shared" si="166"/>
        <v>0</v>
      </c>
      <c r="AJ83" s="62">
        <f t="shared" si="167"/>
        <v>0</v>
      </c>
      <c r="AK83" s="62">
        <f t="shared" si="168"/>
        <v>0.53567696589046676</v>
      </c>
      <c r="AL83" s="62">
        <f t="shared" si="169"/>
        <v>0.49257881911077828</v>
      </c>
      <c r="AM83" s="62">
        <f t="shared" si="170"/>
        <v>100</v>
      </c>
      <c r="AO83" s="62">
        <f t="shared" si="171"/>
        <v>0.68017379821195612</v>
      </c>
      <c r="AP83" s="62">
        <f t="shared" si="172"/>
        <v>0</v>
      </c>
      <c r="AQ83" s="62">
        <f t="shared" si="173"/>
        <v>1.7280543715749296E-2</v>
      </c>
      <c r="AR83" s="62">
        <f t="shared" si="174"/>
        <v>0.14964916934370198</v>
      </c>
      <c r="AS83" s="62">
        <f t="shared" si="175"/>
        <v>2.382192462820237E-3</v>
      </c>
      <c r="AT83" s="62">
        <f t="shared" si="176"/>
        <v>1.0653465542072988</v>
      </c>
      <c r="AU83" s="62">
        <f t="shared" si="177"/>
        <v>2.2912709475318527E-2</v>
      </c>
      <c r="AV83" s="62">
        <f t="shared" si="178"/>
        <v>0</v>
      </c>
      <c r="AW83" s="62">
        <f t="shared" si="179"/>
        <v>0</v>
      </c>
      <c r="AX83" s="62">
        <f t="shared" si="180"/>
        <v>0</v>
      </c>
      <c r="AY83" s="62">
        <f t="shared" si="181"/>
        <v>7.0483811301377203E-3</v>
      </c>
      <c r="AZ83" s="62">
        <f t="shared" si="182"/>
        <v>6.5949768256898956E-3</v>
      </c>
      <c r="BB83" s="62">
        <f t="shared" si="183"/>
        <v>0</v>
      </c>
      <c r="BC83" s="62">
        <f t="shared" si="184"/>
        <v>0.14964916934370198</v>
      </c>
      <c r="BD83" s="62">
        <f t="shared" si="185"/>
        <v>0</v>
      </c>
      <c r="BE83" s="62">
        <f t="shared" si="186"/>
        <v>1.7280543715749296E-2</v>
      </c>
      <c r="BF83" s="62">
        <f t="shared" si="113"/>
        <v>8.6402718578746478E-3</v>
      </c>
      <c r="BG83" s="62">
        <f t="shared" si="187"/>
        <v>1.427243761744388E-2</v>
      </c>
      <c r="BH83" s="62">
        <f t="shared" si="188"/>
        <v>1.2031054783963773</v>
      </c>
      <c r="BI83" s="62">
        <f t="shared" si="189"/>
        <v>0.60580350402643124</v>
      </c>
      <c r="BJ83" s="62">
        <f t="shared" si="190"/>
        <v>1.9859665228081707</v>
      </c>
      <c r="BK83" s="62">
        <f t="shared" si="191"/>
        <v>0.59730197436994603</v>
      </c>
      <c r="BL83" s="62">
        <f t="shared" si="192"/>
        <v>8.5015296564852072E-3</v>
      </c>
      <c r="BM83" s="62">
        <f t="shared" si="193"/>
        <v>0.62871621350174978</v>
      </c>
      <c r="BN83" s="62">
        <f t="shared" si="194"/>
        <v>0</v>
      </c>
      <c r="BO83" s="62">
        <f t="shared" si="195"/>
        <v>0</v>
      </c>
      <c r="BP83" s="62">
        <f t="shared" si="196"/>
        <v>1.3742721552783053</v>
      </c>
      <c r="BQ83" s="62">
        <f t="shared" si="197"/>
        <v>2.2700921832365246</v>
      </c>
      <c r="BR83" s="113">
        <f t="shared" si="198"/>
        <v>95.003431046125499</v>
      </c>
      <c r="BS83" s="113">
        <f t="shared" si="199"/>
        <v>1.3522046153596683</v>
      </c>
      <c r="BU83" s="62">
        <f t="shared" si="200"/>
        <v>43.839664169340722</v>
      </c>
      <c r="BV83" s="62">
        <f t="shared" si="201"/>
        <v>0</v>
      </c>
      <c r="BW83" s="62">
        <f t="shared" si="202"/>
        <v>1.0444087012258474</v>
      </c>
      <c r="BX83" s="62">
        <f t="shared" si="203"/>
        <v>11.949486172094602</v>
      </c>
      <c r="BY83" s="62">
        <f t="shared" si="204"/>
        <v>0.16899273331246761</v>
      </c>
      <c r="BZ83" s="62">
        <f t="shared" si="205"/>
        <v>42.94331750694721</v>
      </c>
      <c r="CA83" s="62">
        <f t="shared" si="206"/>
        <v>1.2712706038640342</v>
      </c>
      <c r="CB83" s="62">
        <f t="shared" si="207"/>
        <v>0</v>
      </c>
      <c r="CC83" s="62">
        <f t="shared" si="208"/>
        <v>0</v>
      </c>
      <c r="CD83" s="62">
        <f t="shared" si="209"/>
        <v>0</v>
      </c>
      <c r="CE83" s="62">
        <f t="shared" si="210"/>
        <v>0.43526276990089435</v>
      </c>
      <c r="CF83" s="62">
        <f t="shared" si="211"/>
        <v>0.35269515230845078</v>
      </c>
      <c r="CG83" s="62">
        <f t="shared" si="212"/>
        <v>100</v>
      </c>
      <c r="CI83" s="62">
        <f t="shared" si="213"/>
        <v>0.7296274306289543</v>
      </c>
      <c r="CJ83" s="62">
        <f t="shared" si="214"/>
        <v>0</v>
      </c>
      <c r="CK83" s="62">
        <f t="shared" si="215"/>
        <v>1.024331797985335E-2</v>
      </c>
      <c r="CL83" s="62">
        <f t="shared" si="216"/>
        <v>0.14964916934370198</v>
      </c>
      <c r="CM83" s="62">
        <f t="shared" si="217"/>
        <v>2.382192462820237E-3</v>
      </c>
      <c r="CN83" s="62">
        <f t="shared" si="218"/>
        <v>1.0654746753939324</v>
      </c>
      <c r="CO83" s="62">
        <f t="shared" si="219"/>
        <v>2.2668876673752395E-2</v>
      </c>
      <c r="CP83" s="62">
        <f t="shared" si="220"/>
        <v>0</v>
      </c>
      <c r="CQ83" s="62">
        <f t="shared" si="221"/>
        <v>0</v>
      </c>
      <c r="CR83" s="62">
        <f t="shared" si="222"/>
        <v>0</v>
      </c>
      <c r="CS83" s="62">
        <f t="shared" si="223"/>
        <v>5.7271417092222944E-3</v>
      </c>
      <c r="CT83" s="62">
        <f t="shared" si="224"/>
        <v>4.72212012730554E-3</v>
      </c>
      <c r="CV83" s="62">
        <f t="shared" si="225"/>
        <v>0</v>
      </c>
      <c r="CW83" s="62">
        <f t="shared" si="226"/>
        <v>0.14964916934370198</v>
      </c>
      <c r="CX83" s="62">
        <f t="shared" si="227"/>
        <v>0</v>
      </c>
      <c r="CY83" s="62">
        <f t="shared" si="228"/>
        <v>1.024331797985335E-2</v>
      </c>
      <c r="CZ83" s="62">
        <f t="shared" si="143"/>
        <v>5.1216589899266748E-3</v>
      </c>
      <c r="DA83" s="62">
        <f t="shared" si="229"/>
        <v>1.7547217683825722E-2</v>
      </c>
      <c r="DB83" s="62">
        <f t="shared" si="230"/>
        <v>1.1999588195166289</v>
      </c>
      <c r="DC83" s="62">
        <f t="shared" si="231"/>
        <v>0.64919524191379807</v>
      </c>
      <c r="DD83" s="62">
        <f t="shared" si="232"/>
        <v>1.8483789498814021</v>
      </c>
      <c r="DE83" s="62">
        <f t="shared" si="233"/>
        <v>0.55076357760283079</v>
      </c>
      <c r="DF83" s="62">
        <f t="shared" si="234"/>
        <v>9.8431664310967282E-2</v>
      </c>
      <c r="DG83" s="62">
        <f t="shared" si="235"/>
        <v>0.67186411858755046</v>
      </c>
      <c r="DH83" s="62">
        <f t="shared" si="236"/>
        <v>0</v>
      </c>
      <c r="DI83" s="62">
        <f t="shared" si="237"/>
        <v>0</v>
      </c>
      <c r="DJ83" s="62">
        <f t="shared" si="238"/>
        <v>0.76230577705114821</v>
      </c>
      <c r="DK83" s="62">
        <f t="shared" si="239"/>
        <v>2.6117212094485662</v>
      </c>
      <c r="DL83" s="62">
        <f t="shared" si="240"/>
        <v>81.97544151646207</v>
      </c>
      <c r="DM83" s="113">
        <f t="shared" si="241"/>
        <v>14.650531497038216</v>
      </c>
      <c r="DN83" s="114"/>
      <c r="DO83" s="62">
        <f t="shared" si="242"/>
        <v>0.76230577705114821</v>
      </c>
      <c r="DP83" s="62">
        <f t="shared" si="243"/>
        <v>3.3740269864997146</v>
      </c>
      <c r="DQ83" s="62">
        <f t="shared" si="244"/>
        <v>80.450829962359776</v>
      </c>
      <c r="DR83" s="113">
        <f t="shared" si="245"/>
        <v>15.412837274089364</v>
      </c>
    </row>
    <row r="84" spans="1:122" x14ac:dyDescent="0.25">
      <c r="A84" s="78">
        <f t="shared" si="249"/>
        <v>60</v>
      </c>
      <c r="B84" s="82" t="str">
        <f t="shared" si="250"/>
        <v>60 semi LOI</v>
      </c>
      <c r="C84" s="4" t="s">
        <v>12</v>
      </c>
      <c r="D84" s="5">
        <v>13</v>
      </c>
      <c r="E84" s="5"/>
      <c r="F84" s="80" t="str">
        <f t="shared" si="246"/>
        <v>60 Quant K2O</v>
      </c>
      <c r="G84" s="13" t="s">
        <v>13</v>
      </c>
      <c r="H84" s="5">
        <v>4.0000000000000001E-3</v>
      </c>
      <c r="I84" s="10">
        <f t="shared" si="252"/>
        <v>3.4800000000000005E-3</v>
      </c>
      <c r="K84" s="62">
        <v>340</v>
      </c>
      <c r="L84" s="62">
        <v>42.35</v>
      </c>
      <c r="M84"/>
      <c r="N84" s="62">
        <v>2.2829999999999999</v>
      </c>
      <c r="O84" s="62">
        <v>11.17</v>
      </c>
      <c r="P84" s="62">
        <v>0.1646</v>
      </c>
      <c r="Q84" s="62">
        <v>41.2</v>
      </c>
      <c r="R84" s="62">
        <v>1.8140000000000001</v>
      </c>
      <c r="S84"/>
      <c r="T84" s="62">
        <v>3.918E-2</v>
      </c>
      <c r="U84"/>
      <c r="V84" s="62">
        <v>0.48809999999999998</v>
      </c>
      <c r="W84" s="62">
        <v>0.46949999999999997</v>
      </c>
      <c r="X84" s="62">
        <v>13</v>
      </c>
      <c r="Y84" s="62">
        <f t="shared" si="157"/>
        <v>99.978380000000016</v>
      </c>
      <c r="AA84" s="62">
        <f t="shared" si="158"/>
        <v>42.359158049970397</v>
      </c>
      <c r="AB84" s="62">
        <f t="shared" si="159"/>
        <v>0</v>
      </c>
      <c r="AC84" s="62">
        <f t="shared" si="160"/>
        <v>2.2834936913360662</v>
      </c>
      <c r="AD84" s="62">
        <f t="shared" si="161"/>
        <v>11.172415476225959</v>
      </c>
      <c r="AE84" s="62">
        <f t="shared" si="162"/>
        <v>0.16463559421546936</v>
      </c>
      <c r="AF84" s="62">
        <f t="shared" si="163"/>
        <v>41.208909366204971</v>
      </c>
      <c r="AG84" s="62">
        <f t="shared" si="164"/>
        <v>1.8143922716091216</v>
      </c>
      <c r="AH84" s="62">
        <f t="shared" si="165"/>
        <v>0</v>
      </c>
      <c r="AI84" s="62">
        <f t="shared" si="166"/>
        <v>3.9188472547764822E-2</v>
      </c>
      <c r="AJ84" s="62">
        <f t="shared" si="167"/>
        <v>0</v>
      </c>
      <c r="AK84" s="62">
        <f t="shared" si="168"/>
        <v>0.4882055500399185</v>
      </c>
      <c r="AL84" s="62">
        <f t="shared" si="169"/>
        <v>0.46960152785032111</v>
      </c>
      <c r="AM84" s="62">
        <f t="shared" si="170"/>
        <v>99.999999999999986</v>
      </c>
      <c r="AO84" s="62">
        <f t="shared" si="171"/>
        <v>0.70498723558243148</v>
      </c>
      <c r="AP84" s="62">
        <f t="shared" si="172"/>
        <v>0</v>
      </c>
      <c r="AQ84" s="62">
        <f t="shared" si="173"/>
        <v>2.239597578791748E-2</v>
      </c>
      <c r="AR84" s="62">
        <f t="shared" si="174"/>
        <v>0.13991753883814603</v>
      </c>
      <c r="AS84" s="62">
        <f t="shared" si="175"/>
        <v>2.3207724022479472E-3</v>
      </c>
      <c r="AT84" s="62">
        <f t="shared" si="176"/>
        <v>1.022441950908709</v>
      </c>
      <c r="AU84" s="62">
        <f t="shared" si="177"/>
        <v>3.2353642503728991E-2</v>
      </c>
      <c r="AV84" s="62">
        <f t="shared" si="178"/>
        <v>0</v>
      </c>
      <c r="AW84" s="62">
        <f t="shared" si="179"/>
        <v>8.3202701799925307E-4</v>
      </c>
      <c r="AX84" s="62">
        <f t="shared" si="180"/>
        <v>0</v>
      </c>
      <c r="AY84" s="62">
        <f t="shared" si="181"/>
        <v>6.4237572373673484E-3</v>
      </c>
      <c r="AZ84" s="62">
        <f t="shared" si="182"/>
        <v>6.2873413823848054E-3</v>
      </c>
      <c r="BB84" s="62">
        <f t="shared" si="183"/>
        <v>0</v>
      </c>
      <c r="BC84" s="62">
        <f t="shared" si="184"/>
        <v>0.13991753883814603</v>
      </c>
      <c r="BD84" s="62">
        <f t="shared" si="185"/>
        <v>0</v>
      </c>
      <c r="BE84" s="62">
        <f t="shared" si="186"/>
        <v>2.239597578791748E-2</v>
      </c>
      <c r="BF84" s="62">
        <f t="shared" si="113"/>
        <v>1.119798789395874E-2</v>
      </c>
      <c r="BG84" s="62">
        <f t="shared" si="187"/>
        <v>2.1155654609770251E-2</v>
      </c>
      <c r="BH84" s="62">
        <f t="shared" si="188"/>
        <v>1.1435246075393328</v>
      </c>
      <c r="BI84" s="62">
        <f t="shared" si="189"/>
        <v>0.59796864135543293</v>
      </c>
      <c r="BJ84" s="62">
        <f t="shared" si="190"/>
        <v>1.9123487896409956</v>
      </c>
      <c r="BK84" s="62">
        <f t="shared" si="191"/>
        <v>0.54555596618389979</v>
      </c>
      <c r="BL84" s="62">
        <f t="shared" si="192"/>
        <v>5.2412675171533141E-2</v>
      </c>
      <c r="BM84" s="62">
        <f t="shared" si="193"/>
        <v>0.63032228385916189</v>
      </c>
      <c r="BN84" s="62">
        <f t="shared" si="194"/>
        <v>0</v>
      </c>
      <c r="BO84" s="62">
        <f t="shared" si="195"/>
        <v>0</v>
      </c>
      <c r="BP84" s="62">
        <f t="shared" si="196"/>
        <v>1.7765495811759686</v>
      </c>
      <c r="BQ84" s="62">
        <f t="shared" si="197"/>
        <v>3.3563234477836157</v>
      </c>
      <c r="BR84" s="113">
        <f t="shared" si="198"/>
        <v>86.551908468747371</v>
      </c>
      <c r="BS84" s="113">
        <f t="shared" si="199"/>
        <v>8.3152185022930478</v>
      </c>
      <c r="BU84" s="62">
        <f t="shared" si="200"/>
        <v>45.634726292164359</v>
      </c>
      <c r="BV84" s="62">
        <f t="shared" si="201"/>
        <v>0</v>
      </c>
      <c r="BW84" s="62">
        <f t="shared" si="202"/>
        <v>1.5324933963522906</v>
      </c>
      <c r="BX84" s="62">
        <f t="shared" si="203"/>
        <v>11.172415476225959</v>
      </c>
      <c r="BY84" s="62">
        <f t="shared" si="204"/>
        <v>0.16463559421546936</v>
      </c>
      <c r="BZ84" s="62">
        <f t="shared" si="205"/>
        <v>41.227042545958433</v>
      </c>
      <c r="CA84" s="62">
        <f t="shared" si="206"/>
        <v>1.7829286912830553</v>
      </c>
      <c r="CB84" s="62">
        <f t="shared" si="207"/>
        <v>0</v>
      </c>
      <c r="CC84" s="62">
        <f t="shared" si="208"/>
        <v>3.9188472547764822E-2</v>
      </c>
      <c r="CD84" s="62">
        <f t="shared" si="209"/>
        <v>0</v>
      </c>
      <c r="CE84" s="62">
        <f t="shared" si="210"/>
        <v>0.39699131444218233</v>
      </c>
      <c r="CF84" s="62">
        <f t="shared" si="211"/>
        <v>0.33472231508452116</v>
      </c>
      <c r="CG84" s="62">
        <f t="shared" si="212"/>
        <v>99.999999999999986</v>
      </c>
      <c r="CI84" s="62">
        <f t="shared" si="213"/>
        <v>0.75950280922300673</v>
      </c>
      <c r="CJ84" s="62">
        <f t="shared" si="214"/>
        <v>0</v>
      </c>
      <c r="CK84" s="62">
        <f t="shared" si="215"/>
        <v>1.5030339312988337E-2</v>
      </c>
      <c r="CL84" s="62">
        <f t="shared" si="216"/>
        <v>0.13991753883814603</v>
      </c>
      <c r="CM84" s="62">
        <f t="shared" si="217"/>
        <v>2.3207724022479472E-3</v>
      </c>
      <c r="CN84" s="62">
        <f t="shared" si="218"/>
        <v>1.022891856620082</v>
      </c>
      <c r="CO84" s="62">
        <f t="shared" si="219"/>
        <v>3.1792594352408263E-2</v>
      </c>
      <c r="CP84" s="62">
        <f t="shared" si="220"/>
        <v>0</v>
      </c>
      <c r="CQ84" s="62">
        <f t="shared" si="221"/>
        <v>8.3202701799925307E-4</v>
      </c>
      <c r="CR84" s="62">
        <f t="shared" si="222"/>
        <v>0</v>
      </c>
      <c r="CS84" s="62">
        <f t="shared" si="223"/>
        <v>5.2235699268708205E-3</v>
      </c>
      <c r="CT84" s="62">
        <f t="shared" si="224"/>
        <v>4.4814876835522982E-3</v>
      </c>
      <c r="CV84" s="62">
        <f t="shared" si="225"/>
        <v>0</v>
      </c>
      <c r="CW84" s="62">
        <f t="shared" si="226"/>
        <v>0.13991753883814603</v>
      </c>
      <c r="CX84" s="62">
        <f t="shared" si="227"/>
        <v>0</v>
      </c>
      <c r="CY84" s="62">
        <f t="shared" si="228"/>
        <v>1.5030339312988337E-2</v>
      </c>
      <c r="CZ84" s="62">
        <f t="shared" si="143"/>
        <v>7.5151696564941684E-3</v>
      </c>
      <c r="DA84" s="62">
        <f t="shared" si="229"/>
        <v>2.4277424695914096E-2</v>
      </c>
      <c r="DB84" s="62">
        <f t="shared" si="230"/>
        <v>1.1408527431645619</v>
      </c>
      <c r="DC84" s="62">
        <f t="shared" si="231"/>
        <v>0.64736277112636198</v>
      </c>
      <c r="DD84" s="62">
        <f t="shared" si="232"/>
        <v>1.7623082358900017</v>
      </c>
      <c r="DE84" s="62">
        <f t="shared" si="233"/>
        <v>0.49348997203819994</v>
      </c>
      <c r="DF84" s="62">
        <f t="shared" si="234"/>
        <v>0.15387279908816204</v>
      </c>
      <c r="DG84" s="62">
        <f t="shared" si="235"/>
        <v>0.67915536547877031</v>
      </c>
      <c r="DH84" s="62">
        <f t="shared" si="236"/>
        <v>0</v>
      </c>
      <c r="DI84" s="62">
        <f t="shared" si="237"/>
        <v>0</v>
      </c>
      <c r="DJ84" s="62">
        <f t="shared" si="238"/>
        <v>1.1065464602781061</v>
      </c>
      <c r="DK84" s="62">
        <f t="shared" si="239"/>
        <v>3.5746496206799065</v>
      </c>
      <c r="DL84" s="62">
        <f t="shared" si="240"/>
        <v>72.662309262669879</v>
      </c>
      <c r="DM84" s="113">
        <f t="shared" si="241"/>
        <v>22.656494656372107</v>
      </c>
      <c r="DN84" s="114"/>
      <c r="DO84" s="62">
        <f t="shared" si="242"/>
        <v>1.1065464602781061</v>
      </c>
      <c r="DP84" s="62">
        <f t="shared" si="243"/>
        <v>4.6811960809580127</v>
      </c>
      <c r="DQ84" s="62">
        <f t="shared" si="244"/>
        <v>70.449216342113672</v>
      </c>
      <c r="DR84" s="113">
        <f t="shared" si="245"/>
        <v>23.763041116650214</v>
      </c>
    </row>
    <row r="85" spans="1:122" x14ac:dyDescent="0.25">
      <c r="A85" s="78">
        <f t="shared" si="249"/>
        <v>60</v>
      </c>
      <c r="B85" s="82" t="str">
        <f t="shared" si="250"/>
        <v xml:space="preserve">60 semi </v>
      </c>
      <c r="F85" s="80" t="str">
        <f t="shared" si="246"/>
        <v>60 Quant P2O5</v>
      </c>
      <c r="G85" s="13" t="s">
        <v>35</v>
      </c>
      <c r="H85" s="5">
        <v>5.0000000000000001E-3</v>
      </c>
      <c r="I85" s="10">
        <f t="shared" si="252"/>
        <v>4.3499999999999997E-3</v>
      </c>
      <c r="K85" s="62">
        <v>350</v>
      </c>
      <c r="L85" s="62">
        <v>42.28</v>
      </c>
      <c r="M85" s="62">
        <v>5.1479999999999998E-2</v>
      </c>
      <c r="N85" s="62">
        <v>2.4849999999999999</v>
      </c>
      <c r="O85" s="62">
        <v>11.35</v>
      </c>
      <c r="P85" s="62">
        <v>0.15190000000000001</v>
      </c>
      <c r="Q85" s="62">
        <v>40.950000000000003</v>
      </c>
      <c r="R85" s="62">
        <v>1.718</v>
      </c>
      <c r="S85"/>
      <c r="T85"/>
      <c r="U85"/>
      <c r="V85" s="62">
        <v>0.51639999999999997</v>
      </c>
      <c r="W85" s="62">
        <v>0.50060000000000004</v>
      </c>
      <c r="X85" s="62">
        <v>13</v>
      </c>
      <c r="Y85" s="62">
        <f t="shared" si="157"/>
        <v>100.00338000000002</v>
      </c>
      <c r="AA85" s="62">
        <f t="shared" si="158"/>
        <v>42.278570984300721</v>
      </c>
      <c r="AB85" s="62">
        <f t="shared" si="159"/>
        <v>5.1478260034810812E-2</v>
      </c>
      <c r="AC85" s="62">
        <f t="shared" si="160"/>
        <v>2.4849160098388667</v>
      </c>
      <c r="AD85" s="62">
        <f t="shared" si="161"/>
        <v>11.349616382966254</v>
      </c>
      <c r="AE85" s="62">
        <f t="shared" si="162"/>
        <v>0.15189486595353074</v>
      </c>
      <c r="AF85" s="62">
        <f t="shared" si="163"/>
        <v>40.94861593678133</v>
      </c>
      <c r="AG85" s="62">
        <f t="shared" si="164"/>
        <v>1.7179419335626454</v>
      </c>
      <c r="AH85" s="62">
        <f t="shared" si="165"/>
        <v>0</v>
      </c>
      <c r="AI85" s="62">
        <f t="shared" si="166"/>
        <v>0</v>
      </c>
      <c r="AJ85" s="62">
        <f t="shared" si="167"/>
        <v>0</v>
      </c>
      <c r="AK85" s="62">
        <f t="shared" si="168"/>
        <v>0.51638254626993596</v>
      </c>
      <c r="AL85" s="62">
        <f t="shared" si="169"/>
        <v>0.50058308029188603</v>
      </c>
      <c r="AM85" s="62">
        <f t="shared" si="170"/>
        <v>99.999999999999986</v>
      </c>
      <c r="AO85" s="62">
        <f t="shared" si="171"/>
        <v>0.70364601787968251</v>
      </c>
      <c r="AP85" s="62">
        <f t="shared" si="172"/>
        <v>6.445256045425167E-4</v>
      </c>
      <c r="AQ85" s="62">
        <f t="shared" si="173"/>
        <v>2.4371479107874332E-2</v>
      </c>
      <c r="AR85" s="62">
        <f t="shared" si="174"/>
        <v>0.14213671112042897</v>
      </c>
      <c r="AS85" s="62">
        <f t="shared" si="175"/>
        <v>2.1411737518118234E-3</v>
      </c>
      <c r="AT85" s="62">
        <f t="shared" si="176"/>
        <v>1.0159837619907834</v>
      </c>
      <c r="AU85" s="62">
        <f t="shared" si="177"/>
        <v>3.0633771996480839E-2</v>
      </c>
      <c r="AV85" s="62">
        <f t="shared" si="178"/>
        <v>0</v>
      </c>
      <c r="AW85" s="62">
        <f t="shared" si="179"/>
        <v>0</v>
      </c>
      <c r="AX85" s="62">
        <f t="shared" si="180"/>
        <v>0</v>
      </c>
      <c r="AY85" s="62">
        <f t="shared" si="181"/>
        <v>6.7945071877623152E-3</v>
      </c>
      <c r="AZ85" s="62">
        <f t="shared" si="182"/>
        <v>6.7021432627110194E-3</v>
      </c>
      <c r="BB85" s="62">
        <f t="shared" si="183"/>
        <v>6.445256045425167E-4</v>
      </c>
      <c r="BC85" s="62">
        <f t="shared" si="184"/>
        <v>0.14149218551588646</v>
      </c>
      <c r="BD85" s="62">
        <f t="shared" si="185"/>
        <v>0</v>
      </c>
      <c r="BE85" s="62">
        <f t="shared" si="186"/>
        <v>2.4371479107874332E-2</v>
      </c>
      <c r="BF85" s="62">
        <f t="shared" si="113"/>
        <v>1.2185739553937166E-2</v>
      </c>
      <c r="BG85" s="62">
        <f t="shared" si="187"/>
        <v>1.8448032442543671E-2</v>
      </c>
      <c r="BH85" s="62">
        <f t="shared" si="188"/>
        <v>1.1411690888159383</v>
      </c>
      <c r="BI85" s="62">
        <f t="shared" si="189"/>
        <v>0.60548240900163353</v>
      </c>
      <c r="BJ85" s="62">
        <f t="shared" si="190"/>
        <v>1.8847270735702901</v>
      </c>
      <c r="BK85" s="62">
        <f t="shared" si="191"/>
        <v>0.53568667981430473</v>
      </c>
      <c r="BL85" s="62">
        <f t="shared" si="192"/>
        <v>6.9795729187328792E-2</v>
      </c>
      <c r="BM85" s="62">
        <f t="shared" si="193"/>
        <v>0.63676070660265682</v>
      </c>
      <c r="BN85" s="62">
        <f t="shared" si="194"/>
        <v>0.10121943735838983</v>
      </c>
      <c r="BO85" s="62">
        <f t="shared" si="195"/>
        <v>0</v>
      </c>
      <c r="BP85" s="62">
        <f t="shared" si="196"/>
        <v>1.9137078383734432</v>
      </c>
      <c r="BQ85" s="62">
        <f t="shared" si="197"/>
        <v>2.897168787466557</v>
      </c>
      <c r="BR85" s="113">
        <f t="shared" si="198"/>
        <v>84.126842981939362</v>
      </c>
      <c r="BS85" s="113">
        <f t="shared" si="199"/>
        <v>10.961060954862251</v>
      </c>
      <c r="BU85" s="62">
        <f t="shared" si="200"/>
        <v>45.537699465098072</v>
      </c>
      <c r="BV85" s="62">
        <f t="shared" si="201"/>
        <v>5.1478260034810812E-2</v>
      </c>
      <c r="BW85" s="62">
        <f t="shared" si="202"/>
        <v>1.7209844020072111</v>
      </c>
      <c r="BX85" s="62">
        <f t="shared" si="203"/>
        <v>11.349616382966254</v>
      </c>
      <c r="BY85" s="62">
        <f t="shared" si="204"/>
        <v>0.15189486595353074</v>
      </c>
      <c r="BZ85" s="62">
        <f t="shared" si="205"/>
        <v>40.968701317255473</v>
      </c>
      <c r="CA85" s="62">
        <f t="shared" si="206"/>
        <v>1.6897190845949406</v>
      </c>
      <c r="CB85" s="62">
        <f t="shared" si="207"/>
        <v>0</v>
      </c>
      <c r="CC85" s="62">
        <f t="shared" si="208"/>
        <v>0</v>
      </c>
      <c r="CD85" s="62">
        <f t="shared" si="209"/>
        <v>0</v>
      </c>
      <c r="CE85" s="62">
        <f t="shared" si="210"/>
        <v>0.41970760880282237</v>
      </c>
      <c r="CF85" s="62">
        <f t="shared" si="211"/>
        <v>0.35895608540431323</v>
      </c>
      <c r="CG85" s="62">
        <f t="shared" si="212"/>
        <v>99.999999999999986</v>
      </c>
      <c r="CI85" s="62">
        <f t="shared" si="213"/>
        <v>0.75788798310889693</v>
      </c>
      <c r="CJ85" s="62">
        <f t="shared" si="214"/>
        <v>6.445256045425167E-4</v>
      </c>
      <c r="CK85" s="62">
        <f t="shared" si="215"/>
        <v>1.6879015319803955E-2</v>
      </c>
      <c r="CL85" s="62">
        <f t="shared" si="216"/>
        <v>0.14213671112042897</v>
      </c>
      <c r="CM85" s="62">
        <f t="shared" si="217"/>
        <v>2.1411737518118234E-3</v>
      </c>
      <c r="CN85" s="62">
        <f t="shared" si="218"/>
        <v>1.0164821041190408</v>
      </c>
      <c r="CO85" s="62">
        <f t="shared" si="219"/>
        <v>3.0130511494203649E-2</v>
      </c>
      <c r="CP85" s="62">
        <f t="shared" si="220"/>
        <v>0</v>
      </c>
      <c r="CQ85" s="62">
        <f t="shared" si="221"/>
        <v>0</v>
      </c>
      <c r="CR85" s="62">
        <f t="shared" si="222"/>
        <v>0</v>
      </c>
      <c r="CS85" s="62">
        <f t="shared" si="223"/>
        <v>5.5224685368792416E-3</v>
      </c>
      <c r="CT85" s="62">
        <f t="shared" si="224"/>
        <v>4.8059457143434627E-3</v>
      </c>
      <c r="CV85" s="62">
        <f t="shared" si="225"/>
        <v>6.445256045425167E-4</v>
      </c>
      <c r="CW85" s="62">
        <f t="shared" si="226"/>
        <v>0.14149218551588646</v>
      </c>
      <c r="CX85" s="62">
        <f t="shared" si="227"/>
        <v>0</v>
      </c>
      <c r="CY85" s="62">
        <f t="shared" si="228"/>
        <v>1.6879015319803955E-2</v>
      </c>
      <c r="CZ85" s="62">
        <f t="shared" si="143"/>
        <v>8.4395076599019774E-3</v>
      </c>
      <c r="DA85" s="62">
        <f t="shared" si="229"/>
        <v>2.169100383430167E-2</v>
      </c>
      <c r="DB85" s="62">
        <f t="shared" si="230"/>
        <v>1.1384244595524375</v>
      </c>
      <c r="DC85" s="62">
        <f t="shared" si="231"/>
        <v>0.6542449524518863</v>
      </c>
      <c r="DD85" s="62">
        <f t="shared" si="232"/>
        <v>1.7400584525505502</v>
      </c>
      <c r="DE85" s="62">
        <f t="shared" si="233"/>
        <v>0.4841795071005513</v>
      </c>
      <c r="DF85" s="62">
        <f t="shared" si="234"/>
        <v>0.170065445351335</v>
      </c>
      <c r="DG85" s="62">
        <f t="shared" si="235"/>
        <v>0.68501998955063237</v>
      </c>
      <c r="DH85" s="62">
        <f t="shared" si="236"/>
        <v>9.4088583453647873E-2</v>
      </c>
      <c r="DI85" s="62">
        <f t="shared" si="237"/>
        <v>0</v>
      </c>
      <c r="DJ85" s="62">
        <f t="shared" si="238"/>
        <v>1.2320089615834755</v>
      </c>
      <c r="DK85" s="62">
        <f t="shared" si="239"/>
        <v>3.1664774992231677</v>
      </c>
      <c r="DL85" s="62">
        <f t="shared" si="240"/>
        <v>70.681077119832551</v>
      </c>
      <c r="DM85" s="113">
        <f t="shared" si="241"/>
        <v>24.826347835907178</v>
      </c>
      <c r="DN85" s="114"/>
      <c r="DO85" s="62">
        <f t="shared" si="242"/>
        <v>1.2320089615834755</v>
      </c>
      <c r="DP85" s="62">
        <f t="shared" si="243"/>
        <v>4.3984864608066427</v>
      </c>
      <c r="DQ85" s="62">
        <f t="shared" si="244"/>
        <v>68.217059196665602</v>
      </c>
      <c r="DR85" s="113">
        <f t="shared" si="245"/>
        <v>26.058356797490653</v>
      </c>
    </row>
    <row r="86" spans="1:122" x14ac:dyDescent="0.25">
      <c r="A86" s="78">
        <f t="shared" si="249"/>
        <v>60</v>
      </c>
      <c r="B86" s="82" t="str">
        <f t="shared" si="250"/>
        <v xml:space="preserve">60 semi </v>
      </c>
      <c r="F86" s="80" t="str">
        <f t="shared" si="246"/>
        <v>60 Quant LOI</v>
      </c>
      <c r="G86" s="4" t="s">
        <v>12</v>
      </c>
      <c r="H86" s="5">
        <v>13</v>
      </c>
      <c r="I86" s="5"/>
      <c r="K86" s="62">
        <v>360</v>
      </c>
      <c r="L86" s="62">
        <v>42.58</v>
      </c>
      <c r="M86"/>
      <c r="N86" s="62">
        <v>3.09</v>
      </c>
      <c r="O86" s="62">
        <v>10.78</v>
      </c>
      <c r="P86" s="62">
        <v>0.13400000000000001</v>
      </c>
      <c r="Q86" s="62">
        <v>38.64</v>
      </c>
      <c r="R86" s="62">
        <v>3.7949999999999999</v>
      </c>
      <c r="S86"/>
      <c r="T86" s="62">
        <v>9.2160000000000006E-2</v>
      </c>
      <c r="U86"/>
      <c r="V86" s="62">
        <v>0.46939999999999998</v>
      </c>
      <c r="W86" s="62">
        <v>0.41570000000000001</v>
      </c>
      <c r="X86" s="62">
        <v>11</v>
      </c>
      <c r="Y86" s="62">
        <f t="shared" si="157"/>
        <v>99.996260000000007</v>
      </c>
      <c r="AA86" s="62">
        <f t="shared" si="158"/>
        <v>42.581592551561428</v>
      </c>
      <c r="AB86" s="62">
        <f t="shared" si="159"/>
        <v>0</v>
      </c>
      <c r="AC86" s="62">
        <f t="shared" si="160"/>
        <v>3.0901155703223298</v>
      </c>
      <c r="AD86" s="62">
        <f t="shared" si="161"/>
        <v>10.780403187079196</v>
      </c>
      <c r="AE86" s="62">
        <f t="shared" si="162"/>
        <v>0.13400501178744084</v>
      </c>
      <c r="AF86" s="62">
        <f t="shared" si="163"/>
        <v>38.641445190050106</v>
      </c>
      <c r="AG86" s="62">
        <f t="shared" si="164"/>
        <v>3.7951419383084923</v>
      </c>
      <c r="AH86" s="62">
        <f t="shared" si="165"/>
        <v>0</v>
      </c>
      <c r="AI86" s="62">
        <f t="shared" si="166"/>
        <v>9.2163446912914546E-2</v>
      </c>
      <c r="AJ86" s="62">
        <f t="shared" si="167"/>
        <v>0</v>
      </c>
      <c r="AK86" s="62">
        <f t="shared" si="168"/>
        <v>0.46941755621660247</v>
      </c>
      <c r="AL86" s="62">
        <f t="shared" si="169"/>
        <v>0.41571554776148628</v>
      </c>
      <c r="AM86" s="62">
        <f t="shared" si="170"/>
        <v>100</v>
      </c>
      <c r="AO86" s="62">
        <f t="shared" si="171"/>
        <v>0.70868923277958606</v>
      </c>
      <c r="AP86" s="62">
        <f t="shared" si="172"/>
        <v>0</v>
      </c>
      <c r="AQ86" s="62">
        <f t="shared" si="173"/>
        <v>3.0307135840744702E-2</v>
      </c>
      <c r="AR86" s="62">
        <f t="shared" si="174"/>
        <v>0.13500818017632057</v>
      </c>
      <c r="AS86" s="62">
        <f t="shared" si="175"/>
        <v>1.8889908625238348E-3</v>
      </c>
      <c r="AT86" s="62">
        <f t="shared" si="176"/>
        <v>0.95874011745740184</v>
      </c>
      <c r="AU86" s="62">
        <f t="shared" si="177"/>
        <v>6.7673715019766267E-2</v>
      </c>
      <c r="AV86" s="62">
        <f t="shared" si="178"/>
        <v>0</v>
      </c>
      <c r="AW86" s="62">
        <f t="shared" si="179"/>
        <v>1.9567610809535997E-3</v>
      </c>
      <c r="AX86" s="62">
        <f t="shared" si="180"/>
        <v>0</v>
      </c>
      <c r="AY86" s="62">
        <f t="shared" si="181"/>
        <v>6.1765467923237168E-3</v>
      </c>
      <c r="AZ86" s="62">
        <f t="shared" si="182"/>
        <v>5.5658796058573609E-3</v>
      </c>
      <c r="BB86" s="62">
        <f t="shared" si="183"/>
        <v>0</v>
      </c>
      <c r="BC86" s="62">
        <f t="shared" si="184"/>
        <v>0.13500818017632057</v>
      </c>
      <c r="BD86" s="62">
        <f t="shared" si="185"/>
        <v>0</v>
      </c>
      <c r="BE86" s="62">
        <f t="shared" si="186"/>
        <v>3.0307135840744702E-2</v>
      </c>
      <c r="BF86" s="62">
        <f t="shared" si="113"/>
        <v>1.5153567920372351E-2</v>
      </c>
      <c r="BG86" s="62">
        <f t="shared" si="187"/>
        <v>5.2520147099393913E-2</v>
      </c>
      <c r="BH86" s="62">
        <f t="shared" si="188"/>
        <v>1.0431171413968523</v>
      </c>
      <c r="BI86" s="62">
        <f t="shared" si="189"/>
        <v>0.46830150854126579</v>
      </c>
      <c r="BJ86" s="62">
        <f t="shared" si="190"/>
        <v>2.2274477497330865</v>
      </c>
      <c r="BK86" s="62">
        <f t="shared" si="191"/>
        <v>0.57481563285558646</v>
      </c>
      <c r="BL86" s="62">
        <f t="shared" si="192"/>
        <v>-0.10651412431432067</v>
      </c>
      <c r="BM86" s="62">
        <f t="shared" si="193"/>
        <v>0.535975223561032</v>
      </c>
      <c r="BN86" s="62">
        <f t="shared" si="194"/>
        <v>0</v>
      </c>
      <c r="BO86" s="62">
        <f t="shared" si="195"/>
        <v>0</v>
      </c>
      <c r="BP86" s="62">
        <f t="shared" si="196"/>
        <v>2.8272888846786031</v>
      </c>
      <c r="BQ86" s="62">
        <f t="shared" si="197"/>
        <v>9.7989878618733197</v>
      </c>
      <c r="BR86" s="113">
        <f t="shared" si="198"/>
        <v>107.2466799932463</v>
      </c>
      <c r="BS86" s="113">
        <f t="shared" si="199"/>
        <v>-19.872956739798216</v>
      </c>
      <c r="BU86" s="62">
        <f t="shared" si="200"/>
        <v>45.902537432079953</v>
      </c>
      <c r="BV86" s="62">
        <f t="shared" si="201"/>
        <v>0</v>
      </c>
      <c r="BW86" s="62">
        <f t="shared" si="202"/>
        <v>2.287330150707636</v>
      </c>
      <c r="BX86" s="62">
        <f t="shared" si="203"/>
        <v>10.780403187079196</v>
      </c>
      <c r="BY86" s="62">
        <f t="shared" si="204"/>
        <v>0.13400501178744084</v>
      </c>
      <c r="BZ86" s="62">
        <f t="shared" si="205"/>
        <v>38.678834351124728</v>
      </c>
      <c r="CA86" s="62">
        <f t="shared" si="206"/>
        <v>3.6971251691813274</v>
      </c>
      <c r="CB86" s="62">
        <f t="shared" si="207"/>
        <v>0</v>
      </c>
      <c r="CC86" s="62">
        <f t="shared" si="208"/>
        <v>9.2163446912914546E-2</v>
      </c>
      <c r="CD86" s="62">
        <f t="shared" si="209"/>
        <v>0</v>
      </c>
      <c r="CE86" s="62">
        <f t="shared" si="210"/>
        <v>0.38184443382182492</v>
      </c>
      <c r="CF86" s="62">
        <f t="shared" si="211"/>
        <v>0.29257270145903458</v>
      </c>
      <c r="CG86" s="62">
        <f t="shared" si="212"/>
        <v>100</v>
      </c>
      <c r="CI86" s="62">
        <f t="shared" si="213"/>
        <v>0.76396001384838064</v>
      </c>
      <c r="CJ86" s="62">
        <f t="shared" si="214"/>
        <v>0</v>
      </c>
      <c r="CK86" s="62">
        <f t="shared" si="215"/>
        <v>2.2433602890424051E-2</v>
      </c>
      <c r="CL86" s="62">
        <f t="shared" si="216"/>
        <v>0.13500818017632057</v>
      </c>
      <c r="CM86" s="62">
        <f t="shared" si="217"/>
        <v>1.8889908625238348E-3</v>
      </c>
      <c r="CN86" s="62">
        <f t="shared" si="218"/>
        <v>0.95966778691965959</v>
      </c>
      <c r="CO86" s="62">
        <f t="shared" si="219"/>
        <v>6.5925912431906694E-2</v>
      </c>
      <c r="CP86" s="62">
        <f t="shared" si="220"/>
        <v>0</v>
      </c>
      <c r="CQ86" s="62">
        <f t="shared" si="221"/>
        <v>1.9567610809535997E-3</v>
      </c>
      <c r="CR86" s="62">
        <f t="shared" si="222"/>
        <v>0</v>
      </c>
      <c r="CS86" s="62">
        <f t="shared" si="223"/>
        <v>5.0242688660766437E-3</v>
      </c>
      <c r="CT86" s="62">
        <f t="shared" si="224"/>
        <v>3.9171602819525319E-3</v>
      </c>
      <c r="CV86" s="62">
        <f t="shared" si="225"/>
        <v>0</v>
      </c>
      <c r="CW86" s="62">
        <f t="shared" si="226"/>
        <v>0.13500818017632057</v>
      </c>
      <c r="CX86" s="62">
        <f t="shared" si="227"/>
        <v>0</v>
      </c>
      <c r="CY86" s="62">
        <f t="shared" si="228"/>
        <v>2.2433602890424051E-2</v>
      </c>
      <c r="CZ86" s="62">
        <f t="shared" si="143"/>
        <v>1.1216801445212025E-2</v>
      </c>
      <c r="DA86" s="62">
        <f t="shared" si="229"/>
        <v>5.4709110986694669E-2</v>
      </c>
      <c r="DB86" s="62">
        <f t="shared" si="230"/>
        <v>1.0418558469718093</v>
      </c>
      <c r="DC86" s="62">
        <f t="shared" si="231"/>
        <v>0.52268996701117787</v>
      </c>
      <c r="DD86" s="62">
        <f t="shared" si="232"/>
        <v>1.9932577870765384</v>
      </c>
      <c r="DE86" s="62">
        <f t="shared" si="233"/>
        <v>0.51916587996063146</v>
      </c>
      <c r="DF86" s="62">
        <f t="shared" si="234"/>
        <v>3.5240870505464095E-3</v>
      </c>
      <c r="DG86" s="62">
        <f t="shared" si="235"/>
        <v>0.58861587944308458</v>
      </c>
      <c r="DH86" s="62">
        <f t="shared" si="236"/>
        <v>0</v>
      </c>
      <c r="DI86" s="62">
        <f t="shared" si="237"/>
        <v>0</v>
      </c>
      <c r="DJ86" s="62">
        <f t="shared" si="238"/>
        <v>1.9056233168267114</v>
      </c>
      <c r="DK86" s="62">
        <f t="shared" si="239"/>
        <v>9.2945353493448675</v>
      </c>
      <c r="DL86" s="62">
        <f t="shared" si="240"/>
        <v>88.201133895986146</v>
      </c>
      <c r="DM86" s="113">
        <f t="shared" si="241"/>
        <v>0.59870743784226532</v>
      </c>
      <c r="DN86" s="114"/>
      <c r="DO86" s="62">
        <f t="shared" si="242"/>
        <v>1.9056233168267114</v>
      </c>
      <c r="DP86" s="62">
        <f t="shared" si="243"/>
        <v>11.200158666171578</v>
      </c>
      <c r="DQ86" s="62">
        <f t="shared" si="244"/>
        <v>84.389887262332721</v>
      </c>
      <c r="DR86" s="113">
        <f t="shared" si="245"/>
        <v>2.5043307546689766</v>
      </c>
    </row>
    <row r="87" spans="1:122" x14ac:dyDescent="0.25">
      <c r="A87" s="78">
        <f t="shared" si="249"/>
        <v>60</v>
      </c>
      <c r="B87" s="82" t="str">
        <f t="shared" si="250"/>
        <v xml:space="preserve">60 semi </v>
      </c>
      <c r="F87" s="80" t="str">
        <f t="shared" si="246"/>
        <v xml:space="preserve">60 Quant </v>
      </c>
      <c r="G87" s="29"/>
      <c r="H87" s="11"/>
      <c r="I87" s="11"/>
      <c r="K87" s="62">
        <v>370</v>
      </c>
      <c r="L87" s="62">
        <v>43.04</v>
      </c>
      <c r="M87" s="62">
        <v>5.8590000000000003E-2</v>
      </c>
      <c r="N87" s="62">
        <v>2.3090000000000002</v>
      </c>
      <c r="O87" s="62">
        <v>11.02</v>
      </c>
      <c r="P87" s="62">
        <v>0.15590000000000001</v>
      </c>
      <c r="Q87" s="62">
        <v>40.520000000000003</v>
      </c>
      <c r="R87" s="62">
        <v>1.772</v>
      </c>
      <c r="S87" s="62">
        <v>0.14230000000000001</v>
      </c>
      <c r="T87" s="62">
        <v>5.2589999999999998E-2</v>
      </c>
      <c r="U87"/>
      <c r="V87" s="62">
        <v>0.4965</v>
      </c>
      <c r="W87" s="62">
        <v>0.43690000000000001</v>
      </c>
      <c r="X87" s="62">
        <v>11</v>
      </c>
      <c r="Y87" s="62">
        <f t="shared" si="157"/>
        <v>100.00377999999999</v>
      </c>
      <c r="AA87" s="62">
        <f t="shared" si="158"/>
        <v>43.038373149494952</v>
      </c>
      <c r="AB87" s="62">
        <f t="shared" si="159"/>
        <v>5.8587785381712575E-2</v>
      </c>
      <c r="AC87" s="62">
        <f t="shared" si="160"/>
        <v>2.3089127230990671</v>
      </c>
      <c r="AD87" s="62">
        <f t="shared" si="161"/>
        <v>11.019583459745222</v>
      </c>
      <c r="AE87" s="62">
        <f t="shared" si="162"/>
        <v>0.15589410720274777</v>
      </c>
      <c r="AF87" s="62">
        <f t="shared" si="163"/>
        <v>40.518468401894417</v>
      </c>
      <c r="AG87" s="62">
        <f t="shared" si="164"/>
        <v>1.7719330209318087</v>
      </c>
      <c r="AH87" s="62">
        <f t="shared" si="165"/>
        <v>0.14229462126331627</v>
      </c>
      <c r="AI87" s="62">
        <f t="shared" si="166"/>
        <v>5.2588012173139853E-2</v>
      </c>
      <c r="AJ87" s="62">
        <f t="shared" si="167"/>
        <v>0</v>
      </c>
      <c r="AK87" s="62">
        <f t="shared" si="168"/>
        <v>0.49648123300939229</v>
      </c>
      <c r="AL87" s="62">
        <f t="shared" si="169"/>
        <v>0.43688348580423664</v>
      </c>
      <c r="AM87" s="62">
        <f t="shared" si="170"/>
        <v>100.00000000000001</v>
      </c>
      <c r="AO87" s="62">
        <f t="shared" si="171"/>
        <v>0.7162914729049672</v>
      </c>
      <c r="AP87" s="62">
        <f t="shared" si="172"/>
        <v>7.3353931866423656E-4</v>
      </c>
      <c r="AQ87" s="62">
        <f t="shared" si="173"/>
        <v>2.2645279747931221E-2</v>
      </c>
      <c r="AR87" s="62">
        <f t="shared" si="174"/>
        <v>0.13800354990288319</v>
      </c>
      <c r="AS87" s="62">
        <f t="shared" si="175"/>
        <v>2.1975487341802618E-3</v>
      </c>
      <c r="AT87" s="62">
        <f t="shared" si="176"/>
        <v>1.0053112911219226</v>
      </c>
      <c r="AU87" s="62">
        <f t="shared" si="177"/>
        <v>3.1596523197785463E-2</v>
      </c>
      <c r="AV87" s="62">
        <f t="shared" si="178"/>
        <v>4.5916302440566726E-3</v>
      </c>
      <c r="AW87" s="62">
        <f t="shared" si="179"/>
        <v>1.1165183051622049E-3</v>
      </c>
      <c r="AX87" s="62">
        <f t="shared" si="180"/>
        <v>0</v>
      </c>
      <c r="AY87" s="62">
        <f t="shared" si="181"/>
        <v>6.5326478027551618E-3</v>
      </c>
      <c r="AZ87" s="62">
        <f t="shared" si="182"/>
        <v>5.8492902102588919E-3</v>
      </c>
      <c r="BB87" s="62">
        <f t="shared" si="183"/>
        <v>7.3353931866423656E-4</v>
      </c>
      <c r="BC87" s="62">
        <f t="shared" si="184"/>
        <v>0.13727001058421895</v>
      </c>
      <c r="BD87" s="62">
        <f t="shared" si="185"/>
        <v>4.5916302440566726E-3</v>
      </c>
      <c r="BE87" s="62">
        <f t="shared" si="186"/>
        <v>1.8053649503874548E-2</v>
      </c>
      <c r="BF87" s="62">
        <f t="shared" si="113"/>
        <v>9.0268247519372739E-3</v>
      </c>
      <c r="BG87" s="62">
        <f t="shared" si="187"/>
        <v>2.2569698445848191E-2</v>
      </c>
      <c r="BH87" s="62">
        <f t="shared" si="188"/>
        <v>1.1222091519944737</v>
      </c>
      <c r="BI87" s="62">
        <f t="shared" si="189"/>
        <v>0.59418413888552979</v>
      </c>
      <c r="BJ87" s="62">
        <f t="shared" si="190"/>
        <v>1.8886555169569554</v>
      </c>
      <c r="BK87" s="62">
        <f t="shared" si="191"/>
        <v>0.5280250131089439</v>
      </c>
      <c r="BL87" s="62">
        <f t="shared" si="192"/>
        <v>6.6159125776585892E-2</v>
      </c>
      <c r="BM87" s="62">
        <f t="shared" si="193"/>
        <v>0.63110583164603618</v>
      </c>
      <c r="BN87" s="62">
        <f t="shared" si="194"/>
        <v>0.11623079393055767</v>
      </c>
      <c r="BO87" s="62">
        <f t="shared" si="195"/>
        <v>0.72755313194949967</v>
      </c>
      <c r="BP87" s="62">
        <f t="shared" si="196"/>
        <v>1.4303187039792851</v>
      </c>
      <c r="BQ87" s="62">
        <f t="shared" si="197"/>
        <v>3.5762145291832281</v>
      </c>
      <c r="BR87" s="113">
        <f t="shared" si="198"/>
        <v>83.666635076364429</v>
      </c>
      <c r="BS87" s="113">
        <f t="shared" si="199"/>
        <v>10.483047764593005</v>
      </c>
      <c r="BU87" s="62">
        <f t="shared" si="200"/>
        <v>46.45250127199192</v>
      </c>
      <c r="BV87" s="62">
        <f t="shared" si="201"/>
        <v>5.8587785381712575E-2</v>
      </c>
      <c r="BW87" s="62">
        <f t="shared" si="202"/>
        <v>1.5562805262761068</v>
      </c>
      <c r="BX87" s="62">
        <f t="shared" si="203"/>
        <v>11.019583459745222</v>
      </c>
      <c r="BY87" s="62">
        <f t="shared" si="204"/>
        <v>0.15589410720274777</v>
      </c>
      <c r="BZ87" s="62">
        <f t="shared" si="205"/>
        <v>40.541779888880207</v>
      </c>
      <c r="CA87" s="62">
        <f t="shared" si="206"/>
        <v>1.7418960714285001</v>
      </c>
      <c r="CB87" s="62">
        <f t="shared" si="207"/>
        <v>0.14229462126331627</v>
      </c>
      <c r="CC87" s="62">
        <f t="shared" si="208"/>
        <v>5.2588012173139853E-2</v>
      </c>
      <c r="CD87" s="62">
        <f t="shared" si="209"/>
        <v>0</v>
      </c>
      <c r="CE87" s="62">
        <f t="shared" si="210"/>
        <v>0.40366317005217212</v>
      </c>
      <c r="CF87" s="62">
        <f t="shared" si="211"/>
        <v>0.3091302625960739</v>
      </c>
      <c r="CG87" s="62">
        <f t="shared" si="212"/>
        <v>100.00000000000001</v>
      </c>
      <c r="CI87" s="62">
        <f t="shared" si="213"/>
        <v>0.77311311095933954</v>
      </c>
      <c r="CJ87" s="62">
        <f t="shared" si="214"/>
        <v>7.3353931866423656E-4</v>
      </c>
      <c r="CK87" s="62">
        <f t="shared" si="215"/>
        <v>1.5263637958769193E-2</v>
      </c>
      <c r="CL87" s="62">
        <f t="shared" si="216"/>
        <v>0.13800354990288319</v>
      </c>
      <c r="CM87" s="62">
        <f t="shared" si="217"/>
        <v>2.1975487341802618E-3</v>
      </c>
      <c r="CN87" s="62">
        <f t="shared" si="218"/>
        <v>1.0058896767816965</v>
      </c>
      <c r="CO87" s="62">
        <f t="shared" si="219"/>
        <v>3.1060914255144439E-2</v>
      </c>
      <c r="CP87" s="62">
        <f t="shared" si="220"/>
        <v>4.5916302440566726E-3</v>
      </c>
      <c r="CQ87" s="62">
        <f t="shared" si="221"/>
        <v>1.1165183051622049E-3</v>
      </c>
      <c r="CR87" s="62">
        <f t="shared" si="222"/>
        <v>0</v>
      </c>
      <c r="CS87" s="62">
        <f t="shared" si="223"/>
        <v>5.311357500686475E-3</v>
      </c>
      <c r="CT87" s="62">
        <f t="shared" si="224"/>
        <v>4.1388440567154093E-3</v>
      </c>
      <c r="CV87" s="62">
        <f t="shared" si="225"/>
        <v>7.3353931866423656E-4</v>
      </c>
      <c r="CW87" s="62">
        <f t="shared" si="226"/>
        <v>0.13727001058421895</v>
      </c>
      <c r="CX87" s="62">
        <f t="shared" si="227"/>
        <v>4.5916302440566726E-3</v>
      </c>
      <c r="CY87" s="62">
        <f t="shared" si="228"/>
        <v>1.0672007714712519E-2</v>
      </c>
      <c r="CZ87" s="62">
        <f t="shared" si="143"/>
        <v>5.3360038573562595E-3</v>
      </c>
      <c r="DA87" s="62">
        <f t="shared" si="229"/>
        <v>2.5724910397788181E-2</v>
      </c>
      <c r="DB87" s="62">
        <f t="shared" si="230"/>
        <v>1.1196323257023075</v>
      </c>
      <c r="DC87" s="62">
        <f t="shared" si="231"/>
        <v>0.64576657092130429</v>
      </c>
      <c r="DD87" s="62">
        <f t="shared" si="232"/>
        <v>1.7338034765487271</v>
      </c>
      <c r="DE87" s="62">
        <f t="shared" si="233"/>
        <v>0.47386575478100323</v>
      </c>
      <c r="DF87" s="62">
        <f t="shared" si="234"/>
        <v>0.17190081614030106</v>
      </c>
      <c r="DG87" s="62">
        <f t="shared" si="235"/>
        <v>0.68215265473916964</v>
      </c>
      <c r="DH87" s="62">
        <f t="shared" si="236"/>
        <v>0.10753301531087867</v>
      </c>
      <c r="DI87" s="62">
        <f t="shared" si="237"/>
        <v>0.67310890196745554</v>
      </c>
      <c r="DJ87" s="62">
        <f t="shared" si="238"/>
        <v>0.78223016802544776</v>
      </c>
      <c r="DK87" s="62">
        <f t="shared" si="239"/>
        <v>3.7711368883588747</v>
      </c>
      <c r="DL87" s="62">
        <f t="shared" si="240"/>
        <v>69.466233326056951</v>
      </c>
      <c r="DM87" s="113">
        <f t="shared" si="241"/>
        <v>25.199757700280401</v>
      </c>
      <c r="DN87" s="114"/>
      <c r="DO87" s="62">
        <f t="shared" si="242"/>
        <v>0.78223016802544776</v>
      </c>
      <c r="DP87" s="62">
        <f t="shared" si="243"/>
        <v>4.5533670563843227</v>
      </c>
      <c r="DQ87" s="62">
        <f t="shared" si="244"/>
        <v>67.901772990006052</v>
      </c>
      <c r="DR87" s="113">
        <f t="shared" si="245"/>
        <v>25.981987868305847</v>
      </c>
    </row>
    <row r="88" spans="1:122" x14ac:dyDescent="0.25">
      <c r="A88" s="78">
        <f>A87+10</f>
        <v>70</v>
      </c>
      <c r="B88" s="82" t="str">
        <f t="shared" si="250"/>
        <v>70 semi Simi-Quantification of sample: BAID 70</v>
      </c>
      <c r="C88" s="117" t="s">
        <v>21</v>
      </c>
      <c r="D88" s="118"/>
      <c r="E88" s="119"/>
      <c r="F88" s="80" t="str">
        <f t="shared" si="246"/>
        <v>70 Quant Quantification of sample: BAID 70</v>
      </c>
      <c r="G88" s="117" t="s">
        <v>224</v>
      </c>
      <c r="H88" s="118"/>
      <c r="I88" s="119"/>
      <c r="K88" s="62">
        <v>380</v>
      </c>
      <c r="L88" s="62">
        <v>42.73</v>
      </c>
      <c r="M88" s="62">
        <v>9.06E-2</v>
      </c>
      <c r="N88" s="62">
        <v>2.8980000000000001</v>
      </c>
      <c r="O88" s="62">
        <v>11.41</v>
      </c>
      <c r="P88" s="62">
        <v>0.16109999999999999</v>
      </c>
      <c r="Q88" s="62">
        <v>38.270000000000003</v>
      </c>
      <c r="R88" s="62">
        <v>3.2749999999999999</v>
      </c>
      <c r="S88" s="62">
        <v>0.14180000000000001</v>
      </c>
      <c r="T88" s="62">
        <v>5.0259999999999999E-2</v>
      </c>
      <c r="U88"/>
      <c r="V88" s="62">
        <v>0.51390000000000002</v>
      </c>
      <c r="W88" s="62">
        <v>0.45169999999999999</v>
      </c>
      <c r="X88" s="62">
        <v>12</v>
      </c>
      <c r="Y88" s="62">
        <f t="shared" si="157"/>
        <v>99.992360000000019</v>
      </c>
      <c r="AA88" s="62">
        <f t="shared" si="158"/>
        <v>42.73326482143235</v>
      </c>
      <c r="AB88" s="62">
        <f t="shared" si="159"/>
        <v>9.060692236886897E-2</v>
      </c>
      <c r="AC88" s="62">
        <f t="shared" si="160"/>
        <v>2.8982214241168021</v>
      </c>
      <c r="AD88" s="62">
        <f t="shared" si="161"/>
        <v>11.4108717906048</v>
      </c>
      <c r="AE88" s="62">
        <f t="shared" si="162"/>
        <v>0.16111230898040607</v>
      </c>
      <c r="AF88" s="62">
        <f t="shared" si="163"/>
        <v>38.272924051397524</v>
      </c>
      <c r="AG88" s="62">
        <f t="shared" si="164"/>
        <v>3.2752502291175039</v>
      </c>
      <c r="AH88" s="62">
        <f t="shared" si="165"/>
        <v>0.14181083434774416</v>
      </c>
      <c r="AI88" s="62">
        <f t="shared" si="166"/>
        <v>5.0263840157388009E-2</v>
      </c>
      <c r="AJ88" s="62">
        <f t="shared" si="167"/>
        <v>0</v>
      </c>
      <c r="AK88" s="62">
        <f t="shared" si="168"/>
        <v>0.51393926495984288</v>
      </c>
      <c r="AL88" s="62">
        <f t="shared" si="169"/>
        <v>0.45173451251675623</v>
      </c>
      <c r="AM88" s="62">
        <f t="shared" si="170"/>
        <v>99.999999999999986</v>
      </c>
      <c r="AO88" s="62">
        <f t="shared" si="171"/>
        <v>0.71121352785940495</v>
      </c>
      <c r="AP88" s="62">
        <f t="shared" si="172"/>
        <v>1.1344299783256412E-3</v>
      </c>
      <c r="AQ88" s="62">
        <f t="shared" si="173"/>
        <v>2.8425082621781114E-2</v>
      </c>
      <c r="AR88" s="62">
        <f t="shared" si="174"/>
        <v>0.14290384208647214</v>
      </c>
      <c r="AS88" s="62">
        <f t="shared" si="175"/>
        <v>2.2711066955230629E-3</v>
      </c>
      <c r="AT88" s="62">
        <f t="shared" si="176"/>
        <v>0.94959667062150843</v>
      </c>
      <c r="AU88" s="62">
        <f t="shared" si="177"/>
        <v>5.8403178122637373E-2</v>
      </c>
      <c r="AV88" s="62">
        <f t="shared" si="178"/>
        <v>4.576019178694552E-3</v>
      </c>
      <c r="AW88" s="62">
        <f t="shared" si="179"/>
        <v>1.0671728271207646E-3</v>
      </c>
      <c r="AX88" s="62">
        <f t="shared" si="180"/>
        <v>0</v>
      </c>
      <c r="AY88" s="62">
        <f t="shared" si="181"/>
        <v>6.7623587494716171E-3</v>
      </c>
      <c r="AZ88" s="62">
        <f t="shared" si="182"/>
        <v>6.04812575333721E-3</v>
      </c>
      <c r="BB88" s="62">
        <f t="shared" si="183"/>
        <v>1.1344299783256412E-3</v>
      </c>
      <c r="BC88" s="62">
        <f t="shared" si="184"/>
        <v>0.1417694121081465</v>
      </c>
      <c r="BD88" s="62">
        <f t="shared" si="185"/>
        <v>4.576019178694552E-3</v>
      </c>
      <c r="BE88" s="62">
        <f t="shared" si="186"/>
        <v>2.3849063443086561E-2</v>
      </c>
      <c r="BF88" s="62">
        <f t="shared" si="113"/>
        <v>1.192453172154328E-2</v>
      </c>
      <c r="BG88" s="62">
        <f t="shared" si="187"/>
        <v>4.6478646401094094E-2</v>
      </c>
      <c r="BH88" s="62">
        <f t="shared" si="188"/>
        <v>1.047158543024084</v>
      </c>
      <c r="BI88" s="62">
        <f t="shared" si="189"/>
        <v>0.48772182127585828</v>
      </c>
      <c r="BJ88" s="62">
        <f t="shared" si="190"/>
        <v>2.1470405820366301</v>
      </c>
      <c r="BK88" s="62">
        <f t="shared" si="191"/>
        <v>0.55943672174822578</v>
      </c>
      <c r="BL88" s="62">
        <f t="shared" si="192"/>
        <v>-7.1714900472367504E-2</v>
      </c>
      <c r="BM88" s="62">
        <f t="shared" si="193"/>
        <v>0.55183544855551581</v>
      </c>
      <c r="BN88" s="62">
        <f t="shared" si="194"/>
        <v>0.20557395892111036</v>
      </c>
      <c r="BO88" s="62">
        <f t="shared" si="195"/>
        <v>0.82923617731929644</v>
      </c>
      <c r="BP88" s="62">
        <f t="shared" si="196"/>
        <v>2.16088541480199</v>
      </c>
      <c r="BQ88" s="62">
        <f t="shared" si="197"/>
        <v>8.4225554053761087</v>
      </c>
      <c r="BR88" s="113">
        <f t="shared" si="198"/>
        <v>101.3774528643651</v>
      </c>
      <c r="BS88" s="113">
        <f t="shared" si="199"/>
        <v>-12.995703820783602</v>
      </c>
      <c r="BU88" s="62">
        <f t="shared" si="200"/>
        <v>46.085150845004549</v>
      </c>
      <c r="BV88" s="62">
        <f t="shared" si="201"/>
        <v>9.060692236886897E-2</v>
      </c>
      <c r="BW88" s="62">
        <f t="shared" si="202"/>
        <v>2.1077556086885032</v>
      </c>
      <c r="BX88" s="62">
        <f t="shared" si="203"/>
        <v>11.4108717906048</v>
      </c>
      <c r="BY88" s="62">
        <f t="shared" si="204"/>
        <v>0.16111230898040607</v>
      </c>
      <c r="BZ88" s="62">
        <f t="shared" si="205"/>
        <v>38.313077121012043</v>
      </c>
      <c r="CA88" s="62">
        <f t="shared" si="206"/>
        <v>3.194701821419156</v>
      </c>
      <c r="CB88" s="62">
        <f t="shared" si="207"/>
        <v>0.14181083434774416</v>
      </c>
      <c r="CC88" s="62">
        <f t="shared" si="208"/>
        <v>5.0263840157388009E-2</v>
      </c>
      <c r="CD88" s="62">
        <f t="shared" si="209"/>
        <v>0</v>
      </c>
      <c r="CE88" s="62">
        <f t="shared" si="210"/>
        <v>0.41773783541062537</v>
      </c>
      <c r="CF88" s="62">
        <f t="shared" si="211"/>
        <v>0.32074673569060669</v>
      </c>
      <c r="CG88" s="62">
        <f t="shared" si="212"/>
        <v>99.999999999999986</v>
      </c>
      <c r="CI88" s="62">
        <f t="shared" si="213"/>
        <v>0.7669992651244828</v>
      </c>
      <c r="CJ88" s="62">
        <f t="shared" si="214"/>
        <v>1.1344299783256412E-3</v>
      </c>
      <c r="CK88" s="62">
        <f t="shared" si="215"/>
        <v>2.0672377488117923E-2</v>
      </c>
      <c r="CL88" s="62">
        <f t="shared" si="216"/>
        <v>0.14290384208647214</v>
      </c>
      <c r="CM88" s="62">
        <f t="shared" si="217"/>
        <v>2.2711066955230629E-3</v>
      </c>
      <c r="CN88" s="62">
        <f t="shared" si="218"/>
        <v>0.95059291593503548</v>
      </c>
      <c r="CO88" s="62">
        <f t="shared" si="219"/>
        <v>5.6966865574521332E-2</v>
      </c>
      <c r="CP88" s="62">
        <f t="shared" si="220"/>
        <v>4.576019178694552E-3</v>
      </c>
      <c r="CQ88" s="62">
        <f t="shared" si="221"/>
        <v>1.0671728271207646E-3</v>
      </c>
      <c r="CR88" s="62">
        <f t="shared" si="222"/>
        <v>0</v>
      </c>
      <c r="CS88" s="62">
        <f t="shared" si="223"/>
        <v>5.4965504659292815E-3</v>
      </c>
      <c r="CT88" s="62">
        <f t="shared" si="224"/>
        <v>4.2943732185112696E-3</v>
      </c>
      <c r="CV88" s="62">
        <f t="shared" si="225"/>
        <v>1.1344299783256412E-3</v>
      </c>
      <c r="CW88" s="62">
        <f t="shared" si="226"/>
        <v>0.1417694121081465</v>
      </c>
      <c r="CX88" s="62">
        <f t="shared" si="227"/>
        <v>4.576019178694552E-3</v>
      </c>
      <c r="CY88" s="62">
        <f t="shared" si="228"/>
        <v>1.609635830942337E-2</v>
      </c>
      <c r="CZ88" s="62">
        <f t="shared" si="143"/>
        <v>8.0481791547116852E-3</v>
      </c>
      <c r="DA88" s="62">
        <f t="shared" si="229"/>
        <v>4.8918686419809648E-2</v>
      </c>
      <c r="DB88" s="62">
        <f t="shared" si="230"/>
        <v>1.0457147483188953</v>
      </c>
      <c r="DC88" s="62">
        <f t="shared" si="231"/>
        <v>0.5415001035997371</v>
      </c>
      <c r="DD88" s="62">
        <f t="shared" si="232"/>
        <v>1.9311441334309709</v>
      </c>
      <c r="DE88" s="62">
        <f t="shared" si="233"/>
        <v>0.50421464471915822</v>
      </c>
      <c r="DF88" s="62">
        <f t="shared" si="234"/>
        <v>3.7285458880578881E-2</v>
      </c>
      <c r="DG88" s="62">
        <f t="shared" si="235"/>
        <v>0.60417741833127869</v>
      </c>
      <c r="DH88" s="62">
        <f t="shared" si="236"/>
        <v>0.18776437912209717</v>
      </c>
      <c r="DI88" s="62">
        <f t="shared" si="237"/>
        <v>0.75739659243362489</v>
      </c>
      <c r="DJ88" s="62">
        <f t="shared" si="238"/>
        <v>1.3320887061519997</v>
      </c>
      <c r="DK88" s="62">
        <f t="shared" si="239"/>
        <v>8.0967419396311939</v>
      </c>
      <c r="DL88" s="62">
        <f t="shared" si="240"/>
        <v>83.454731908349885</v>
      </c>
      <c r="DM88" s="113">
        <f t="shared" si="241"/>
        <v>6.1712764743111856</v>
      </c>
      <c r="DN88" s="114"/>
      <c r="DO88" s="62">
        <f t="shared" si="242"/>
        <v>1.3320887061519997</v>
      </c>
      <c r="DP88" s="62">
        <f t="shared" si="243"/>
        <v>9.4288306457831936</v>
      </c>
      <c r="DQ88" s="62">
        <f t="shared" si="244"/>
        <v>80.790554496045885</v>
      </c>
      <c r="DR88" s="113">
        <f t="shared" si="245"/>
        <v>7.5033651804631853</v>
      </c>
    </row>
    <row r="89" spans="1:122" x14ac:dyDescent="0.25">
      <c r="A89" s="78">
        <f t="shared" si="249"/>
        <v>70</v>
      </c>
      <c r="B89" s="82" t="str">
        <f t="shared" si="250"/>
        <v>70 semi Elements</v>
      </c>
      <c r="C89" s="2" t="s">
        <v>0</v>
      </c>
      <c r="D89" s="3" t="s">
        <v>1</v>
      </c>
      <c r="E89" s="2" t="s">
        <v>2</v>
      </c>
      <c r="F89" s="80" t="str">
        <f t="shared" si="246"/>
        <v>70 Quant Elements</v>
      </c>
      <c r="G89" s="2" t="s">
        <v>0</v>
      </c>
      <c r="H89" s="3" t="s">
        <v>1</v>
      </c>
      <c r="I89" s="2" t="s">
        <v>2</v>
      </c>
      <c r="K89" s="62">
        <v>390</v>
      </c>
      <c r="L89" s="62">
        <v>41.86</v>
      </c>
      <c r="M89" s="62">
        <v>5.3800000000000001E-2</v>
      </c>
      <c r="N89" s="62">
        <v>4.1479999999999997</v>
      </c>
      <c r="O89" s="62">
        <v>10.81</v>
      </c>
      <c r="P89" s="62">
        <v>0.14610000000000001</v>
      </c>
      <c r="Q89" s="62">
        <v>36.18</v>
      </c>
      <c r="R89" s="62">
        <v>5.58</v>
      </c>
      <c r="S89" s="62">
        <v>0.19389999999999999</v>
      </c>
      <c r="T89" s="62">
        <v>6.6659999999999997E-2</v>
      </c>
      <c r="U89"/>
      <c r="V89" s="62">
        <v>0.54620000000000002</v>
      </c>
      <c r="W89" s="62">
        <v>0.41299999999999998</v>
      </c>
      <c r="X89" s="62">
        <v>11</v>
      </c>
      <c r="Y89" s="62">
        <f t="shared" si="157"/>
        <v>99.997659999999996</v>
      </c>
      <c r="AA89" s="62">
        <f t="shared" si="158"/>
        <v>41.860979546921399</v>
      </c>
      <c r="AB89" s="62">
        <f t="shared" si="159"/>
        <v>5.3801258949459418E-2</v>
      </c>
      <c r="AC89" s="62">
        <f t="shared" si="160"/>
        <v>4.1480970654713314</v>
      </c>
      <c r="AD89" s="62">
        <f t="shared" si="161"/>
        <v>10.810252959919262</v>
      </c>
      <c r="AE89" s="62">
        <f t="shared" si="162"/>
        <v>0.14610341882000041</v>
      </c>
      <c r="AF89" s="62">
        <f t="shared" si="163"/>
        <v>36.180846631811185</v>
      </c>
      <c r="AG89" s="62">
        <f t="shared" si="164"/>
        <v>5.5801305750554562</v>
      </c>
      <c r="AH89" s="62">
        <f t="shared" si="165"/>
        <v>0.19390453736617438</v>
      </c>
      <c r="AI89" s="62">
        <f t="shared" si="166"/>
        <v>6.6661559880501195E-2</v>
      </c>
      <c r="AJ89" s="62">
        <f t="shared" si="167"/>
        <v>0</v>
      </c>
      <c r="AK89" s="62">
        <f t="shared" si="168"/>
        <v>0.54621278137908436</v>
      </c>
      <c r="AL89" s="62">
        <f t="shared" si="169"/>
        <v>0.41300966442614756</v>
      </c>
      <c r="AM89" s="62">
        <f t="shared" si="170"/>
        <v>99.999999999999986</v>
      </c>
      <c r="AO89" s="62">
        <f t="shared" si="171"/>
        <v>0.69669600643956731</v>
      </c>
      <c r="AP89" s="62">
        <f t="shared" si="172"/>
        <v>6.7361035369299378E-4</v>
      </c>
      <c r="AQ89" s="62">
        <f t="shared" si="173"/>
        <v>4.0683572631142917E-2</v>
      </c>
      <c r="AR89" s="62">
        <f t="shared" si="174"/>
        <v>0.13538200325509409</v>
      </c>
      <c r="AS89" s="62">
        <f t="shared" si="175"/>
        <v>2.0595350834508096E-3</v>
      </c>
      <c r="AT89" s="62">
        <f t="shared" si="176"/>
        <v>0.89768974682196445</v>
      </c>
      <c r="AU89" s="62">
        <f t="shared" si="177"/>
        <v>9.9503041637936093E-2</v>
      </c>
      <c r="AV89" s="62">
        <f t="shared" si="178"/>
        <v>6.2570034645425751E-3</v>
      </c>
      <c r="AW89" s="62">
        <f t="shared" si="179"/>
        <v>1.4153197426858002E-3</v>
      </c>
      <c r="AX89" s="62">
        <f t="shared" si="180"/>
        <v>0</v>
      </c>
      <c r="AY89" s="62">
        <f t="shared" si="181"/>
        <v>7.1870102813037413E-3</v>
      </c>
      <c r="AZ89" s="62">
        <f t="shared" si="182"/>
        <v>5.5296514182105712E-3</v>
      </c>
      <c r="BB89" s="62">
        <f t="shared" si="183"/>
        <v>6.7361035369299378E-4</v>
      </c>
      <c r="BC89" s="62">
        <f t="shared" si="184"/>
        <v>0.1347083929014011</v>
      </c>
      <c r="BD89" s="62">
        <f t="shared" si="185"/>
        <v>6.2570034645425751E-3</v>
      </c>
      <c r="BE89" s="62">
        <f t="shared" si="186"/>
        <v>3.4426569166600342E-2</v>
      </c>
      <c r="BF89" s="62">
        <f t="shared" si="113"/>
        <v>1.7213284583300171E-2</v>
      </c>
      <c r="BG89" s="62">
        <f t="shared" si="187"/>
        <v>8.2289757054635926E-2</v>
      </c>
      <c r="BH89" s="62">
        <f t="shared" si="188"/>
        <v>0.95216791775218046</v>
      </c>
      <c r="BI89" s="62">
        <f t="shared" si="189"/>
        <v>0.31433939866079552</v>
      </c>
      <c r="BJ89" s="62">
        <f t="shared" si="190"/>
        <v>3.0291077790718415</v>
      </c>
      <c r="BK89" s="62">
        <f t="shared" si="191"/>
        <v>0.63782851909138494</v>
      </c>
      <c r="BL89" s="62">
        <f t="shared" si="192"/>
        <v>-0.32348912043058942</v>
      </c>
      <c r="BM89" s="62">
        <f t="shared" si="193"/>
        <v>0.42077305411696719</v>
      </c>
      <c r="BN89" s="62">
        <f t="shared" si="194"/>
        <v>0.16008875737222053</v>
      </c>
      <c r="BO89" s="62">
        <f t="shared" si="195"/>
        <v>1.487025702649496</v>
      </c>
      <c r="BP89" s="62">
        <f t="shared" si="196"/>
        <v>4.0908714127200732</v>
      </c>
      <c r="BQ89" s="62">
        <f t="shared" si="197"/>
        <v>19.556802948641497</v>
      </c>
      <c r="BR89" s="113">
        <f t="shared" si="198"/>
        <v>151.58492513973584</v>
      </c>
      <c r="BS89" s="113">
        <f t="shared" si="199"/>
        <v>-76.879713961119137</v>
      </c>
      <c r="BU89" s="62">
        <f t="shared" si="200"/>
        <v>45.034919374493356</v>
      </c>
      <c r="BV89" s="62">
        <f t="shared" si="201"/>
        <v>5.3801258949459418E-2</v>
      </c>
      <c r="BW89" s="62">
        <f t="shared" si="202"/>
        <v>3.2773892338680719</v>
      </c>
      <c r="BX89" s="62">
        <f t="shared" si="203"/>
        <v>10.810252959919262</v>
      </c>
      <c r="BY89" s="62">
        <f t="shared" si="204"/>
        <v>0.14610341882000041</v>
      </c>
      <c r="BZ89" s="62">
        <f t="shared" si="205"/>
        <v>36.236690282072601</v>
      </c>
      <c r="CA89" s="62">
        <f t="shared" si="206"/>
        <v>5.4221381877335926</v>
      </c>
      <c r="CB89" s="62">
        <f t="shared" si="207"/>
        <v>0.19390453736617438</v>
      </c>
      <c r="CC89" s="62">
        <f t="shared" si="208"/>
        <v>6.6661559880501195E-2</v>
      </c>
      <c r="CD89" s="62">
        <f t="shared" si="209"/>
        <v>0</v>
      </c>
      <c r="CE89" s="62">
        <f t="shared" si="210"/>
        <v>0.44375674434781781</v>
      </c>
      <c r="CF89" s="62">
        <f t="shared" si="211"/>
        <v>0.29045615951413262</v>
      </c>
      <c r="CG89" s="62">
        <f t="shared" si="212"/>
        <v>99.999999999999986</v>
      </c>
      <c r="CI89" s="62">
        <f t="shared" si="213"/>
        <v>0.74952016933499799</v>
      </c>
      <c r="CJ89" s="62">
        <f t="shared" si="214"/>
        <v>6.7361035369299378E-4</v>
      </c>
      <c r="CK89" s="62">
        <f t="shared" si="215"/>
        <v>3.2143872438878701E-2</v>
      </c>
      <c r="CL89" s="62">
        <f t="shared" si="216"/>
        <v>0.13538200325509409</v>
      </c>
      <c r="CM89" s="62">
        <f t="shared" si="217"/>
        <v>2.0595350834508096E-3</v>
      </c>
      <c r="CN89" s="62">
        <f t="shared" si="218"/>
        <v>0.89907529406398801</v>
      </c>
      <c r="CO89" s="62">
        <f t="shared" si="219"/>
        <v>9.6685773675706008E-2</v>
      </c>
      <c r="CP89" s="62">
        <f t="shared" si="220"/>
        <v>6.2570034645425751E-3</v>
      </c>
      <c r="CQ89" s="62">
        <f t="shared" si="221"/>
        <v>1.4153197426858002E-3</v>
      </c>
      <c r="CR89" s="62">
        <f t="shared" si="222"/>
        <v>0</v>
      </c>
      <c r="CS89" s="62">
        <f t="shared" si="223"/>
        <v>5.8389045308923394E-3</v>
      </c>
      <c r="CT89" s="62">
        <f t="shared" si="224"/>
        <v>3.8888225935752125E-3</v>
      </c>
      <c r="CV89" s="62">
        <f t="shared" si="225"/>
        <v>6.7361035369299378E-4</v>
      </c>
      <c r="CW89" s="62">
        <f t="shared" si="226"/>
        <v>0.1347083929014011</v>
      </c>
      <c r="CX89" s="62">
        <f t="shared" si="227"/>
        <v>6.2570034645425751E-3</v>
      </c>
      <c r="CY89" s="62">
        <f t="shared" si="228"/>
        <v>2.5886868974336126E-2</v>
      </c>
      <c r="CZ89" s="62">
        <f t="shared" si="143"/>
        <v>1.2943434487168063E-2</v>
      </c>
      <c r="DA89" s="62">
        <f t="shared" si="229"/>
        <v>8.3742339188537948E-2</v>
      </c>
      <c r="DB89" s="62">
        <f t="shared" si="230"/>
        <v>0.95210088286030192</v>
      </c>
      <c r="DC89" s="62">
        <f t="shared" si="231"/>
        <v>0.3698929332128823</v>
      </c>
      <c r="DD89" s="62">
        <f t="shared" si="232"/>
        <v>2.5739904641874976</v>
      </c>
      <c r="DE89" s="62">
        <f t="shared" si="233"/>
        <v>0.58220794964741962</v>
      </c>
      <c r="DF89" s="62">
        <f t="shared" si="234"/>
        <v>-0.21231501643453732</v>
      </c>
      <c r="DG89" s="62">
        <f t="shared" si="235"/>
        <v>0.47350932070682394</v>
      </c>
      <c r="DH89" s="62">
        <f t="shared" si="236"/>
        <v>0.14225915398824082</v>
      </c>
      <c r="DI89" s="62">
        <f t="shared" si="237"/>
        <v>1.3214108341526472</v>
      </c>
      <c r="DJ89" s="62">
        <f t="shared" si="238"/>
        <v>2.7335120812082314</v>
      </c>
      <c r="DK89" s="62">
        <f t="shared" si="239"/>
        <v>17.685467957321901</v>
      </c>
      <c r="DL89" s="62">
        <f t="shared" si="240"/>
        <v>122.95596394561726</v>
      </c>
      <c r="DM89" s="113">
        <f t="shared" si="241"/>
        <v>-44.838613972288286</v>
      </c>
      <c r="DN89" s="114"/>
      <c r="DO89" s="62">
        <f t="shared" si="242"/>
        <v>2.7335120812082314</v>
      </c>
      <c r="DP89" s="62">
        <f t="shared" si="243"/>
        <v>20.418980038530133</v>
      </c>
      <c r="DQ89" s="62">
        <f t="shared" si="244"/>
        <v>117.48893978320079</v>
      </c>
      <c r="DR89" s="114">
        <f t="shared" si="245"/>
        <v>-42.105101891080054</v>
      </c>
    </row>
    <row r="90" spans="1:122" x14ac:dyDescent="0.25">
      <c r="A90" s="78">
        <f t="shared" si="249"/>
        <v>70</v>
      </c>
      <c r="B90" s="82" t="str">
        <f t="shared" si="250"/>
        <v xml:space="preserve">70 semi Na2O </v>
      </c>
      <c r="C90" s="4" t="s">
        <v>25</v>
      </c>
      <c r="D90" s="8">
        <v>0.1144</v>
      </c>
      <c r="E90" s="10">
        <f t="shared" ref="E90:E98" si="253">D90*(100-D$99)/100</f>
        <v>9.6096000000000001E-2</v>
      </c>
      <c r="F90" s="80" t="str">
        <f t="shared" si="246"/>
        <v>70 Quant SiO2</v>
      </c>
      <c r="G90" s="13" t="s">
        <v>5</v>
      </c>
      <c r="H90" s="5">
        <v>40.159999999999997</v>
      </c>
      <c r="I90" s="10">
        <f>H90*(100-H$100)/100</f>
        <v>33.734399999999994</v>
      </c>
      <c r="K90" s="62">
        <v>400</v>
      </c>
      <c r="L90" s="62">
        <v>41.756</v>
      </c>
      <c r="M90" s="62">
        <v>5.0999999999999997E-2</v>
      </c>
      <c r="N90" s="62">
        <v>2.81</v>
      </c>
      <c r="O90" s="62">
        <v>11.141999999999999</v>
      </c>
      <c r="P90" s="62">
        <v>0.14299999999999999</v>
      </c>
      <c r="Q90" s="62">
        <v>39.774999999999999</v>
      </c>
      <c r="R90" s="62">
        <v>3.3540000000000001</v>
      </c>
      <c r="S90"/>
      <c r="T90" s="62">
        <v>3.9E-2</v>
      </c>
      <c r="U90"/>
      <c r="V90" s="62">
        <v>0.5</v>
      </c>
      <c r="W90" s="62">
        <v>0.43</v>
      </c>
      <c r="X90" s="62">
        <v>12</v>
      </c>
      <c r="Y90" s="62">
        <f t="shared" si="157"/>
        <v>100</v>
      </c>
      <c r="AA90" s="62">
        <f t="shared" si="158"/>
        <v>41.756</v>
      </c>
      <c r="AB90" s="62">
        <f t="shared" si="159"/>
        <v>5.0999999999999997E-2</v>
      </c>
      <c r="AC90" s="62">
        <f t="shared" si="160"/>
        <v>2.81</v>
      </c>
      <c r="AD90" s="62">
        <f t="shared" si="161"/>
        <v>11.142000000000001</v>
      </c>
      <c r="AE90" s="62">
        <f t="shared" si="162"/>
        <v>0.14299999999999999</v>
      </c>
      <c r="AF90" s="62">
        <f t="shared" si="163"/>
        <v>39.774999999999999</v>
      </c>
      <c r="AG90" s="62">
        <f t="shared" si="164"/>
        <v>3.3540000000000005</v>
      </c>
      <c r="AH90" s="62">
        <f t="shared" si="165"/>
        <v>0</v>
      </c>
      <c r="AI90" s="62">
        <f t="shared" si="166"/>
        <v>3.9E-2</v>
      </c>
      <c r="AJ90" s="62">
        <f t="shared" si="167"/>
        <v>0</v>
      </c>
      <c r="AK90" s="62">
        <f t="shared" si="168"/>
        <v>0.5</v>
      </c>
      <c r="AL90" s="62">
        <f t="shared" si="169"/>
        <v>0.43</v>
      </c>
      <c r="AM90" s="62">
        <f t="shared" si="170"/>
        <v>100.00000000000001</v>
      </c>
      <c r="AO90" s="62">
        <f t="shared" si="171"/>
        <v>0.69494882250145629</v>
      </c>
      <c r="AP90" s="62">
        <f t="shared" si="172"/>
        <v>6.3853762363841229E-4</v>
      </c>
      <c r="AQ90" s="62">
        <f t="shared" si="173"/>
        <v>2.7559827383287567E-2</v>
      </c>
      <c r="AR90" s="62">
        <f t="shared" si="174"/>
        <v>0.13953663118346904</v>
      </c>
      <c r="AS90" s="62">
        <f t="shared" si="175"/>
        <v>2.015787989850578E-3</v>
      </c>
      <c r="AT90" s="62">
        <f t="shared" si="176"/>
        <v>0.98686495767211513</v>
      </c>
      <c r="AU90" s="62">
        <f t="shared" si="177"/>
        <v>5.9807417974322409E-2</v>
      </c>
      <c r="AV90" s="62">
        <f t="shared" si="178"/>
        <v>0</v>
      </c>
      <c r="AW90" s="62">
        <f t="shared" si="179"/>
        <v>8.2802547770700636E-4</v>
      </c>
      <c r="AX90" s="62">
        <f t="shared" si="180"/>
        <v>0</v>
      </c>
      <c r="AY90" s="62">
        <f t="shared" si="181"/>
        <v>6.5789473684210523E-3</v>
      </c>
      <c r="AZ90" s="62">
        <f t="shared" si="182"/>
        <v>5.7571294684696751E-3</v>
      </c>
      <c r="BB90" s="62">
        <f t="shared" si="183"/>
        <v>6.3853762363841229E-4</v>
      </c>
      <c r="BC90" s="62">
        <f t="shared" si="184"/>
        <v>0.13889809355983063</v>
      </c>
      <c r="BD90" s="62">
        <f t="shared" si="185"/>
        <v>0</v>
      </c>
      <c r="BE90" s="62">
        <f t="shared" si="186"/>
        <v>2.7559827383287567E-2</v>
      </c>
      <c r="BF90" s="62">
        <f t="shared" si="113"/>
        <v>1.3779913691643783E-2</v>
      </c>
      <c r="BG90" s="62">
        <f t="shared" si="187"/>
        <v>4.6027504282678627E-2</v>
      </c>
      <c r="BH90" s="62">
        <f t="shared" si="188"/>
        <v>1.0817513349391177</v>
      </c>
      <c r="BI90" s="62">
        <f t="shared" si="189"/>
        <v>0.48327897798745423</v>
      </c>
      <c r="BJ90" s="62">
        <f t="shared" si="190"/>
        <v>2.2383579344665798</v>
      </c>
      <c r="BK90" s="62">
        <f t="shared" si="191"/>
        <v>0.59847235695166356</v>
      </c>
      <c r="BL90" s="62">
        <f t="shared" si="192"/>
        <v>-0.11519337896420934</v>
      </c>
      <c r="BM90" s="62">
        <f t="shared" si="193"/>
        <v>0.54372493358541507</v>
      </c>
      <c r="BN90" s="62">
        <f t="shared" si="194"/>
        <v>0.11743762042100703</v>
      </c>
      <c r="BO90" s="62">
        <f t="shared" si="195"/>
        <v>0</v>
      </c>
      <c r="BP90" s="62">
        <f t="shared" si="196"/>
        <v>2.5343538323278056</v>
      </c>
      <c r="BQ90" s="62">
        <f t="shared" si="197"/>
        <v>8.465218613236182</v>
      </c>
      <c r="BR90" s="113">
        <f t="shared" si="198"/>
        <v>110.06895582390064</v>
      </c>
      <c r="BS90" s="113">
        <f t="shared" si="199"/>
        <v>-21.18596588988563</v>
      </c>
      <c r="BU90" s="62">
        <f t="shared" si="200"/>
        <v>44.908524</v>
      </c>
      <c r="BV90" s="62">
        <f t="shared" si="201"/>
        <v>5.0999999999999997E-2</v>
      </c>
      <c r="BW90" s="62">
        <f t="shared" si="202"/>
        <v>2.0251980000000001</v>
      </c>
      <c r="BX90" s="62">
        <f t="shared" si="203"/>
        <v>11.142000000000001</v>
      </c>
      <c r="BY90" s="62">
        <f t="shared" si="204"/>
        <v>0.14299999999999999</v>
      </c>
      <c r="BZ90" s="62">
        <f t="shared" si="205"/>
        <v>39.803887499999995</v>
      </c>
      <c r="CA90" s="62">
        <f t="shared" si="206"/>
        <v>3.2708056000000005</v>
      </c>
      <c r="CB90" s="62">
        <f t="shared" si="207"/>
        <v>0</v>
      </c>
      <c r="CC90" s="62">
        <f t="shared" si="208"/>
        <v>3.9E-2</v>
      </c>
      <c r="CD90" s="62">
        <f t="shared" si="209"/>
        <v>0</v>
      </c>
      <c r="CE90" s="62">
        <f t="shared" si="210"/>
        <v>0.40650000000000003</v>
      </c>
      <c r="CF90" s="62">
        <f t="shared" si="211"/>
        <v>0.30374599999999996</v>
      </c>
      <c r="CG90" s="62">
        <f t="shared" si="212"/>
        <v>100.00000000000001</v>
      </c>
      <c r="CI90" s="62">
        <f t="shared" si="213"/>
        <v>0.74741655987351252</v>
      </c>
      <c r="CJ90" s="62">
        <f t="shared" si="214"/>
        <v>6.3853762363841229E-4</v>
      </c>
      <c r="CK90" s="62">
        <f t="shared" si="215"/>
        <v>1.9862671635935664E-2</v>
      </c>
      <c r="CL90" s="62">
        <f t="shared" si="216"/>
        <v>0.13953663118346904</v>
      </c>
      <c r="CM90" s="62">
        <f t="shared" si="217"/>
        <v>2.015787989850578E-3</v>
      </c>
      <c r="CN90" s="62">
        <f t="shared" si="218"/>
        <v>0.98758169083276248</v>
      </c>
      <c r="CO90" s="62">
        <f t="shared" si="219"/>
        <v>5.8323922967189738E-2</v>
      </c>
      <c r="CP90" s="62">
        <f t="shared" si="220"/>
        <v>0</v>
      </c>
      <c r="CQ90" s="62">
        <f t="shared" si="221"/>
        <v>8.2802547770700636E-4</v>
      </c>
      <c r="CR90" s="62">
        <f t="shared" si="222"/>
        <v>0</v>
      </c>
      <c r="CS90" s="62">
        <f t="shared" si="223"/>
        <v>5.3486842105263162E-3</v>
      </c>
      <c r="CT90" s="62">
        <f t="shared" si="224"/>
        <v>4.066755924487883E-3</v>
      </c>
      <c r="CV90" s="62">
        <f t="shared" si="225"/>
        <v>6.3853762363841229E-4</v>
      </c>
      <c r="CW90" s="62">
        <f t="shared" si="226"/>
        <v>0.13889809355983063</v>
      </c>
      <c r="CX90" s="62">
        <f t="shared" si="227"/>
        <v>0</v>
      </c>
      <c r="CY90" s="62">
        <f t="shared" si="228"/>
        <v>1.9862671635935664E-2</v>
      </c>
      <c r="CZ90" s="62">
        <f t="shared" si="143"/>
        <v>9.9313358179678318E-3</v>
      </c>
      <c r="DA90" s="62">
        <f t="shared" si="229"/>
        <v>4.8392587149221906E-2</v>
      </c>
      <c r="DB90" s="62">
        <f t="shared" si="230"/>
        <v>1.0801029852332218</v>
      </c>
      <c r="DC90" s="62">
        <f t="shared" si="231"/>
        <v>0.53398353964068923</v>
      </c>
      <c r="DD90" s="62">
        <f t="shared" si="232"/>
        <v>2.022727116195397</v>
      </c>
      <c r="DE90" s="62">
        <f t="shared" si="233"/>
        <v>0.54611944559253256</v>
      </c>
      <c r="DF90" s="62">
        <f t="shared" si="234"/>
        <v>-1.2135905951843329E-2</v>
      </c>
      <c r="DG90" s="62">
        <f t="shared" si="235"/>
        <v>0.59294600023151733</v>
      </c>
      <c r="DH90" s="62">
        <f t="shared" si="236"/>
        <v>0.10768900091898649</v>
      </c>
      <c r="DI90" s="62">
        <f t="shared" si="237"/>
        <v>0</v>
      </c>
      <c r="DJ90" s="62">
        <f t="shared" si="238"/>
        <v>1.6749140417660489</v>
      </c>
      <c r="DK90" s="62">
        <f t="shared" si="239"/>
        <v>8.1613818341513209</v>
      </c>
      <c r="DL90" s="62">
        <f t="shared" si="240"/>
        <v>92.102728642962219</v>
      </c>
      <c r="DM90" s="113">
        <f t="shared" si="241"/>
        <v>-2.0467135197985704</v>
      </c>
      <c r="DN90" s="114"/>
      <c r="DO90" s="62">
        <f t="shared" si="242"/>
        <v>1.6749140417660489</v>
      </c>
      <c r="DP90" s="62">
        <f t="shared" si="243"/>
        <v>9.8362958759173704</v>
      </c>
      <c r="DQ90" s="62">
        <f t="shared" si="244"/>
        <v>88.752900559430117</v>
      </c>
      <c r="DR90" s="114">
        <f t="shared" si="245"/>
        <v>-0.37179947803252156</v>
      </c>
    </row>
    <row r="91" spans="1:122" x14ac:dyDescent="0.25">
      <c r="A91" s="78">
        <f t="shared" si="249"/>
        <v>70</v>
      </c>
      <c r="B91" s="82" t="str">
        <f t="shared" si="250"/>
        <v>70 semi MgO</v>
      </c>
      <c r="C91" s="4" t="s">
        <v>3</v>
      </c>
      <c r="D91" s="8">
        <v>46.45</v>
      </c>
      <c r="E91" s="10">
        <f t="shared" si="253"/>
        <v>39.018000000000001</v>
      </c>
      <c r="F91" s="80" t="str">
        <f t="shared" si="246"/>
        <v>70 Quant TiO2</v>
      </c>
      <c r="G91" s="13" t="s">
        <v>7</v>
      </c>
      <c r="H91" s="5">
        <v>1.4E-2</v>
      </c>
      <c r="I91" s="10">
        <f t="shared" ref="I91:I99" si="254">H91*(100-H$100)/100</f>
        <v>1.176E-2</v>
      </c>
    </row>
    <row r="92" spans="1:122" x14ac:dyDescent="0.25">
      <c r="A92" s="78">
        <f t="shared" si="249"/>
        <v>70</v>
      </c>
      <c r="B92" s="82" t="str">
        <f t="shared" si="250"/>
        <v>70 semi Al2O3</v>
      </c>
      <c r="C92" s="4" t="s">
        <v>4</v>
      </c>
      <c r="D92" s="8">
        <v>1.044</v>
      </c>
      <c r="E92" s="10">
        <f t="shared" si="253"/>
        <v>0.87695999999999996</v>
      </c>
      <c r="F92" s="80" t="str">
        <f t="shared" si="246"/>
        <v>70 Quant Al2O3</v>
      </c>
      <c r="G92" s="32" t="s">
        <v>4</v>
      </c>
      <c r="H92" s="5">
        <v>0.251</v>
      </c>
      <c r="I92" s="10">
        <f t="shared" si="254"/>
        <v>0.21084</v>
      </c>
      <c r="J92" s="16"/>
    </row>
    <row r="93" spans="1:122" x14ac:dyDescent="0.25">
      <c r="A93" s="78">
        <f t="shared" si="249"/>
        <v>70</v>
      </c>
      <c r="B93" s="82" t="str">
        <f t="shared" si="250"/>
        <v>70 semi SiO2</v>
      </c>
      <c r="C93" s="4" t="s">
        <v>5</v>
      </c>
      <c r="D93" s="8">
        <v>37.43</v>
      </c>
      <c r="E93" s="10">
        <f t="shared" si="253"/>
        <v>31.441199999999998</v>
      </c>
      <c r="F93" s="80" t="str">
        <f t="shared" si="246"/>
        <v>70 Quant Fe2O3</v>
      </c>
      <c r="G93" s="13" t="s">
        <v>10</v>
      </c>
      <c r="H93" s="5">
        <v>11.694000000000001</v>
      </c>
      <c r="I93" s="10">
        <f t="shared" si="254"/>
        <v>9.8229600000000001</v>
      </c>
    </row>
    <row r="94" spans="1:122" x14ac:dyDescent="0.25">
      <c r="A94" s="78">
        <f t="shared" si="249"/>
        <v>70</v>
      </c>
      <c r="B94" s="82" t="str">
        <f t="shared" si="250"/>
        <v>70 semi CaO</v>
      </c>
      <c r="C94" s="4" t="s">
        <v>6</v>
      </c>
      <c r="D94" s="8">
        <v>0.26790000000000003</v>
      </c>
      <c r="E94" s="10">
        <f t="shared" si="253"/>
        <v>0.22503600000000001</v>
      </c>
      <c r="F94" s="80" t="str">
        <f t="shared" si="246"/>
        <v>70 Quant MnO</v>
      </c>
      <c r="G94" s="13" t="s">
        <v>9</v>
      </c>
      <c r="H94" s="5">
        <v>0.16500000000000001</v>
      </c>
      <c r="I94" s="10">
        <f t="shared" si="254"/>
        <v>0.1386</v>
      </c>
    </row>
    <row r="95" spans="1:122" x14ac:dyDescent="0.25">
      <c r="A95" s="78">
        <f t="shared" si="249"/>
        <v>70</v>
      </c>
      <c r="B95" s="82" t="str">
        <f t="shared" si="250"/>
        <v>70 semi Cr2O3</v>
      </c>
      <c r="C95" s="4" t="s">
        <v>8</v>
      </c>
      <c r="D95" s="9">
        <v>0.50780000000000003</v>
      </c>
      <c r="E95" s="10">
        <f t="shared" si="253"/>
        <v>0.42655199999999999</v>
      </c>
      <c r="F95" s="80" t="str">
        <f t="shared" si="246"/>
        <v>70 Quant MgO</v>
      </c>
      <c r="G95" s="13" t="s">
        <v>3</v>
      </c>
      <c r="H95" s="5">
        <v>47.548000000000002</v>
      </c>
      <c r="I95" s="10">
        <f t="shared" si="254"/>
        <v>39.94032</v>
      </c>
    </row>
    <row r="96" spans="1:122" x14ac:dyDescent="0.25">
      <c r="A96" s="78">
        <f t="shared" si="249"/>
        <v>70</v>
      </c>
      <c r="B96" s="82" t="str">
        <f t="shared" si="250"/>
        <v>70 semi MnO</v>
      </c>
      <c r="C96" s="4" t="s">
        <v>9</v>
      </c>
      <c r="D96" s="8">
        <v>0.17499999999999999</v>
      </c>
      <c r="E96" s="10">
        <f t="shared" si="253"/>
        <v>0.14699999999999999</v>
      </c>
      <c r="F96" s="80" t="str">
        <f t="shared" si="246"/>
        <v>70 Quant CaO</v>
      </c>
      <c r="G96" s="13" t="s">
        <v>6</v>
      </c>
      <c r="H96" s="5">
        <v>0.23599999999999999</v>
      </c>
      <c r="I96" s="10">
        <f t="shared" si="254"/>
        <v>0.19823999999999997</v>
      </c>
    </row>
    <row r="97" spans="1:9" x14ac:dyDescent="0.25">
      <c r="A97" s="78">
        <f t="shared" si="249"/>
        <v>70</v>
      </c>
      <c r="B97" s="82" t="str">
        <f t="shared" si="250"/>
        <v>70 semi Fe2O3</v>
      </c>
      <c r="C97" s="7" t="s">
        <v>10</v>
      </c>
      <c r="D97" s="8">
        <v>13.52</v>
      </c>
      <c r="E97" s="10">
        <f t="shared" si="253"/>
        <v>11.3568</v>
      </c>
      <c r="F97" s="80" t="str">
        <f t="shared" si="246"/>
        <v>70 Quant Na2O</v>
      </c>
      <c r="G97" s="13" t="s">
        <v>26</v>
      </c>
      <c r="H97" s="5">
        <v>-7.9000000000000001E-2</v>
      </c>
      <c r="I97" s="10">
        <f t="shared" si="254"/>
        <v>-6.6360000000000002E-2</v>
      </c>
    </row>
    <row r="98" spans="1:9" x14ac:dyDescent="0.25">
      <c r="A98" s="78">
        <f t="shared" si="249"/>
        <v>70</v>
      </c>
      <c r="B98" s="82" t="str">
        <f t="shared" si="250"/>
        <v>70 semi NiO</v>
      </c>
      <c r="C98" s="4" t="s">
        <v>11</v>
      </c>
      <c r="D98" s="5">
        <v>0.48470000000000002</v>
      </c>
      <c r="E98" s="10">
        <f t="shared" si="253"/>
        <v>0.40714800000000007</v>
      </c>
      <c r="F98" s="80" t="str">
        <f t="shared" si="246"/>
        <v>70 Quant K2O</v>
      </c>
      <c r="G98" s="13" t="s">
        <v>13</v>
      </c>
      <c r="H98" s="5">
        <v>6.0000000000000001E-3</v>
      </c>
      <c r="I98" s="10">
        <f t="shared" si="254"/>
        <v>5.0400000000000002E-3</v>
      </c>
    </row>
    <row r="99" spans="1:9" x14ac:dyDescent="0.25">
      <c r="A99" s="78">
        <f t="shared" si="249"/>
        <v>70</v>
      </c>
      <c r="B99" s="82" t="str">
        <f t="shared" si="250"/>
        <v>70 semi LOI</v>
      </c>
      <c r="C99" s="4" t="s">
        <v>12</v>
      </c>
      <c r="D99" s="12">
        <v>16</v>
      </c>
      <c r="E99" s="13"/>
      <c r="F99" s="80" t="str">
        <f t="shared" si="246"/>
        <v>70 Quant P2O5</v>
      </c>
      <c r="G99" s="13" t="s">
        <v>35</v>
      </c>
      <c r="H99" s="5">
        <v>5.0000000000000001E-3</v>
      </c>
      <c r="I99" s="10">
        <f t="shared" si="254"/>
        <v>4.1999999999999997E-3</v>
      </c>
    </row>
    <row r="100" spans="1:9" x14ac:dyDescent="0.25">
      <c r="A100" s="78">
        <f t="shared" si="249"/>
        <v>70</v>
      </c>
      <c r="B100" s="82" t="str">
        <f t="shared" si="250"/>
        <v xml:space="preserve">70 semi </v>
      </c>
      <c r="D100" s="28"/>
      <c r="E100" s="15"/>
      <c r="F100" s="80" t="str">
        <f t="shared" si="246"/>
        <v>70 Quant LOI</v>
      </c>
      <c r="G100" s="4" t="s">
        <v>12</v>
      </c>
      <c r="H100" s="12">
        <v>16</v>
      </c>
      <c r="I100" s="13"/>
    </row>
    <row r="101" spans="1:9" x14ac:dyDescent="0.25">
      <c r="A101" s="78">
        <f t="shared" si="249"/>
        <v>70</v>
      </c>
      <c r="B101" s="82" t="str">
        <f t="shared" si="250"/>
        <v xml:space="preserve">70 semi </v>
      </c>
      <c r="F101" s="80" t="str">
        <f t="shared" si="246"/>
        <v xml:space="preserve">70 Quant </v>
      </c>
    </row>
    <row r="102" spans="1:9" x14ac:dyDescent="0.25">
      <c r="A102" s="78">
        <f>A101+10</f>
        <v>80</v>
      </c>
      <c r="B102" s="82" t="str">
        <f t="shared" si="250"/>
        <v>80 semi Simi-Quantification of sample: BAID 80</v>
      </c>
      <c r="C102" s="120" t="s">
        <v>22</v>
      </c>
      <c r="D102" s="120"/>
      <c r="E102" s="120"/>
      <c r="F102" s="80" t="str">
        <f t="shared" si="246"/>
        <v>80 Quant Quantification of sample: BAID 80</v>
      </c>
      <c r="G102" s="120" t="s">
        <v>199</v>
      </c>
      <c r="H102" s="120"/>
      <c r="I102" s="120"/>
    </row>
    <row r="103" spans="1:9" x14ac:dyDescent="0.25">
      <c r="A103" s="78">
        <f>A102</f>
        <v>80</v>
      </c>
      <c r="B103" s="82" t="str">
        <f t="shared" si="250"/>
        <v>80 semi Elements</v>
      </c>
      <c r="C103" s="2" t="s">
        <v>0</v>
      </c>
      <c r="D103" s="3" t="s">
        <v>1</v>
      </c>
      <c r="E103" s="2" t="s">
        <v>2</v>
      </c>
      <c r="F103" s="80" t="str">
        <f t="shared" si="246"/>
        <v>80 Quant Elements</v>
      </c>
      <c r="G103" s="2" t="s">
        <v>0</v>
      </c>
      <c r="H103" s="3" t="s">
        <v>1</v>
      </c>
      <c r="I103" s="2" t="s">
        <v>2</v>
      </c>
    </row>
    <row r="104" spans="1:9" x14ac:dyDescent="0.25">
      <c r="A104" s="78">
        <f t="shared" si="249"/>
        <v>80</v>
      </c>
      <c r="B104" s="82" t="str">
        <f t="shared" si="250"/>
        <v>80 semi MgO</v>
      </c>
      <c r="C104" s="4" t="s">
        <v>3</v>
      </c>
      <c r="D104" s="8">
        <v>44.67</v>
      </c>
      <c r="E104" s="10">
        <f t="shared" ref="E104:E112" si="255">D104*(100-D$113)/100</f>
        <v>37.969500000000004</v>
      </c>
      <c r="F104" s="80" t="str">
        <f t="shared" si="246"/>
        <v>80 Quant SiO2</v>
      </c>
      <c r="G104" s="13" t="s">
        <v>5</v>
      </c>
      <c r="H104" s="5">
        <v>93.936999999999998</v>
      </c>
      <c r="I104" s="10">
        <f t="shared" ref="I104:I113" si="256">H104*(100-H$114)/100</f>
        <v>79.84644999999999</v>
      </c>
    </row>
    <row r="105" spans="1:9" x14ac:dyDescent="0.25">
      <c r="A105" s="78">
        <f t="shared" si="249"/>
        <v>80</v>
      </c>
      <c r="B105" s="82" t="str">
        <f t="shared" si="250"/>
        <v>80 semi Al2O3</v>
      </c>
      <c r="C105" s="4" t="s">
        <v>4</v>
      </c>
      <c r="D105" s="8">
        <v>1.605</v>
      </c>
      <c r="E105" s="10">
        <f t="shared" si="255"/>
        <v>1.3642500000000002</v>
      </c>
      <c r="F105" s="80" t="str">
        <f t="shared" si="246"/>
        <v>80 Quant TiO2</v>
      </c>
      <c r="G105" s="13" t="s">
        <v>7</v>
      </c>
      <c r="H105" s="5">
        <v>-2E-3</v>
      </c>
      <c r="I105" s="10">
        <f t="shared" si="256"/>
        <v>-1.7000000000000001E-3</v>
      </c>
    </row>
    <row r="106" spans="1:9" x14ac:dyDescent="0.25">
      <c r="A106" s="78">
        <f t="shared" si="249"/>
        <v>80</v>
      </c>
      <c r="B106" s="82" t="str">
        <f t="shared" si="250"/>
        <v>80 semi SiO2</v>
      </c>
      <c r="C106" s="4" t="s">
        <v>5</v>
      </c>
      <c r="D106" s="8">
        <v>37.44</v>
      </c>
      <c r="E106" s="10">
        <f t="shared" si="255"/>
        <v>31.823999999999998</v>
      </c>
      <c r="F106" s="80" t="str">
        <f t="shared" si="246"/>
        <v>80 Quant Al2O3</v>
      </c>
      <c r="G106" s="13" t="s">
        <v>4</v>
      </c>
      <c r="H106" s="5">
        <v>0.69099999999999995</v>
      </c>
      <c r="I106" s="10">
        <f t="shared" si="256"/>
        <v>0.58734999999999993</v>
      </c>
    </row>
    <row r="107" spans="1:9" x14ac:dyDescent="0.25">
      <c r="A107" s="78">
        <f t="shared" si="249"/>
        <v>80</v>
      </c>
      <c r="B107" s="82" t="str">
        <f t="shared" si="250"/>
        <v>80 semi CaO</v>
      </c>
      <c r="C107" s="4" t="s">
        <v>6</v>
      </c>
      <c r="D107" s="8">
        <v>0.25609999999999999</v>
      </c>
      <c r="E107" s="10">
        <f t="shared" si="255"/>
        <v>0.21768499999999999</v>
      </c>
      <c r="F107" s="80" t="str">
        <f t="shared" si="246"/>
        <v>80 Quant Fe2O3</v>
      </c>
      <c r="G107" s="13" t="s">
        <v>10</v>
      </c>
      <c r="H107" s="5">
        <v>2.34</v>
      </c>
      <c r="I107" s="10">
        <f t="shared" si="256"/>
        <v>1.9889999999999999</v>
      </c>
    </row>
    <row r="108" spans="1:9" x14ac:dyDescent="0.25">
      <c r="A108" s="78">
        <f t="shared" si="249"/>
        <v>80</v>
      </c>
      <c r="B108" s="82" t="str">
        <f t="shared" si="250"/>
        <v>80 semi TiO2</v>
      </c>
      <c r="C108" s="4" t="s">
        <v>7</v>
      </c>
      <c r="D108" s="8">
        <v>5.0639999999999998E-2</v>
      </c>
      <c r="E108" s="10">
        <f t="shared" si="255"/>
        <v>4.3043999999999999E-2</v>
      </c>
      <c r="F108" s="80" t="str">
        <f t="shared" si="246"/>
        <v>80 Quant MnO</v>
      </c>
      <c r="G108" s="13" t="s">
        <v>9</v>
      </c>
      <c r="H108" s="5">
        <v>1.498</v>
      </c>
      <c r="I108" s="10">
        <f t="shared" si="256"/>
        <v>1.2732999999999999</v>
      </c>
    </row>
    <row r="109" spans="1:9" x14ac:dyDescent="0.25">
      <c r="A109" s="78">
        <f t="shared" si="249"/>
        <v>80</v>
      </c>
      <c r="B109" s="82" t="str">
        <f t="shared" si="250"/>
        <v>80 semi Cr2O3</v>
      </c>
      <c r="C109" s="4" t="s">
        <v>8</v>
      </c>
      <c r="D109" s="8">
        <v>0.7359</v>
      </c>
      <c r="E109" s="10">
        <f t="shared" si="255"/>
        <v>0.62551499999999993</v>
      </c>
      <c r="F109" s="80" t="str">
        <f t="shared" si="246"/>
        <v>80 Quant MgO</v>
      </c>
      <c r="G109" s="13" t="s">
        <v>3</v>
      </c>
      <c r="H109" s="5">
        <v>1.1970000000000001</v>
      </c>
      <c r="I109" s="10">
        <f t="shared" si="256"/>
        <v>1.01745</v>
      </c>
    </row>
    <row r="110" spans="1:9" x14ac:dyDescent="0.25">
      <c r="A110" s="78">
        <f t="shared" si="249"/>
        <v>80</v>
      </c>
      <c r="B110" s="82" t="str">
        <f t="shared" si="250"/>
        <v>80 semi MnO</v>
      </c>
      <c r="C110" s="4" t="s">
        <v>9</v>
      </c>
      <c r="D110" s="9">
        <v>0.222</v>
      </c>
      <c r="E110" s="10">
        <f t="shared" si="255"/>
        <v>0.18870000000000001</v>
      </c>
      <c r="F110" s="80" t="str">
        <f t="shared" si="246"/>
        <v>80 Quant CaO</v>
      </c>
      <c r="G110" s="13" t="s">
        <v>6</v>
      </c>
      <c r="H110" s="5">
        <v>0.36399999999999999</v>
      </c>
      <c r="I110" s="10">
        <f t="shared" si="256"/>
        <v>0.30939999999999995</v>
      </c>
    </row>
    <row r="111" spans="1:9" x14ac:dyDescent="0.25">
      <c r="A111" s="78">
        <f t="shared" si="249"/>
        <v>80</v>
      </c>
      <c r="B111" s="82" t="str">
        <f t="shared" si="250"/>
        <v>80 semi Fe2O3</v>
      </c>
      <c r="C111" s="7" t="s">
        <v>10</v>
      </c>
      <c r="D111" s="8">
        <v>14.57</v>
      </c>
      <c r="E111" s="10">
        <f t="shared" si="255"/>
        <v>12.384500000000001</v>
      </c>
      <c r="F111" s="80" t="str">
        <f t="shared" si="246"/>
        <v>80 Quant Na2O</v>
      </c>
      <c r="G111" s="13" t="s">
        <v>26</v>
      </c>
      <c r="H111" s="5">
        <v>-6.7000000000000004E-2</v>
      </c>
      <c r="I111" s="10">
        <f t="shared" si="256"/>
        <v>-5.6950000000000001E-2</v>
      </c>
    </row>
    <row r="112" spans="1:9" x14ac:dyDescent="0.25">
      <c r="A112" s="78">
        <f t="shared" si="249"/>
        <v>80</v>
      </c>
      <c r="B112" s="82" t="str">
        <f t="shared" si="250"/>
        <v>80 semi NiO</v>
      </c>
      <c r="C112" s="4" t="s">
        <v>11</v>
      </c>
      <c r="D112" s="8">
        <v>0.45</v>
      </c>
      <c r="E112" s="10">
        <f t="shared" si="255"/>
        <v>0.38250000000000001</v>
      </c>
      <c r="F112" s="80" t="str">
        <f t="shared" si="246"/>
        <v>80 Quant K2O</v>
      </c>
      <c r="G112" s="32" t="s">
        <v>13</v>
      </c>
      <c r="H112" s="5">
        <v>2.9000000000000001E-2</v>
      </c>
      <c r="I112" s="10">
        <f t="shared" si="256"/>
        <v>2.4650000000000002E-2</v>
      </c>
    </row>
    <row r="113" spans="1:10" x14ac:dyDescent="0.25">
      <c r="A113" s="78">
        <f t="shared" si="249"/>
        <v>80</v>
      </c>
      <c r="B113" s="82" t="str">
        <f t="shared" si="250"/>
        <v>80 semi LOI</v>
      </c>
      <c r="C113" s="4" t="s">
        <v>12</v>
      </c>
      <c r="D113" s="5">
        <v>15</v>
      </c>
      <c r="E113" s="5"/>
      <c r="F113" s="80" t="str">
        <f t="shared" si="246"/>
        <v>80 Quant P2O5</v>
      </c>
      <c r="G113" s="13" t="s">
        <v>35</v>
      </c>
      <c r="H113" s="5">
        <v>1.4E-2</v>
      </c>
      <c r="I113" s="10">
        <f t="shared" si="256"/>
        <v>1.1899999999999999E-2</v>
      </c>
    </row>
    <row r="114" spans="1:10" x14ac:dyDescent="0.25">
      <c r="A114" s="78">
        <f t="shared" si="249"/>
        <v>80</v>
      </c>
      <c r="B114" s="82" t="str">
        <f t="shared" si="250"/>
        <v xml:space="preserve">80 semi </v>
      </c>
      <c r="F114" s="80" t="str">
        <f t="shared" si="246"/>
        <v>80 Quant LOI</v>
      </c>
      <c r="G114" s="4" t="s">
        <v>12</v>
      </c>
      <c r="H114" s="5">
        <v>15</v>
      </c>
      <c r="I114" s="5"/>
    </row>
    <row r="115" spans="1:10" x14ac:dyDescent="0.25">
      <c r="A115" s="78">
        <f t="shared" si="249"/>
        <v>80</v>
      </c>
      <c r="B115" s="82" t="str">
        <f t="shared" si="250"/>
        <v xml:space="preserve">80 semi </v>
      </c>
      <c r="F115" s="80" t="str">
        <f t="shared" si="246"/>
        <v xml:space="preserve">80 Quant </v>
      </c>
    </row>
    <row r="116" spans="1:10" x14ac:dyDescent="0.25">
      <c r="A116" s="78">
        <f>A115+10</f>
        <v>90</v>
      </c>
      <c r="B116" s="82" t="str">
        <f t="shared" si="250"/>
        <v>90 semi Simi-Quantification of sample: BAID 90</v>
      </c>
      <c r="C116" s="120" t="s">
        <v>23</v>
      </c>
      <c r="D116" s="120"/>
      <c r="E116" s="120"/>
      <c r="F116" s="80" t="str">
        <f t="shared" si="246"/>
        <v>90 Quant Quantification of sample: BAID 90</v>
      </c>
      <c r="G116" s="120" t="s">
        <v>219</v>
      </c>
      <c r="H116" s="120"/>
      <c r="I116" s="120"/>
    </row>
    <row r="117" spans="1:10" x14ac:dyDescent="0.25">
      <c r="A117" s="78">
        <f>A116</f>
        <v>90</v>
      </c>
      <c r="B117" s="82" t="str">
        <f t="shared" si="250"/>
        <v>90 semi Elements</v>
      </c>
      <c r="C117" s="2" t="s">
        <v>0</v>
      </c>
      <c r="D117" s="3" t="s">
        <v>1</v>
      </c>
      <c r="E117" s="2" t="s">
        <v>2</v>
      </c>
      <c r="F117" s="80" t="str">
        <f t="shared" si="246"/>
        <v>90 Quant Elements</v>
      </c>
      <c r="G117" s="2" t="s">
        <v>0</v>
      </c>
      <c r="H117" s="3" t="s">
        <v>1</v>
      </c>
      <c r="I117" s="2" t="s">
        <v>2</v>
      </c>
    </row>
    <row r="118" spans="1:10" x14ac:dyDescent="0.25">
      <c r="A118" s="78">
        <f t="shared" si="249"/>
        <v>90</v>
      </c>
      <c r="B118" s="82" t="str">
        <f t="shared" si="250"/>
        <v>90 semi MgO</v>
      </c>
      <c r="C118" s="4" t="s">
        <v>3</v>
      </c>
      <c r="D118" s="8">
        <v>44.57</v>
      </c>
      <c r="E118" s="6">
        <f t="shared" ref="E118:E125" si="257">D118*(100-D$126)/100</f>
        <v>37.884499999999996</v>
      </c>
      <c r="F118" s="80" t="str">
        <f t="shared" si="246"/>
        <v>90 Quant SiO2</v>
      </c>
      <c r="G118" s="13" t="s">
        <v>5</v>
      </c>
      <c r="H118" s="5">
        <v>40.326000000000001</v>
      </c>
      <c r="I118" s="6">
        <f>H118*(100-H$128)/100</f>
        <v>34.277099999999997</v>
      </c>
      <c r="J118" s="16"/>
    </row>
    <row r="119" spans="1:10" x14ac:dyDescent="0.25">
      <c r="A119" s="78">
        <f t="shared" si="249"/>
        <v>90</v>
      </c>
      <c r="B119" s="82" t="str">
        <f t="shared" si="250"/>
        <v>90 semi Al2O3</v>
      </c>
      <c r="C119" s="4" t="s">
        <v>4</v>
      </c>
      <c r="D119" s="8">
        <v>1.524</v>
      </c>
      <c r="E119" s="6">
        <f t="shared" si="257"/>
        <v>1.2953999999999999</v>
      </c>
      <c r="F119" s="80" t="str">
        <f t="shared" si="246"/>
        <v>90 Quant TiO2</v>
      </c>
      <c r="G119" s="13" t="s">
        <v>7</v>
      </c>
      <c r="H119" s="5">
        <v>2.9000000000000001E-2</v>
      </c>
      <c r="I119" s="6">
        <f t="shared" ref="I119:I127" si="258">H119*(100-H$128)/100</f>
        <v>2.4650000000000002E-2</v>
      </c>
    </row>
    <row r="120" spans="1:10" x14ac:dyDescent="0.25">
      <c r="A120" s="78">
        <f t="shared" si="249"/>
        <v>90</v>
      </c>
      <c r="B120" s="82" t="str">
        <f t="shared" si="250"/>
        <v>90 semi SiO2</v>
      </c>
      <c r="C120" s="4" t="s">
        <v>5</v>
      </c>
      <c r="D120" s="8">
        <v>37.340000000000003</v>
      </c>
      <c r="E120" s="6">
        <f t="shared" si="257"/>
        <v>31.739000000000001</v>
      </c>
      <c r="F120" s="80" t="str">
        <f t="shared" si="246"/>
        <v>90 Quant Al2O3</v>
      </c>
      <c r="G120" s="13" t="s">
        <v>4</v>
      </c>
      <c r="H120" s="5">
        <v>0.69499999999999995</v>
      </c>
      <c r="I120" s="6">
        <f t="shared" si="258"/>
        <v>0.59075</v>
      </c>
    </row>
    <row r="121" spans="1:10" x14ac:dyDescent="0.25">
      <c r="A121" s="78">
        <f t="shared" si="249"/>
        <v>90</v>
      </c>
      <c r="B121" s="82" t="str">
        <f t="shared" si="250"/>
        <v>90 semi CaO</v>
      </c>
      <c r="C121" s="4" t="s">
        <v>6</v>
      </c>
      <c r="D121" s="8">
        <v>0.60760000000000003</v>
      </c>
      <c r="E121" s="6">
        <f t="shared" si="257"/>
        <v>0.51646000000000003</v>
      </c>
      <c r="F121" s="80" t="str">
        <f t="shared" si="246"/>
        <v>90 Quant Fe2O3</v>
      </c>
      <c r="G121" s="13" t="s">
        <v>10</v>
      </c>
      <c r="H121" s="5">
        <v>12.706</v>
      </c>
      <c r="I121" s="6">
        <f t="shared" si="258"/>
        <v>10.8001</v>
      </c>
    </row>
    <row r="122" spans="1:10" x14ac:dyDescent="0.25">
      <c r="A122" s="78">
        <f t="shared" si="249"/>
        <v>90</v>
      </c>
      <c r="B122" s="82" t="str">
        <f t="shared" si="250"/>
        <v>90 semi Cr2O3</v>
      </c>
      <c r="C122" s="4" t="s">
        <v>8</v>
      </c>
      <c r="D122" s="8">
        <v>0.64990000000000003</v>
      </c>
      <c r="E122" s="6">
        <f t="shared" si="257"/>
        <v>0.55241499999999999</v>
      </c>
      <c r="F122" s="80" t="str">
        <f t="shared" si="246"/>
        <v>90 Quant MnO</v>
      </c>
      <c r="G122" s="13" t="s">
        <v>9</v>
      </c>
      <c r="H122" s="5">
        <v>0.186</v>
      </c>
      <c r="I122" s="6">
        <f t="shared" si="258"/>
        <v>0.15810000000000002</v>
      </c>
    </row>
    <row r="123" spans="1:10" x14ac:dyDescent="0.25">
      <c r="A123" s="78">
        <f t="shared" si="249"/>
        <v>90</v>
      </c>
      <c r="B123" s="82" t="str">
        <f t="shared" si="250"/>
        <v>90 semi MnO</v>
      </c>
      <c r="C123" s="4" t="s">
        <v>9</v>
      </c>
      <c r="D123" s="9">
        <v>0.17710000000000001</v>
      </c>
      <c r="E123" s="6">
        <f t="shared" si="257"/>
        <v>0.150535</v>
      </c>
      <c r="F123" s="80" t="str">
        <f t="shared" ref="F123:F186" si="259">A123&amp;" Quant "&amp;G123</f>
        <v>90 Quant MgO</v>
      </c>
      <c r="G123" s="13" t="s">
        <v>3</v>
      </c>
      <c r="H123" s="5">
        <v>45.518000000000001</v>
      </c>
      <c r="I123" s="6">
        <f t="shared" si="258"/>
        <v>38.690300000000001</v>
      </c>
    </row>
    <row r="124" spans="1:10" x14ac:dyDescent="0.25">
      <c r="A124" s="78">
        <f t="shared" si="249"/>
        <v>90</v>
      </c>
      <c r="B124" s="82" t="str">
        <f t="shared" si="250"/>
        <v>90 semi Fe2O3</v>
      </c>
      <c r="C124" s="7" t="s">
        <v>10</v>
      </c>
      <c r="D124" s="8">
        <v>14.68</v>
      </c>
      <c r="E124" s="6">
        <f t="shared" si="257"/>
        <v>12.478</v>
      </c>
      <c r="F124" s="80" t="str">
        <f t="shared" si="259"/>
        <v>90 Quant CaO</v>
      </c>
      <c r="G124" s="13" t="s">
        <v>6</v>
      </c>
      <c r="H124" s="5">
        <v>0.55900000000000005</v>
      </c>
      <c r="I124" s="6">
        <f t="shared" si="258"/>
        <v>0.47515000000000007</v>
      </c>
    </row>
    <row r="125" spans="1:10" x14ac:dyDescent="0.25">
      <c r="A125" s="78">
        <f t="shared" si="249"/>
        <v>90</v>
      </c>
      <c r="B125" s="82" t="str">
        <f t="shared" si="250"/>
        <v>90 semi NiO</v>
      </c>
      <c r="C125" s="4" t="s">
        <v>11</v>
      </c>
      <c r="D125" s="8">
        <v>0.44740000000000002</v>
      </c>
      <c r="E125" s="6">
        <f t="shared" si="257"/>
        <v>0.38029000000000002</v>
      </c>
      <c r="F125" s="80" t="str">
        <f t="shared" si="259"/>
        <v>90 Quant Na2O</v>
      </c>
      <c r="G125" s="13" t="s">
        <v>26</v>
      </c>
      <c r="H125" s="5">
        <v>-2.8000000000000001E-2</v>
      </c>
      <c r="I125" s="6">
        <f t="shared" si="258"/>
        <v>-2.3799999999999998E-2</v>
      </c>
    </row>
    <row r="126" spans="1:10" x14ac:dyDescent="0.25">
      <c r="A126" s="78">
        <f t="shared" si="249"/>
        <v>90</v>
      </c>
      <c r="B126" s="82" t="str">
        <f t="shared" si="250"/>
        <v>90 semi LOI</v>
      </c>
      <c r="C126" s="4" t="s">
        <v>12</v>
      </c>
      <c r="D126" s="5">
        <v>15</v>
      </c>
      <c r="E126" s="5"/>
      <c r="F126" s="80" t="str">
        <f t="shared" si="259"/>
        <v>90 Quant K2O</v>
      </c>
      <c r="G126" s="13" t="s">
        <v>13</v>
      </c>
      <c r="H126" s="5">
        <v>5.0000000000000001E-3</v>
      </c>
      <c r="I126" s="10">
        <f t="shared" si="258"/>
        <v>4.2500000000000003E-3</v>
      </c>
    </row>
    <row r="127" spans="1:10" x14ac:dyDescent="0.25">
      <c r="A127" s="78">
        <f t="shared" si="249"/>
        <v>90</v>
      </c>
      <c r="B127" s="82" t="str">
        <f t="shared" si="250"/>
        <v xml:space="preserve">90 semi </v>
      </c>
      <c r="C127" s="29"/>
      <c r="D127" s="11"/>
      <c r="E127" s="11"/>
      <c r="F127" s="80" t="str">
        <f t="shared" si="259"/>
        <v>90 Quant P2O5</v>
      </c>
      <c r="G127" s="13" t="s">
        <v>35</v>
      </c>
      <c r="H127" s="5">
        <v>6.0000000000000001E-3</v>
      </c>
      <c r="I127" s="6">
        <f t="shared" si="258"/>
        <v>5.1000000000000004E-3</v>
      </c>
    </row>
    <row r="128" spans="1:10" x14ac:dyDescent="0.25">
      <c r="A128" s="78">
        <f t="shared" si="249"/>
        <v>90</v>
      </c>
      <c r="B128" s="82" t="str">
        <f t="shared" si="250"/>
        <v xml:space="preserve">90 semi </v>
      </c>
      <c r="F128" s="80" t="str">
        <f t="shared" si="259"/>
        <v>90 Quant LOI</v>
      </c>
      <c r="G128" s="4" t="s">
        <v>12</v>
      </c>
      <c r="H128" s="5">
        <v>15</v>
      </c>
      <c r="I128" s="5"/>
    </row>
    <row r="129" spans="1:10" x14ac:dyDescent="0.25">
      <c r="A129" s="78">
        <f t="shared" si="249"/>
        <v>90</v>
      </c>
      <c r="B129" s="82" t="str">
        <f t="shared" si="250"/>
        <v xml:space="preserve">90 semi </v>
      </c>
      <c r="F129" s="80" t="str">
        <f t="shared" si="259"/>
        <v xml:space="preserve">90 Quant </v>
      </c>
    </row>
    <row r="130" spans="1:10" x14ac:dyDescent="0.25">
      <c r="A130" s="78">
        <f>A129+10</f>
        <v>100</v>
      </c>
      <c r="B130" s="82" t="str">
        <f t="shared" si="250"/>
        <v>100 semi Simi-Quantification of sample: BAID 100</v>
      </c>
      <c r="C130" s="120" t="s">
        <v>24</v>
      </c>
      <c r="D130" s="120"/>
      <c r="E130" s="120"/>
      <c r="F130" s="80" t="str">
        <f t="shared" si="259"/>
        <v>100 Quant Quantification of sample: BAID 100</v>
      </c>
      <c r="G130" s="117" t="s">
        <v>184</v>
      </c>
      <c r="H130" s="118"/>
      <c r="I130" s="119"/>
    </row>
    <row r="131" spans="1:10" x14ac:dyDescent="0.25">
      <c r="A131" s="78">
        <f>A130</f>
        <v>100</v>
      </c>
      <c r="B131" s="82" t="str">
        <f t="shared" si="250"/>
        <v>100 semi Elements</v>
      </c>
      <c r="C131" s="2" t="s">
        <v>0</v>
      </c>
      <c r="D131" s="3" t="s">
        <v>1</v>
      </c>
      <c r="E131" s="2" t="s">
        <v>2</v>
      </c>
      <c r="F131" s="80" t="str">
        <f t="shared" si="259"/>
        <v>100 Quant Elements</v>
      </c>
      <c r="G131" s="2" t="s">
        <v>0</v>
      </c>
      <c r="H131" s="3" t="s">
        <v>1</v>
      </c>
      <c r="I131" s="2" t="s">
        <v>2</v>
      </c>
    </row>
    <row r="132" spans="1:10" x14ac:dyDescent="0.25">
      <c r="A132" s="78">
        <f t="shared" si="249"/>
        <v>100</v>
      </c>
      <c r="B132" s="82" t="str">
        <f t="shared" si="250"/>
        <v>100 semi MgO</v>
      </c>
      <c r="C132" s="4" t="s">
        <v>3</v>
      </c>
      <c r="D132" s="8">
        <v>44.01</v>
      </c>
      <c r="E132" s="10">
        <f t="shared" ref="E132:E139" si="260">D132*(100-D$140)/100</f>
        <v>37.408499999999997</v>
      </c>
      <c r="F132" s="80" t="str">
        <f t="shared" si="259"/>
        <v>100 Quant SiO2</v>
      </c>
      <c r="G132" s="13" t="s">
        <v>5</v>
      </c>
      <c r="H132" s="5">
        <v>41.09</v>
      </c>
      <c r="I132" s="10">
        <f t="shared" ref="I132:I141" si="261">H132*(100-H$142)/100</f>
        <v>34.926500000000004</v>
      </c>
    </row>
    <row r="133" spans="1:10" x14ac:dyDescent="0.25">
      <c r="A133" s="78">
        <f t="shared" si="249"/>
        <v>100</v>
      </c>
      <c r="B133" s="82" t="str">
        <f t="shared" si="250"/>
        <v>100 semi Al2O3</v>
      </c>
      <c r="C133" s="4" t="s">
        <v>4</v>
      </c>
      <c r="D133" s="8">
        <v>1.8979999999999999</v>
      </c>
      <c r="E133" s="10">
        <f t="shared" si="260"/>
        <v>1.6132999999999997</v>
      </c>
      <c r="F133" s="80" t="str">
        <f t="shared" si="259"/>
        <v>100 Quant TiO2</v>
      </c>
      <c r="G133" s="13" t="s">
        <v>7</v>
      </c>
      <c r="H133" s="5">
        <v>0.02</v>
      </c>
      <c r="I133" s="10">
        <f t="shared" si="261"/>
        <v>1.7000000000000001E-2</v>
      </c>
    </row>
    <row r="134" spans="1:10" x14ac:dyDescent="0.25">
      <c r="A134" s="78">
        <f t="shared" ref="A134:A197" si="262">A133</f>
        <v>100</v>
      </c>
      <c r="B134" s="82" t="str">
        <f t="shared" ref="B134:B197" si="263">A134&amp;" semi "&amp;C134</f>
        <v>100 semi SiO2</v>
      </c>
      <c r="C134" s="4" t="s">
        <v>5</v>
      </c>
      <c r="D134" s="8">
        <v>38.18</v>
      </c>
      <c r="E134" s="10">
        <f t="shared" si="260"/>
        <v>32.453000000000003</v>
      </c>
      <c r="F134" s="80" t="str">
        <f t="shared" si="259"/>
        <v>100 Quant Al2O3</v>
      </c>
      <c r="G134" s="13" t="s">
        <v>4</v>
      </c>
      <c r="H134" s="5">
        <v>0.995</v>
      </c>
      <c r="I134" s="10">
        <f t="shared" si="261"/>
        <v>0.84575</v>
      </c>
    </row>
    <row r="135" spans="1:10" x14ac:dyDescent="0.25">
      <c r="A135" s="78">
        <f t="shared" si="262"/>
        <v>100</v>
      </c>
      <c r="B135" s="82" t="str">
        <f t="shared" si="263"/>
        <v>100 semi CaO</v>
      </c>
      <c r="C135" s="4" t="s">
        <v>6</v>
      </c>
      <c r="D135" s="8">
        <v>0.3543</v>
      </c>
      <c r="E135" s="10">
        <f t="shared" si="260"/>
        <v>0.30115500000000001</v>
      </c>
      <c r="F135" s="80" t="str">
        <f t="shared" si="259"/>
        <v>100 Quant Fe2O3</v>
      </c>
      <c r="G135" s="13" t="s">
        <v>10</v>
      </c>
      <c r="H135" s="5">
        <v>12.372999999999999</v>
      </c>
      <c r="I135" s="10">
        <f t="shared" si="261"/>
        <v>10.517049999999999</v>
      </c>
    </row>
    <row r="136" spans="1:10" x14ac:dyDescent="0.25">
      <c r="A136" s="78">
        <f t="shared" si="262"/>
        <v>100</v>
      </c>
      <c r="B136" s="82" t="str">
        <f t="shared" si="263"/>
        <v>100 semi Cr2O3</v>
      </c>
      <c r="C136" s="4" t="s">
        <v>8</v>
      </c>
      <c r="D136" s="8">
        <v>0.59060000000000001</v>
      </c>
      <c r="E136" s="10">
        <f t="shared" si="260"/>
        <v>0.50200999999999996</v>
      </c>
      <c r="F136" s="80" t="str">
        <f t="shared" si="259"/>
        <v>100 Quant MnO</v>
      </c>
      <c r="G136" s="13" t="s">
        <v>9</v>
      </c>
      <c r="H136" s="5">
        <v>0.17199999999999999</v>
      </c>
      <c r="I136" s="10">
        <f t="shared" si="261"/>
        <v>0.1462</v>
      </c>
    </row>
    <row r="137" spans="1:10" x14ac:dyDescent="0.25">
      <c r="A137" s="78">
        <f t="shared" si="262"/>
        <v>100</v>
      </c>
      <c r="B137" s="82" t="str">
        <f t="shared" si="263"/>
        <v>100 semi MnO</v>
      </c>
      <c r="C137" s="4" t="s">
        <v>9</v>
      </c>
      <c r="D137" s="9">
        <v>0.1825</v>
      </c>
      <c r="E137" s="10">
        <f t="shared" si="260"/>
        <v>0.15512499999999999</v>
      </c>
      <c r="F137" s="80" t="str">
        <f t="shared" si="259"/>
        <v>100 Quant MgO</v>
      </c>
      <c r="G137" s="13" t="s">
        <v>3</v>
      </c>
      <c r="H137" s="5">
        <v>45.121000000000002</v>
      </c>
      <c r="I137" s="10">
        <f t="shared" si="261"/>
        <v>38.352850000000004</v>
      </c>
    </row>
    <row r="138" spans="1:10" x14ac:dyDescent="0.25">
      <c r="A138" s="78">
        <f t="shared" si="262"/>
        <v>100</v>
      </c>
      <c r="B138" s="82" t="str">
        <f t="shared" si="263"/>
        <v>100 semi Fe2O3</v>
      </c>
      <c r="C138" s="7" t="s">
        <v>10</v>
      </c>
      <c r="D138" s="8">
        <v>14.43</v>
      </c>
      <c r="E138" s="10">
        <f t="shared" si="260"/>
        <v>12.265499999999999</v>
      </c>
      <c r="F138" s="80" t="str">
        <f t="shared" si="259"/>
        <v>100 Quant CaO</v>
      </c>
      <c r="G138" s="13" t="s">
        <v>6</v>
      </c>
      <c r="H138" s="5">
        <v>0.28100000000000003</v>
      </c>
      <c r="I138" s="10">
        <f t="shared" si="261"/>
        <v>0.23885000000000001</v>
      </c>
    </row>
    <row r="139" spans="1:10" x14ac:dyDescent="0.25">
      <c r="A139" s="78">
        <f t="shared" si="262"/>
        <v>100</v>
      </c>
      <c r="B139" s="82" t="str">
        <f t="shared" si="263"/>
        <v>100 semi NiO</v>
      </c>
      <c r="C139" s="4" t="s">
        <v>11</v>
      </c>
      <c r="D139" s="8">
        <v>0.35049999999999998</v>
      </c>
      <c r="E139" s="10">
        <f t="shared" si="260"/>
        <v>0.297925</v>
      </c>
      <c r="F139" s="80" t="str">
        <f t="shared" si="259"/>
        <v>100 Quant Na2O</v>
      </c>
      <c r="G139" s="13" t="s">
        <v>26</v>
      </c>
      <c r="H139" s="5">
        <v>-6.0999999999999999E-2</v>
      </c>
      <c r="I139" s="10">
        <f t="shared" si="261"/>
        <v>-5.1849999999999993E-2</v>
      </c>
    </row>
    <row r="140" spans="1:10" x14ac:dyDescent="0.25">
      <c r="A140" s="78">
        <f t="shared" si="262"/>
        <v>100</v>
      </c>
      <c r="B140" s="82" t="str">
        <f t="shared" si="263"/>
        <v>100 semi LOI</v>
      </c>
      <c r="C140" s="4" t="s">
        <v>12</v>
      </c>
      <c r="D140" s="5">
        <v>15</v>
      </c>
      <c r="E140" s="5"/>
      <c r="F140" s="80" t="str">
        <f t="shared" si="259"/>
        <v>100 Quant K2O</v>
      </c>
      <c r="G140" s="13" t="s">
        <v>13</v>
      </c>
      <c r="H140" s="5">
        <v>4.0000000000000001E-3</v>
      </c>
      <c r="I140" s="10">
        <f t="shared" si="261"/>
        <v>3.4000000000000002E-3</v>
      </c>
    </row>
    <row r="141" spans="1:10" x14ac:dyDescent="0.25">
      <c r="A141" s="78">
        <f t="shared" si="262"/>
        <v>100</v>
      </c>
      <c r="B141" s="82" t="str">
        <f t="shared" si="263"/>
        <v xml:space="preserve">100 semi </v>
      </c>
      <c r="F141" s="80" t="str">
        <f t="shared" si="259"/>
        <v>100 Quant P2O5</v>
      </c>
      <c r="G141" s="13" t="s">
        <v>35</v>
      </c>
      <c r="H141" s="5">
        <v>4.0000000000000001E-3</v>
      </c>
      <c r="I141" s="10">
        <f t="shared" si="261"/>
        <v>3.4000000000000002E-3</v>
      </c>
    </row>
    <row r="142" spans="1:10" x14ac:dyDescent="0.25">
      <c r="A142" s="78">
        <f t="shared" si="262"/>
        <v>100</v>
      </c>
      <c r="B142" s="82" t="str">
        <f t="shared" si="263"/>
        <v xml:space="preserve">100 semi </v>
      </c>
      <c r="F142" s="80" t="str">
        <f t="shared" si="259"/>
        <v>100 Quant LOI</v>
      </c>
      <c r="G142" s="4" t="s">
        <v>12</v>
      </c>
      <c r="H142" s="5">
        <v>15</v>
      </c>
      <c r="I142" s="5"/>
    </row>
    <row r="143" spans="1:10" x14ac:dyDescent="0.25">
      <c r="A143" s="78">
        <f t="shared" si="262"/>
        <v>100</v>
      </c>
      <c r="B143" s="82" t="str">
        <f t="shared" si="263"/>
        <v xml:space="preserve">100 semi </v>
      </c>
      <c r="F143" s="80" t="str">
        <f t="shared" si="259"/>
        <v xml:space="preserve">100 Quant </v>
      </c>
      <c r="J143" s="15"/>
    </row>
    <row r="144" spans="1:10" x14ac:dyDescent="0.25">
      <c r="A144" s="78">
        <f>A143+10</f>
        <v>110</v>
      </c>
      <c r="B144" s="82" t="str">
        <f t="shared" si="263"/>
        <v>110 semi Simi-Quantification of sample: BAID 110</v>
      </c>
      <c r="C144" s="117" t="s">
        <v>14</v>
      </c>
      <c r="D144" s="118"/>
      <c r="E144" s="119"/>
      <c r="F144" s="80" t="str">
        <f t="shared" si="259"/>
        <v>110 Quant Quantification of sample: BAID 110</v>
      </c>
      <c r="G144" s="120" t="s">
        <v>185</v>
      </c>
      <c r="H144" s="120"/>
      <c r="I144" s="120"/>
    </row>
    <row r="145" spans="1:9" x14ac:dyDescent="0.25">
      <c r="A145" s="78">
        <f t="shared" si="262"/>
        <v>110</v>
      </c>
      <c r="B145" s="82" t="str">
        <f t="shared" si="263"/>
        <v>110 semi Elements</v>
      </c>
      <c r="C145" s="2" t="s">
        <v>0</v>
      </c>
      <c r="D145" s="3" t="s">
        <v>1</v>
      </c>
      <c r="E145" s="2" t="s">
        <v>2</v>
      </c>
      <c r="F145" s="80" t="str">
        <f t="shared" si="259"/>
        <v>110 Quant Elements</v>
      </c>
      <c r="G145" s="2" t="s">
        <v>0</v>
      </c>
      <c r="H145" s="3" t="s">
        <v>1</v>
      </c>
      <c r="I145" s="2" t="s">
        <v>2</v>
      </c>
    </row>
    <row r="146" spans="1:9" x14ac:dyDescent="0.25">
      <c r="A146" s="78">
        <f t="shared" si="262"/>
        <v>110</v>
      </c>
      <c r="B146" s="82" t="str">
        <f t="shared" si="263"/>
        <v>110 semi Na2O</v>
      </c>
      <c r="C146" s="4" t="s">
        <v>26</v>
      </c>
      <c r="D146" s="8">
        <v>0.1492</v>
      </c>
      <c r="E146" s="6">
        <f t="shared" ref="E146:E155" si="264">D146*(100-D$156)/100</f>
        <v>0.129804</v>
      </c>
      <c r="F146" s="80" t="str">
        <f t="shared" si="259"/>
        <v>110 Quant SiO2</v>
      </c>
      <c r="G146" s="13" t="s">
        <v>5</v>
      </c>
      <c r="H146" s="5">
        <v>93.873999999999995</v>
      </c>
      <c r="I146" s="10">
        <f t="shared" ref="I146:I155" si="265">H146*(100-H$156)/100</f>
        <v>81.670379999999994</v>
      </c>
    </row>
    <row r="147" spans="1:9" x14ac:dyDescent="0.25">
      <c r="A147" s="78">
        <f t="shared" si="262"/>
        <v>110</v>
      </c>
      <c r="B147" s="82" t="str">
        <f t="shared" si="263"/>
        <v>110 semi MgO</v>
      </c>
      <c r="C147" s="4" t="s">
        <v>3</v>
      </c>
      <c r="D147" s="8">
        <v>40.01</v>
      </c>
      <c r="E147" s="6">
        <f t="shared" si="264"/>
        <v>34.808700000000002</v>
      </c>
      <c r="F147" s="80" t="str">
        <f t="shared" si="259"/>
        <v>110 Quant TiO2</v>
      </c>
      <c r="G147" s="13" t="s">
        <v>7</v>
      </c>
      <c r="H147" s="5">
        <v>5.0999999999999997E-2</v>
      </c>
      <c r="I147" s="10">
        <f t="shared" si="265"/>
        <v>4.4369999999999993E-2</v>
      </c>
    </row>
    <row r="148" spans="1:9" x14ac:dyDescent="0.25">
      <c r="A148" s="78">
        <f t="shared" si="262"/>
        <v>110</v>
      </c>
      <c r="B148" s="82" t="str">
        <f t="shared" si="263"/>
        <v>110 semi Al2O3</v>
      </c>
      <c r="C148" s="4" t="s">
        <v>4</v>
      </c>
      <c r="D148" s="8">
        <v>3.3109999999999999</v>
      </c>
      <c r="E148" s="6">
        <f t="shared" si="264"/>
        <v>2.8805700000000001</v>
      </c>
      <c r="F148" s="80" t="str">
        <f t="shared" si="259"/>
        <v>110 Quant Al2O3</v>
      </c>
      <c r="G148" s="13" t="s">
        <v>4</v>
      </c>
      <c r="H148" s="5">
        <v>-1.6279999999999999</v>
      </c>
      <c r="I148" s="10">
        <f t="shared" si="265"/>
        <v>-1.4163600000000001</v>
      </c>
    </row>
    <row r="149" spans="1:9" x14ac:dyDescent="0.25">
      <c r="A149" s="78">
        <f t="shared" si="262"/>
        <v>110</v>
      </c>
      <c r="B149" s="82" t="str">
        <f t="shared" si="263"/>
        <v>110 semi SiO2</v>
      </c>
      <c r="C149" s="4" t="s">
        <v>5</v>
      </c>
      <c r="D149" s="8">
        <v>37.340000000000003</v>
      </c>
      <c r="E149" s="6">
        <f t="shared" si="264"/>
        <v>32.485800000000005</v>
      </c>
      <c r="F149" s="80" t="str">
        <f t="shared" si="259"/>
        <v>110 Quant Fe2O3</v>
      </c>
      <c r="G149" s="13" t="s">
        <v>10</v>
      </c>
      <c r="H149" s="5">
        <v>6.2130000000000001</v>
      </c>
      <c r="I149" s="10">
        <f t="shared" si="265"/>
        <v>5.4053100000000009</v>
      </c>
    </row>
    <row r="150" spans="1:9" x14ac:dyDescent="0.25">
      <c r="A150" s="78">
        <f t="shared" si="262"/>
        <v>110</v>
      </c>
      <c r="B150" s="82" t="str">
        <f t="shared" si="263"/>
        <v>110 semi CaO</v>
      </c>
      <c r="C150" s="4" t="s">
        <v>6</v>
      </c>
      <c r="D150" s="8">
        <v>2.7290000000000001</v>
      </c>
      <c r="E150" s="6">
        <f t="shared" si="264"/>
        <v>2.3742299999999998</v>
      </c>
      <c r="F150" s="80" t="str">
        <f t="shared" si="259"/>
        <v>110 Quant MnO</v>
      </c>
      <c r="G150" s="13" t="s">
        <v>9</v>
      </c>
      <c r="H150" s="5">
        <v>2.5419999999999998</v>
      </c>
      <c r="I150" s="10">
        <f t="shared" si="265"/>
        <v>2.2115399999999998</v>
      </c>
    </row>
    <row r="151" spans="1:9" x14ac:dyDescent="0.25">
      <c r="A151" s="78">
        <f t="shared" si="262"/>
        <v>110</v>
      </c>
      <c r="B151" s="82" t="str">
        <f t="shared" si="263"/>
        <v>110 semi TiO2</v>
      </c>
      <c r="C151" s="4" t="s">
        <v>7</v>
      </c>
      <c r="D151" s="8">
        <v>6.583E-2</v>
      </c>
      <c r="E151" s="6">
        <f t="shared" si="264"/>
        <v>5.7272100000000006E-2</v>
      </c>
      <c r="F151" s="80" t="str">
        <f t="shared" si="259"/>
        <v>110 Quant MgO</v>
      </c>
      <c r="G151" s="13" t="s">
        <v>3</v>
      </c>
      <c r="H151" s="5">
        <v>1.2549999999999999</v>
      </c>
      <c r="I151" s="10">
        <f t="shared" si="265"/>
        <v>1.09185</v>
      </c>
    </row>
    <row r="152" spans="1:9" x14ac:dyDescent="0.25">
      <c r="A152" s="78">
        <f t="shared" si="262"/>
        <v>110</v>
      </c>
      <c r="B152" s="82" t="str">
        <f t="shared" si="263"/>
        <v>110 semi Cr2O3</v>
      </c>
      <c r="C152" s="4" t="s">
        <v>8</v>
      </c>
      <c r="D152" s="9">
        <v>0.71130000000000004</v>
      </c>
      <c r="E152" s="6">
        <f t="shared" si="264"/>
        <v>0.61883100000000002</v>
      </c>
      <c r="F152" s="80" t="str">
        <f t="shared" si="259"/>
        <v>110 Quant CaO</v>
      </c>
      <c r="G152" s="13" t="s">
        <v>6</v>
      </c>
      <c r="H152" s="5">
        <v>-1.2999999999999999E-2</v>
      </c>
      <c r="I152" s="10">
        <f t="shared" si="265"/>
        <v>-1.1310000000000001E-2</v>
      </c>
    </row>
    <row r="153" spans="1:9" x14ac:dyDescent="0.25">
      <c r="A153" s="78">
        <f t="shared" si="262"/>
        <v>110</v>
      </c>
      <c r="B153" s="82" t="str">
        <f t="shared" si="263"/>
        <v>110 semi MnO</v>
      </c>
      <c r="C153" s="4" t="s">
        <v>9</v>
      </c>
      <c r="D153" s="8">
        <v>0.2046</v>
      </c>
      <c r="E153" s="6">
        <f t="shared" si="264"/>
        <v>0.17800199999999999</v>
      </c>
      <c r="F153" s="80" t="str">
        <f t="shared" si="259"/>
        <v>110 Quant Na2O</v>
      </c>
      <c r="G153" s="13" t="s">
        <v>26</v>
      </c>
      <c r="H153" s="5">
        <v>-2.383</v>
      </c>
      <c r="I153" s="10">
        <f t="shared" si="265"/>
        <v>-2.07321</v>
      </c>
    </row>
    <row r="154" spans="1:9" x14ac:dyDescent="0.25">
      <c r="A154" s="78">
        <f t="shared" si="262"/>
        <v>110</v>
      </c>
      <c r="B154" s="82" t="str">
        <f t="shared" si="263"/>
        <v>110 semi Fe2O3</v>
      </c>
      <c r="C154" s="7" t="s">
        <v>10</v>
      </c>
      <c r="D154" s="8">
        <v>15.09</v>
      </c>
      <c r="E154" s="6">
        <f t="shared" si="264"/>
        <v>13.128299999999999</v>
      </c>
      <c r="F154" s="80" t="str">
        <f t="shared" si="259"/>
        <v>110 Quant K2O</v>
      </c>
      <c r="G154" s="13" t="s">
        <v>13</v>
      </c>
      <c r="H154" s="5">
        <v>4.2999999999999997E-2</v>
      </c>
      <c r="I154" s="10">
        <f t="shared" si="265"/>
        <v>3.7409999999999999E-2</v>
      </c>
    </row>
    <row r="155" spans="1:9" x14ac:dyDescent="0.25">
      <c r="A155" s="78">
        <f t="shared" si="262"/>
        <v>110</v>
      </c>
      <c r="B155" s="82" t="str">
        <f t="shared" si="263"/>
        <v>110 semi NiO</v>
      </c>
      <c r="C155" s="4" t="s">
        <v>11</v>
      </c>
      <c r="D155" s="5">
        <v>0.38369999999999999</v>
      </c>
      <c r="E155" s="6">
        <f t="shared" si="264"/>
        <v>0.33381900000000003</v>
      </c>
      <c r="F155" s="80" t="str">
        <f t="shared" si="259"/>
        <v>110 Quant P2O5</v>
      </c>
      <c r="G155" s="13" t="s">
        <v>35</v>
      </c>
      <c r="H155" s="5">
        <v>4.7E-2</v>
      </c>
      <c r="I155" s="10">
        <f t="shared" si="265"/>
        <v>4.0890000000000003E-2</v>
      </c>
    </row>
    <row r="156" spans="1:9" x14ac:dyDescent="0.25">
      <c r="A156" s="78">
        <f t="shared" si="262"/>
        <v>110</v>
      </c>
      <c r="B156" s="82" t="str">
        <f t="shared" si="263"/>
        <v>110 semi LOI</v>
      </c>
      <c r="C156" s="4" t="s">
        <v>12</v>
      </c>
      <c r="D156" s="12">
        <v>13</v>
      </c>
      <c r="E156" s="13"/>
      <c r="F156" s="80" t="str">
        <f t="shared" si="259"/>
        <v>110 Quant LOI</v>
      </c>
      <c r="G156" s="4" t="s">
        <v>12</v>
      </c>
      <c r="H156" s="12">
        <v>13</v>
      </c>
      <c r="I156" s="13"/>
    </row>
    <row r="157" spans="1:9" x14ac:dyDescent="0.25">
      <c r="A157" s="78">
        <f t="shared" si="262"/>
        <v>110</v>
      </c>
      <c r="B157" s="82" t="str">
        <f t="shared" si="263"/>
        <v xml:space="preserve">110 semi </v>
      </c>
      <c r="F157" s="80" t="str">
        <f t="shared" si="259"/>
        <v xml:space="preserve">110 Quant </v>
      </c>
    </row>
    <row r="158" spans="1:9" x14ac:dyDescent="0.25">
      <c r="A158" s="78">
        <f t="shared" si="262"/>
        <v>110</v>
      </c>
      <c r="B158" s="82" t="str">
        <f t="shared" si="263"/>
        <v xml:space="preserve">110 semi </v>
      </c>
      <c r="F158" s="80" t="str">
        <f t="shared" si="259"/>
        <v xml:space="preserve">110 Quant </v>
      </c>
    </row>
    <row r="159" spans="1:9" x14ac:dyDescent="0.25">
      <c r="A159" s="78">
        <f>A158+10</f>
        <v>120</v>
      </c>
      <c r="B159" s="82" t="str">
        <f t="shared" si="263"/>
        <v>120 semi Simi-Quantification of sample: BAID 120</v>
      </c>
      <c r="C159" s="117" t="s">
        <v>27</v>
      </c>
      <c r="D159" s="118"/>
      <c r="E159" s="119"/>
      <c r="F159" s="80" t="str">
        <f t="shared" si="259"/>
        <v>120 Quant Quantification of sample: BAID 120</v>
      </c>
      <c r="G159" s="117" t="s">
        <v>203</v>
      </c>
      <c r="H159" s="118"/>
      <c r="I159" s="119"/>
    </row>
    <row r="160" spans="1:9" x14ac:dyDescent="0.25">
      <c r="A160" s="78">
        <f t="shared" si="262"/>
        <v>120</v>
      </c>
      <c r="B160" s="82" t="str">
        <f t="shared" si="263"/>
        <v>120 semi Elements</v>
      </c>
      <c r="C160" s="2" t="s">
        <v>0</v>
      </c>
      <c r="D160" s="3" t="s">
        <v>1</v>
      </c>
      <c r="E160" s="2" t="s">
        <v>2</v>
      </c>
      <c r="F160" s="80" t="str">
        <f t="shared" si="259"/>
        <v>120 Quant Elements</v>
      </c>
      <c r="G160" s="2" t="s">
        <v>0</v>
      </c>
      <c r="H160" s="3" t="s">
        <v>1</v>
      </c>
      <c r="I160" s="2" t="s">
        <v>2</v>
      </c>
    </row>
    <row r="161" spans="1:10" x14ac:dyDescent="0.25">
      <c r="A161" s="78">
        <f t="shared" si="262"/>
        <v>120</v>
      </c>
      <c r="B161" s="82" t="str">
        <f t="shared" si="263"/>
        <v>120 semi Na2O</v>
      </c>
      <c r="C161" s="4" t="s">
        <v>26</v>
      </c>
      <c r="D161" s="8">
        <v>0.159</v>
      </c>
      <c r="E161" s="6">
        <f t="shared" ref="E161:E169" si="266">D161*(100-D$170)/100</f>
        <v>0.13674</v>
      </c>
      <c r="F161" s="80" t="str">
        <f t="shared" si="259"/>
        <v>120 Quant SiO2</v>
      </c>
      <c r="G161" s="13" t="s">
        <v>5</v>
      </c>
      <c r="H161" s="5">
        <v>41.628999999999998</v>
      </c>
      <c r="I161" s="6">
        <f>H161*(100-H$171)/100</f>
        <v>35.800939999999997</v>
      </c>
      <c r="J161" s="15"/>
    </row>
    <row r="162" spans="1:10" x14ac:dyDescent="0.25">
      <c r="A162" s="78">
        <f t="shared" si="262"/>
        <v>120</v>
      </c>
      <c r="B162" s="82" t="str">
        <f t="shared" si="263"/>
        <v>120 semi MgO</v>
      </c>
      <c r="C162" s="4" t="s">
        <v>3</v>
      </c>
      <c r="D162" s="8">
        <v>41.44</v>
      </c>
      <c r="E162" s="6">
        <f t="shared" si="266"/>
        <v>35.638399999999997</v>
      </c>
      <c r="F162" s="80" t="str">
        <f t="shared" si="259"/>
        <v>120 Quant TiO2</v>
      </c>
      <c r="G162" s="13" t="s">
        <v>7</v>
      </c>
      <c r="H162" s="5">
        <v>5.3999999999999999E-2</v>
      </c>
      <c r="I162" s="6">
        <f t="shared" ref="I162:I170" si="267">H162*(100-H$171)/100</f>
        <v>4.6440000000000002E-2</v>
      </c>
    </row>
    <row r="163" spans="1:10" x14ac:dyDescent="0.25">
      <c r="A163" s="78">
        <f t="shared" si="262"/>
        <v>120</v>
      </c>
      <c r="B163" s="82" t="str">
        <f t="shared" si="263"/>
        <v>120 semi Al2O3</v>
      </c>
      <c r="C163" s="4" t="s">
        <v>4</v>
      </c>
      <c r="D163" s="8">
        <v>2.4790000000000001</v>
      </c>
      <c r="E163" s="6">
        <f t="shared" si="266"/>
        <v>2.1319400000000002</v>
      </c>
      <c r="F163" s="80" t="str">
        <f t="shared" si="259"/>
        <v>120 Quant Al2O3</v>
      </c>
      <c r="G163" s="13" t="s">
        <v>4</v>
      </c>
      <c r="H163" s="5">
        <v>1.4330000000000001</v>
      </c>
      <c r="I163" s="6">
        <f t="shared" si="267"/>
        <v>1.23238</v>
      </c>
    </row>
    <row r="164" spans="1:10" x14ac:dyDescent="0.25">
      <c r="A164" s="78">
        <f t="shared" si="262"/>
        <v>120</v>
      </c>
      <c r="B164" s="82" t="str">
        <f t="shared" si="263"/>
        <v>120 semi SiO2</v>
      </c>
      <c r="C164" s="4" t="s">
        <v>5</v>
      </c>
      <c r="D164" s="8">
        <v>38.99</v>
      </c>
      <c r="E164" s="6">
        <f t="shared" si="266"/>
        <v>33.531400000000005</v>
      </c>
      <c r="F164" s="80" t="str">
        <f t="shared" si="259"/>
        <v>120 Quant Fe2O3</v>
      </c>
      <c r="G164" s="13" t="s">
        <v>10</v>
      </c>
      <c r="H164" s="5">
        <v>12.456</v>
      </c>
      <c r="I164" s="6">
        <f t="shared" si="267"/>
        <v>10.712159999999999</v>
      </c>
    </row>
    <row r="165" spans="1:10" x14ac:dyDescent="0.25">
      <c r="A165" s="78">
        <f t="shared" si="262"/>
        <v>120</v>
      </c>
      <c r="B165" s="82" t="str">
        <f t="shared" si="263"/>
        <v>120 semi CaO</v>
      </c>
      <c r="C165" s="4" t="s">
        <v>6</v>
      </c>
      <c r="D165" s="8">
        <v>1.452</v>
      </c>
      <c r="E165" s="6">
        <f t="shared" si="266"/>
        <v>1.2487200000000001</v>
      </c>
      <c r="F165" s="80" t="str">
        <f t="shared" si="259"/>
        <v>120 Quant MnO</v>
      </c>
      <c r="G165" s="13" t="s">
        <v>9</v>
      </c>
      <c r="H165" s="5">
        <v>0.185</v>
      </c>
      <c r="I165" s="6">
        <f t="shared" si="267"/>
        <v>0.15909999999999999</v>
      </c>
    </row>
    <row r="166" spans="1:10" x14ac:dyDescent="0.25">
      <c r="A166" s="78">
        <f t="shared" si="262"/>
        <v>120</v>
      </c>
      <c r="B166" s="82" t="str">
        <f t="shared" si="263"/>
        <v>120 semi Cr2O3</v>
      </c>
      <c r="C166" s="4" t="s">
        <v>8</v>
      </c>
      <c r="D166" s="8">
        <v>0.55649999999999999</v>
      </c>
      <c r="E166" s="6">
        <f t="shared" si="266"/>
        <v>0.47859000000000002</v>
      </c>
      <c r="F166" s="80" t="str">
        <f t="shared" si="259"/>
        <v>120 Quant MgO</v>
      </c>
      <c r="G166" s="13" t="s">
        <v>3</v>
      </c>
      <c r="H166" s="5">
        <v>42.904000000000003</v>
      </c>
      <c r="I166" s="6">
        <f t="shared" si="267"/>
        <v>36.897440000000003</v>
      </c>
    </row>
    <row r="167" spans="1:10" x14ac:dyDescent="0.25">
      <c r="A167" s="78">
        <f t="shared" si="262"/>
        <v>120</v>
      </c>
      <c r="B167" s="82" t="str">
        <f t="shared" si="263"/>
        <v>120 semi MnO</v>
      </c>
      <c r="C167" s="4" t="s">
        <v>9</v>
      </c>
      <c r="D167" s="9">
        <v>0.21609999999999999</v>
      </c>
      <c r="E167" s="6">
        <f t="shared" si="266"/>
        <v>0.18584599999999998</v>
      </c>
      <c r="F167" s="80" t="str">
        <f t="shared" si="259"/>
        <v>120 Quant CaO</v>
      </c>
      <c r="G167" s="13" t="s">
        <v>6</v>
      </c>
      <c r="H167" s="5">
        <v>1.278</v>
      </c>
      <c r="I167" s="6">
        <f t="shared" si="267"/>
        <v>1.0990800000000001</v>
      </c>
    </row>
    <row r="168" spans="1:10" x14ac:dyDescent="0.25">
      <c r="A168" s="78">
        <f t="shared" si="262"/>
        <v>120</v>
      </c>
      <c r="B168" s="82" t="str">
        <f t="shared" si="263"/>
        <v>120 semi Fe2O3</v>
      </c>
      <c r="C168" s="7" t="s">
        <v>10</v>
      </c>
      <c r="D168" s="8">
        <v>14.33</v>
      </c>
      <c r="E168" s="6">
        <f t="shared" si="266"/>
        <v>12.3238</v>
      </c>
      <c r="F168" s="80" t="str">
        <f t="shared" si="259"/>
        <v>120 Quant Na2O</v>
      </c>
      <c r="G168" s="13" t="s">
        <v>26</v>
      </c>
      <c r="H168" s="5">
        <v>4.1000000000000002E-2</v>
      </c>
      <c r="I168" s="6">
        <f t="shared" si="267"/>
        <v>3.526E-2</v>
      </c>
    </row>
    <row r="169" spans="1:10" x14ac:dyDescent="0.25">
      <c r="A169" s="78">
        <f t="shared" si="262"/>
        <v>120</v>
      </c>
      <c r="B169" s="82" t="str">
        <f t="shared" si="263"/>
        <v>120 semi NiO</v>
      </c>
      <c r="C169" s="4" t="s">
        <v>11</v>
      </c>
      <c r="D169" s="8">
        <v>0.375</v>
      </c>
      <c r="E169" s="6">
        <f t="shared" si="266"/>
        <v>0.32250000000000001</v>
      </c>
      <c r="F169" s="80" t="str">
        <f t="shared" si="259"/>
        <v>120 Quant K2O</v>
      </c>
      <c r="G169" s="13" t="s">
        <v>13</v>
      </c>
      <c r="H169" s="5">
        <v>0.01</v>
      </c>
      <c r="I169" s="6">
        <f t="shared" si="267"/>
        <v>8.6E-3</v>
      </c>
    </row>
    <row r="170" spans="1:10" x14ac:dyDescent="0.25">
      <c r="A170" s="78">
        <f t="shared" si="262"/>
        <v>120</v>
      </c>
      <c r="B170" s="82" t="str">
        <f t="shared" si="263"/>
        <v>120 semi LOI</v>
      </c>
      <c r="C170" s="4" t="s">
        <v>12</v>
      </c>
      <c r="D170" s="5">
        <v>14</v>
      </c>
      <c r="E170" s="5"/>
      <c r="F170" s="80" t="str">
        <f t="shared" si="259"/>
        <v>120 Quant P2O5</v>
      </c>
      <c r="G170" s="13" t="s">
        <v>35</v>
      </c>
      <c r="H170" s="5">
        <v>8.9999999999999993E-3</v>
      </c>
      <c r="I170" s="6">
        <f t="shared" si="267"/>
        <v>7.7399999999999995E-3</v>
      </c>
    </row>
    <row r="171" spans="1:10" x14ac:dyDescent="0.25">
      <c r="A171" s="78">
        <f t="shared" si="262"/>
        <v>120</v>
      </c>
      <c r="B171" s="82" t="str">
        <f t="shared" si="263"/>
        <v xml:space="preserve">120 semi </v>
      </c>
      <c r="C171" s="29"/>
      <c r="D171" s="11"/>
      <c r="E171" s="11"/>
      <c r="F171" s="80" t="str">
        <f t="shared" si="259"/>
        <v>120 Quant LOI</v>
      </c>
      <c r="G171" s="4" t="s">
        <v>12</v>
      </c>
      <c r="H171" s="5">
        <v>14</v>
      </c>
      <c r="I171" s="5"/>
    </row>
    <row r="172" spans="1:10" x14ac:dyDescent="0.25">
      <c r="A172" s="78">
        <f t="shared" si="262"/>
        <v>120</v>
      </c>
      <c r="B172" s="82" t="str">
        <f t="shared" si="263"/>
        <v xml:space="preserve">120 semi </v>
      </c>
      <c r="F172" s="80" t="str">
        <f t="shared" si="259"/>
        <v xml:space="preserve">120 Quant </v>
      </c>
    </row>
    <row r="173" spans="1:10" x14ac:dyDescent="0.25">
      <c r="A173" s="78">
        <f t="shared" si="262"/>
        <v>120</v>
      </c>
      <c r="B173" s="82" t="str">
        <f t="shared" si="263"/>
        <v xml:space="preserve">120 semi </v>
      </c>
      <c r="F173" s="80" t="str">
        <f t="shared" si="259"/>
        <v xml:space="preserve">120 Quant </v>
      </c>
      <c r="G173" s="16"/>
      <c r="H173" s="36"/>
      <c r="J173" s="16"/>
    </row>
    <row r="174" spans="1:10" x14ac:dyDescent="0.25">
      <c r="A174" s="78">
        <f>A173+10</f>
        <v>130</v>
      </c>
      <c r="B174" s="82" t="str">
        <f t="shared" si="263"/>
        <v>130 semi Simi-Quantification of sample: BAID 130</v>
      </c>
      <c r="C174" s="117" t="s">
        <v>28</v>
      </c>
      <c r="D174" s="118"/>
      <c r="E174" s="119"/>
      <c r="F174" s="80" t="str">
        <f t="shared" si="259"/>
        <v>130 Quant Quantification of sample: BAID 130</v>
      </c>
      <c r="G174" s="117" t="s">
        <v>201</v>
      </c>
      <c r="H174" s="118"/>
      <c r="I174" s="119"/>
    </row>
    <row r="175" spans="1:10" x14ac:dyDescent="0.25">
      <c r="A175" s="78">
        <f t="shared" si="262"/>
        <v>130</v>
      </c>
      <c r="B175" s="82" t="str">
        <f t="shared" si="263"/>
        <v>130 semi Elements</v>
      </c>
      <c r="C175" s="2" t="s">
        <v>0</v>
      </c>
      <c r="D175" s="3" t="s">
        <v>1</v>
      </c>
      <c r="E175" s="2" t="s">
        <v>2</v>
      </c>
      <c r="F175" s="80" t="str">
        <f t="shared" si="259"/>
        <v>130 Quant Elements</v>
      </c>
      <c r="G175" s="2" t="s">
        <v>0</v>
      </c>
      <c r="H175" s="3" t="s">
        <v>1</v>
      </c>
      <c r="I175" s="2" t="s">
        <v>2</v>
      </c>
    </row>
    <row r="176" spans="1:10" x14ac:dyDescent="0.25">
      <c r="A176" s="78">
        <f t="shared" si="262"/>
        <v>130</v>
      </c>
      <c r="B176" s="82" t="str">
        <f t="shared" si="263"/>
        <v>130 semi MgO</v>
      </c>
      <c r="C176" s="4" t="s">
        <v>3</v>
      </c>
      <c r="D176" s="8">
        <v>38.43</v>
      </c>
      <c r="E176" s="10">
        <f t="shared" ref="E176:E185" si="268">D176*(100-D$186)/100</f>
        <v>33.818400000000004</v>
      </c>
      <c r="F176" s="80" t="str">
        <f t="shared" si="259"/>
        <v>130 Quant SiO2</v>
      </c>
      <c r="G176" s="13" t="s">
        <v>5</v>
      </c>
      <c r="H176" s="5">
        <v>42.414999999999999</v>
      </c>
      <c r="I176" s="10">
        <f>H176*(100-H$186)/100</f>
        <v>37.325200000000002</v>
      </c>
    </row>
    <row r="177" spans="1:10" x14ac:dyDescent="0.25">
      <c r="A177" s="78">
        <f t="shared" si="262"/>
        <v>130</v>
      </c>
      <c r="B177" s="82" t="str">
        <f t="shared" si="263"/>
        <v>130 semi Al2O3</v>
      </c>
      <c r="C177" s="4" t="s">
        <v>4</v>
      </c>
      <c r="D177" s="8">
        <v>5.6760000000000002</v>
      </c>
      <c r="E177" s="10">
        <f t="shared" si="268"/>
        <v>4.9948800000000002</v>
      </c>
      <c r="F177" s="80" t="str">
        <f t="shared" si="259"/>
        <v>130 Quant TiO2</v>
      </c>
      <c r="G177" s="13" t="s">
        <v>7</v>
      </c>
      <c r="H177" s="5">
        <v>8.2000000000000003E-2</v>
      </c>
      <c r="I177" s="10">
        <f t="shared" ref="I177:I185" si="269">H177*(100-H$186)/100</f>
        <v>7.2160000000000002E-2</v>
      </c>
    </row>
    <row r="178" spans="1:10" x14ac:dyDescent="0.25">
      <c r="A178" s="78">
        <f t="shared" si="262"/>
        <v>130</v>
      </c>
      <c r="B178" s="82" t="str">
        <f t="shared" si="263"/>
        <v>130 semi SiO2</v>
      </c>
      <c r="C178" s="4" t="s">
        <v>5</v>
      </c>
      <c r="D178" s="8">
        <v>39.58</v>
      </c>
      <c r="E178" s="10">
        <f t="shared" si="268"/>
        <v>34.830399999999997</v>
      </c>
      <c r="F178" s="80" t="str">
        <f t="shared" si="259"/>
        <v>130 Quant Al2O3</v>
      </c>
      <c r="G178" s="13" t="s">
        <v>4</v>
      </c>
      <c r="H178" s="5">
        <v>4.4969999999999999</v>
      </c>
      <c r="I178" s="10">
        <f t="shared" si="269"/>
        <v>3.95736</v>
      </c>
    </row>
    <row r="179" spans="1:10" x14ac:dyDescent="0.25">
      <c r="A179" s="78">
        <f t="shared" si="262"/>
        <v>130</v>
      </c>
      <c r="B179" s="82" t="str">
        <f t="shared" si="263"/>
        <v>130 semi K2O</v>
      </c>
      <c r="C179" s="4" t="s">
        <v>13</v>
      </c>
      <c r="D179" s="8">
        <v>0.188</v>
      </c>
      <c r="E179" s="10">
        <f t="shared" si="268"/>
        <v>0.16544</v>
      </c>
      <c r="F179" s="80" t="str">
        <f t="shared" si="259"/>
        <v>130 Quant Fe2O3</v>
      </c>
      <c r="G179" s="13" t="s">
        <v>10</v>
      </c>
      <c r="H179" s="5">
        <v>10.984999999999999</v>
      </c>
      <c r="I179" s="10">
        <f t="shared" si="269"/>
        <v>9.6668000000000003</v>
      </c>
    </row>
    <row r="180" spans="1:10" x14ac:dyDescent="0.25">
      <c r="A180" s="78">
        <f t="shared" si="262"/>
        <v>130</v>
      </c>
      <c r="B180" s="82" t="str">
        <f t="shared" si="263"/>
        <v>130 semi CaO</v>
      </c>
      <c r="C180" s="4" t="s">
        <v>6</v>
      </c>
      <c r="D180" s="8">
        <v>2.738</v>
      </c>
      <c r="E180" s="10">
        <f t="shared" si="268"/>
        <v>2.40944</v>
      </c>
      <c r="F180" s="80" t="str">
        <f t="shared" si="259"/>
        <v>130 Quant MnO</v>
      </c>
      <c r="G180" s="13" t="s">
        <v>9</v>
      </c>
      <c r="H180" s="5">
        <v>0.153</v>
      </c>
      <c r="I180" s="10">
        <f t="shared" si="269"/>
        <v>0.13464000000000001</v>
      </c>
    </row>
    <row r="181" spans="1:10" x14ac:dyDescent="0.25">
      <c r="A181" s="78">
        <f t="shared" si="262"/>
        <v>130</v>
      </c>
      <c r="B181" s="82" t="str">
        <f t="shared" si="263"/>
        <v>130 semi TiO2</v>
      </c>
      <c r="C181" s="4" t="s">
        <v>7</v>
      </c>
      <c r="D181" s="8">
        <v>7.4759999999999993E-2</v>
      </c>
      <c r="E181" s="10">
        <f t="shared" si="268"/>
        <v>6.5788799999999995E-2</v>
      </c>
      <c r="F181" s="80" t="str">
        <f t="shared" si="259"/>
        <v>130 Quant MgO</v>
      </c>
      <c r="G181" s="13" t="s">
        <v>3</v>
      </c>
      <c r="H181" s="5">
        <v>38.929000000000002</v>
      </c>
      <c r="I181" s="10">
        <f t="shared" si="269"/>
        <v>34.257520000000007</v>
      </c>
    </row>
    <row r="182" spans="1:10" x14ac:dyDescent="0.25">
      <c r="A182" s="78">
        <f t="shared" si="262"/>
        <v>130</v>
      </c>
      <c r="B182" s="82" t="str">
        <f t="shared" si="263"/>
        <v>130 semi Cr2O3</v>
      </c>
      <c r="C182" s="4" t="s">
        <v>8</v>
      </c>
      <c r="D182" s="8">
        <v>0.35399999999999998</v>
      </c>
      <c r="E182" s="10">
        <f t="shared" si="268"/>
        <v>0.31151999999999996</v>
      </c>
      <c r="F182" s="80" t="str">
        <f t="shared" si="259"/>
        <v>130 Quant CaO</v>
      </c>
      <c r="G182" s="13" t="s">
        <v>6</v>
      </c>
      <c r="H182" s="5">
        <v>2.6309999999999998</v>
      </c>
      <c r="I182" s="10">
        <f t="shared" si="269"/>
        <v>2.31528</v>
      </c>
    </row>
    <row r="183" spans="1:10" x14ac:dyDescent="0.25">
      <c r="A183" s="78">
        <f t="shared" si="262"/>
        <v>130</v>
      </c>
      <c r="B183" s="82" t="str">
        <f t="shared" si="263"/>
        <v>130 semi MnO</v>
      </c>
      <c r="C183" s="4" t="s">
        <v>9</v>
      </c>
      <c r="D183" s="9">
        <v>0.16930000000000001</v>
      </c>
      <c r="E183" s="10">
        <f t="shared" si="268"/>
        <v>0.14898400000000001</v>
      </c>
      <c r="F183" s="80" t="str">
        <f t="shared" si="259"/>
        <v>130 Quant Na2O</v>
      </c>
      <c r="G183" s="13" t="s">
        <v>26</v>
      </c>
      <c r="H183" s="5">
        <v>0.08</v>
      </c>
      <c r="I183" s="10">
        <f t="shared" si="269"/>
        <v>7.0400000000000004E-2</v>
      </c>
    </row>
    <row r="184" spans="1:10" x14ac:dyDescent="0.25">
      <c r="A184" s="78">
        <f t="shared" si="262"/>
        <v>130</v>
      </c>
      <c r="B184" s="82" t="str">
        <f t="shared" si="263"/>
        <v>130 semi Fe2O3</v>
      </c>
      <c r="C184" s="7" t="s">
        <v>10</v>
      </c>
      <c r="D184" s="8">
        <v>12.38</v>
      </c>
      <c r="E184" s="10">
        <f t="shared" si="268"/>
        <v>10.894400000000001</v>
      </c>
      <c r="F184" s="80" t="str">
        <f t="shared" si="259"/>
        <v>130 Quant K2O</v>
      </c>
      <c r="G184" s="13" t="s">
        <v>13</v>
      </c>
      <c r="H184" s="5">
        <v>0.221</v>
      </c>
      <c r="I184" s="10">
        <f t="shared" si="269"/>
        <v>0.19448000000000001</v>
      </c>
      <c r="J184" s="16"/>
    </row>
    <row r="185" spans="1:10" x14ac:dyDescent="0.25">
      <c r="A185" s="78">
        <f t="shared" si="262"/>
        <v>130</v>
      </c>
      <c r="B185" s="82" t="str">
        <f t="shared" si="263"/>
        <v>130 semi NiO</v>
      </c>
      <c r="C185" s="4" t="s">
        <v>11</v>
      </c>
      <c r="D185" s="8">
        <v>0.41499999999999998</v>
      </c>
      <c r="E185" s="10">
        <f t="shared" si="268"/>
        <v>0.36519999999999997</v>
      </c>
      <c r="F185" s="80" t="str">
        <f t="shared" si="259"/>
        <v>130 Quant P2O5</v>
      </c>
      <c r="G185" s="13" t="s">
        <v>35</v>
      </c>
      <c r="H185" s="5">
        <v>7.0000000000000001E-3</v>
      </c>
      <c r="I185" s="10">
        <f t="shared" si="269"/>
        <v>6.1599999999999997E-3</v>
      </c>
    </row>
    <row r="186" spans="1:10" x14ac:dyDescent="0.25">
      <c r="A186" s="78">
        <f t="shared" si="262"/>
        <v>130</v>
      </c>
      <c r="B186" s="82" t="str">
        <f t="shared" si="263"/>
        <v>130 semi LOI</v>
      </c>
      <c r="C186" s="4" t="s">
        <v>12</v>
      </c>
      <c r="D186" s="5">
        <v>12</v>
      </c>
      <c r="E186" s="5"/>
      <c r="F186" s="80" t="str">
        <f t="shared" si="259"/>
        <v>130 Quant LOI</v>
      </c>
      <c r="G186" s="4" t="s">
        <v>12</v>
      </c>
      <c r="H186" s="5">
        <v>12</v>
      </c>
      <c r="I186" s="5"/>
    </row>
    <row r="187" spans="1:10" x14ac:dyDescent="0.25">
      <c r="A187" s="78">
        <f t="shared" si="262"/>
        <v>130</v>
      </c>
      <c r="B187" s="82" t="str">
        <f t="shared" si="263"/>
        <v xml:space="preserve">130 semi </v>
      </c>
      <c r="F187" s="80" t="str">
        <f t="shared" ref="F187:F250" si="270">A187&amp;" Quant "&amp;G187</f>
        <v xml:space="preserve">130 Quant </v>
      </c>
    </row>
    <row r="188" spans="1:10" x14ac:dyDescent="0.25">
      <c r="A188" s="78">
        <f t="shared" si="262"/>
        <v>130</v>
      </c>
      <c r="B188" s="82" t="str">
        <f t="shared" si="263"/>
        <v xml:space="preserve">130 semi </v>
      </c>
      <c r="F188" s="80" t="str">
        <f t="shared" si="270"/>
        <v xml:space="preserve">130 Quant </v>
      </c>
    </row>
    <row r="189" spans="1:10" x14ac:dyDescent="0.25">
      <c r="A189" s="78">
        <f>A188+10</f>
        <v>140</v>
      </c>
      <c r="B189" s="82" t="str">
        <f t="shared" si="263"/>
        <v>140 semi Simi-Quantification of sample: BAID 140</v>
      </c>
      <c r="C189" s="117" t="s">
        <v>29</v>
      </c>
      <c r="D189" s="118"/>
      <c r="E189" s="119"/>
      <c r="F189" s="80" t="str">
        <f t="shared" si="270"/>
        <v>140 Quant Quantification of sample: BAID 140</v>
      </c>
      <c r="G189" s="117" t="s">
        <v>198</v>
      </c>
      <c r="H189" s="118"/>
      <c r="I189" s="119"/>
    </row>
    <row r="190" spans="1:10" x14ac:dyDescent="0.25">
      <c r="A190" s="78">
        <f t="shared" si="262"/>
        <v>140</v>
      </c>
      <c r="B190" s="82" t="str">
        <f t="shared" si="263"/>
        <v>140 semi Elements</v>
      </c>
      <c r="C190" s="2" t="s">
        <v>0</v>
      </c>
      <c r="D190" s="3" t="s">
        <v>1</v>
      </c>
      <c r="E190" s="2" t="s">
        <v>2</v>
      </c>
      <c r="F190" s="80" t="str">
        <f t="shared" si="270"/>
        <v>140 Quant Elements</v>
      </c>
      <c r="G190" s="2" t="s">
        <v>0</v>
      </c>
      <c r="H190" s="3" t="s">
        <v>1</v>
      </c>
      <c r="I190" s="2" t="s">
        <v>2</v>
      </c>
    </row>
    <row r="191" spans="1:10" x14ac:dyDescent="0.25">
      <c r="A191" s="78">
        <f t="shared" si="262"/>
        <v>140</v>
      </c>
      <c r="B191" s="82" t="str">
        <f t="shared" si="263"/>
        <v>140 semi MgO</v>
      </c>
      <c r="C191" s="13" t="s">
        <v>3</v>
      </c>
      <c r="D191" s="5">
        <v>45.09</v>
      </c>
      <c r="E191" s="6">
        <f>D191*(100-D$199)/100</f>
        <v>38.326500000000003</v>
      </c>
      <c r="F191" s="80" t="str">
        <f t="shared" si="270"/>
        <v>140 Quant SiO2</v>
      </c>
      <c r="G191" s="13" t="s">
        <v>5</v>
      </c>
      <c r="H191" s="5">
        <v>40.963999999999999</v>
      </c>
      <c r="I191" s="34">
        <f>H191*(100-H$201)/100</f>
        <v>34.819400000000002</v>
      </c>
    </row>
    <row r="192" spans="1:10" x14ac:dyDescent="0.25">
      <c r="A192" s="78">
        <f t="shared" si="262"/>
        <v>140</v>
      </c>
      <c r="B192" s="82" t="str">
        <f t="shared" si="263"/>
        <v>140 semi Al2O3</v>
      </c>
      <c r="C192" s="13" t="s">
        <v>4</v>
      </c>
      <c r="D192" s="5">
        <v>1.7230000000000001</v>
      </c>
      <c r="E192" s="6">
        <f t="shared" ref="E192:E198" si="271">D192*(100-D$199)/100</f>
        <v>1.46455</v>
      </c>
      <c r="F192" s="80" t="str">
        <f t="shared" si="270"/>
        <v>140 Quant TiO2</v>
      </c>
      <c r="G192" s="13" t="s">
        <v>7</v>
      </c>
      <c r="H192" s="5">
        <v>2.4E-2</v>
      </c>
      <c r="I192" s="34">
        <f t="shared" ref="I192:I200" si="272">H192*(100-H$201)/100</f>
        <v>2.0400000000000001E-2</v>
      </c>
    </row>
    <row r="193" spans="1:9" x14ac:dyDescent="0.25">
      <c r="A193" s="78">
        <f t="shared" si="262"/>
        <v>140</v>
      </c>
      <c r="B193" s="82" t="str">
        <f t="shared" si="263"/>
        <v>140 semi SiO2</v>
      </c>
      <c r="C193" s="13" t="s">
        <v>5</v>
      </c>
      <c r="D193" s="5">
        <v>37.200000000000003</v>
      </c>
      <c r="E193" s="6">
        <f t="shared" si="271"/>
        <v>31.620000000000005</v>
      </c>
      <c r="F193" s="80" t="str">
        <f t="shared" si="270"/>
        <v>140 Quant Al2O3</v>
      </c>
      <c r="G193" s="13" t="s">
        <v>4</v>
      </c>
      <c r="H193" s="5">
        <v>0.93700000000000006</v>
      </c>
      <c r="I193" s="34">
        <f t="shared" si="272"/>
        <v>0.7964500000000001</v>
      </c>
    </row>
    <row r="194" spans="1:9" x14ac:dyDescent="0.25">
      <c r="A194" s="78">
        <f t="shared" si="262"/>
        <v>140</v>
      </c>
      <c r="B194" s="82" t="str">
        <f t="shared" si="263"/>
        <v>140 semi CaO</v>
      </c>
      <c r="C194" s="13" t="s">
        <v>6</v>
      </c>
      <c r="D194" s="5">
        <v>0.80730000000000002</v>
      </c>
      <c r="E194" s="6">
        <f t="shared" si="271"/>
        <v>0.68620500000000006</v>
      </c>
      <c r="F194" s="80" t="str">
        <f t="shared" si="270"/>
        <v>140 Quant Fe2O3</v>
      </c>
      <c r="G194" s="13" t="s">
        <v>10</v>
      </c>
      <c r="H194" s="5">
        <v>10.711</v>
      </c>
      <c r="I194" s="34">
        <f t="shared" si="272"/>
        <v>9.1043500000000002</v>
      </c>
    </row>
    <row r="195" spans="1:9" x14ac:dyDescent="0.25">
      <c r="A195" s="78">
        <f t="shared" si="262"/>
        <v>140</v>
      </c>
      <c r="B195" s="82" t="str">
        <f t="shared" si="263"/>
        <v>140 semi Cr2O3</v>
      </c>
      <c r="C195" s="13" t="s">
        <v>8</v>
      </c>
      <c r="D195" s="5">
        <v>0.74199999999999999</v>
      </c>
      <c r="E195" s="6">
        <f t="shared" si="271"/>
        <v>0.63070000000000004</v>
      </c>
      <c r="F195" s="80" t="str">
        <f t="shared" si="270"/>
        <v>140 Quant MnO</v>
      </c>
      <c r="G195" s="13" t="s">
        <v>9</v>
      </c>
      <c r="H195" s="5">
        <v>0.154</v>
      </c>
      <c r="I195" s="34">
        <f t="shared" si="272"/>
        <v>0.13089999999999999</v>
      </c>
    </row>
    <row r="196" spans="1:9" x14ac:dyDescent="0.25">
      <c r="A196" s="78">
        <f t="shared" si="262"/>
        <v>140</v>
      </c>
      <c r="B196" s="82" t="str">
        <f t="shared" si="263"/>
        <v>140 semi MnO</v>
      </c>
      <c r="C196" s="13" t="s">
        <v>9</v>
      </c>
      <c r="D196" s="5">
        <v>0.18820000000000001</v>
      </c>
      <c r="E196" s="6">
        <f t="shared" si="271"/>
        <v>0.15997</v>
      </c>
      <c r="F196" s="80" t="str">
        <f t="shared" si="270"/>
        <v>140 Quant MgO</v>
      </c>
      <c r="G196" s="13" t="s">
        <v>3</v>
      </c>
      <c r="H196" s="5">
        <v>46.591000000000001</v>
      </c>
      <c r="I196" s="34">
        <f t="shared" si="272"/>
        <v>39.602350000000001</v>
      </c>
    </row>
    <row r="197" spans="1:9" x14ac:dyDescent="0.25">
      <c r="A197" s="78">
        <f t="shared" si="262"/>
        <v>140</v>
      </c>
      <c r="B197" s="82" t="str">
        <f t="shared" si="263"/>
        <v>140 semi Fe2O3</v>
      </c>
      <c r="C197" s="13" t="s">
        <v>10</v>
      </c>
      <c r="D197" s="5">
        <v>13.77</v>
      </c>
      <c r="E197" s="6">
        <f t="shared" si="271"/>
        <v>11.704500000000001</v>
      </c>
      <c r="F197" s="80" t="str">
        <f t="shared" si="270"/>
        <v>140 Quant CaO</v>
      </c>
      <c r="G197" s="13" t="s">
        <v>6</v>
      </c>
      <c r="H197" s="5">
        <v>0.7</v>
      </c>
      <c r="I197" s="34">
        <f t="shared" si="272"/>
        <v>0.59499999999999997</v>
      </c>
    </row>
    <row r="198" spans="1:9" x14ac:dyDescent="0.25">
      <c r="A198" s="78">
        <f t="shared" ref="A198:A261" si="273">A197</f>
        <v>140</v>
      </c>
      <c r="B198" s="82" t="str">
        <f t="shared" ref="B198:B261" si="274">A198&amp;" semi "&amp;C198</f>
        <v>140 semi NiO</v>
      </c>
      <c r="C198" s="13" t="s">
        <v>11</v>
      </c>
      <c r="D198" s="5">
        <v>0.48230000000000001</v>
      </c>
      <c r="E198" s="6">
        <f t="shared" si="271"/>
        <v>0.40995500000000001</v>
      </c>
      <c r="F198" s="80" t="str">
        <f t="shared" si="270"/>
        <v>140 Quant Na2O</v>
      </c>
      <c r="G198" s="13" t="s">
        <v>26</v>
      </c>
      <c r="H198" s="5">
        <v>-8.5999999999999993E-2</v>
      </c>
      <c r="I198" s="34">
        <f t="shared" si="272"/>
        <v>-7.3099999999999998E-2</v>
      </c>
    </row>
    <row r="199" spans="1:9" x14ac:dyDescent="0.25">
      <c r="A199" s="78">
        <f t="shared" si="273"/>
        <v>140</v>
      </c>
      <c r="B199" s="82" t="str">
        <f t="shared" si="274"/>
        <v>140 semi LOI</v>
      </c>
      <c r="C199" s="4" t="s">
        <v>12</v>
      </c>
      <c r="D199" s="5">
        <v>15</v>
      </c>
      <c r="E199" s="6"/>
      <c r="F199" s="80" t="str">
        <f t="shared" si="270"/>
        <v>140 Quant K2O</v>
      </c>
      <c r="G199" s="13" t="s">
        <v>13</v>
      </c>
      <c r="H199" s="5">
        <v>2E-3</v>
      </c>
      <c r="I199" s="35">
        <f t="shared" si="272"/>
        <v>1.7000000000000001E-3</v>
      </c>
    </row>
    <row r="200" spans="1:9" x14ac:dyDescent="0.25">
      <c r="A200" s="78">
        <f t="shared" si="273"/>
        <v>140</v>
      </c>
      <c r="B200" s="82" t="str">
        <f t="shared" si="274"/>
        <v xml:space="preserve">140 semi </v>
      </c>
      <c r="F200" s="80" t="str">
        <f t="shared" si="270"/>
        <v>140 Quant P2O5</v>
      </c>
      <c r="G200" s="13" t="s">
        <v>35</v>
      </c>
      <c r="H200" s="5">
        <v>3.0000000000000001E-3</v>
      </c>
      <c r="I200" s="35">
        <f t="shared" si="272"/>
        <v>2.5500000000000002E-3</v>
      </c>
    </row>
    <row r="201" spans="1:9" x14ac:dyDescent="0.25">
      <c r="A201" s="78">
        <f t="shared" si="273"/>
        <v>140</v>
      </c>
      <c r="B201" s="82" t="str">
        <f t="shared" si="274"/>
        <v xml:space="preserve">140 semi </v>
      </c>
      <c r="F201" s="80" t="str">
        <f t="shared" si="270"/>
        <v>140 Quant LOI</v>
      </c>
      <c r="G201" s="4" t="s">
        <v>12</v>
      </c>
      <c r="H201" s="5">
        <v>15</v>
      </c>
      <c r="I201" s="34"/>
    </row>
    <row r="202" spans="1:9" x14ac:dyDescent="0.25">
      <c r="A202" s="78">
        <f t="shared" si="273"/>
        <v>140</v>
      </c>
      <c r="B202" s="82" t="str">
        <f t="shared" si="274"/>
        <v xml:space="preserve">140 semi </v>
      </c>
      <c r="F202" s="80" t="str">
        <f t="shared" si="270"/>
        <v xml:space="preserve">140 Quant </v>
      </c>
    </row>
    <row r="203" spans="1:9" x14ac:dyDescent="0.25">
      <c r="A203" s="78">
        <f>A202+10</f>
        <v>150</v>
      </c>
      <c r="B203" s="82" t="str">
        <f t="shared" si="274"/>
        <v>150 semi Simi-Quantification of sample: BAID 150</v>
      </c>
      <c r="C203" s="117" t="s">
        <v>30</v>
      </c>
      <c r="D203" s="118"/>
      <c r="E203" s="119"/>
      <c r="F203" s="80" t="str">
        <f t="shared" si="270"/>
        <v>150 Quant Quantification of sample: BAID 150</v>
      </c>
      <c r="G203" s="117" t="s">
        <v>202</v>
      </c>
      <c r="H203" s="118"/>
      <c r="I203" s="119"/>
    </row>
    <row r="204" spans="1:9" x14ac:dyDescent="0.25">
      <c r="A204" s="78">
        <f t="shared" si="273"/>
        <v>150</v>
      </c>
      <c r="B204" s="82" t="str">
        <f t="shared" si="274"/>
        <v>150 semi Elements</v>
      </c>
      <c r="C204" s="2" t="s">
        <v>0</v>
      </c>
      <c r="D204" s="3" t="s">
        <v>1</v>
      </c>
      <c r="E204" s="2" t="s">
        <v>2</v>
      </c>
      <c r="F204" s="80" t="str">
        <f t="shared" si="270"/>
        <v>150 Quant Elements</v>
      </c>
      <c r="G204" s="2" t="s">
        <v>0</v>
      </c>
      <c r="H204" s="3" t="s">
        <v>1</v>
      </c>
      <c r="I204" s="2" t="s">
        <v>2</v>
      </c>
    </row>
    <row r="205" spans="1:9" x14ac:dyDescent="0.25">
      <c r="A205" s="78">
        <f t="shared" si="273"/>
        <v>150</v>
      </c>
      <c r="B205" s="82" t="str">
        <f t="shared" si="274"/>
        <v>150 semi MgO</v>
      </c>
      <c r="C205" s="13" t="s">
        <v>3</v>
      </c>
      <c r="D205" s="13">
        <v>40.636000000000003</v>
      </c>
      <c r="E205" s="6">
        <f>D205*(100-D$213)/100</f>
        <v>35.759680000000003</v>
      </c>
      <c r="F205" s="80" t="str">
        <f t="shared" si="270"/>
        <v>150 Quant SiO2</v>
      </c>
      <c r="G205" s="13" t="s">
        <v>5</v>
      </c>
      <c r="H205" s="5">
        <v>44.945999999999998</v>
      </c>
      <c r="I205" s="6">
        <f>H205*(100-H$215)/100</f>
        <v>39.552479999999996</v>
      </c>
    </row>
    <row r="206" spans="1:9" x14ac:dyDescent="0.25">
      <c r="A206" s="78">
        <f t="shared" si="273"/>
        <v>150</v>
      </c>
      <c r="B206" s="82" t="str">
        <f t="shared" si="274"/>
        <v>150 semi Al2O3</v>
      </c>
      <c r="C206" s="13" t="s">
        <v>4</v>
      </c>
      <c r="D206" s="13">
        <v>2.1869999999999998</v>
      </c>
      <c r="E206" s="6">
        <f t="shared" ref="E206:E212" si="275">D206*(100-D$213)/100</f>
        <v>1.9245599999999998</v>
      </c>
      <c r="F206" s="80" t="str">
        <f t="shared" si="270"/>
        <v>150 Quant TiO2</v>
      </c>
      <c r="G206" s="13" t="s">
        <v>7</v>
      </c>
      <c r="H206" s="5">
        <v>0.03</v>
      </c>
      <c r="I206" s="6">
        <f t="shared" ref="I206:I214" si="276">H206*(100-H$215)/100</f>
        <v>2.6399999999999996E-2</v>
      </c>
    </row>
    <row r="207" spans="1:9" x14ac:dyDescent="0.25">
      <c r="A207" s="78">
        <f t="shared" si="273"/>
        <v>150</v>
      </c>
      <c r="B207" s="82" t="str">
        <f t="shared" si="274"/>
        <v>150 semi SiO2</v>
      </c>
      <c r="C207" s="13" t="s">
        <v>5</v>
      </c>
      <c r="D207" s="13">
        <v>42.101999999999997</v>
      </c>
      <c r="E207" s="6">
        <f t="shared" si="275"/>
        <v>37.049759999999999</v>
      </c>
      <c r="F207" s="80" t="str">
        <f t="shared" si="270"/>
        <v>150 Quant Al2O3</v>
      </c>
      <c r="G207" s="13" t="s">
        <v>4</v>
      </c>
      <c r="H207" s="5">
        <v>1.2230000000000001</v>
      </c>
      <c r="I207" s="6">
        <f t="shared" si="276"/>
        <v>1.0762400000000001</v>
      </c>
    </row>
    <row r="208" spans="1:9" x14ac:dyDescent="0.25">
      <c r="A208" s="78">
        <f t="shared" si="273"/>
        <v>150</v>
      </c>
      <c r="B208" s="82" t="str">
        <f t="shared" si="274"/>
        <v>150 semi CaO</v>
      </c>
      <c r="C208" s="13" t="s">
        <v>6</v>
      </c>
      <c r="D208" s="13">
        <v>2.2189999999999999</v>
      </c>
      <c r="E208" s="6">
        <f t="shared" si="275"/>
        <v>1.95272</v>
      </c>
      <c r="F208" s="80" t="str">
        <f t="shared" si="270"/>
        <v>150 Quant Fe2O3</v>
      </c>
      <c r="G208" s="31" t="s">
        <v>10</v>
      </c>
      <c r="H208" s="5">
        <v>10.154</v>
      </c>
      <c r="I208" s="6">
        <f t="shared" si="276"/>
        <v>8.9355200000000004</v>
      </c>
    </row>
    <row r="209" spans="1:9" x14ac:dyDescent="0.25">
      <c r="A209" s="78">
        <f t="shared" si="273"/>
        <v>150</v>
      </c>
      <c r="B209" s="82" t="str">
        <f t="shared" si="274"/>
        <v>150 semi Cr2O3</v>
      </c>
      <c r="C209" s="13" t="s">
        <v>8</v>
      </c>
      <c r="D209" s="13">
        <v>0.46100000000000002</v>
      </c>
      <c r="E209" s="6">
        <f t="shared" si="275"/>
        <v>0.40568000000000004</v>
      </c>
      <c r="F209" s="80" t="str">
        <f t="shared" si="270"/>
        <v>150 Quant MnO</v>
      </c>
      <c r="G209" s="13" t="s">
        <v>9</v>
      </c>
      <c r="H209" s="5">
        <v>0.14799999999999999</v>
      </c>
      <c r="I209" s="6">
        <f t="shared" si="276"/>
        <v>0.13023999999999999</v>
      </c>
    </row>
    <row r="210" spans="1:9" x14ac:dyDescent="0.25">
      <c r="A210" s="78">
        <f t="shared" si="273"/>
        <v>150</v>
      </c>
      <c r="B210" s="82" t="str">
        <f t="shared" si="274"/>
        <v>150 semi MnO</v>
      </c>
      <c r="C210" s="13" t="s">
        <v>9</v>
      </c>
      <c r="D210" s="13">
        <v>0.152</v>
      </c>
      <c r="E210" s="6">
        <f t="shared" si="275"/>
        <v>0.13375999999999999</v>
      </c>
      <c r="F210" s="80" t="str">
        <f t="shared" si="270"/>
        <v>150 Quant MgO</v>
      </c>
      <c r="G210" s="13" t="s">
        <v>3</v>
      </c>
      <c r="H210" s="5">
        <v>41.607999999999997</v>
      </c>
      <c r="I210" s="6">
        <f t="shared" si="276"/>
        <v>36.61504</v>
      </c>
    </row>
    <row r="211" spans="1:9" x14ac:dyDescent="0.25">
      <c r="A211" s="78">
        <f t="shared" si="273"/>
        <v>150</v>
      </c>
      <c r="B211" s="82" t="str">
        <f t="shared" si="274"/>
        <v>150 semi Fe2O3</v>
      </c>
      <c r="C211" s="13" t="s">
        <v>10</v>
      </c>
      <c r="D211" s="13">
        <v>11.759</v>
      </c>
      <c r="E211" s="6">
        <f t="shared" si="275"/>
        <v>10.347919999999998</v>
      </c>
      <c r="F211" s="80" t="str">
        <f t="shared" si="270"/>
        <v>150 Quant CaO</v>
      </c>
      <c r="G211" s="13" t="s">
        <v>6</v>
      </c>
      <c r="H211" s="5">
        <v>1.94</v>
      </c>
      <c r="I211" s="6">
        <f t="shared" si="276"/>
        <v>1.7072000000000001</v>
      </c>
    </row>
    <row r="212" spans="1:9" x14ac:dyDescent="0.25">
      <c r="A212" s="78">
        <f t="shared" si="273"/>
        <v>150</v>
      </c>
      <c r="B212" s="82" t="str">
        <f t="shared" si="274"/>
        <v>150 semi NiO</v>
      </c>
      <c r="C212" s="13" t="s">
        <v>11</v>
      </c>
      <c r="D212" s="13">
        <v>0.48499999999999999</v>
      </c>
      <c r="E212" s="6">
        <f t="shared" si="275"/>
        <v>0.42680000000000001</v>
      </c>
      <c r="F212" s="80" t="str">
        <f t="shared" si="270"/>
        <v>150 Quant Na2O</v>
      </c>
      <c r="G212" s="13" t="s">
        <v>26</v>
      </c>
      <c r="H212" s="5">
        <v>-0.06</v>
      </c>
      <c r="I212" s="6">
        <f t="shared" si="276"/>
        <v>-5.2799999999999993E-2</v>
      </c>
    </row>
    <row r="213" spans="1:9" x14ac:dyDescent="0.25">
      <c r="A213" s="78">
        <f t="shared" si="273"/>
        <v>150</v>
      </c>
      <c r="B213" s="82" t="str">
        <f t="shared" si="274"/>
        <v>150 semi LOI</v>
      </c>
      <c r="C213" s="4" t="s">
        <v>12</v>
      </c>
      <c r="D213" s="5">
        <v>12</v>
      </c>
      <c r="E213" s="6"/>
      <c r="F213" s="80" t="str">
        <f t="shared" si="270"/>
        <v>150 Quant K2O</v>
      </c>
      <c r="G213" s="32" t="s">
        <v>13</v>
      </c>
      <c r="H213" s="5">
        <v>0.01</v>
      </c>
      <c r="I213" s="6">
        <f t="shared" si="276"/>
        <v>8.8000000000000005E-3</v>
      </c>
    </row>
    <row r="214" spans="1:9" x14ac:dyDescent="0.25">
      <c r="A214" s="78">
        <f t="shared" si="273"/>
        <v>150</v>
      </c>
      <c r="B214" s="82" t="str">
        <f t="shared" si="274"/>
        <v xml:space="preserve">150 semi </v>
      </c>
      <c r="C214" s="29"/>
      <c r="D214" s="11"/>
      <c r="E214" s="11"/>
      <c r="F214" s="80" t="str">
        <f t="shared" si="270"/>
        <v>150 Quant P2O5</v>
      </c>
      <c r="G214" s="13" t="s">
        <v>35</v>
      </c>
      <c r="H214" s="5">
        <v>3.0000000000000001E-3</v>
      </c>
      <c r="I214" s="10">
        <f t="shared" si="276"/>
        <v>2.64E-3</v>
      </c>
    </row>
    <row r="215" spans="1:9" x14ac:dyDescent="0.25">
      <c r="A215" s="78">
        <f t="shared" si="273"/>
        <v>150</v>
      </c>
      <c r="B215" s="82" t="str">
        <f t="shared" si="274"/>
        <v xml:space="preserve">150 semi </v>
      </c>
      <c r="C215" s="29"/>
      <c r="D215" s="11"/>
      <c r="E215" s="11"/>
      <c r="F215" s="80" t="str">
        <f t="shared" si="270"/>
        <v>150 Quant LOI</v>
      </c>
      <c r="G215" s="4" t="s">
        <v>12</v>
      </c>
      <c r="H215" s="5">
        <v>12</v>
      </c>
      <c r="I215" s="5"/>
    </row>
    <row r="216" spans="1:9" x14ac:dyDescent="0.25">
      <c r="A216" s="78">
        <f t="shared" si="273"/>
        <v>150</v>
      </c>
      <c r="B216" s="82" t="str">
        <f t="shared" si="274"/>
        <v xml:space="preserve">150 semi </v>
      </c>
      <c r="F216" s="80" t="str">
        <f t="shared" si="270"/>
        <v xml:space="preserve">150 Quant </v>
      </c>
    </row>
    <row r="217" spans="1:9" x14ac:dyDescent="0.25">
      <c r="A217" s="78">
        <f t="shared" si="273"/>
        <v>150</v>
      </c>
      <c r="B217" s="82" t="str">
        <f t="shared" si="274"/>
        <v xml:space="preserve">150 semi </v>
      </c>
      <c r="F217" s="80" t="str">
        <f t="shared" si="270"/>
        <v xml:space="preserve">150 Quant </v>
      </c>
    </row>
    <row r="218" spans="1:9" x14ac:dyDescent="0.25">
      <c r="A218" s="78">
        <f>A217+10</f>
        <v>160</v>
      </c>
      <c r="B218" s="82" t="str">
        <f t="shared" si="274"/>
        <v>160 semi Simi-Quantification of sample: BAID 160</v>
      </c>
      <c r="C218" s="117" t="s">
        <v>31</v>
      </c>
      <c r="D218" s="118"/>
      <c r="E218" s="119"/>
      <c r="F218" s="80" t="str">
        <f t="shared" si="270"/>
        <v>160 Quant Quantification of sample: BAID 160</v>
      </c>
      <c r="G218" s="117" t="s">
        <v>221</v>
      </c>
      <c r="H218" s="118"/>
      <c r="I218" s="119"/>
    </row>
    <row r="219" spans="1:9" x14ac:dyDescent="0.25">
      <c r="A219" s="78">
        <f t="shared" si="273"/>
        <v>160</v>
      </c>
      <c r="B219" s="82" t="str">
        <f t="shared" si="274"/>
        <v>160 semi Elements</v>
      </c>
      <c r="C219" s="2" t="s">
        <v>0</v>
      </c>
      <c r="D219" s="3" t="s">
        <v>1</v>
      </c>
      <c r="E219" s="2" t="s">
        <v>2</v>
      </c>
      <c r="F219" s="80" t="str">
        <f t="shared" si="270"/>
        <v>160 Quant Elements</v>
      </c>
      <c r="G219" s="2" t="s">
        <v>0</v>
      </c>
      <c r="H219" s="3" t="s">
        <v>1</v>
      </c>
      <c r="I219" s="2" t="s">
        <v>2</v>
      </c>
    </row>
    <row r="220" spans="1:9" x14ac:dyDescent="0.25">
      <c r="A220" s="78">
        <f t="shared" si="273"/>
        <v>160</v>
      </c>
      <c r="B220" s="82" t="str">
        <f t="shared" si="274"/>
        <v>160 semi MgO</v>
      </c>
      <c r="C220" s="13" t="s">
        <v>3</v>
      </c>
      <c r="D220" s="13">
        <v>40.94</v>
      </c>
      <c r="E220" s="6">
        <f>D220*(100-D$228)/100</f>
        <v>35.617799999999995</v>
      </c>
      <c r="F220" s="80" t="str">
        <f t="shared" si="270"/>
        <v>160 Quant SiO2</v>
      </c>
      <c r="G220" s="13" t="s">
        <v>5</v>
      </c>
      <c r="H220" s="5">
        <v>43.631</v>
      </c>
      <c r="I220" s="6">
        <f>H220*(100-H$230)/100</f>
        <v>37.958970000000001</v>
      </c>
    </row>
    <row r="221" spans="1:9" x14ac:dyDescent="0.25">
      <c r="A221" s="78">
        <f t="shared" si="273"/>
        <v>160</v>
      </c>
      <c r="B221" s="82" t="str">
        <f t="shared" si="274"/>
        <v>160 semi Al2O3</v>
      </c>
      <c r="C221" s="13" t="s">
        <v>4</v>
      </c>
      <c r="D221" s="13">
        <v>2.9390000000000001</v>
      </c>
      <c r="E221" s="6">
        <f t="shared" ref="E221:E227" si="277">D221*(100-D$228)/100</f>
        <v>2.5569299999999999</v>
      </c>
      <c r="F221" s="80" t="str">
        <f t="shared" si="270"/>
        <v>160 Quant TiO2</v>
      </c>
      <c r="G221" s="13" t="s">
        <v>7</v>
      </c>
      <c r="H221" s="5">
        <v>0.05</v>
      </c>
      <c r="I221" s="6">
        <f t="shared" ref="I221:I229" si="278">H221*(100-H$230)/100</f>
        <v>4.3500000000000004E-2</v>
      </c>
    </row>
    <row r="222" spans="1:9" x14ac:dyDescent="0.25">
      <c r="A222" s="78">
        <f t="shared" si="273"/>
        <v>160</v>
      </c>
      <c r="B222" s="82" t="str">
        <f t="shared" si="274"/>
        <v>160 semi SiO2</v>
      </c>
      <c r="C222" s="13" t="s">
        <v>5</v>
      </c>
      <c r="D222" s="13">
        <v>40.46</v>
      </c>
      <c r="E222" s="6">
        <f t="shared" si="277"/>
        <v>35.200200000000002</v>
      </c>
      <c r="F222" s="80" t="str">
        <f t="shared" si="270"/>
        <v>160 Quant Al2O3</v>
      </c>
      <c r="G222" s="13" t="s">
        <v>4</v>
      </c>
      <c r="H222" s="5">
        <v>1.946</v>
      </c>
      <c r="I222" s="6">
        <f t="shared" si="278"/>
        <v>1.69302</v>
      </c>
    </row>
    <row r="223" spans="1:9" x14ac:dyDescent="0.25">
      <c r="A223" s="78">
        <f t="shared" si="273"/>
        <v>160</v>
      </c>
      <c r="B223" s="82" t="str">
        <f t="shared" si="274"/>
        <v>160 semi CaO</v>
      </c>
      <c r="C223" s="13" t="s">
        <v>6</v>
      </c>
      <c r="D223" s="13">
        <v>2.2240000000000002</v>
      </c>
      <c r="E223" s="6">
        <f t="shared" si="277"/>
        <v>1.9348800000000004</v>
      </c>
      <c r="F223" s="80" t="str">
        <f t="shared" si="270"/>
        <v>160 Quant Fe2O3</v>
      </c>
      <c r="G223" s="13" t="s">
        <v>10</v>
      </c>
      <c r="H223" s="5">
        <v>10.413</v>
      </c>
      <c r="I223" s="6">
        <f t="shared" si="278"/>
        <v>9.05931</v>
      </c>
    </row>
    <row r="224" spans="1:9" x14ac:dyDescent="0.25">
      <c r="A224" s="78">
        <f t="shared" si="273"/>
        <v>160</v>
      </c>
      <c r="B224" s="82" t="str">
        <f t="shared" si="274"/>
        <v>160 semi Cr2O3</v>
      </c>
      <c r="C224" s="13" t="s">
        <v>8</v>
      </c>
      <c r="D224" s="13">
        <v>0.49370000000000003</v>
      </c>
      <c r="E224" s="6">
        <f t="shared" si="277"/>
        <v>0.42951900000000004</v>
      </c>
      <c r="F224" s="80" t="str">
        <f t="shared" si="270"/>
        <v>160 Quant MnO</v>
      </c>
      <c r="G224" s="13" t="s">
        <v>9</v>
      </c>
      <c r="H224" s="5">
        <v>0.15</v>
      </c>
      <c r="I224" s="6">
        <f t="shared" si="278"/>
        <v>0.13049999999999998</v>
      </c>
    </row>
    <row r="225" spans="1:9" x14ac:dyDescent="0.25">
      <c r="A225" s="78">
        <f t="shared" si="273"/>
        <v>160</v>
      </c>
      <c r="B225" s="82" t="str">
        <f t="shared" si="274"/>
        <v>160 semi MnO</v>
      </c>
      <c r="C225" s="13" t="s">
        <v>9</v>
      </c>
      <c r="D225" s="13">
        <v>0.17730000000000001</v>
      </c>
      <c r="E225" s="6">
        <f t="shared" si="277"/>
        <v>0.154251</v>
      </c>
      <c r="F225" s="80" t="str">
        <f t="shared" si="270"/>
        <v>160 Quant MgO</v>
      </c>
      <c r="G225" s="13" t="s">
        <v>3</v>
      </c>
      <c r="H225" s="5">
        <v>41.951000000000001</v>
      </c>
      <c r="I225" s="6">
        <f t="shared" si="278"/>
        <v>36.497370000000004</v>
      </c>
    </row>
    <row r="226" spans="1:9" x14ac:dyDescent="0.25">
      <c r="A226" s="78">
        <f t="shared" si="273"/>
        <v>160</v>
      </c>
      <c r="B226" s="82" t="str">
        <f t="shared" si="274"/>
        <v>160 semi Fe2O3</v>
      </c>
      <c r="C226" s="13" t="s">
        <v>10</v>
      </c>
      <c r="D226" s="13">
        <v>12.25</v>
      </c>
      <c r="E226" s="6">
        <f t="shared" si="277"/>
        <v>10.657500000000001</v>
      </c>
      <c r="F226" s="80" t="str">
        <f t="shared" si="270"/>
        <v>160 Quant CaO</v>
      </c>
      <c r="G226" s="13" t="s">
        <v>6</v>
      </c>
      <c r="H226" s="5">
        <v>2.0059999999999998</v>
      </c>
      <c r="I226" s="6">
        <f t="shared" si="278"/>
        <v>1.74522</v>
      </c>
    </row>
    <row r="227" spans="1:9" x14ac:dyDescent="0.25">
      <c r="A227" s="78">
        <f t="shared" si="273"/>
        <v>160</v>
      </c>
      <c r="B227" s="82" t="str">
        <f t="shared" si="274"/>
        <v>160 semi NiO</v>
      </c>
      <c r="C227" s="13" t="s">
        <v>11</v>
      </c>
      <c r="D227" s="13">
        <v>0.50590000000000002</v>
      </c>
      <c r="E227" s="6">
        <f t="shared" si="277"/>
        <v>0.440133</v>
      </c>
      <c r="F227" s="80" t="str">
        <f t="shared" si="270"/>
        <v>160 Quant Na2O</v>
      </c>
      <c r="G227" s="13" t="s">
        <v>26</v>
      </c>
      <c r="H227" s="5">
        <v>-0.16300000000000001</v>
      </c>
      <c r="I227" s="6">
        <f t="shared" si="278"/>
        <v>-0.14181000000000002</v>
      </c>
    </row>
    <row r="228" spans="1:9" x14ac:dyDescent="0.25">
      <c r="A228" s="78">
        <f t="shared" si="273"/>
        <v>160</v>
      </c>
      <c r="B228" s="82" t="str">
        <f t="shared" si="274"/>
        <v>160 semi LOI</v>
      </c>
      <c r="C228" s="4" t="s">
        <v>12</v>
      </c>
      <c r="D228" s="5">
        <v>13</v>
      </c>
      <c r="E228" s="5"/>
      <c r="F228" s="80" t="str">
        <f t="shared" si="270"/>
        <v>160 Quant K2O</v>
      </c>
      <c r="G228" s="13" t="s">
        <v>13</v>
      </c>
      <c r="H228" s="5">
        <v>1.2E-2</v>
      </c>
      <c r="I228" s="6">
        <f t="shared" si="278"/>
        <v>1.044E-2</v>
      </c>
    </row>
    <row r="229" spans="1:9" x14ac:dyDescent="0.25">
      <c r="A229" s="78">
        <f t="shared" si="273"/>
        <v>160</v>
      </c>
      <c r="B229" s="82" t="str">
        <f t="shared" si="274"/>
        <v xml:space="preserve">160 semi </v>
      </c>
      <c r="C229" s="29"/>
      <c r="D229" s="11"/>
      <c r="E229" s="11"/>
      <c r="F229" s="80" t="str">
        <f t="shared" si="270"/>
        <v>160 Quant P2O5</v>
      </c>
      <c r="G229" s="13" t="s">
        <v>35</v>
      </c>
      <c r="H229" s="5">
        <v>4.0000000000000001E-3</v>
      </c>
      <c r="I229" s="10">
        <f t="shared" si="278"/>
        <v>3.4800000000000005E-3</v>
      </c>
    </row>
    <row r="230" spans="1:9" x14ac:dyDescent="0.25">
      <c r="A230" s="78">
        <f t="shared" si="273"/>
        <v>160</v>
      </c>
      <c r="B230" s="82" t="str">
        <f t="shared" si="274"/>
        <v xml:space="preserve">160 semi </v>
      </c>
      <c r="F230" s="80" t="str">
        <f t="shared" si="270"/>
        <v>160 Quant LOI</v>
      </c>
      <c r="G230" s="4" t="s">
        <v>12</v>
      </c>
      <c r="H230" s="5">
        <v>13</v>
      </c>
      <c r="I230" s="5"/>
    </row>
    <row r="231" spans="1:9" x14ac:dyDescent="0.25">
      <c r="A231" s="78">
        <f t="shared" si="273"/>
        <v>160</v>
      </c>
      <c r="B231" s="82" t="str">
        <f t="shared" si="274"/>
        <v xml:space="preserve">160 semi </v>
      </c>
      <c r="F231" s="80" t="str">
        <f t="shared" si="270"/>
        <v xml:space="preserve">160 Quant </v>
      </c>
    </row>
    <row r="232" spans="1:9" x14ac:dyDescent="0.25">
      <c r="A232" s="78">
        <f>A231+10</f>
        <v>170</v>
      </c>
      <c r="B232" s="82" t="str">
        <f t="shared" si="274"/>
        <v>170 semi Simi-Quantification of sample: BAID 170</v>
      </c>
      <c r="C232" s="117" t="s">
        <v>32</v>
      </c>
      <c r="D232" s="118"/>
      <c r="E232" s="119"/>
      <c r="F232" s="80" t="str">
        <f t="shared" si="270"/>
        <v>170 Quant Simi-Quantification of sample: BAID 170</v>
      </c>
      <c r="G232" s="117" t="s">
        <v>32</v>
      </c>
      <c r="H232" s="118"/>
      <c r="I232" s="119"/>
    </row>
    <row r="233" spans="1:9" x14ac:dyDescent="0.25">
      <c r="A233" s="78">
        <f t="shared" si="273"/>
        <v>170</v>
      </c>
      <c r="B233" s="82" t="str">
        <f t="shared" si="274"/>
        <v>170 semi Elements</v>
      </c>
      <c r="C233" s="2" t="s">
        <v>0</v>
      </c>
      <c r="D233" s="3" t="s">
        <v>1</v>
      </c>
      <c r="E233" s="2" t="s">
        <v>2</v>
      </c>
      <c r="F233" s="80" t="str">
        <f t="shared" si="270"/>
        <v>170 Quant Elements</v>
      </c>
      <c r="G233" s="2" t="s">
        <v>0</v>
      </c>
      <c r="H233" s="3" t="s">
        <v>1</v>
      </c>
      <c r="I233" s="2" t="s">
        <v>2</v>
      </c>
    </row>
    <row r="234" spans="1:9" x14ac:dyDescent="0.25">
      <c r="A234" s="78">
        <f t="shared" si="273"/>
        <v>170</v>
      </c>
      <c r="B234" s="82" t="str">
        <f t="shared" si="274"/>
        <v>170 semi MgO</v>
      </c>
      <c r="C234" s="4" t="s">
        <v>3</v>
      </c>
      <c r="D234" s="5">
        <v>40.99</v>
      </c>
      <c r="E234" s="6">
        <f t="shared" ref="E234:E242" si="279">D234*(100-D$243)/100</f>
        <v>35.661300000000004</v>
      </c>
      <c r="F234" s="80" t="str">
        <f t="shared" si="270"/>
        <v>170 Quant SiO2</v>
      </c>
      <c r="G234" s="32" t="s">
        <v>5</v>
      </c>
      <c r="H234" s="5">
        <v>43.003999999999998</v>
      </c>
      <c r="I234" s="6">
        <f>H234*(100-H$244)/100</f>
        <v>37.41348</v>
      </c>
    </row>
    <row r="235" spans="1:9" x14ac:dyDescent="0.25">
      <c r="A235" s="78">
        <f t="shared" si="273"/>
        <v>170</v>
      </c>
      <c r="B235" s="82" t="str">
        <f t="shared" si="274"/>
        <v>170 semi Al2O3</v>
      </c>
      <c r="C235" s="4" t="s">
        <v>4</v>
      </c>
      <c r="D235" s="5">
        <v>3.137</v>
      </c>
      <c r="E235" s="6">
        <f t="shared" si="279"/>
        <v>2.72919</v>
      </c>
      <c r="F235" s="80" t="str">
        <f t="shared" si="270"/>
        <v>170 Quant TiO2</v>
      </c>
      <c r="G235" s="13" t="s">
        <v>7</v>
      </c>
      <c r="H235" s="5">
        <v>4.5999999999999999E-2</v>
      </c>
      <c r="I235" s="6">
        <f t="shared" ref="I235:I242" si="280">H235*(100-H$244)/100</f>
        <v>4.002E-2</v>
      </c>
    </row>
    <row r="236" spans="1:9" x14ac:dyDescent="0.25">
      <c r="A236" s="78">
        <f t="shared" si="273"/>
        <v>170</v>
      </c>
      <c r="B236" s="82" t="str">
        <f t="shared" si="274"/>
        <v>170 semi SiO2</v>
      </c>
      <c r="C236" s="4" t="s">
        <v>5</v>
      </c>
      <c r="D236" s="5">
        <v>39.619999999999997</v>
      </c>
      <c r="E236" s="6">
        <f t="shared" si="279"/>
        <v>34.469399999999993</v>
      </c>
      <c r="F236" s="80" t="str">
        <f t="shared" si="270"/>
        <v>170 Quant Al2O3</v>
      </c>
      <c r="G236" s="13" t="s">
        <v>4</v>
      </c>
      <c r="H236" s="5">
        <v>2.0939999999999999</v>
      </c>
      <c r="I236" s="6">
        <f t="shared" si="280"/>
        <v>1.82178</v>
      </c>
    </row>
    <row r="237" spans="1:9" x14ac:dyDescent="0.25">
      <c r="A237" s="78">
        <f t="shared" si="273"/>
        <v>170</v>
      </c>
      <c r="B237" s="82" t="str">
        <f t="shared" si="274"/>
        <v>170 semi CaO</v>
      </c>
      <c r="C237" s="4" t="s">
        <v>6</v>
      </c>
      <c r="D237" s="5">
        <v>2.2469999999999999</v>
      </c>
      <c r="E237" s="6">
        <f t="shared" si="279"/>
        <v>1.9548899999999998</v>
      </c>
      <c r="F237" s="80" t="str">
        <f t="shared" si="270"/>
        <v>170 Quant Fe2O3</v>
      </c>
      <c r="G237" s="13" t="s">
        <v>10</v>
      </c>
      <c r="H237" s="5">
        <v>10.78</v>
      </c>
      <c r="I237" s="6">
        <f t="shared" si="280"/>
        <v>9.3785999999999987</v>
      </c>
    </row>
    <row r="238" spans="1:9" x14ac:dyDescent="0.25">
      <c r="A238" s="78">
        <f t="shared" si="273"/>
        <v>170</v>
      </c>
      <c r="B238" s="82" t="str">
        <f t="shared" si="274"/>
        <v>170 semi TiO2</v>
      </c>
      <c r="C238" s="4" t="s">
        <v>7</v>
      </c>
      <c r="D238" s="5">
        <v>6.4070000000000002E-2</v>
      </c>
      <c r="E238" s="6">
        <f t="shared" si="279"/>
        <v>5.5740900000000003E-2</v>
      </c>
      <c r="F238" s="80" t="str">
        <f t="shared" si="270"/>
        <v>170 Quant MnO</v>
      </c>
      <c r="G238" s="13" t="s">
        <v>9</v>
      </c>
      <c r="H238" s="5">
        <v>0.151</v>
      </c>
      <c r="I238" s="6">
        <f t="shared" si="280"/>
        <v>0.13137000000000001</v>
      </c>
    </row>
    <row r="239" spans="1:9" x14ac:dyDescent="0.25">
      <c r="A239" s="78">
        <f t="shared" si="273"/>
        <v>170</v>
      </c>
      <c r="B239" s="82" t="str">
        <f t="shared" si="274"/>
        <v>170 semi Cr2O3</v>
      </c>
      <c r="C239" s="4" t="s">
        <v>8</v>
      </c>
      <c r="D239" s="5">
        <v>0.73299999999999998</v>
      </c>
      <c r="E239" s="6">
        <f t="shared" si="279"/>
        <v>0.63771</v>
      </c>
      <c r="F239" s="80" t="str">
        <f t="shared" si="270"/>
        <v>170 Quant MgO</v>
      </c>
      <c r="G239" s="13" t="s">
        <v>3</v>
      </c>
      <c r="H239" s="5">
        <v>41.819000000000003</v>
      </c>
      <c r="I239" s="6">
        <f t="shared" si="280"/>
        <v>36.382530000000003</v>
      </c>
    </row>
    <row r="240" spans="1:9" x14ac:dyDescent="0.25">
      <c r="A240" s="78">
        <f t="shared" si="273"/>
        <v>170</v>
      </c>
      <c r="B240" s="82" t="str">
        <f t="shared" si="274"/>
        <v>170 semi MnO</v>
      </c>
      <c r="C240" s="4" t="s">
        <v>9</v>
      </c>
      <c r="D240" s="5">
        <v>0.19570000000000001</v>
      </c>
      <c r="E240" s="6">
        <f t="shared" si="279"/>
        <v>0.17025899999999999</v>
      </c>
      <c r="F240" s="80" t="str">
        <f t="shared" si="270"/>
        <v>170 Quant CaO</v>
      </c>
      <c r="G240" s="13" t="s">
        <v>6</v>
      </c>
      <c r="H240" s="5">
        <v>2.0720000000000001</v>
      </c>
      <c r="I240" s="6">
        <f t="shared" si="280"/>
        <v>1.80264</v>
      </c>
    </row>
    <row r="241" spans="1:9" x14ac:dyDescent="0.25">
      <c r="A241" s="78">
        <f t="shared" si="273"/>
        <v>170</v>
      </c>
      <c r="B241" s="82" t="str">
        <f t="shared" si="274"/>
        <v>170 semi Fe2O3</v>
      </c>
      <c r="C241" s="4" t="s">
        <v>10</v>
      </c>
      <c r="D241" s="5">
        <v>12.58</v>
      </c>
      <c r="E241" s="6">
        <f t="shared" si="279"/>
        <v>10.944600000000001</v>
      </c>
      <c r="F241" s="80" t="str">
        <f t="shared" si="270"/>
        <v>170 Quant Na2O</v>
      </c>
      <c r="G241" s="13" t="s">
        <v>26</v>
      </c>
      <c r="H241" s="5">
        <v>1.6E-2</v>
      </c>
      <c r="I241" s="6">
        <f t="shared" si="280"/>
        <v>1.3920000000000002E-2</v>
      </c>
    </row>
    <row r="242" spans="1:9" x14ac:dyDescent="0.25">
      <c r="A242" s="78">
        <f t="shared" si="273"/>
        <v>170</v>
      </c>
      <c r="B242" s="82" t="str">
        <f t="shared" si="274"/>
        <v>170 semi NiO</v>
      </c>
      <c r="C242" s="4" t="s">
        <v>11</v>
      </c>
      <c r="D242" s="5">
        <v>0.442</v>
      </c>
      <c r="E242" s="6">
        <f t="shared" si="279"/>
        <v>0.38453999999999999</v>
      </c>
      <c r="F242" s="80" t="str">
        <f t="shared" si="270"/>
        <v>170 Quant K2O</v>
      </c>
      <c r="G242" s="13" t="s">
        <v>13</v>
      </c>
      <c r="H242" s="5">
        <v>1.2E-2</v>
      </c>
      <c r="I242" s="6">
        <f t="shared" si="280"/>
        <v>1.044E-2</v>
      </c>
    </row>
    <row r="243" spans="1:9" x14ac:dyDescent="0.25">
      <c r="A243" s="78">
        <f t="shared" si="273"/>
        <v>170</v>
      </c>
      <c r="B243" s="82" t="str">
        <f t="shared" si="274"/>
        <v>170 semi LOI</v>
      </c>
      <c r="C243" s="4" t="s">
        <v>12</v>
      </c>
      <c r="D243" s="5">
        <v>13</v>
      </c>
      <c r="E243" s="5"/>
      <c r="F243" s="80" t="str">
        <f t="shared" si="270"/>
        <v>170 Quant P2O5</v>
      </c>
      <c r="G243" s="13" t="s">
        <v>35</v>
      </c>
      <c r="H243" s="5">
        <v>5.0000000000000001E-3</v>
      </c>
      <c r="I243" s="10">
        <f>H243*(100-H$244)/100</f>
        <v>4.3499999999999997E-3</v>
      </c>
    </row>
    <row r="244" spans="1:9" x14ac:dyDescent="0.25">
      <c r="A244" s="78">
        <f t="shared" si="273"/>
        <v>170</v>
      </c>
      <c r="B244" s="82" t="str">
        <f t="shared" si="274"/>
        <v xml:space="preserve">170 semi </v>
      </c>
      <c r="C244" s="29"/>
      <c r="D244" s="11"/>
      <c r="E244" s="11"/>
      <c r="F244" s="80" t="str">
        <f t="shared" si="270"/>
        <v>170 Quant LOI</v>
      </c>
      <c r="G244" s="4" t="s">
        <v>12</v>
      </c>
      <c r="H244" s="5">
        <v>13</v>
      </c>
      <c r="I244" s="5"/>
    </row>
    <row r="245" spans="1:9" x14ac:dyDescent="0.25">
      <c r="A245" s="78">
        <f t="shared" si="273"/>
        <v>170</v>
      </c>
      <c r="B245" s="82" t="str">
        <f t="shared" si="274"/>
        <v xml:space="preserve">170 semi </v>
      </c>
      <c r="F245" s="80" t="str">
        <f t="shared" si="270"/>
        <v xml:space="preserve">170 Quant </v>
      </c>
    </row>
    <row r="246" spans="1:9" x14ac:dyDescent="0.25">
      <c r="A246" s="78">
        <f t="shared" si="273"/>
        <v>170</v>
      </c>
      <c r="B246" s="82" t="str">
        <f t="shared" si="274"/>
        <v xml:space="preserve">170 semi </v>
      </c>
      <c r="F246" s="80" t="str">
        <f t="shared" si="270"/>
        <v xml:space="preserve">170 Quant </v>
      </c>
    </row>
    <row r="247" spans="1:9" x14ac:dyDescent="0.25">
      <c r="A247" s="78">
        <f>A246+10</f>
        <v>180</v>
      </c>
      <c r="B247" s="82" t="str">
        <f t="shared" si="274"/>
        <v>180 semi Simi-Quantification of sample: BAID 180</v>
      </c>
      <c r="C247" s="117" t="s">
        <v>33</v>
      </c>
      <c r="D247" s="118"/>
      <c r="E247" s="119"/>
      <c r="F247" s="80" t="str">
        <f t="shared" si="270"/>
        <v>180 Quant Quantification of sample: BAID 180</v>
      </c>
      <c r="G247" s="120" t="s">
        <v>183</v>
      </c>
      <c r="H247" s="120"/>
      <c r="I247" s="120"/>
    </row>
    <row r="248" spans="1:9" x14ac:dyDescent="0.25">
      <c r="A248" s="78">
        <f t="shared" si="273"/>
        <v>180</v>
      </c>
      <c r="B248" s="82" t="str">
        <f t="shared" si="274"/>
        <v>180 semi Elements</v>
      </c>
      <c r="C248" s="2" t="s">
        <v>0</v>
      </c>
      <c r="D248" s="3" t="s">
        <v>1</v>
      </c>
      <c r="E248" s="2" t="s">
        <v>2</v>
      </c>
      <c r="F248" s="80" t="str">
        <f t="shared" si="270"/>
        <v>180 Quant Elements</v>
      </c>
      <c r="G248" s="2" t="s">
        <v>0</v>
      </c>
      <c r="H248" s="3" t="s">
        <v>1</v>
      </c>
      <c r="I248" s="2" t="s">
        <v>2</v>
      </c>
    </row>
    <row r="249" spans="1:9" x14ac:dyDescent="0.25">
      <c r="A249" s="78">
        <f t="shared" si="273"/>
        <v>180</v>
      </c>
      <c r="B249" s="82" t="str">
        <f t="shared" si="274"/>
        <v>180 semi Na2O</v>
      </c>
      <c r="C249" s="4" t="s">
        <v>26</v>
      </c>
      <c r="D249" s="5">
        <v>0.13900000000000001</v>
      </c>
      <c r="E249" s="6">
        <f t="shared" ref="E249:E258" si="281">D249*(100-D$259)/100</f>
        <v>0.12232000000000001</v>
      </c>
      <c r="F249" s="80" t="str">
        <f t="shared" si="270"/>
        <v>180 Quant SiO2</v>
      </c>
      <c r="G249" s="13" t="s">
        <v>5</v>
      </c>
      <c r="H249" s="5">
        <v>44.4</v>
      </c>
      <c r="I249" s="10">
        <f>H249*(100-H$259)/100</f>
        <v>39.071999999999996</v>
      </c>
    </row>
    <row r="250" spans="1:9" x14ac:dyDescent="0.25">
      <c r="A250" s="78">
        <f t="shared" si="273"/>
        <v>180</v>
      </c>
      <c r="B250" s="82" t="str">
        <f t="shared" si="274"/>
        <v>180 semi MgO</v>
      </c>
      <c r="C250" s="4" t="s">
        <v>3</v>
      </c>
      <c r="D250" s="5">
        <v>41.51</v>
      </c>
      <c r="E250" s="6">
        <f t="shared" si="281"/>
        <v>36.528799999999997</v>
      </c>
      <c r="F250" s="80" t="str">
        <f t="shared" si="270"/>
        <v>180 Quant TiO2</v>
      </c>
      <c r="G250" s="13" t="s">
        <v>7</v>
      </c>
      <c r="H250" s="5">
        <v>9.6000000000000002E-2</v>
      </c>
      <c r="I250" s="10">
        <f t="shared" ref="I250:I258" si="282">H250*(100-H$259)/100</f>
        <v>8.448E-2</v>
      </c>
    </row>
    <row r="251" spans="1:9" x14ac:dyDescent="0.25">
      <c r="A251" s="78">
        <f t="shared" si="273"/>
        <v>180</v>
      </c>
      <c r="B251" s="82" t="str">
        <f t="shared" si="274"/>
        <v>180 semi Al2O3</v>
      </c>
      <c r="C251" s="4" t="s">
        <v>4</v>
      </c>
      <c r="D251" s="5">
        <v>2.2959999999999998</v>
      </c>
      <c r="E251" s="6">
        <f t="shared" si="281"/>
        <v>2.0204799999999996</v>
      </c>
      <c r="F251" s="80" t="str">
        <f t="shared" ref="F251:F314" si="283">A251&amp;" Quant "&amp;G251</f>
        <v>180 Quant Al2O3</v>
      </c>
      <c r="G251" s="13" t="s">
        <v>4</v>
      </c>
      <c r="H251" s="5">
        <v>1.395</v>
      </c>
      <c r="I251" s="10">
        <f t="shared" si="282"/>
        <v>1.2276</v>
      </c>
    </row>
    <row r="252" spans="1:9" x14ac:dyDescent="0.25">
      <c r="A252" s="78">
        <f t="shared" si="273"/>
        <v>180</v>
      </c>
      <c r="B252" s="82" t="str">
        <f t="shared" si="274"/>
        <v>180 semi SiO2</v>
      </c>
      <c r="C252" s="4" t="s">
        <v>5</v>
      </c>
      <c r="D252" s="5">
        <v>41.33</v>
      </c>
      <c r="E252" s="6">
        <f t="shared" si="281"/>
        <v>36.370399999999997</v>
      </c>
      <c r="F252" s="80" t="str">
        <f t="shared" si="283"/>
        <v>180 Quant Fe2O3</v>
      </c>
      <c r="G252" s="13" t="s">
        <v>10</v>
      </c>
      <c r="H252" s="5">
        <v>9.5939999999999994</v>
      </c>
      <c r="I252" s="10">
        <f t="shared" si="282"/>
        <v>8.4427199999999996</v>
      </c>
    </row>
    <row r="253" spans="1:9" x14ac:dyDescent="0.25">
      <c r="A253" s="78">
        <f t="shared" si="273"/>
        <v>180</v>
      </c>
      <c r="B253" s="82" t="str">
        <f t="shared" si="274"/>
        <v>180 semi CaO</v>
      </c>
      <c r="C253" s="4" t="s">
        <v>6</v>
      </c>
      <c r="D253" s="5">
        <v>2.266</v>
      </c>
      <c r="E253" s="6">
        <f t="shared" si="281"/>
        <v>1.9940800000000001</v>
      </c>
      <c r="F253" s="80" t="str">
        <f t="shared" si="283"/>
        <v>180 Quant MnO</v>
      </c>
      <c r="G253" s="13" t="s">
        <v>9</v>
      </c>
      <c r="H253" s="5">
        <v>0.13600000000000001</v>
      </c>
      <c r="I253" s="10">
        <f t="shared" si="282"/>
        <v>0.11967999999999999</v>
      </c>
    </row>
    <row r="254" spans="1:9" x14ac:dyDescent="0.25">
      <c r="A254" s="78">
        <f t="shared" si="273"/>
        <v>180</v>
      </c>
      <c r="B254" s="82" t="str">
        <f t="shared" si="274"/>
        <v>180 semi TiO2</v>
      </c>
      <c r="C254" s="4" t="s">
        <v>7</v>
      </c>
      <c r="D254" s="5">
        <v>0.12429999999999999</v>
      </c>
      <c r="E254" s="6">
        <f t="shared" si="281"/>
        <v>0.109384</v>
      </c>
      <c r="F254" s="80" t="str">
        <f t="shared" si="283"/>
        <v>180 Quant MgO</v>
      </c>
      <c r="G254" s="13" t="s">
        <v>3</v>
      </c>
      <c r="H254" s="5">
        <v>42.271000000000001</v>
      </c>
      <c r="I254" s="10">
        <f t="shared" si="282"/>
        <v>37.198479999999996</v>
      </c>
    </row>
    <row r="255" spans="1:9" x14ac:dyDescent="0.25">
      <c r="A255" s="78">
        <f t="shared" si="273"/>
        <v>180</v>
      </c>
      <c r="B255" s="82" t="str">
        <f t="shared" si="274"/>
        <v>180 semi Cr2O3</v>
      </c>
      <c r="C255" s="4" t="s">
        <v>8</v>
      </c>
      <c r="D255" s="5">
        <v>0.45169999999999999</v>
      </c>
      <c r="E255" s="6">
        <f t="shared" si="281"/>
        <v>0.39749600000000002</v>
      </c>
      <c r="F255" s="80" t="str">
        <f t="shared" si="283"/>
        <v>180 Quant CaO</v>
      </c>
      <c r="G255" s="13" t="s">
        <v>6</v>
      </c>
      <c r="H255" s="5">
        <v>2.1190000000000002</v>
      </c>
      <c r="I255" s="10">
        <f t="shared" si="282"/>
        <v>1.8647200000000002</v>
      </c>
    </row>
    <row r="256" spans="1:9" x14ac:dyDescent="0.25">
      <c r="A256" s="78">
        <f t="shared" si="273"/>
        <v>180</v>
      </c>
      <c r="B256" s="82" t="str">
        <f t="shared" si="274"/>
        <v>180 semi MnO</v>
      </c>
      <c r="C256" s="4" t="s">
        <v>9</v>
      </c>
      <c r="D256" s="5">
        <v>0.16969999999999999</v>
      </c>
      <c r="E256" s="6">
        <f t="shared" si="281"/>
        <v>0.149336</v>
      </c>
      <c r="F256" s="80" t="str">
        <f t="shared" si="283"/>
        <v>180 Quant Na2O</v>
      </c>
      <c r="G256" s="13" t="s">
        <v>26</v>
      </c>
      <c r="H256" s="5">
        <v>-2.9000000000000001E-2</v>
      </c>
      <c r="I256" s="10">
        <f t="shared" si="282"/>
        <v>-2.5520000000000001E-2</v>
      </c>
    </row>
    <row r="257" spans="1:9" x14ac:dyDescent="0.25">
      <c r="A257" s="78">
        <f t="shared" si="273"/>
        <v>180</v>
      </c>
      <c r="B257" s="82" t="str">
        <f t="shared" si="274"/>
        <v>180 semi Fe2O3</v>
      </c>
      <c r="C257" s="7" t="s">
        <v>10</v>
      </c>
      <c r="D257" s="5">
        <v>11.25</v>
      </c>
      <c r="E257" s="6">
        <f t="shared" si="281"/>
        <v>9.9</v>
      </c>
      <c r="F257" s="80" t="str">
        <f t="shared" si="283"/>
        <v>180 Quant K2O</v>
      </c>
      <c r="G257" s="13" t="s">
        <v>13</v>
      </c>
      <c r="H257" s="5">
        <v>1.4999999999999999E-2</v>
      </c>
      <c r="I257" s="10">
        <f t="shared" si="282"/>
        <v>1.3199999999999998E-2</v>
      </c>
    </row>
    <row r="258" spans="1:9" x14ac:dyDescent="0.25">
      <c r="A258" s="78">
        <f t="shared" si="273"/>
        <v>180</v>
      </c>
      <c r="B258" s="82" t="str">
        <f t="shared" si="274"/>
        <v>180 semi NiO</v>
      </c>
      <c r="C258" s="4" t="s">
        <v>11</v>
      </c>
      <c r="D258" s="5">
        <v>0.4718</v>
      </c>
      <c r="E258" s="6">
        <f t="shared" si="281"/>
        <v>0.415184</v>
      </c>
      <c r="F258" s="80" t="str">
        <f t="shared" si="283"/>
        <v>180 Quant P2O5</v>
      </c>
      <c r="G258" s="13" t="s">
        <v>35</v>
      </c>
      <c r="H258" s="5">
        <v>4.0000000000000001E-3</v>
      </c>
      <c r="I258" s="10">
        <f t="shared" si="282"/>
        <v>3.5199999999999997E-3</v>
      </c>
    </row>
    <row r="259" spans="1:9" x14ac:dyDescent="0.25">
      <c r="A259" s="78">
        <f t="shared" si="273"/>
        <v>180</v>
      </c>
      <c r="B259" s="82" t="str">
        <f t="shared" si="274"/>
        <v>180 semi LOI</v>
      </c>
      <c r="C259" s="4" t="s">
        <v>12</v>
      </c>
      <c r="D259" s="5">
        <v>12</v>
      </c>
      <c r="E259" s="5"/>
      <c r="F259" s="80" t="str">
        <f t="shared" si="283"/>
        <v>180 Quant LOI</v>
      </c>
      <c r="G259" s="4" t="s">
        <v>12</v>
      </c>
      <c r="H259" s="5">
        <v>12</v>
      </c>
      <c r="I259" s="5"/>
    </row>
    <row r="260" spans="1:9" x14ac:dyDescent="0.25">
      <c r="A260" s="78">
        <f t="shared" si="273"/>
        <v>180</v>
      </c>
      <c r="B260" s="82" t="str">
        <f t="shared" si="274"/>
        <v xml:space="preserve">180 semi </v>
      </c>
      <c r="F260" s="80" t="str">
        <f t="shared" si="283"/>
        <v xml:space="preserve">180 Quant </v>
      </c>
    </row>
    <row r="261" spans="1:9" x14ac:dyDescent="0.25">
      <c r="A261" s="78">
        <f t="shared" si="273"/>
        <v>180</v>
      </c>
      <c r="B261" s="82" t="str">
        <f t="shared" si="274"/>
        <v xml:space="preserve">180 semi </v>
      </c>
      <c r="E261" s="16"/>
      <c r="F261" s="80" t="str">
        <f t="shared" si="283"/>
        <v xml:space="preserve">180 Quant </v>
      </c>
    </row>
    <row r="262" spans="1:9" x14ac:dyDescent="0.25">
      <c r="A262" s="78">
        <f>A261+10</f>
        <v>190</v>
      </c>
      <c r="B262" s="82" t="str">
        <f t="shared" ref="B262:B325" si="284">A262&amp;" semi "&amp;C262</f>
        <v>190 semi Simi-Quantification of sample: BAID 190</v>
      </c>
      <c r="C262" s="117" t="s">
        <v>34</v>
      </c>
      <c r="D262" s="118"/>
      <c r="E262" s="119"/>
      <c r="F262" s="80" t="str">
        <f t="shared" si="283"/>
        <v>190 Quant Quantification of sample: BAID 190</v>
      </c>
      <c r="G262" s="117" t="s">
        <v>200</v>
      </c>
      <c r="H262" s="118"/>
      <c r="I262" s="119"/>
    </row>
    <row r="263" spans="1:9" x14ac:dyDescent="0.25">
      <c r="A263" s="78">
        <f t="shared" ref="A263:A325" si="285">A262</f>
        <v>190</v>
      </c>
      <c r="B263" s="82" t="str">
        <f t="shared" si="284"/>
        <v>190 semi Elements</v>
      </c>
      <c r="C263" s="2" t="s">
        <v>0</v>
      </c>
      <c r="D263" s="3" t="s">
        <v>1</v>
      </c>
      <c r="E263" s="2" t="s">
        <v>2</v>
      </c>
      <c r="F263" s="80" t="str">
        <f t="shared" si="283"/>
        <v>190 Quant Elements</v>
      </c>
      <c r="G263" s="2" t="s">
        <v>0</v>
      </c>
      <c r="H263" s="3" t="s">
        <v>1</v>
      </c>
      <c r="I263" s="2" t="s">
        <v>2</v>
      </c>
    </row>
    <row r="264" spans="1:9" x14ac:dyDescent="0.25">
      <c r="A264" s="78">
        <f t="shared" si="285"/>
        <v>190</v>
      </c>
      <c r="B264" s="82" t="str">
        <f t="shared" si="284"/>
        <v>190 semi MgO</v>
      </c>
      <c r="C264" s="13" t="s">
        <v>3</v>
      </c>
      <c r="D264" s="5">
        <v>43.51</v>
      </c>
      <c r="E264" s="6">
        <f t="shared" ref="E264:E271" si="286">D264*(100-D$272)/100</f>
        <v>37.418599999999998</v>
      </c>
      <c r="F264" s="80" t="str">
        <f t="shared" si="283"/>
        <v>190 Quant SiO2</v>
      </c>
      <c r="G264" s="13" t="s">
        <v>5</v>
      </c>
      <c r="H264" s="5">
        <v>98.798000000000002</v>
      </c>
      <c r="I264" s="10">
        <f t="shared" ref="I264:I273" si="287">H264*(100-H$274)/100</f>
        <v>84.966280000000012</v>
      </c>
    </row>
    <row r="265" spans="1:9" x14ac:dyDescent="0.25">
      <c r="A265" s="78">
        <f t="shared" si="285"/>
        <v>190</v>
      </c>
      <c r="B265" s="82" t="str">
        <f t="shared" si="284"/>
        <v>190 semi Al2O3</v>
      </c>
      <c r="C265" s="13" t="s">
        <v>4</v>
      </c>
      <c r="D265" s="5">
        <v>1.552</v>
      </c>
      <c r="E265" s="6">
        <f t="shared" si="286"/>
        <v>1.3347200000000001</v>
      </c>
      <c r="F265" s="80" t="str">
        <f t="shared" si="283"/>
        <v>190 Quant TiO2</v>
      </c>
      <c r="G265" s="13" t="s">
        <v>7</v>
      </c>
      <c r="H265" s="5">
        <v>1.2999999999999999E-2</v>
      </c>
      <c r="I265" s="10">
        <f t="shared" si="287"/>
        <v>1.1179999999999999E-2</v>
      </c>
    </row>
    <row r="266" spans="1:9" x14ac:dyDescent="0.25">
      <c r="A266" s="78">
        <f t="shared" si="285"/>
        <v>190</v>
      </c>
      <c r="B266" s="82" t="str">
        <f t="shared" si="284"/>
        <v>190 semi SiO2</v>
      </c>
      <c r="C266" s="13" t="s">
        <v>5</v>
      </c>
      <c r="D266" s="5">
        <v>40.06</v>
      </c>
      <c r="E266" s="6">
        <f t="shared" si="286"/>
        <v>34.451600000000006</v>
      </c>
      <c r="F266" s="80" t="str">
        <f t="shared" si="283"/>
        <v>190 Quant Al2O3</v>
      </c>
      <c r="G266" s="13" t="s">
        <v>4</v>
      </c>
      <c r="H266" s="5">
        <v>-1.913</v>
      </c>
      <c r="I266" s="10">
        <f t="shared" si="287"/>
        <v>-1.6451800000000001</v>
      </c>
    </row>
    <row r="267" spans="1:9" x14ac:dyDescent="0.25">
      <c r="A267" s="78">
        <f t="shared" si="285"/>
        <v>190</v>
      </c>
      <c r="B267" s="82" t="str">
        <f t="shared" si="284"/>
        <v>190 semi CaO</v>
      </c>
      <c r="C267" s="13" t="s">
        <v>6</v>
      </c>
      <c r="D267" s="5">
        <v>0.59860000000000002</v>
      </c>
      <c r="E267" s="6">
        <f t="shared" si="286"/>
        <v>0.51479600000000003</v>
      </c>
      <c r="F267" s="80" t="str">
        <f t="shared" si="283"/>
        <v>190 Quant Fe2O3</v>
      </c>
      <c r="G267" s="13" t="s">
        <v>10</v>
      </c>
      <c r="H267" s="5">
        <v>1.135</v>
      </c>
      <c r="I267" s="10">
        <f t="shared" si="287"/>
        <v>0.97609999999999997</v>
      </c>
    </row>
    <row r="268" spans="1:9" x14ac:dyDescent="0.25">
      <c r="A268" s="78">
        <f t="shared" si="285"/>
        <v>190</v>
      </c>
      <c r="B268" s="82" t="str">
        <f t="shared" si="284"/>
        <v>190 semi Cr2O3</v>
      </c>
      <c r="C268" s="13" t="s">
        <v>8</v>
      </c>
      <c r="D268" s="5">
        <v>0.51459999999999995</v>
      </c>
      <c r="E268" s="6">
        <f t="shared" si="286"/>
        <v>0.44255599999999995</v>
      </c>
      <c r="F268" s="80" t="str">
        <f t="shared" si="283"/>
        <v>190 Quant MnO</v>
      </c>
      <c r="G268" s="13" t="s">
        <v>9</v>
      </c>
      <c r="H268" s="5">
        <v>0.82699999999999996</v>
      </c>
      <c r="I268" s="10">
        <f t="shared" si="287"/>
        <v>0.71121999999999996</v>
      </c>
    </row>
    <row r="269" spans="1:9" x14ac:dyDescent="0.25">
      <c r="A269" s="78">
        <f t="shared" si="285"/>
        <v>190</v>
      </c>
      <c r="B269" s="82" t="str">
        <f t="shared" si="284"/>
        <v>190 semi MnO</v>
      </c>
      <c r="C269" s="13" t="s">
        <v>9</v>
      </c>
      <c r="D269" s="5">
        <v>0.17180000000000001</v>
      </c>
      <c r="E269" s="6">
        <f t="shared" si="286"/>
        <v>0.14774800000000002</v>
      </c>
      <c r="F269" s="80" t="str">
        <f t="shared" si="283"/>
        <v>190 Quant MgO</v>
      </c>
      <c r="G269" s="13" t="s">
        <v>3</v>
      </c>
      <c r="H269" s="5">
        <v>0.69899999999999995</v>
      </c>
      <c r="I269" s="10">
        <f t="shared" si="287"/>
        <v>0.60114000000000001</v>
      </c>
    </row>
    <row r="270" spans="1:9" x14ac:dyDescent="0.25">
      <c r="A270" s="78">
        <f t="shared" si="285"/>
        <v>190</v>
      </c>
      <c r="B270" s="82" t="str">
        <f t="shared" si="284"/>
        <v>190 semi Fe2O3</v>
      </c>
      <c r="C270" s="13" t="s">
        <v>10</v>
      </c>
      <c r="D270" s="5">
        <v>13.08</v>
      </c>
      <c r="E270" s="6">
        <f t="shared" si="286"/>
        <v>11.248800000000001</v>
      </c>
      <c r="F270" s="80" t="str">
        <f t="shared" si="283"/>
        <v>190 Quant CaO</v>
      </c>
      <c r="G270" s="13" t="s">
        <v>6</v>
      </c>
      <c r="H270" s="5">
        <v>0.39200000000000002</v>
      </c>
      <c r="I270" s="10">
        <f t="shared" si="287"/>
        <v>0.33712000000000003</v>
      </c>
    </row>
    <row r="271" spans="1:9" x14ac:dyDescent="0.25">
      <c r="A271" s="78">
        <f t="shared" si="285"/>
        <v>190</v>
      </c>
      <c r="B271" s="82" t="str">
        <f t="shared" si="284"/>
        <v>190 semi NiO</v>
      </c>
      <c r="C271" s="13" t="s">
        <v>11</v>
      </c>
      <c r="D271" s="5">
        <v>0.51229999999999998</v>
      </c>
      <c r="E271" s="6">
        <f t="shared" si="286"/>
        <v>0.44057800000000003</v>
      </c>
      <c r="F271" s="80" t="str">
        <f t="shared" si="283"/>
        <v>190 Quant Na2O</v>
      </c>
      <c r="G271" s="13" t="s">
        <v>26</v>
      </c>
      <c r="H271" s="5">
        <v>3.3000000000000002E-2</v>
      </c>
      <c r="I271" s="10">
        <f t="shared" si="287"/>
        <v>2.8380000000000002E-2</v>
      </c>
    </row>
    <row r="272" spans="1:9" x14ac:dyDescent="0.25">
      <c r="A272" s="78">
        <f t="shared" si="285"/>
        <v>190</v>
      </c>
      <c r="B272" s="82" t="str">
        <f t="shared" si="284"/>
        <v>190 semi LOI</v>
      </c>
      <c r="C272" s="4" t="s">
        <v>12</v>
      </c>
      <c r="D272" s="5">
        <v>14</v>
      </c>
      <c r="E272" s="5"/>
      <c r="F272" s="80" t="str">
        <f t="shared" si="283"/>
        <v>190 Quant K2O</v>
      </c>
      <c r="G272" s="13" t="s">
        <v>13</v>
      </c>
      <c r="H272" s="5">
        <v>0.02</v>
      </c>
      <c r="I272" s="10">
        <f t="shared" si="287"/>
        <v>1.72E-2</v>
      </c>
    </row>
    <row r="273" spans="1:9" x14ac:dyDescent="0.25">
      <c r="A273" s="78">
        <f t="shared" si="285"/>
        <v>190</v>
      </c>
      <c r="B273" s="82" t="str">
        <f t="shared" si="284"/>
        <v xml:space="preserve">190 semi </v>
      </c>
      <c r="F273" s="80" t="str">
        <f t="shared" si="283"/>
        <v>190 Quant P2O5</v>
      </c>
      <c r="G273" s="13" t="s">
        <v>35</v>
      </c>
      <c r="H273" s="5">
        <v>-4.0000000000000001E-3</v>
      </c>
      <c r="I273" s="10">
        <f t="shared" si="287"/>
        <v>-3.4400000000000003E-3</v>
      </c>
    </row>
    <row r="274" spans="1:9" x14ac:dyDescent="0.25">
      <c r="A274" s="78">
        <f t="shared" si="285"/>
        <v>190</v>
      </c>
      <c r="B274" s="82" t="str">
        <f t="shared" si="284"/>
        <v xml:space="preserve">190 semi </v>
      </c>
      <c r="F274" s="80" t="str">
        <f t="shared" si="283"/>
        <v>190 Quant LOI</v>
      </c>
      <c r="G274" s="4" t="s">
        <v>12</v>
      </c>
      <c r="H274" s="5">
        <v>14</v>
      </c>
      <c r="I274" s="5"/>
    </row>
    <row r="275" spans="1:9" x14ac:dyDescent="0.25">
      <c r="A275" s="78">
        <f t="shared" si="285"/>
        <v>190</v>
      </c>
      <c r="B275" s="82" t="str">
        <f t="shared" si="284"/>
        <v xml:space="preserve">190 semi </v>
      </c>
      <c r="F275" s="80" t="str">
        <f t="shared" si="283"/>
        <v xml:space="preserve">190 Quant </v>
      </c>
    </row>
    <row r="276" spans="1:9" x14ac:dyDescent="0.25">
      <c r="A276" s="78">
        <f>A275+10</f>
        <v>200</v>
      </c>
      <c r="B276" s="82" t="str">
        <f t="shared" si="284"/>
        <v>200 semi Simi-Quantification of sample: BAID 200</v>
      </c>
      <c r="C276" s="117" t="s">
        <v>36</v>
      </c>
      <c r="D276" s="118"/>
      <c r="E276" s="119"/>
      <c r="F276" s="80" t="str">
        <f t="shared" si="283"/>
        <v>200 Quant Simi-Quantification of sample: BAID 200</v>
      </c>
      <c r="G276" s="117" t="s">
        <v>36</v>
      </c>
      <c r="H276" s="118"/>
      <c r="I276" s="119"/>
    </row>
    <row r="277" spans="1:9" x14ac:dyDescent="0.25">
      <c r="A277" s="78">
        <f t="shared" si="285"/>
        <v>200</v>
      </c>
      <c r="B277" s="82" t="str">
        <f t="shared" si="284"/>
        <v>200 semi Elements</v>
      </c>
      <c r="C277" s="2" t="s">
        <v>0</v>
      </c>
      <c r="D277" s="3" t="s">
        <v>1</v>
      </c>
      <c r="E277" s="2" t="s">
        <v>2</v>
      </c>
      <c r="F277" s="80" t="str">
        <f t="shared" si="283"/>
        <v>200 Quant Elements</v>
      </c>
      <c r="G277" s="2" t="s">
        <v>0</v>
      </c>
      <c r="H277" s="3" t="s">
        <v>1</v>
      </c>
      <c r="I277" s="2" t="s">
        <v>2</v>
      </c>
    </row>
    <row r="278" spans="1:9" x14ac:dyDescent="0.25">
      <c r="A278" s="78">
        <f t="shared" si="285"/>
        <v>200</v>
      </c>
      <c r="B278" s="82" t="str">
        <f t="shared" si="284"/>
        <v>200 semi Na2O</v>
      </c>
      <c r="C278" s="13" t="s">
        <v>26</v>
      </c>
      <c r="D278" s="5">
        <v>0.3054</v>
      </c>
      <c r="E278" s="10">
        <f t="shared" ref="E278:E289" si="288">D278*(100-D$290)/100</f>
        <v>0.27485999999999999</v>
      </c>
      <c r="F278" s="80" t="str">
        <f t="shared" si="283"/>
        <v>200 Quant SiO2</v>
      </c>
      <c r="G278" s="13" t="s">
        <v>5</v>
      </c>
      <c r="H278" s="5">
        <v>45.399000000000001</v>
      </c>
      <c r="I278" s="10">
        <f>H278*(100-H$288)/100</f>
        <v>40.859099999999998</v>
      </c>
    </row>
    <row r="279" spans="1:9" x14ac:dyDescent="0.25">
      <c r="A279" s="78">
        <f t="shared" si="285"/>
        <v>200</v>
      </c>
      <c r="B279" s="82" t="str">
        <f t="shared" si="284"/>
        <v>200 semi MgO</v>
      </c>
      <c r="C279" s="13" t="s">
        <v>3</v>
      </c>
      <c r="D279" s="5">
        <v>35.979999999999997</v>
      </c>
      <c r="E279" s="10">
        <f t="shared" si="288"/>
        <v>32.381999999999998</v>
      </c>
      <c r="F279" s="80" t="str">
        <f t="shared" si="283"/>
        <v>200 Quant TiO2</v>
      </c>
      <c r="G279" s="13" t="s">
        <v>7</v>
      </c>
      <c r="H279" s="5">
        <v>0.1</v>
      </c>
      <c r="I279" s="10">
        <f t="shared" ref="I279:I287" si="289">H279*(100-H$288)/100</f>
        <v>0.09</v>
      </c>
    </row>
    <row r="280" spans="1:9" x14ac:dyDescent="0.25">
      <c r="A280" s="78">
        <f t="shared" si="285"/>
        <v>200</v>
      </c>
      <c r="B280" s="82" t="str">
        <f t="shared" si="284"/>
        <v>200 semi Al2O3</v>
      </c>
      <c r="C280" s="13" t="s">
        <v>4</v>
      </c>
      <c r="D280" s="5">
        <v>4.8070000000000004</v>
      </c>
      <c r="E280" s="10">
        <f t="shared" si="288"/>
        <v>4.3263000000000007</v>
      </c>
      <c r="F280" s="80" t="str">
        <f t="shared" si="283"/>
        <v>200 Quant Al2O3</v>
      </c>
      <c r="G280" s="13" t="s">
        <v>4</v>
      </c>
      <c r="H280" s="5">
        <v>3.657</v>
      </c>
      <c r="I280" s="10">
        <f t="shared" si="289"/>
        <v>3.2913000000000001</v>
      </c>
    </row>
    <row r="281" spans="1:9" x14ac:dyDescent="0.25">
      <c r="A281" s="78">
        <f t="shared" si="285"/>
        <v>200</v>
      </c>
      <c r="B281" s="82" t="str">
        <f t="shared" si="284"/>
        <v>200 semi SiO2</v>
      </c>
      <c r="C281" s="13" t="s">
        <v>5</v>
      </c>
      <c r="D281" s="5">
        <v>41.99</v>
      </c>
      <c r="E281" s="10">
        <f t="shared" si="288"/>
        <v>37.791000000000004</v>
      </c>
      <c r="F281" s="80" t="str">
        <f t="shared" si="283"/>
        <v>200 Quant Fe2O3</v>
      </c>
      <c r="G281" s="13" t="s">
        <v>10</v>
      </c>
      <c r="H281" s="5">
        <v>8.3040000000000003</v>
      </c>
      <c r="I281" s="10">
        <f t="shared" si="289"/>
        <v>7.4736000000000002</v>
      </c>
    </row>
    <row r="282" spans="1:9" x14ac:dyDescent="0.25">
      <c r="A282" s="78">
        <f t="shared" si="285"/>
        <v>200</v>
      </c>
      <c r="B282" s="82" t="str">
        <f t="shared" si="284"/>
        <v>200 semi P2O5</v>
      </c>
      <c r="C282" s="13" t="s">
        <v>35</v>
      </c>
      <c r="D282" s="5">
        <v>3.1449999999999999E-2</v>
      </c>
      <c r="E282" s="10">
        <f t="shared" si="288"/>
        <v>2.8304999999999997E-2</v>
      </c>
      <c r="F282" s="80" t="str">
        <f t="shared" si="283"/>
        <v>200 Quant MnO</v>
      </c>
      <c r="G282" s="13" t="s">
        <v>9</v>
      </c>
      <c r="H282" s="5">
        <v>0.12</v>
      </c>
      <c r="I282" s="10">
        <f t="shared" si="289"/>
        <v>0.10799999999999998</v>
      </c>
    </row>
    <row r="283" spans="1:9" x14ac:dyDescent="0.25">
      <c r="A283" s="78">
        <f t="shared" si="285"/>
        <v>200</v>
      </c>
      <c r="B283" s="82" t="str">
        <f t="shared" si="284"/>
        <v>200 semi K2O</v>
      </c>
      <c r="C283" s="13" t="s">
        <v>13</v>
      </c>
      <c r="D283" s="5">
        <v>0.17460000000000001</v>
      </c>
      <c r="E283" s="10">
        <f t="shared" si="288"/>
        <v>0.15714</v>
      </c>
      <c r="F283" s="80" t="str">
        <f t="shared" si="283"/>
        <v>200 Quant MgO</v>
      </c>
      <c r="G283" s="13" t="s">
        <v>3</v>
      </c>
      <c r="H283" s="5">
        <v>36.454000000000001</v>
      </c>
      <c r="I283" s="10">
        <f t="shared" si="289"/>
        <v>32.808599999999998</v>
      </c>
    </row>
    <row r="284" spans="1:9" x14ac:dyDescent="0.25">
      <c r="A284" s="78">
        <f t="shared" si="285"/>
        <v>200</v>
      </c>
      <c r="B284" s="82" t="str">
        <f t="shared" si="284"/>
        <v>200 semi CaO</v>
      </c>
      <c r="C284" s="13" t="s">
        <v>6</v>
      </c>
      <c r="D284" s="5">
        <v>5.8860000000000001</v>
      </c>
      <c r="E284" s="10">
        <f t="shared" si="288"/>
        <v>5.2973999999999997</v>
      </c>
      <c r="F284" s="80" t="str">
        <f t="shared" si="283"/>
        <v>200 Quant CaO</v>
      </c>
      <c r="G284" s="13" t="s">
        <v>6</v>
      </c>
      <c r="H284" s="5">
        <v>5.4580000000000002</v>
      </c>
      <c r="I284" s="10">
        <f t="shared" si="289"/>
        <v>4.9122000000000003</v>
      </c>
    </row>
    <row r="285" spans="1:9" x14ac:dyDescent="0.25">
      <c r="A285" s="78">
        <f t="shared" si="285"/>
        <v>200</v>
      </c>
      <c r="B285" s="82" t="str">
        <f t="shared" si="284"/>
        <v>200 semi TiO2</v>
      </c>
      <c r="C285" s="13" t="s">
        <v>7</v>
      </c>
      <c r="D285" s="5">
        <v>0.1019</v>
      </c>
      <c r="E285" s="10">
        <f t="shared" si="288"/>
        <v>9.1710000000000014E-2</v>
      </c>
      <c r="F285" s="80" t="str">
        <f t="shared" si="283"/>
        <v>200 Quant Na2O</v>
      </c>
      <c r="G285" s="13" t="s">
        <v>26</v>
      </c>
      <c r="H285" s="5">
        <v>0.26400000000000001</v>
      </c>
      <c r="I285" s="10">
        <f t="shared" si="289"/>
        <v>0.23760000000000001</v>
      </c>
    </row>
    <row r="286" spans="1:9" x14ac:dyDescent="0.25">
      <c r="A286" s="78">
        <f t="shared" si="285"/>
        <v>200</v>
      </c>
      <c r="B286" s="82" t="str">
        <f t="shared" si="284"/>
        <v>200 semi Cr2O3</v>
      </c>
      <c r="C286" s="13" t="s">
        <v>8</v>
      </c>
      <c r="D286" s="5">
        <v>0.48449999999999999</v>
      </c>
      <c r="E286" s="10">
        <f t="shared" si="288"/>
        <v>0.43604999999999999</v>
      </c>
      <c r="F286" s="80" t="str">
        <f t="shared" si="283"/>
        <v>200 Quant K2O</v>
      </c>
      <c r="G286" s="13" t="s">
        <v>13</v>
      </c>
      <c r="H286" s="5">
        <v>0.21099999999999999</v>
      </c>
      <c r="I286" s="10">
        <f t="shared" si="289"/>
        <v>0.18989999999999999</v>
      </c>
    </row>
    <row r="287" spans="1:9" x14ac:dyDescent="0.25">
      <c r="A287" s="78">
        <f t="shared" si="285"/>
        <v>200</v>
      </c>
      <c r="B287" s="82" t="str">
        <f t="shared" si="284"/>
        <v>200 semi MnO</v>
      </c>
      <c r="C287" s="13" t="s">
        <v>9</v>
      </c>
      <c r="D287" s="5">
        <v>0.13059999999999999</v>
      </c>
      <c r="E287" s="10">
        <f t="shared" si="288"/>
        <v>0.11753999999999999</v>
      </c>
      <c r="F287" s="80" t="str">
        <f t="shared" si="283"/>
        <v>200 Quant P2O5</v>
      </c>
      <c r="G287" s="13" t="s">
        <v>35</v>
      </c>
      <c r="H287" s="5">
        <v>3.1E-2</v>
      </c>
      <c r="I287" s="10">
        <f t="shared" si="289"/>
        <v>2.7900000000000001E-2</v>
      </c>
    </row>
    <row r="288" spans="1:9" x14ac:dyDescent="0.25">
      <c r="A288" s="78">
        <f t="shared" si="285"/>
        <v>200</v>
      </c>
      <c r="B288" s="82" t="str">
        <f t="shared" si="284"/>
        <v>200 semi Fe2O3</v>
      </c>
      <c r="C288" s="13" t="s">
        <v>10</v>
      </c>
      <c r="D288" s="5">
        <v>9.6910000000000007</v>
      </c>
      <c r="E288" s="10">
        <f t="shared" si="288"/>
        <v>8.7218999999999998</v>
      </c>
      <c r="F288" s="80" t="str">
        <f t="shared" si="283"/>
        <v>200 Quant LOI</v>
      </c>
      <c r="G288" s="4" t="s">
        <v>12</v>
      </c>
      <c r="H288" s="5">
        <v>10</v>
      </c>
      <c r="I288" s="10"/>
    </row>
    <row r="289" spans="1:10" x14ac:dyDescent="0.25">
      <c r="A289" s="78">
        <f t="shared" si="285"/>
        <v>200</v>
      </c>
      <c r="B289" s="82" t="str">
        <f t="shared" si="284"/>
        <v>200 semi NiO</v>
      </c>
      <c r="C289" s="13" t="s">
        <v>11</v>
      </c>
      <c r="D289" s="5">
        <v>0.41570000000000001</v>
      </c>
      <c r="E289" s="10">
        <f t="shared" si="288"/>
        <v>0.37413000000000002</v>
      </c>
      <c r="F289" s="80" t="str">
        <f t="shared" si="283"/>
        <v xml:space="preserve">200 Quant </v>
      </c>
      <c r="G289" s="29"/>
      <c r="H289" s="11"/>
      <c r="I289" s="20"/>
    </row>
    <row r="290" spans="1:10" x14ac:dyDescent="0.25">
      <c r="A290" s="78">
        <f t="shared" si="285"/>
        <v>200</v>
      </c>
      <c r="B290" s="82" t="str">
        <f t="shared" si="284"/>
        <v>200 semi LOI</v>
      </c>
      <c r="C290" s="4" t="s">
        <v>12</v>
      </c>
      <c r="D290" s="5">
        <v>10</v>
      </c>
      <c r="E290" s="5"/>
      <c r="F290" s="80" t="str">
        <f t="shared" si="283"/>
        <v xml:space="preserve">200 Quant </v>
      </c>
      <c r="G290" s="29"/>
      <c r="H290" s="11"/>
      <c r="I290" s="11"/>
    </row>
    <row r="291" spans="1:10" x14ac:dyDescent="0.25">
      <c r="A291" s="78">
        <f t="shared" si="285"/>
        <v>200</v>
      </c>
      <c r="B291" s="82" t="str">
        <f t="shared" si="284"/>
        <v xml:space="preserve">200 semi </v>
      </c>
      <c r="F291" s="80" t="str">
        <f t="shared" si="283"/>
        <v xml:space="preserve">200 Quant </v>
      </c>
    </row>
    <row r="292" spans="1:10" x14ac:dyDescent="0.25">
      <c r="A292" s="78">
        <f t="shared" si="285"/>
        <v>200</v>
      </c>
      <c r="B292" s="82" t="str">
        <f t="shared" si="284"/>
        <v xml:space="preserve">200 semi </v>
      </c>
      <c r="F292" s="80" t="str">
        <f t="shared" si="283"/>
        <v xml:space="preserve">200 Quant </v>
      </c>
    </row>
    <row r="293" spans="1:10" x14ac:dyDescent="0.25">
      <c r="A293" s="78">
        <f>A292+10</f>
        <v>210</v>
      </c>
      <c r="B293" s="82" t="str">
        <f t="shared" si="284"/>
        <v>210 semi Simi-Quantification of sample: BAID 210</v>
      </c>
      <c r="C293" s="117" t="s">
        <v>37</v>
      </c>
      <c r="D293" s="118"/>
      <c r="E293" s="119"/>
      <c r="F293" s="80" t="str">
        <f t="shared" si="283"/>
        <v>210 Quant Quantification of sample: BAID 210</v>
      </c>
      <c r="G293" s="117" t="s">
        <v>220</v>
      </c>
      <c r="H293" s="118"/>
      <c r="I293" s="119"/>
    </row>
    <row r="294" spans="1:10" x14ac:dyDescent="0.25">
      <c r="A294" s="78">
        <f t="shared" si="285"/>
        <v>210</v>
      </c>
      <c r="B294" s="82" t="str">
        <f t="shared" si="284"/>
        <v>210 semi Elements</v>
      </c>
      <c r="C294" s="2" t="s">
        <v>0</v>
      </c>
      <c r="D294" s="3" t="s">
        <v>1</v>
      </c>
      <c r="E294" s="2" t="s">
        <v>2</v>
      </c>
      <c r="F294" s="80" t="str">
        <f t="shared" si="283"/>
        <v>210 Quant Elements</v>
      </c>
      <c r="G294" s="2" t="s">
        <v>0</v>
      </c>
      <c r="H294" s="3" t="s">
        <v>1</v>
      </c>
      <c r="I294" s="2" t="s">
        <v>2</v>
      </c>
    </row>
    <row r="295" spans="1:10" x14ac:dyDescent="0.25">
      <c r="A295" s="78">
        <f t="shared" si="285"/>
        <v>210</v>
      </c>
      <c r="B295" s="82" t="str">
        <f t="shared" si="284"/>
        <v>210 semi Na2O</v>
      </c>
      <c r="C295" s="13" t="s">
        <v>26</v>
      </c>
      <c r="D295" s="5">
        <v>0.3054</v>
      </c>
      <c r="E295" s="10">
        <f t="shared" ref="E295:E305" si="290">D295*(100-D$306)/100</f>
        <v>0.26875199999999999</v>
      </c>
      <c r="F295" s="80" t="str">
        <f t="shared" si="283"/>
        <v>210 Quant SiO2</v>
      </c>
      <c r="G295" s="13" t="s">
        <v>5</v>
      </c>
      <c r="H295" s="5">
        <v>44.957999999999998</v>
      </c>
      <c r="I295" s="10">
        <f>H295*(100-H$305)/100</f>
        <v>39.563040000000001</v>
      </c>
      <c r="J295" s="16"/>
    </row>
    <row r="296" spans="1:10" x14ac:dyDescent="0.25">
      <c r="A296" s="78">
        <f t="shared" si="285"/>
        <v>210</v>
      </c>
      <c r="B296" s="82" t="str">
        <f t="shared" si="284"/>
        <v>210 semi MgO</v>
      </c>
      <c r="C296" s="13" t="s">
        <v>3</v>
      </c>
      <c r="D296" s="5">
        <v>35.979999999999997</v>
      </c>
      <c r="E296" s="10">
        <f t="shared" si="290"/>
        <v>31.662399999999998</v>
      </c>
      <c r="F296" s="80" t="str">
        <f t="shared" si="283"/>
        <v>210 Quant TiO2</v>
      </c>
      <c r="G296" s="13" t="s">
        <v>7</v>
      </c>
      <c r="H296" s="5">
        <v>0.10199999999999999</v>
      </c>
      <c r="I296" s="10">
        <f t="shared" ref="I296:I304" si="291">H296*(100-H$305)/100</f>
        <v>8.9759999999999993E-2</v>
      </c>
    </row>
    <row r="297" spans="1:10" x14ac:dyDescent="0.25">
      <c r="A297" s="78">
        <f t="shared" si="285"/>
        <v>210</v>
      </c>
      <c r="B297" s="82" t="str">
        <f t="shared" si="284"/>
        <v>210 semi Al2O3</v>
      </c>
      <c r="C297" s="13" t="s">
        <v>4</v>
      </c>
      <c r="D297" s="5">
        <v>4.8070000000000004</v>
      </c>
      <c r="E297" s="10">
        <f t="shared" si="290"/>
        <v>4.2301600000000006</v>
      </c>
      <c r="F297" s="80" t="str">
        <f t="shared" si="283"/>
        <v>210 Quant Al2O3</v>
      </c>
      <c r="G297" s="13" t="s">
        <v>4</v>
      </c>
      <c r="H297" s="5">
        <v>3.028</v>
      </c>
      <c r="I297" s="10">
        <f t="shared" si="291"/>
        <v>2.6646399999999999</v>
      </c>
    </row>
    <row r="298" spans="1:10" x14ac:dyDescent="0.25">
      <c r="A298" s="78">
        <f t="shared" si="285"/>
        <v>210</v>
      </c>
      <c r="B298" s="82" t="str">
        <f t="shared" si="284"/>
        <v>210 semi SiO2</v>
      </c>
      <c r="C298" s="13" t="s">
        <v>5</v>
      </c>
      <c r="D298" s="5">
        <v>41.99</v>
      </c>
      <c r="E298" s="10">
        <f t="shared" si="290"/>
        <v>36.9512</v>
      </c>
      <c r="F298" s="80" t="str">
        <f t="shared" si="283"/>
        <v>210 Quant Fe2O3</v>
      </c>
      <c r="G298" s="13" t="s">
        <v>10</v>
      </c>
      <c r="H298" s="5">
        <v>9.5129999999999999</v>
      </c>
      <c r="I298" s="10">
        <f t="shared" si="291"/>
        <v>8.3714399999999998</v>
      </c>
    </row>
    <row r="299" spans="1:10" x14ac:dyDescent="0.25">
      <c r="A299" s="78">
        <f t="shared" si="285"/>
        <v>210</v>
      </c>
      <c r="B299" s="82" t="str">
        <f t="shared" si="284"/>
        <v>210 semi K2O</v>
      </c>
      <c r="C299" s="13" t="s">
        <v>13</v>
      </c>
      <c r="D299" s="5">
        <v>3.1449999999999999E-2</v>
      </c>
      <c r="E299" s="10">
        <f t="shared" si="290"/>
        <v>2.7675999999999999E-2</v>
      </c>
      <c r="F299" s="80" t="str">
        <f t="shared" si="283"/>
        <v>210 Quant MnO</v>
      </c>
      <c r="G299" s="13" t="s">
        <v>9</v>
      </c>
      <c r="H299" s="5">
        <v>0.13700000000000001</v>
      </c>
      <c r="I299" s="10">
        <f t="shared" si="291"/>
        <v>0.12056000000000001</v>
      </c>
    </row>
    <row r="300" spans="1:10" x14ac:dyDescent="0.25">
      <c r="A300" s="78">
        <f t="shared" si="285"/>
        <v>210</v>
      </c>
      <c r="B300" s="82" t="str">
        <f t="shared" si="284"/>
        <v>210 semi CaO</v>
      </c>
      <c r="C300" s="13" t="s">
        <v>6</v>
      </c>
      <c r="D300" s="5">
        <v>0.17460000000000001</v>
      </c>
      <c r="E300" s="10">
        <f t="shared" si="290"/>
        <v>0.15364800000000001</v>
      </c>
      <c r="F300" s="80" t="str">
        <f t="shared" si="283"/>
        <v>210 Quant MgO</v>
      </c>
      <c r="G300" s="13" t="s">
        <v>3</v>
      </c>
      <c r="H300" s="5">
        <v>36.807000000000002</v>
      </c>
      <c r="I300" s="10">
        <f t="shared" si="291"/>
        <v>32.390160000000002</v>
      </c>
    </row>
    <row r="301" spans="1:10" x14ac:dyDescent="0.25">
      <c r="A301" s="78">
        <f t="shared" si="285"/>
        <v>210</v>
      </c>
      <c r="B301" s="82" t="str">
        <f t="shared" si="284"/>
        <v>210 semi TiO2</v>
      </c>
      <c r="C301" s="13" t="s">
        <v>7</v>
      </c>
      <c r="D301" s="5">
        <v>5.8860000000000001</v>
      </c>
      <c r="E301" s="10">
        <f t="shared" si="290"/>
        <v>5.1796799999999994</v>
      </c>
      <c r="F301" s="80" t="str">
        <f t="shared" si="283"/>
        <v>210 Quant CaO</v>
      </c>
      <c r="G301" s="13" t="s">
        <v>6</v>
      </c>
      <c r="H301" s="5">
        <v>5.0979999999999999</v>
      </c>
      <c r="I301" s="10">
        <f t="shared" si="291"/>
        <v>4.4862399999999996</v>
      </c>
    </row>
    <row r="302" spans="1:10" x14ac:dyDescent="0.25">
      <c r="A302" s="78">
        <f t="shared" si="285"/>
        <v>210</v>
      </c>
      <c r="B302" s="82" t="str">
        <f t="shared" si="284"/>
        <v>210 semi Cr2O3</v>
      </c>
      <c r="C302" s="13" t="s">
        <v>8</v>
      </c>
      <c r="D302" s="5">
        <v>0.1019</v>
      </c>
      <c r="E302" s="10">
        <f t="shared" si="290"/>
        <v>8.9672000000000002E-2</v>
      </c>
      <c r="F302" s="80" t="str">
        <f t="shared" si="283"/>
        <v>210 Quant Na2O</v>
      </c>
      <c r="G302" s="13" t="s">
        <v>26</v>
      </c>
      <c r="H302" s="5">
        <v>0.114</v>
      </c>
      <c r="I302" s="10">
        <f t="shared" si="291"/>
        <v>0.10032000000000001</v>
      </c>
    </row>
    <row r="303" spans="1:10" x14ac:dyDescent="0.25">
      <c r="A303" s="78">
        <f t="shared" si="285"/>
        <v>210</v>
      </c>
      <c r="B303" s="82" t="str">
        <f t="shared" si="284"/>
        <v>210 semi MnO</v>
      </c>
      <c r="C303" s="13" t="s">
        <v>9</v>
      </c>
      <c r="D303" s="5">
        <v>0.48449999999999999</v>
      </c>
      <c r="E303" s="10">
        <f t="shared" si="290"/>
        <v>0.42635999999999996</v>
      </c>
      <c r="F303" s="80" t="str">
        <f t="shared" si="283"/>
        <v>210 Quant K2O</v>
      </c>
      <c r="G303" s="13" t="s">
        <v>13</v>
      </c>
      <c r="H303" s="5">
        <v>0.22600000000000001</v>
      </c>
      <c r="I303" s="10">
        <f t="shared" si="291"/>
        <v>0.19888000000000003</v>
      </c>
    </row>
    <row r="304" spans="1:10" x14ac:dyDescent="0.25">
      <c r="A304" s="78">
        <f t="shared" si="285"/>
        <v>210</v>
      </c>
      <c r="B304" s="82" t="str">
        <f t="shared" si="284"/>
        <v>210 semi Fe2O3</v>
      </c>
      <c r="C304" s="13" t="s">
        <v>10</v>
      </c>
      <c r="D304" s="5">
        <v>0.13059999999999999</v>
      </c>
      <c r="E304" s="10">
        <f t="shared" si="290"/>
        <v>0.11492799999999999</v>
      </c>
      <c r="F304" s="80" t="str">
        <f t="shared" si="283"/>
        <v>210 Quant P2O5</v>
      </c>
      <c r="G304" s="13" t="s">
        <v>35</v>
      </c>
      <c r="H304" s="5">
        <v>1.7000000000000001E-2</v>
      </c>
      <c r="I304" s="10">
        <f t="shared" si="291"/>
        <v>1.4959999999999999E-2</v>
      </c>
    </row>
    <row r="305" spans="1:9" x14ac:dyDescent="0.25">
      <c r="A305" s="78">
        <f t="shared" si="285"/>
        <v>210</v>
      </c>
      <c r="B305" s="82" t="str">
        <f t="shared" si="284"/>
        <v>210 semi NiO</v>
      </c>
      <c r="C305" s="13" t="s">
        <v>11</v>
      </c>
      <c r="D305" s="5">
        <v>9.6910000000000007</v>
      </c>
      <c r="E305" s="10">
        <f t="shared" si="290"/>
        <v>8.528080000000001</v>
      </c>
      <c r="F305" s="80" t="str">
        <f t="shared" si="283"/>
        <v>210 Quant LOI</v>
      </c>
      <c r="G305" s="4" t="s">
        <v>12</v>
      </c>
      <c r="H305" s="5">
        <v>12</v>
      </c>
      <c r="I305" s="5"/>
    </row>
    <row r="306" spans="1:9" x14ac:dyDescent="0.25">
      <c r="A306" s="78">
        <f t="shared" si="285"/>
        <v>210</v>
      </c>
      <c r="B306" s="82" t="str">
        <f t="shared" si="284"/>
        <v>210 semi LOI</v>
      </c>
      <c r="C306" s="4" t="s">
        <v>12</v>
      </c>
      <c r="D306" s="5">
        <v>12</v>
      </c>
      <c r="E306" s="5"/>
      <c r="F306" s="80" t="str">
        <f t="shared" si="283"/>
        <v xml:space="preserve">210 Quant </v>
      </c>
      <c r="G306" s="29"/>
      <c r="H306" s="11"/>
      <c r="I306" s="11"/>
    </row>
    <row r="307" spans="1:9" x14ac:dyDescent="0.25">
      <c r="A307" s="78">
        <f t="shared" si="285"/>
        <v>210</v>
      </c>
      <c r="B307" s="82" t="str">
        <f t="shared" si="284"/>
        <v xml:space="preserve">210 semi </v>
      </c>
      <c r="F307" s="80" t="str">
        <f t="shared" si="283"/>
        <v xml:space="preserve">210 Quant </v>
      </c>
    </row>
    <row r="308" spans="1:9" x14ac:dyDescent="0.25">
      <c r="A308" s="78">
        <f t="shared" si="285"/>
        <v>210</v>
      </c>
      <c r="B308" s="82" t="str">
        <f t="shared" si="284"/>
        <v xml:space="preserve">210 semi </v>
      </c>
      <c r="F308" s="80" t="str">
        <f t="shared" si="283"/>
        <v xml:space="preserve">210 Quant </v>
      </c>
    </row>
    <row r="309" spans="1:9" x14ac:dyDescent="0.25">
      <c r="A309" s="78">
        <f>A308+10</f>
        <v>220</v>
      </c>
      <c r="B309" s="82" t="str">
        <f t="shared" si="284"/>
        <v>220 semi Simi-Quantification of sample: BAID 220</v>
      </c>
      <c r="C309" s="117" t="s">
        <v>38</v>
      </c>
      <c r="D309" s="118"/>
      <c r="E309" s="119"/>
      <c r="F309" s="80" t="str">
        <f t="shared" si="283"/>
        <v>220 Quant Quantification of sample: BAID 220</v>
      </c>
      <c r="G309" s="117" t="s">
        <v>186</v>
      </c>
      <c r="H309" s="118"/>
      <c r="I309" s="119"/>
    </row>
    <row r="310" spans="1:9" x14ac:dyDescent="0.25">
      <c r="A310" s="78">
        <f t="shared" si="285"/>
        <v>220</v>
      </c>
      <c r="B310" s="82" t="str">
        <f t="shared" si="284"/>
        <v>220 semi Elements</v>
      </c>
      <c r="C310" s="2" t="s">
        <v>0</v>
      </c>
      <c r="D310" s="3" t="s">
        <v>1</v>
      </c>
      <c r="E310" s="2" t="s">
        <v>2</v>
      </c>
      <c r="F310" s="80" t="str">
        <f t="shared" si="283"/>
        <v>220 Quant Elements</v>
      </c>
      <c r="G310" s="2" t="s">
        <v>0</v>
      </c>
      <c r="H310" s="3" t="s">
        <v>1</v>
      </c>
      <c r="I310" s="2" t="s">
        <v>2</v>
      </c>
    </row>
    <row r="311" spans="1:9" x14ac:dyDescent="0.25">
      <c r="A311" s="78">
        <f t="shared" si="285"/>
        <v>220</v>
      </c>
      <c r="B311" s="82" t="str">
        <f t="shared" si="284"/>
        <v>220 semi MgO</v>
      </c>
      <c r="C311" s="13" t="s">
        <v>3</v>
      </c>
      <c r="D311" s="5">
        <v>41.65</v>
      </c>
      <c r="E311" s="6">
        <f t="shared" ref="E311:E319" si="292">D311*(100-D$320)/100</f>
        <v>36.235499999999995</v>
      </c>
      <c r="F311" s="80" t="str">
        <f t="shared" si="283"/>
        <v>220 Quant SiO2</v>
      </c>
      <c r="G311" s="13" t="s">
        <v>5</v>
      </c>
      <c r="H311" s="5">
        <v>8.0259999999999998</v>
      </c>
      <c r="I311" s="6">
        <f>H311*(100-H$321)/100</f>
        <v>6.9826199999999998</v>
      </c>
    </row>
    <row r="312" spans="1:9" x14ac:dyDescent="0.25">
      <c r="A312" s="78">
        <f t="shared" si="285"/>
        <v>220</v>
      </c>
      <c r="B312" s="82" t="str">
        <f t="shared" si="284"/>
        <v>220 semi Al2O3</v>
      </c>
      <c r="C312" s="13" t="s">
        <v>4</v>
      </c>
      <c r="D312" s="5">
        <v>2.274</v>
      </c>
      <c r="E312" s="6">
        <f t="shared" si="292"/>
        <v>1.97838</v>
      </c>
      <c r="F312" s="80" t="str">
        <f t="shared" si="283"/>
        <v>220 Quant TiO2</v>
      </c>
      <c r="G312" s="13" t="s">
        <v>7</v>
      </c>
      <c r="H312" s="5">
        <v>-2.956</v>
      </c>
      <c r="I312" s="6">
        <f t="shared" ref="I312:I320" si="293">H312*(100-H$321)/100</f>
        <v>-2.5717199999999996</v>
      </c>
    </row>
    <row r="313" spans="1:9" x14ac:dyDescent="0.25">
      <c r="A313" s="78">
        <f t="shared" si="285"/>
        <v>220</v>
      </c>
      <c r="B313" s="82" t="str">
        <f t="shared" si="284"/>
        <v>220 semi SiO2</v>
      </c>
      <c r="C313" s="13" t="s">
        <v>5</v>
      </c>
      <c r="D313" s="5">
        <v>41.91</v>
      </c>
      <c r="E313" s="6">
        <f t="shared" si="292"/>
        <v>36.461699999999993</v>
      </c>
      <c r="F313" s="80" t="str">
        <f t="shared" si="283"/>
        <v>220 Quant Al2O3</v>
      </c>
      <c r="G313" s="13" t="s">
        <v>4</v>
      </c>
      <c r="H313" s="5">
        <v>87.679000000000002</v>
      </c>
      <c r="I313" s="6">
        <f t="shared" si="293"/>
        <v>76.280730000000005</v>
      </c>
    </row>
    <row r="314" spans="1:9" x14ac:dyDescent="0.25">
      <c r="A314" s="78">
        <f t="shared" si="285"/>
        <v>220</v>
      </c>
      <c r="B314" s="82" t="str">
        <f t="shared" si="284"/>
        <v>220 semi K2O</v>
      </c>
      <c r="C314" s="13" t="s">
        <v>13</v>
      </c>
      <c r="D314" s="5">
        <v>5.5910000000000001E-2</v>
      </c>
      <c r="E314" s="6">
        <f t="shared" si="292"/>
        <v>4.8641700000000003E-2</v>
      </c>
      <c r="F314" s="80" t="str">
        <f t="shared" si="283"/>
        <v>220 Quant Fe2O3</v>
      </c>
      <c r="G314" s="13" t="s">
        <v>10</v>
      </c>
      <c r="H314" s="5">
        <v>4.8120000000000003</v>
      </c>
      <c r="I314" s="6">
        <f t="shared" si="293"/>
        <v>4.1864400000000002</v>
      </c>
    </row>
    <row r="315" spans="1:9" x14ac:dyDescent="0.25">
      <c r="A315" s="78">
        <f t="shared" si="285"/>
        <v>220</v>
      </c>
      <c r="B315" s="82" t="str">
        <f t="shared" si="284"/>
        <v>220 semi CaO</v>
      </c>
      <c r="C315" s="13" t="s">
        <v>6</v>
      </c>
      <c r="D315" s="5">
        <v>1.8440000000000001</v>
      </c>
      <c r="E315" s="6">
        <f t="shared" si="292"/>
        <v>1.6042799999999999</v>
      </c>
      <c r="F315" s="80" t="str">
        <f t="shared" ref="F315:F378" si="294">A315&amp;" Quant "&amp;G315</f>
        <v>220 Quant MnO</v>
      </c>
      <c r="G315" s="13" t="s">
        <v>9</v>
      </c>
      <c r="H315" s="5">
        <v>-4.9690000000000003</v>
      </c>
      <c r="I315" s="6">
        <f t="shared" si="293"/>
        <v>-4.3230300000000002</v>
      </c>
    </row>
    <row r="316" spans="1:9" x14ac:dyDescent="0.25">
      <c r="A316" s="78">
        <f t="shared" si="285"/>
        <v>220</v>
      </c>
      <c r="B316" s="82" t="str">
        <f t="shared" si="284"/>
        <v>220 semi Cr2O3</v>
      </c>
      <c r="C316" s="13" t="s">
        <v>8</v>
      </c>
      <c r="D316" s="5">
        <v>0.50129999999999997</v>
      </c>
      <c r="E316" s="6">
        <f t="shared" si="292"/>
        <v>0.43613099999999994</v>
      </c>
      <c r="F316" s="80" t="str">
        <f t="shared" si="294"/>
        <v>220 Quant MgO</v>
      </c>
      <c r="G316" s="13" t="s">
        <v>3</v>
      </c>
      <c r="H316" s="5">
        <v>-39.713000000000001</v>
      </c>
      <c r="I316" s="6">
        <f t="shared" si="293"/>
        <v>-34.550309999999996</v>
      </c>
    </row>
    <row r="317" spans="1:9" x14ac:dyDescent="0.25">
      <c r="A317" s="78">
        <f t="shared" si="285"/>
        <v>220</v>
      </c>
      <c r="B317" s="82" t="str">
        <f t="shared" si="284"/>
        <v>220 semi MnO</v>
      </c>
      <c r="C317" s="13" t="s">
        <v>9</v>
      </c>
      <c r="D317" s="5">
        <v>0.17230000000000001</v>
      </c>
      <c r="E317" s="6">
        <f t="shared" si="292"/>
        <v>0.14990100000000001</v>
      </c>
      <c r="F317" s="80" t="str">
        <f t="shared" si="294"/>
        <v>220 Quant CaO</v>
      </c>
      <c r="G317" s="13" t="s">
        <v>6</v>
      </c>
      <c r="H317" s="5">
        <v>1.2350000000000001</v>
      </c>
      <c r="I317" s="6">
        <f t="shared" si="293"/>
        <v>1.0744500000000001</v>
      </c>
    </row>
    <row r="318" spans="1:9" x14ac:dyDescent="0.25">
      <c r="A318" s="78">
        <f t="shared" si="285"/>
        <v>220</v>
      </c>
      <c r="B318" s="82" t="str">
        <f t="shared" si="284"/>
        <v>220 semi Fe2O3</v>
      </c>
      <c r="C318" s="13" t="s">
        <v>10</v>
      </c>
      <c r="D318" s="5">
        <v>11.14</v>
      </c>
      <c r="E318" s="6">
        <f t="shared" si="292"/>
        <v>9.6918000000000006</v>
      </c>
      <c r="F318" s="80" t="str">
        <f t="shared" si="294"/>
        <v>220 Quant Na2O</v>
      </c>
      <c r="G318" s="13" t="s">
        <v>26</v>
      </c>
      <c r="H318" s="5">
        <v>-19.792999999999999</v>
      </c>
      <c r="I318" s="6">
        <f t="shared" si="293"/>
        <v>-17.219909999999999</v>
      </c>
    </row>
    <row r="319" spans="1:9" x14ac:dyDescent="0.25">
      <c r="A319" s="78">
        <f t="shared" si="285"/>
        <v>220</v>
      </c>
      <c r="B319" s="82" t="str">
        <f t="shared" si="284"/>
        <v>220 semi NiO</v>
      </c>
      <c r="C319" s="13" t="s">
        <v>11</v>
      </c>
      <c r="D319" s="5">
        <v>0.442</v>
      </c>
      <c r="E319" s="6">
        <f t="shared" si="292"/>
        <v>0.38453999999999999</v>
      </c>
      <c r="F319" s="80" t="str">
        <f t="shared" si="294"/>
        <v>220 Quant K2O</v>
      </c>
      <c r="G319" s="13" t="s">
        <v>13</v>
      </c>
      <c r="H319" s="5">
        <v>-0.16900000000000001</v>
      </c>
      <c r="I319" s="6">
        <f t="shared" si="293"/>
        <v>-0.14703000000000002</v>
      </c>
    </row>
    <row r="320" spans="1:9" x14ac:dyDescent="0.25">
      <c r="A320" s="78">
        <f t="shared" si="285"/>
        <v>220</v>
      </c>
      <c r="B320" s="82" t="str">
        <f t="shared" si="284"/>
        <v>220 semi LOI</v>
      </c>
      <c r="C320" s="4" t="s">
        <v>12</v>
      </c>
      <c r="D320" s="5">
        <v>13</v>
      </c>
      <c r="E320" s="13"/>
      <c r="F320" s="80" t="str">
        <f t="shared" si="294"/>
        <v>220 Quant P2O5</v>
      </c>
      <c r="G320" s="13" t="s">
        <v>35</v>
      </c>
      <c r="H320" s="5">
        <v>65.846999999999994</v>
      </c>
      <c r="I320" s="6">
        <f t="shared" si="293"/>
        <v>57.286889999999993</v>
      </c>
    </row>
    <row r="321" spans="1:10" x14ac:dyDescent="0.25">
      <c r="A321" s="78">
        <f t="shared" si="285"/>
        <v>220</v>
      </c>
      <c r="B321" s="82" t="str">
        <f t="shared" si="284"/>
        <v xml:space="preserve">220 semi </v>
      </c>
      <c r="F321" s="80" t="str">
        <f t="shared" si="294"/>
        <v>220 Quant LOI</v>
      </c>
      <c r="G321" s="4" t="s">
        <v>12</v>
      </c>
      <c r="H321" s="5">
        <v>13</v>
      </c>
      <c r="I321" s="13"/>
    </row>
    <row r="322" spans="1:10" x14ac:dyDescent="0.25">
      <c r="A322" s="78">
        <f t="shared" si="285"/>
        <v>220</v>
      </c>
      <c r="B322" s="82" t="str">
        <f t="shared" si="284"/>
        <v xml:space="preserve">220 semi </v>
      </c>
      <c r="F322" s="80" t="str">
        <f t="shared" si="294"/>
        <v xml:space="preserve">220 Quant </v>
      </c>
    </row>
    <row r="323" spans="1:10" x14ac:dyDescent="0.25">
      <c r="A323" s="78">
        <f>A322+10</f>
        <v>230</v>
      </c>
      <c r="B323" s="82" t="str">
        <f t="shared" si="284"/>
        <v>230 semi Simi-Quantification of sample: BAID 230</v>
      </c>
      <c r="C323" s="117" t="s">
        <v>39</v>
      </c>
      <c r="D323" s="118"/>
      <c r="E323" s="119"/>
      <c r="F323" s="80" t="str">
        <f t="shared" si="294"/>
        <v>230 Quant Quantification of sample: BAID 230</v>
      </c>
      <c r="G323" s="117" t="s">
        <v>196</v>
      </c>
      <c r="H323" s="118"/>
      <c r="I323" s="119"/>
    </row>
    <row r="324" spans="1:10" x14ac:dyDescent="0.25">
      <c r="A324" s="78">
        <f t="shared" si="285"/>
        <v>230</v>
      </c>
      <c r="B324" s="82" t="str">
        <f t="shared" si="284"/>
        <v>230 semi Elements</v>
      </c>
      <c r="C324" s="2" t="s">
        <v>0</v>
      </c>
      <c r="D324" s="3" t="s">
        <v>1</v>
      </c>
      <c r="E324" s="2" t="s">
        <v>2</v>
      </c>
      <c r="F324" s="80" t="str">
        <f t="shared" si="294"/>
        <v>230 Quant Elements</v>
      </c>
      <c r="G324" s="2" t="s">
        <v>0</v>
      </c>
      <c r="H324" s="3" t="s">
        <v>1</v>
      </c>
      <c r="I324" s="2" t="s">
        <v>2</v>
      </c>
    </row>
    <row r="325" spans="1:10" x14ac:dyDescent="0.25">
      <c r="A325" s="78">
        <f t="shared" si="285"/>
        <v>230</v>
      </c>
      <c r="B325" s="82" t="str">
        <f t="shared" si="284"/>
        <v>230 semi MgO</v>
      </c>
      <c r="C325" s="13" t="s">
        <v>3</v>
      </c>
      <c r="D325" s="5">
        <v>41.68</v>
      </c>
      <c r="E325" s="6">
        <f t="shared" ref="E325:E332" si="295">D325*(100-D$333)/100</f>
        <v>36.261600000000001</v>
      </c>
      <c r="F325" s="80" t="str">
        <f t="shared" si="294"/>
        <v>230 Quant SiO2</v>
      </c>
      <c r="G325" s="13" t="s">
        <v>5</v>
      </c>
      <c r="H325" s="5">
        <v>-17.585999999999999</v>
      </c>
      <c r="I325" s="6">
        <f>H325*(100-H$335)/100</f>
        <v>-15.29982</v>
      </c>
    </row>
    <row r="326" spans="1:10" x14ac:dyDescent="0.25">
      <c r="A326" s="78">
        <f t="shared" ref="A326:A389" si="296">A325</f>
        <v>230</v>
      </c>
      <c r="B326" s="82" t="str">
        <f t="shared" ref="B326:B389" si="297">A326&amp;" semi "&amp;C326</f>
        <v>230 semi Al2O3</v>
      </c>
      <c r="C326" s="13" t="s">
        <v>4</v>
      </c>
      <c r="D326" s="5">
        <v>2.1909999999999998</v>
      </c>
      <c r="E326" s="6">
        <f t="shared" si="295"/>
        <v>1.9061699999999999</v>
      </c>
      <c r="F326" s="80" t="str">
        <f t="shared" si="294"/>
        <v>230 Quant TiO2</v>
      </c>
      <c r="G326" s="13" t="s">
        <v>7</v>
      </c>
      <c r="H326" s="5">
        <v>2.806</v>
      </c>
      <c r="I326" s="6">
        <f t="shared" ref="I326:I334" si="298">H326*(100-H$335)/100</f>
        <v>2.4412199999999999</v>
      </c>
    </row>
    <row r="327" spans="1:10" x14ac:dyDescent="0.25">
      <c r="A327" s="78">
        <f t="shared" si="296"/>
        <v>230</v>
      </c>
      <c r="B327" s="82" t="str">
        <f t="shared" si="297"/>
        <v>230 semi SiO2</v>
      </c>
      <c r="C327" s="13" t="s">
        <v>5</v>
      </c>
      <c r="D327" s="5">
        <v>41.53</v>
      </c>
      <c r="E327" s="6">
        <f t="shared" si="295"/>
        <v>36.131100000000004</v>
      </c>
      <c r="F327" s="80" t="str">
        <f t="shared" si="294"/>
        <v>230 Quant Al2O3</v>
      </c>
      <c r="G327" s="13" t="s">
        <v>4</v>
      </c>
      <c r="H327" s="5">
        <v>46.372</v>
      </c>
      <c r="I327" s="6">
        <f t="shared" si="298"/>
        <v>40.343640000000001</v>
      </c>
    </row>
    <row r="328" spans="1:10" x14ac:dyDescent="0.25">
      <c r="A328" s="78">
        <f t="shared" si="296"/>
        <v>230</v>
      </c>
      <c r="B328" s="82" t="str">
        <f t="shared" si="297"/>
        <v>230 semi CaO</v>
      </c>
      <c r="C328" s="13" t="s">
        <v>6</v>
      </c>
      <c r="D328" s="5">
        <v>2.2770000000000001</v>
      </c>
      <c r="E328" s="6">
        <f t="shared" si="295"/>
        <v>1.9809900000000003</v>
      </c>
      <c r="F328" s="80" t="str">
        <f t="shared" si="294"/>
        <v>230 Quant Fe2O3</v>
      </c>
      <c r="G328" s="13" t="s">
        <v>10</v>
      </c>
      <c r="H328" s="5">
        <v>0.55600000000000005</v>
      </c>
      <c r="I328" s="6">
        <f t="shared" si="298"/>
        <v>0.48372000000000009</v>
      </c>
    </row>
    <row r="329" spans="1:10" x14ac:dyDescent="0.25">
      <c r="A329" s="78">
        <f t="shared" si="296"/>
        <v>230</v>
      </c>
      <c r="B329" s="82" t="str">
        <f t="shared" si="297"/>
        <v>230 semi Cr2O3</v>
      </c>
      <c r="C329" s="13" t="s">
        <v>8</v>
      </c>
      <c r="D329" s="5">
        <v>0.4899</v>
      </c>
      <c r="E329" s="6">
        <f t="shared" si="295"/>
        <v>0.42621299999999995</v>
      </c>
      <c r="F329" s="80" t="str">
        <f t="shared" si="294"/>
        <v>230 Quant MnO</v>
      </c>
      <c r="G329" s="13" t="s">
        <v>9</v>
      </c>
      <c r="H329" s="5">
        <v>-7.07</v>
      </c>
      <c r="I329" s="6">
        <f t="shared" si="298"/>
        <v>-6.1509</v>
      </c>
    </row>
    <row r="330" spans="1:10" x14ac:dyDescent="0.25">
      <c r="A330" s="78">
        <f t="shared" si="296"/>
        <v>230</v>
      </c>
      <c r="B330" s="82" t="str">
        <f t="shared" si="297"/>
        <v>230 semi MnO</v>
      </c>
      <c r="C330" s="13" t="s">
        <v>9</v>
      </c>
      <c r="D330" s="5">
        <v>0.15870000000000001</v>
      </c>
      <c r="E330" s="6">
        <f t="shared" si="295"/>
        <v>0.138069</v>
      </c>
      <c r="F330" s="80" t="str">
        <f t="shared" si="294"/>
        <v>230 Quant MgO</v>
      </c>
      <c r="G330" s="13" t="s">
        <v>3</v>
      </c>
      <c r="H330" s="5">
        <v>7.8819999999999997</v>
      </c>
      <c r="I330" s="6">
        <f t="shared" si="298"/>
        <v>6.8573399999999989</v>
      </c>
      <c r="J330" s="16"/>
    </row>
    <row r="331" spans="1:10" x14ac:dyDescent="0.25">
      <c r="A331" s="78">
        <f t="shared" si="296"/>
        <v>230</v>
      </c>
      <c r="B331" s="82" t="str">
        <f t="shared" si="297"/>
        <v>230 semi Fe2O3</v>
      </c>
      <c r="C331" s="13" t="s">
        <v>10</v>
      </c>
      <c r="D331" s="5">
        <v>11.22</v>
      </c>
      <c r="E331" s="6">
        <f t="shared" si="295"/>
        <v>9.7614000000000019</v>
      </c>
      <c r="F331" s="80" t="str">
        <f t="shared" si="294"/>
        <v>230 Quant CaO</v>
      </c>
      <c r="G331" s="13" t="s">
        <v>6</v>
      </c>
      <c r="H331" s="5">
        <v>0.78900000000000003</v>
      </c>
      <c r="I331" s="6">
        <f t="shared" si="298"/>
        <v>0.68642999999999998</v>
      </c>
    </row>
    <row r="332" spans="1:10" x14ac:dyDescent="0.25">
      <c r="A332" s="78">
        <f t="shared" si="296"/>
        <v>230</v>
      </c>
      <c r="B332" s="82" t="str">
        <f t="shared" si="297"/>
        <v>230 semi NiO</v>
      </c>
      <c r="C332" s="13" t="s">
        <v>11</v>
      </c>
      <c r="D332" s="5">
        <v>0.44690000000000002</v>
      </c>
      <c r="E332" s="6">
        <f t="shared" si="295"/>
        <v>0.38880300000000001</v>
      </c>
      <c r="F332" s="80" t="str">
        <f t="shared" si="294"/>
        <v>230 Quant Na2O</v>
      </c>
      <c r="G332" s="13" t="s">
        <v>26</v>
      </c>
      <c r="H332" s="5">
        <v>4.87</v>
      </c>
      <c r="I332" s="6">
        <f t="shared" si="298"/>
        <v>4.2369000000000003</v>
      </c>
    </row>
    <row r="333" spans="1:10" x14ac:dyDescent="0.25">
      <c r="A333" s="78">
        <f t="shared" si="296"/>
        <v>230</v>
      </c>
      <c r="B333" s="82" t="str">
        <f t="shared" si="297"/>
        <v>230 semi LOI</v>
      </c>
      <c r="C333" s="4" t="s">
        <v>12</v>
      </c>
      <c r="D333" s="5">
        <v>13</v>
      </c>
      <c r="E333" s="5"/>
      <c r="F333" s="80" t="str">
        <f t="shared" si="294"/>
        <v>230 Quant K2O</v>
      </c>
      <c r="G333" s="13" t="s">
        <v>13</v>
      </c>
      <c r="H333" s="5">
        <v>-0.85699999999999998</v>
      </c>
      <c r="I333" s="6">
        <f t="shared" si="298"/>
        <v>-0.74558999999999997</v>
      </c>
    </row>
    <row r="334" spans="1:10" x14ac:dyDescent="0.25">
      <c r="A334" s="78">
        <f t="shared" si="296"/>
        <v>230</v>
      </c>
      <c r="B334" s="82" t="str">
        <f t="shared" si="297"/>
        <v xml:space="preserve">230 semi </v>
      </c>
      <c r="F334" s="80" t="str">
        <f t="shared" si="294"/>
        <v>230 Quant P2O5</v>
      </c>
      <c r="G334" s="13" t="s">
        <v>35</v>
      </c>
      <c r="H334" s="5">
        <v>62.238</v>
      </c>
      <c r="I334" s="6">
        <f t="shared" si="298"/>
        <v>54.147060000000003</v>
      </c>
    </row>
    <row r="335" spans="1:10" x14ac:dyDescent="0.25">
      <c r="A335" s="78">
        <f t="shared" si="296"/>
        <v>230</v>
      </c>
      <c r="B335" s="82" t="str">
        <f t="shared" si="297"/>
        <v xml:space="preserve">230 semi </v>
      </c>
      <c r="F335" s="80" t="str">
        <f t="shared" si="294"/>
        <v>230 Quant LOI</v>
      </c>
      <c r="G335" s="4" t="s">
        <v>12</v>
      </c>
      <c r="H335" s="5">
        <v>13</v>
      </c>
      <c r="I335" s="5"/>
    </row>
    <row r="336" spans="1:10" x14ac:dyDescent="0.25">
      <c r="A336" s="78">
        <f t="shared" si="296"/>
        <v>230</v>
      </c>
      <c r="B336" s="82" t="str">
        <f t="shared" si="297"/>
        <v xml:space="preserve">230 semi </v>
      </c>
      <c r="F336" s="80" t="str">
        <f t="shared" si="294"/>
        <v xml:space="preserve">230 Quant </v>
      </c>
    </row>
    <row r="337" spans="1:9" x14ac:dyDescent="0.25">
      <c r="A337" s="78">
        <f>A336+10</f>
        <v>240</v>
      </c>
      <c r="B337" s="82" t="str">
        <f t="shared" si="297"/>
        <v>240 semi Simi-Quantification of sample: BAID 240</v>
      </c>
      <c r="C337" s="117" t="s">
        <v>40</v>
      </c>
      <c r="D337" s="118"/>
      <c r="E337" s="119"/>
      <c r="F337" s="80" t="str">
        <f t="shared" si="294"/>
        <v>240 Quant Quantification of sample: BAID 240</v>
      </c>
      <c r="G337" s="117" t="s">
        <v>223</v>
      </c>
      <c r="H337" s="118"/>
      <c r="I337" s="119"/>
    </row>
    <row r="338" spans="1:9" x14ac:dyDescent="0.25">
      <c r="A338" s="78">
        <f t="shared" si="296"/>
        <v>240</v>
      </c>
      <c r="B338" s="82" t="str">
        <f t="shared" si="297"/>
        <v>240 semi Elements</v>
      </c>
      <c r="C338" s="2" t="s">
        <v>0</v>
      </c>
      <c r="D338" s="3" t="s">
        <v>1</v>
      </c>
      <c r="E338" s="2" t="s">
        <v>2</v>
      </c>
      <c r="F338" s="80" t="str">
        <f t="shared" si="294"/>
        <v>240 Quant Elements</v>
      </c>
      <c r="G338" s="2" t="s">
        <v>0</v>
      </c>
      <c r="H338" s="3" t="s">
        <v>1</v>
      </c>
      <c r="I338" s="2" t="s">
        <v>2</v>
      </c>
    </row>
    <row r="339" spans="1:9" x14ac:dyDescent="0.25">
      <c r="A339" s="78">
        <f t="shared" si="296"/>
        <v>240</v>
      </c>
      <c r="B339" s="82" t="str">
        <f t="shared" si="297"/>
        <v>240 semi MgO</v>
      </c>
      <c r="C339" s="13" t="s">
        <v>3</v>
      </c>
      <c r="D339" s="5">
        <v>40.14</v>
      </c>
      <c r="E339" s="6">
        <f t="shared" ref="E339:E347" si="299">D339*(100-D$348)/100</f>
        <v>34.921799999999998</v>
      </c>
      <c r="F339" s="80" t="str">
        <f t="shared" si="294"/>
        <v>240 Quant SiO2</v>
      </c>
      <c r="G339" s="13" t="s">
        <v>5</v>
      </c>
      <c r="H339" s="5">
        <v>44.456000000000003</v>
      </c>
      <c r="I339" s="6">
        <f>H339*(100-H$349)/100</f>
        <v>38.676720000000003</v>
      </c>
    </row>
    <row r="340" spans="1:9" x14ac:dyDescent="0.25">
      <c r="A340" s="78">
        <f t="shared" si="296"/>
        <v>240</v>
      </c>
      <c r="B340" s="82" t="str">
        <f t="shared" si="297"/>
        <v>240 semi Al2O3</v>
      </c>
      <c r="C340" s="13" t="s">
        <v>4</v>
      </c>
      <c r="D340" s="5">
        <v>2.6589999999999998</v>
      </c>
      <c r="E340" s="6">
        <f t="shared" si="299"/>
        <v>2.3133299999999997</v>
      </c>
      <c r="F340" s="80" t="str">
        <f t="shared" si="294"/>
        <v>240 Quant TiO2</v>
      </c>
      <c r="G340" s="13" t="s">
        <v>7</v>
      </c>
      <c r="H340" s="5">
        <v>6.5000000000000002E-2</v>
      </c>
      <c r="I340" s="6">
        <f t="shared" ref="I340:I348" si="300">H340*(100-H$349)/100</f>
        <v>5.6550000000000003E-2</v>
      </c>
    </row>
    <row r="341" spans="1:9" x14ac:dyDescent="0.25">
      <c r="A341" s="78">
        <f t="shared" si="296"/>
        <v>240</v>
      </c>
      <c r="B341" s="82" t="str">
        <f t="shared" si="297"/>
        <v>240 semi SiO2</v>
      </c>
      <c r="C341" s="13" t="s">
        <v>5</v>
      </c>
      <c r="D341" s="5">
        <v>41.53</v>
      </c>
      <c r="E341" s="6">
        <f t="shared" si="299"/>
        <v>36.131100000000004</v>
      </c>
      <c r="F341" s="80" t="str">
        <f t="shared" si="294"/>
        <v>240 Quant Al2O3</v>
      </c>
      <c r="G341" s="13" t="s">
        <v>4</v>
      </c>
      <c r="H341" s="5">
        <v>1.742</v>
      </c>
      <c r="I341" s="6">
        <f t="shared" si="300"/>
        <v>1.5155400000000001</v>
      </c>
    </row>
    <row r="342" spans="1:9" x14ac:dyDescent="0.25">
      <c r="A342" s="78">
        <f t="shared" si="296"/>
        <v>240</v>
      </c>
      <c r="B342" s="82" t="str">
        <f t="shared" si="297"/>
        <v>240 semi CaO</v>
      </c>
      <c r="C342" s="13" t="s">
        <v>6</v>
      </c>
      <c r="D342" s="5">
        <v>2.8940000000000001</v>
      </c>
      <c r="E342" s="6">
        <f t="shared" si="299"/>
        <v>2.5177800000000001</v>
      </c>
      <c r="F342" s="80" t="str">
        <f t="shared" si="294"/>
        <v>240 Quant Fe2O3</v>
      </c>
      <c r="G342" s="13" t="s">
        <v>10</v>
      </c>
      <c r="H342" s="5">
        <v>10.002000000000001</v>
      </c>
      <c r="I342" s="6">
        <f t="shared" si="300"/>
        <v>8.7017400000000009</v>
      </c>
    </row>
    <row r="343" spans="1:9" x14ac:dyDescent="0.25">
      <c r="A343" s="78">
        <f t="shared" si="296"/>
        <v>240</v>
      </c>
      <c r="B343" s="82" t="str">
        <f t="shared" si="297"/>
        <v>240 semi TiO2</v>
      </c>
      <c r="C343" s="13" t="s">
        <v>7</v>
      </c>
      <c r="D343" s="5">
        <v>6.0569999999999999E-2</v>
      </c>
      <c r="E343" s="6">
        <f t="shared" si="299"/>
        <v>5.2695899999999997E-2</v>
      </c>
      <c r="F343" s="80" t="str">
        <f t="shared" si="294"/>
        <v>240 Quant MnO</v>
      </c>
      <c r="G343" s="13" t="s">
        <v>9</v>
      </c>
      <c r="H343" s="5">
        <v>0.15</v>
      </c>
      <c r="I343" s="6">
        <f t="shared" si="300"/>
        <v>0.13049999999999998</v>
      </c>
    </row>
    <row r="344" spans="1:9" x14ac:dyDescent="0.25">
      <c r="A344" s="78">
        <f t="shared" si="296"/>
        <v>240</v>
      </c>
      <c r="B344" s="82" t="str">
        <f t="shared" si="297"/>
        <v>240 semi Cr2O3</v>
      </c>
      <c r="C344" s="13" t="s">
        <v>8</v>
      </c>
      <c r="D344" s="5">
        <v>0.49349999999999999</v>
      </c>
      <c r="E344" s="6">
        <f t="shared" si="299"/>
        <v>0.42934499999999998</v>
      </c>
      <c r="F344" s="80" t="str">
        <f t="shared" si="294"/>
        <v>240 Quant MgO</v>
      </c>
      <c r="G344" s="13" t="s">
        <v>3</v>
      </c>
      <c r="H344" s="5">
        <v>40.801000000000002</v>
      </c>
      <c r="I344" s="6">
        <f t="shared" si="300"/>
        <v>35.496870000000001</v>
      </c>
    </row>
    <row r="345" spans="1:9" x14ac:dyDescent="0.25">
      <c r="A345" s="78">
        <f t="shared" si="296"/>
        <v>240</v>
      </c>
      <c r="B345" s="82" t="str">
        <f t="shared" si="297"/>
        <v>240 semi MnO</v>
      </c>
      <c r="C345" s="13" t="s">
        <v>9</v>
      </c>
      <c r="D345" s="5">
        <v>0.12759999999999999</v>
      </c>
      <c r="E345" s="6">
        <f t="shared" si="299"/>
        <v>0.11101199999999999</v>
      </c>
      <c r="F345" s="80" t="str">
        <f t="shared" si="294"/>
        <v>240 Quant CaO</v>
      </c>
      <c r="G345" s="13" t="s">
        <v>6</v>
      </c>
      <c r="H345" s="5">
        <v>2.8170000000000002</v>
      </c>
      <c r="I345" s="6">
        <f t="shared" si="300"/>
        <v>2.45079</v>
      </c>
    </row>
    <row r="346" spans="1:9" x14ac:dyDescent="0.25">
      <c r="A346" s="78">
        <f t="shared" si="296"/>
        <v>240</v>
      </c>
      <c r="B346" s="82" t="str">
        <f t="shared" si="297"/>
        <v>240 semi Fe2O3</v>
      </c>
      <c r="C346" s="13" t="s">
        <v>10</v>
      </c>
      <c r="D346" s="5">
        <v>11.64</v>
      </c>
      <c r="E346" s="6">
        <f t="shared" si="299"/>
        <v>10.126800000000001</v>
      </c>
      <c r="F346" s="80" t="str">
        <f t="shared" si="294"/>
        <v>240 Quant Na2O</v>
      </c>
      <c r="G346" s="13" t="s">
        <v>26</v>
      </c>
      <c r="H346" s="5">
        <v>-3.9E-2</v>
      </c>
      <c r="I346" s="6">
        <f t="shared" si="300"/>
        <v>-3.3929999999999995E-2</v>
      </c>
    </row>
    <row r="347" spans="1:9" x14ac:dyDescent="0.25">
      <c r="A347" s="78">
        <f t="shared" si="296"/>
        <v>240</v>
      </c>
      <c r="B347" s="82" t="str">
        <f t="shared" si="297"/>
        <v>240 semi NiO</v>
      </c>
      <c r="C347" s="13" t="s">
        <v>11</v>
      </c>
      <c r="D347" s="5">
        <v>0.4516</v>
      </c>
      <c r="E347" s="6">
        <f t="shared" si="299"/>
        <v>0.39289200000000002</v>
      </c>
      <c r="F347" s="80" t="str">
        <f t="shared" si="294"/>
        <v>240 Quant K2O</v>
      </c>
      <c r="G347" s="13" t="s">
        <v>13</v>
      </c>
      <c r="H347" s="5">
        <v>3.0000000000000001E-3</v>
      </c>
      <c r="I347" s="6">
        <f t="shared" si="300"/>
        <v>2.6099999999999999E-3</v>
      </c>
    </row>
    <row r="348" spans="1:9" x14ac:dyDescent="0.25">
      <c r="A348" s="78">
        <f t="shared" si="296"/>
        <v>240</v>
      </c>
      <c r="B348" s="82" t="str">
        <f t="shared" si="297"/>
        <v>240 semi LOI</v>
      </c>
      <c r="C348" s="4" t="s">
        <v>12</v>
      </c>
      <c r="D348" s="5">
        <v>13</v>
      </c>
      <c r="E348" s="13"/>
      <c r="F348" s="80" t="str">
        <f t="shared" si="294"/>
        <v>240 Quant P2O5</v>
      </c>
      <c r="G348" s="13" t="s">
        <v>35</v>
      </c>
      <c r="H348" s="5">
        <v>3.0000000000000001E-3</v>
      </c>
      <c r="I348" s="6">
        <f t="shared" si="300"/>
        <v>2.6099999999999999E-3</v>
      </c>
    </row>
    <row r="349" spans="1:9" x14ac:dyDescent="0.25">
      <c r="A349" s="78">
        <f t="shared" si="296"/>
        <v>240</v>
      </c>
      <c r="B349" s="82" t="str">
        <f t="shared" si="297"/>
        <v xml:space="preserve">240 semi </v>
      </c>
      <c r="F349" s="80" t="str">
        <f t="shared" si="294"/>
        <v>240 Quant LOI</v>
      </c>
      <c r="G349" s="4" t="s">
        <v>12</v>
      </c>
      <c r="H349" s="5">
        <v>13</v>
      </c>
      <c r="I349" s="13"/>
    </row>
    <row r="350" spans="1:9" x14ac:dyDescent="0.25">
      <c r="A350" s="78">
        <f t="shared" si="296"/>
        <v>240</v>
      </c>
      <c r="B350" s="82" t="str">
        <f t="shared" si="297"/>
        <v xml:space="preserve">240 semi </v>
      </c>
      <c r="F350" s="80" t="str">
        <f t="shared" si="294"/>
        <v xml:space="preserve">240 Quant </v>
      </c>
    </row>
    <row r="351" spans="1:9" x14ac:dyDescent="0.25">
      <c r="A351" s="78">
        <f>A350+10</f>
        <v>250</v>
      </c>
      <c r="B351" s="82" t="str">
        <f t="shared" si="297"/>
        <v>250 semi Simi-Quantification of sample: BAID 250</v>
      </c>
      <c r="C351" s="117" t="s">
        <v>41</v>
      </c>
      <c r="D351" s="118"/>
      <c r="E351" s="119"/>
      <c r="F351" s="80" t="str">
        <f t="shared" si="294"/>
        <v>250 Quant Quantification of sample: BAID 250</v>
      </c>
      <c r="G351" s="117" t="s">
        <v>225</v>
      </c>
      <c r="H351" s="118"/>
      <c r="I351" s="119"/>
    </row>
    <row r="352" spans="1:9" x14ac:dyDescent="0.25">
      <c r="A352" s="78">
        <f t="shared" si="296"/>
        <v>250</v>
      </c>
      <c r="B352" s="82" t="str">
        <f t="shared" si="297"/>
        <v>250 semi Elements</v>
      </c>
      <c r="C352" s="2" t="s">
        <v>0</v>
      </c>
      <c r="D352" s="3" t="s">
        <v>1</v>
      </c>
      <c r="E352" s="2" t="s">
        <v>2</v>
      </c>
      <c r="F352" s="80" t="str">
        <f t="shared" si="294"/>
        <v>250 Quant Elements</v>
      </c>
      <c r="G352" s="2" t="s">
        <v>0</v>
      </c>
      <c r="H352" s="3" t="s">
        <v>1</v>
      </c>
      <c r="I352" s="2" t="s">
        <v>2</v>
      </c>
    </row>
    <row r="353" spans="1:10" x14ac:dyDescent="0.25">
      <c r="A353" s="78">
        <f t="shared" si="296"/>
        <v>250</v>
      </c>
      <c r="B353" s="82" t="str">
        <f t="shared" si="297"/>
        <v>250 semi MgO</v>
      </c>
      <c r="C353" s="13" t="s">
        <v>3</v>
      </c>
      <c r="D353" s="5">
        <v>40.47</v>
      </c>
      <c r="E353" s="6">
        <f t="shared" ref="E353:E361" si="301">D353*(100-D$362)/100</f>
        <v>35.2089</v>
      </c>
      <c r="F353" s="80" t="str">
        <f t="shared" si="294"/>
        <v>250 Quant SiO2</v>
      </c>
      <c r="G353" s="5" t="s">
        <v>5</v>
      </c>
      <c r="H353" s="5">
        <v>44.68</v>
      </c>
      <c r="I353" s="6">
        <f>H353*(100-H$363)/100</f>
        <v>38.871600000000001</v>
      </c>
    </row>
    <row r="354" spans="1:10" x14ac:dyDescent="0.25">
      <c r="A354" s="78">
        <f t="shared" si="296"/>
        <v>250</v>
      </c>
      <c r="B354" s="82" t="str">
        <f t="shared" si="297"/>
        <v>250 semi Al2O3</v>
      </c>
      <c r="C354" s="13" t="s">
        <v>4</v>
      </c>
      <c r="D354" s="5">
        <v>2.7269999999999999</v>
      </c>
      <c r="E354" s="6">
        <f t="shared" si="301"/>
        <v>2.37249</v>
      </c>
      <c r="F354" s="80" t="str">
        <f t="shared" si="294"/>
        <v>250 Quant TiO2</v>
      </c>
      <c r="G354" s="5" t="s">
        <v>7</v>
      </c>
      <c r="H354" s="5">
        <v>0.06</v>
      </c>
      <c r="I354" s="6">
        <f t="shared" ref="I354:I362" si="302">H354*(100-H$363)/100</f>
        <v>5.2199999999999996E-2</v>
      </c>
    </row>
    <row r="355" spans="1:10" x14ac:dyDescent="0.25">
      <c r="A355" s="78">
        <f t="shared" si="296"/>
        <v>250</v>
      </c>
      <c r="B355" s="82" t="str">
        <f t="shared" si="297"/>
        <v>250 semi SiO2</v>
      </c>
      <c r="C355" s="13" t="s">
        <v>5</v>
      </c>
      <c r="D355" s="5">
        <v>41.55</v>
      </c>
      <c r="E355" s="6">
        <f t="shared" si="301"/>
        <v>36.148499999999999</v>
      </c>
      <c r="F355" s="80" t="str">
        <f t="shared" si="294"/>
        <v>250 Quant Al2O3</v>
      </c>
      <c r="G355" s="5" t="s">
        <v>4</v>
      </c>
      <c r="H355" s="5">
        <v>1.863</v>
      </c>
      <c r="I355" s="6">
        <f t="shared" si="302"/>
        <v>1.6208099999999999</v>
      </c>
    </row>
    <row r="356" spans="1:10" x14ac:dyDescent="0.25">
      <c r="A356" s="78">
        <f t="shared" si="296"/>
        <v>250</v>
      </c>
      <c r="B356" s="82" t="str">
        <f t="shared" si="297"/>
        <v>250 semi CaO</v>
      </c>
      <c r="C356" s="13" t="s">
        <v>6</v>
      </c>
      <c r="D356" s="5">
        <v>2.78</v>
      </c>
      <c r="E356" s="6">
        <f t="shared" si="301"/>
        <v>2.4185999999999996</v>
      </c>
      <c r="F356" s="80" t="str">
        <f t="shared" si="294"/>
        <v>250 Quant Fe2O3</v>
      </c>
      <c r="G356" s="5" t="s">
        <v>10</v>
      </c>
      <c r="H356" s="5">
        <v>9.6720000000000006</v>
      </c>
      <c r="I356" s="6">
        <f t="shared" si="302"/>
        <v>8.4146400000000003</v>
      </c>
    </row>
    <row r="357" spans="1:10" x14ac:dyDescent="0.25">
      <c r="A357" s="78">
        <f t="shared" si="296"/>
        <v>250</v>
      </c>
      <c r="B357" s="82" t="str">
        <f t="shared" si="297"/>
        <v>250 semi TiO2</v>
      </c>
      <c r="C357" s="13" t="s">
        <v>7</v>
      </c>
      <c r="D357" s="5">
        <v>6.8779999999999994E-2</v>
      </c>
      <c r="E357" s="6">
        <f t="shared" si="301"/>
        <v>5.9838599999999992E-2</v>
      </c>
      <c r="F357" s="80" t="str">
        <f t="shared" si="294"/>
        <v>250 Quant MnO</v>
      </c>
      <c r="G357" s="5" t="s">
        <v>9</v>
      </c>
      <c r="H357" s="5">
        <v>0.14699999999999999</v>
      </c>
      <c r="I357" s="6">
        <f t="shared" si="302"/>
        <v>0.12789</v>
      </c>
    </row>
    <row r="358" spans="1:10" x14ac:dyDescent="0.25">
      <c r="A358" s="78">
        <f t="shared" si="296"/>
        <v>250</v>
      </c>
      <c r="B358" s="82" t="str">
        <f t="shared" si="297"/>
        <v>250 semi Cr2O3</v>
      </c>
      <c r="C358" s="13" t="s">
        <v>8</v>
      </c>
      <c r="D358" s="5">
        <v>0.46029999999999999</v>
      </c>
      <c r="E358" s="6">
        <f t="shared" si="301"/>
        <v>0.40046099999999996</v>
      </c>
      <c r="F358" s="80" t="str">
        <f t="shared" si="294"/>
        <v>250 Quant MgO</v>
      </c>
      <c r="G358" s="5" t="s">
        <v>3</v>
      </c>
      <c r="H358" s="5">
        <v>41.091000000000001</v>
      </c>
      <c r="I358" s="6">
        <f t="shared" si="302"/>
        <v>35.749169999999999</v>
      </c>
    </row>
    <row r="359" spans="1:10" x14ac:dyDescent="0.25">
      <c r="A359" s="78">
        <f t="shared" si="296"/>
        <v>250</v>
      </c>
      <c r="B359" s="82" t="str">
        <f t="shared" si="297"/>
        <v>250 semi MnO</v>
      </c>
      <c r="C359" s="13" t="s">
        <v>9</v>
      </c>
      <c r="D359" s="5">
        <v>0.19170000000000001</v>
      </c>
      <c r="E359" s="6">
        <f t="shared" si="301"/>
        <v>0.16677900000000001</v>
      </c>
      <c r="F359" s="80" t="str">
        <f t="shared" si="294"/>
        <v>250 Quant CaO</v>
      </c>
      <c r="G359" s="5" t="s">
        <v>6</v>
      </c>
      <c r="H359" s="5">
        <v>2.5270000000000001</v>
      </c>
      <c r="I359" s="6">
        <f t="shared" si="302"/>
        <v>2.1984900000000001</v>
      </c>
    </row>
    <row r="360" spans="1:10" x14ac:dyDescent="0.25">
      <c r="A360" s="78">
        <f t="shared" si="296"/>
        <v>250</v>
      </c>
      <c r="B360" s="82" t="str">
        <f t="shared" si="297"/>
        <v>250 semi Fe2O3</v>
      </c>
      <c r="C360" s="13" t="s">
        <v>10</v>
      </c>
      <c r="D360" s="5">
        <v>11.32</v>
      </c>
      <c r="E360" s="6">
        <f t="shared" si="301"/>
        <v>9.8483999999999998</v>
      </c>
      <c r="F360" s="80" t="str">
        <f t="shared" si="294"/>
        <v>250 Quant Na2O</v>
      </c>
      <c r="G360" s="5" t="s">
        <v>26</v>
      </c>
      <c r="H360" s="5">
        <v>-5.7000000000000002E-2</v>
      </c>
      <c r="I360" s="6">
        <f t="shared" si="302"/>
        <v>-4.9590000000000002E-2</v>
      </c>
    </row>
    <row r="361" spans="1:10" x14ac:dyDescent="0.25">
      <c r="A361" s="78">
        <f t="shared" si="296"/>
        <v>250</v>
      </c>
      <c r="B361" s="82" t="str">
        <f t="shared" si="297"/>
        <v>250 semi NiO</v>
      </c>
      <c r="C361" s="13" t="s">
        <v>11</v>
      </c>
      <c r="D361" s="5">
        <v>0.435</v>
      </c>
      <c r="E361" s="6">
        <f t="shared" si="301"/>
        <v>0.37845000000000001</v>
      </c>
      <c r="F361" s="80" t="str">
        <f t="shared" si="294"/>
        <v>250 Quant K2O</v>
      </c>
      <c r="G361" s="5" t="s">
        <v>13</v>
      </c>
      <c r="H361" s="5">
        <v>1.2E-2</v>
      </c>
      <c r="I361" s="6">
        <f t="shared" si="302"/>
        <v>1.044E-2</v>
      </c>
      <c r="J361" s="15"/>
    </row>
    <row r="362" spans="1:10" x14ac:dyDescent="0.25">
      <c r="A362" s="78">
        <f t="shared" si="296"/>
        <v>250</v>
      </c>
      <c r="B362" s="82" t="str">
        <f t="shared" si="297"/>
        <v>250 semi LOI</v>
      </c>
      <c r="C362" s="4" t="s">
        <v>12</v>
      </c>
      <c r="D362" s="5">
        <v>13</v>
      </c>
      <c r="E362" s="13"/>
      <c r="F362" s="80" t="str">
        <f t="shared" si="294"/>
        <v>250 Quant P2O5</v>
      </c>
      <c r="G362" s="5" t="s">
        <v>35</v>
      </c>
      <c r="H362" s="5">
        <v>5.0000000000000001E-3</v>
      </c>
      <c r="I362" s="10">
        <f t="shared" si="302"/>
        <v>4.3499999999999997E-3</v>
      </c>
    </row>
    <row r="363" spans="1:10" x14ac:dyDescent="0.25">
      <c r="A363" s="78">
        <f t="shared" si="296"/>
        <v>250</v>
      </c>
      <c r="B363" s="82" t="str">
        <f t="shared" si="297"/>
        <v xml:space="preserve">250 semi </v>
      </c>
      <c r="F363" s="80" t="str">
        <f t="shared" si="294"/>
        <v>250 Quant LOI</v>
      </c>
      <c r="G363" s="4" t="s">
        <v>12</v>
      </c>
      <c r="H363" s="5">
        <v>13</v>
      </c>
      <c r="I363" s="13"/>
    </row>
    <row r="364" spans="1:10" x14ac:dyDescent="0.25">
      <c r="A364" s="78">
        <f t="shared" si="296"/>
        <v>250</v>
      </c>
      <c r="B364" s="82" t="str">
        <f t="shared" si="297"/>
        <v xml:space="preserve">250 semi </v>
      </c>
      <c r="F364" s="80" t="str">
        <f t="shared" si="294"/>
        <v xml:space="preserve">250 Quant </v>
      </c>
    </row>
    <row r="365" spans="1:10" x14ac:dyDescent="0.25">
      <c r="A365" s="78">
        <f>A364+10</f>
        <v>260</v>
      </c>
      <c r="B365" s="82" t="str">
        <f t="shared" si="297"/>
        <v>260 semi Simi-Quantification of sample: BAID 260</v>
      </c>
      <c r="C365" s="117" t="s">
        <v>42</v>
      </c>
      <c r="D365" s="118"/>
      <c r="E365" s="119"/>
      <c r="F365" s="80" t="str">
        <f t="shared" si="294"/>
        <v>260 Quant Quantification of sample: BAID 260</v>
      </c>
      <c r="G365" s="117" t="s">
        <v>227</v>
      </c>
      <c r="H365" s="118"/>
      <c r="I365" s="119"/>
    </row>
    <row r="366" spans="1:10" x14ac:dyDescent="0.25">
      <c r="A366" s="78">
        <f t="shared" si="296"/>
        <v>260</v>
      </c>
      <c r="B366" s="82" t="str">
        <f t="shared" si="297"/>
        <v>260 semi Elements</v>
      </c>
      <c r="C366" s="2" t="s">
        <v>0</v>
      </c>
      <c r="D366" s="3" t="s">
        <v>1</v>
      </c>
      <c r="E366" s="2" t="s">
        <v>2</v>
      </c>
      <c r="F366" s="80" t="str">
        <f t="shared" si="294"/>
        <v>260 Quant Elements</v>
      </c>
      <c r="G366" s="2" t="s">
        <v>0</v>
      </c>
      <c r="H366" s="3" t="s">
        <v>1</v>
      </c>
      <c r="I366" s="2" t="s">
        <v>2</v>
      </c>
    </row>
    <row r="367" spans="1:10" x14ac:dyDescent="0.25">
      <c r="A367" s="78">
        <f t="shared" si="296"/>
        <v>260</v>
      </c>
      <c r="B367" s="82" t="str">
        <f t="shared" si="297"/>
        <v>260 semi MgO</v>
      </c>
      <c r="C367" s="13" t="s">
        <v>3</v>
      </c>
      <c r="D367" s="5">
        <v>40.130000000000003</v>
      </c>
      <c r="E367" s="10">
        <f t="shared" ref="E367:E376" si="303">D367*(100-D$377)/100</f>
        <v>34.913100000000007</v>
      </c>
      <c r="F367" s="80" t="str">
        <f t="shared" si="294"/>
        <v>260 Quant SiO2</v>
      </c>
      <c r="G367" s="13" t="s">
        <v>5</v>
      </c>
      <c r="H367" s="5">
        <v>44.186</v>
      </c>
      <c r="I367" s="10">
        <f>H367*(100-H$377)/100</f>
        <v>38.44182</v>
      </c>
    </row>
    <row r="368" spans="1:10" x14ac:dyDescent="0.25">
      <c r="A368" s="78">
        <f t="shared" si="296"/>
        <v>260</v>
      </c>
      <c r="B368" s="82" t="str">
        <f t="shared" si="297"/>
        <v>260 semi Al2O3</v>
      </c>
      <c r="C368" s="13" t="s">
        <v>4</v>
      </c>
      <c r="D368" s="5">
        <v>3.3620000000000001</v>
      </c>
      <c r="E368" s="10">
        <f t="shared" si="303"/>
        <v>2.9249400000000003</v>
      </c>
      <c r="F368" s="80" t="str">
        <f t="shared" si="294"/>
        <v>260 Quant TiO2</v>
      </c>
      <c r="G368" s="13" t="s">
        <v>7</v>
      </c>
      <c r="H368" s="5">
        <v>4.4999999999999998E-2</v>
      </c>
      <c r="I368" s="10">
        <f t="shared" ref="I368:I376" si="304">H368*(100-H$377)/100</f>
        <v>3.9149999999999997E-2</v>
      </c>
    </row>
    <row r="369" spans="1:10" x14ac:dyDescent="0.25">
      <c r="A369" s="78">
        <f t="shared" si="296"/>
        <v>260</v>
      </c>
      <c r="B369" s="82" t="str">
        <f t="shared" si="297"/>
        <v>260 semi SiO2</v>
      </c>
      <c r="C369" s="13" t="s">
        <v>5</v>
      </c>
      <c r="D369" s="5">
        <v>40.79</v>
      </c>
      <c r="E369" s="10">
        <f t="shared" si="303"/>
        <v>35.487299999999998</v>
      </c>
      <c r="F369" s="80" t="str">
        <f t="shared" si="294"/>
        <v>260 Quant Al2O3</v>
      </c>
      <c r="G369" s="13" t="s">
        <v>4</v>
      </c>
      <c r="H369" s="5">
        <v>2.2709999999999999</v>
      </c>
      <c r="I369" s="10">
        <f t="shared" si="304"/>
        <v>1.97577</v>
      </c>
    </row>
    <row r="370" spans="1:10" x14ac:dyDescent="0.25">
      <c r="A370" s="78">
        <f t="shared" si="296"/>
        <v>260</v>
      </c>
      <c r="B370" s="82" t="str">
        <f t="shared" si="297"/>
        <v>260 semi K2O</v>
      </c>
      <c r="C370" s="13" t="s">
        <v>13</v>
      </c>
      <c r="D370" s="5">
        <v>3.424E-2</v>
      </c>
      <c r="E370" s="10">
        <f t="shared" si="303"/>
        <v>2.9788799999999997E-2</v>
      </c>
      <c r="F370" s="80" t="str">
        <f t="shared" si="294"/>
        <v>260 Quant Fe2O3</v>
      </c>
      <c r="G370" s="13" t="s">
        <v>10</v>
      </c>
      <c r="H370" s="5">
        <v>9.5830000000000002</v>
      </c>
      <c r="I370" s="10">
        <f t="shared" si="304"/>
        <v>8.3372100000000007</v>
      </c>
    </row>
    <row r="371" spans="1:10" x14ac:dyDescent="0.25">
      <c r="A371" s="78">
        <f t="shared" si="296"/>
        <v>260</v>
      </c>
      <c r="B371" s="82" t="str">
        <f t="shared" si="297"/>
        <v>260 semi CaO</v>
      </c>
      <c r="C371" s="13" t="s">
        <v>6</v>
      </c>
      <c r="D371" s="5">
        <v>3.23</v>
      </c>
      <c r="E371" s="10">
        <f t="shared" si="303"/>
        <v>2.8100999999999998</v>
      </c>
      <c r="F371" s="80" t="str">
        <f t="shared" si="294"/>
        <v>260 Quant MnO</v>
      </c>
      <c r="G371" s="13" t="s">
        <v>9</v>
      </c>
      <c r="H371" s="5">
        <v>0.13700000000000001</v>
      </c>
      <c r="I371" s="10">
        <f t="shared" si="304"/>
        <v>0.11919</v>
      </c>
    </row>
    <row r="372" spans="1:10" x14ac:dyDescent="0.25">
      <c r="A372" s="78">
        <f t="shared" si="296"/>
        <v>260</v>
      </c>
      <c r="B372" s="82" t="str">
        <f t="shared" si="297"/>
        <v>260 semi TiO2</v>
      </c>
      <c r="C372" s="13" t="s">
        <v>7</v>
      </c>
      <c r="D372" s="5">
        <v>7.4099999999999999E-2</v>
      </c>
      <c r="E372" s="10">
        <f t="shared" si="303"/>
        <v>6.4466999999999997E-2</v>
      </c>
      <c r="F372" s="80" t="str">
        <f t="shared" si="294"/>
        <v>260 Quant MgO</v>
      </c>
      <c r="G372" s="13" t="s">
        <v>3</v>
      </c>
      <c r="H372" s="5">
        <v>40.783000000000001</v>
      </c>
      <c r="I372" s="10">
        <f t="shared" si="304"/>
        <v>35.481210000000004</v>
      </c>
    </row>
    <row r="373" spans="1:10" x14ac:dyDescent="0.25">
      <c r="A373" s="78">
        <f t="shared" si="296"/>
        <v>260</v>
      </c>
      <c r="B373" s="82" t="str">
        <f t="shared" si="297"/>
        <v>260 semi Cr2O3</v>
      </c>
      <c r="C373" s="13" t="s">
        <v>8</v>
      </c>
      <c r="D373" s="5">
        <v>0.4637</v>
      </c>
      <c r="E373" s="10">
        <f t="shared" si="303"/>
        <v>0.40341900000000003</v>
      </c>
      <c r="F373" s="80" t="str">
        <f t="shared" si="294"/>
        <v>260 Quant CaO</v>
      </c>
      <c r="G373" s="13" t="s">
        <v>6</v>
      </c>
      <c r="H373" s="5">
        <v>3.0070000000000001</v>
      </c>
      <c r="I373" s="10">
        <f t="shared" si="304"/>
        <v>2.6160900000000002</v>
      </c>
      <c r="J373" s="16"/>
    </row>
    <row r="374" spans="1:10" x14ac:dyDescent="0.25">
      <c r="A374" s="78">
        <f t="shared" si="296"/>
        <v>260</v>
      </c>
      <c r="B374" s="82" t="str">
        <f t="shared" si="297"/>
        <v>260 semi MnO</v>
      </c>
      <c r="C374" s="13" t="s">
        <v>9</v>
      </c>
      <c r="D374" s="5">
        <v>0.14299999999999999</v>
      </c>
      <c r="E374" s="10">
        <f t="shared" si="303"/>
        <v>0.12440999999999999</v>
      </c>
      <c r="F374" s="80" t="str">
        <f t="shared" si="294"/>
        <v>260 Quant Na2O</v>
      </c>
      <c r="G374" s="13" t="s">
        <v>26</v>
      </c>
      <c r="H374" s="5">
        <v>-4.9000000000000002E-2</v>
      </c>
      <c r="I374" s="10">
        <f t="shared" si="304"/>
        <v>-4.2630000000000001E-2</v>
      </c>
    </row>
    <row r="375" spans="1:10" x14ac:dyDescent="0.25">
      <c r="A375" s="78">
        <f t="shared" si="296"/>
        <v>260</v>
      </c>
      <c r="B375" s="82" t="str">
        <f t="shared" si="297"/>
        <v>260 semi Fe2O3</v>
      </c>
      <c r="C375" s="13" t="s">
        <v>10</v>
      </c>
      <c r="D375" s="5">
        <v>11.31</v>
      </c>
      <c r="E375" s="10">
        <f t="shared" si="303"/>
        <v>9.8397000000000006</v>
      </c>
      <c r="F375" s="80" t="str">
        <f t="shared" si="294"/>
        <v>260 Quant K2O</v>
      </c>
      <c r="G375" s="13" t="s">
        <v>13</v>
      </c>
      <c r="H375" s="5">
        <v>3.3000000000000002E-2</v>
      </c>
      <c r="I375" s="10">
        <f t="shared" si="304"/>
        <v>2.8709999999999999E-2</v>
      </c>
    </row>
    <row r="376" spans="1:10" x14ac:dyDescent="0.25">
      <c r="A376" s="78">
        <f t="shared" si="296"/>
        <v>260</v>
      </c>
      <c r="B376" s="82" t="str">
        <f t="shared" si="297"/>
        <v>260 semi NiO</v>
      </c>
      <c r="C376" s="13" t="s">
        <v>11</v>
      </c>
      <c r="D376" s="5">
        <v>0.45550000000000002</v>
      </c>
      <c r="E376" s="10">
        <f t="shared" si="303"/>
        <v>0.396285</v>
      </c>
      <c r="F376" s="80" t="str">
        <f t="shared" si="294"/>
        <v>260 Quant P2O5</v>
      </c>
      <c r="G376" s="13" t="s">
        <v>35</v>
      </c>
      <c r="H376" s="5">
        <v>5.0000000000000001E-3</v>
      </c>
      <c r="I376" s="10">
        <f t="shared" si="304"/>
        <v>4.3499999999999997E-3</v>
      </c>
    </row>
    <row r="377" spans="1:10" x14ac:dyDescent="0.25">
      <c r="A377" s="78">
        <f t="shared" si="296"/>
        <v>260</v>
      </c>
      <c r="B377" s="82" t="str">
        <f t="shared" si="297"/>
        <v>260 semi LOI</v>
      </c>
      <c r="C377" s="4" t="s">
        <v>12</v>
      </c>
      <c r="D377" s="5">
        <v>13</v>
      </c>
      <c r="E377" s="5"/>
      <c r="F377" s="80" t="str">
        <f t="shared" si="294"/>
        <v>260 Quant LOI</v>
      </c>
      <c r="G377" s="4" t="s">
        <v>12</v>
      </c>
      <c r="H377" s="5">
        <v>13</v>
      </c>
      <c r="I377" s="5"/>
    </row>
    <row r="378" spans="1:10" x14ac:dyDescent="0.25">
      <c r="A378" s="78">
        <f t="shared" si="296"/>
        <v>260</v>
      </c>
      <c r="B378" s="82" t="str">
        <f t="shared" si="297"/>
        <v xml:space="preserve">260 semi </v>
      </c>
      <c r="F378" s="80" t="str">
        <f t="shared" si="294"/>
        <v xml:space="preserve">260 Quant </v>
      </c>
    </row>
    <row r="379" spans="1:10" x14ac:dyDescent="0.25">
      <c r="A379" s="78">
        <f t="shared" si="296"/>
        <v>260</v>
      </c>
      <c r="B379" s="82" t="str">
        <f t="shared" si="297"/>
        <v xml:space="preserve">260 semi </v>
      </c>
      <c r="F379" s="80" t="str">
        <f t="shared" ref="F379:F442" si="305">A379&amp;" Quant "&amp;G379</f>
        <v xml:space="preserve">260 Quant </v>
      </c>
    </row>
    <row r="380" spans="1:10" x14ac:dyDescent="0.25">
      <c r="A380" s="78">
        <f>A379+10</f>
        <v>270</v>
      </c>
      <c r="B380" s="82" t="str">
        <f t="shared" si="297"/>
        <v>270 semi Simi-Quantification of sample: BAID 270</v>
      </c>
      <c r="C380" s="117" t="s">
        <v>43</v>
      </c>
      <c r="D380" s="118"/>
      <c r="E380" s="119"/>
      <c r="F380" s="80" t="str">
        <f t="shared" si="305"/>
        <v>270 Quant Quantification of sample: BAID 270</v>
      </c>
      <c r="G380" s="117" t="s">
        <v>229</v>
      </c>
      <c r="H380" s="118"/>
      <c r="I380" s="119"/>
    </row>
    <row r="381" spans="1:10" x14ac:dyDescent="0.25">
      <c r="A381" s="78">
        <f t="shared" si="296"/>
        <v>270</v>
      </c>
      <c r="B381" s="82" t="str">
        <f t="shared" si="297"/>
        <v>270 semi Elements</v>
      </c>
      <c r="C381" s="2" t="s">
        <v>0</v>
      </c>
      <c r="D381" s="3" t="s">
        <v>1</v>
      </c>
      <c r="E381" s="2" t="s">
        <v>2</v>
      </c>
      <c r="F381" s="80" t="str">
        <f t="shared" si="305"/>
        <v>270 Quant Elements</v>
      </c>
      <c r="G381" s="2" t="s">
        <v>0</v>
      </c>
      <c r="H381" s="3" t="s">
        <v>1</v>
      </c>
      <c r="I381" s="2" t="s">
        <v>2</v>
      </c>
    </row>
    <row r="382" spans="1:10" x14ac:dyDescent="0.25">
      <c r="A382" s="78">
        <f t="shared" si="296"/>
        <v>270</v>
      </c>
      <c r="B382" s="82" t="str">
        <f t="shared" si="297"/>
        <v>270 semi MgO</v>
      </c>
      <c r="C382" s="13" t="s">
        <v>3</v>
      </c>
      <c r="D382" s="5">
        <v>41.44</v>
      </c>
      <c r="E382" s="6">
        <f t="shared" ref="E382:E390" si="306">D382*(100-D$391)/100</f>
        <v>36.467199999999998</v>
      </c>
      <c r="F382" s="80" t="str">
        <f t="shared" si="305"/>
        <v>270 Quant SiO2</v>
      </c>
      <c r="G382" s="13" t="s">
        <v>5</v>
      </c>
      <c r="H382" s="5">
        <v>44.499000000000002</v>
      </c>
      <c r="I382" s="6">
        <f>H382*(100-H$392)/100</f>
        <v>39.159120000000001</v>
      </c>
    </row>
    <row r="383" spans="1:10" x14ac:dyDescent="0.25">
      <c r="A383" s="78">
        <f t="shared" si="296"/>
        <v>270</v>
      </c>
      <c r="B383" s="82" t="str">
        <f t="shared" si="297"/>
        <v>270 semi Al2O3</v>
      </c>
      <c r="C383" s="13" t="s">
        <v>4</v>
      </c>
      <c r="D383" s="5">
        <v>2.218</v>
      </c>
      <c r="E383" s="6">
        <f t="shared" si="306"/>
        <v>1.95184</v>
      </c>
      <c r="F383" s="80" t="str">
        <f t="shared" si="305"/>
        <v>270 Quant TiO2</v>
      </c>
      <c r="G383" s="13" t="s">
        <v>7</v>
      </c>
      <c r="H383" s="5">
        <v>2.5999999999999999E-2</v>
      </c>
      <c r="I383" s="6">
        <f t="shared" ref="I383:I391" si="307">H383*(100-H$392)/100</f>
        <v>2.2879999999999998E-2</v>
      </c>
    </row>
    <row r="384" spans="1:10" x14ac:dyDescent="0.25">
      <c r="A384" s="78">
        <f t="shared" si="296"/>
        <v>270</v>
      </c>
      <c r="B384" s="82" t="str">
        <f t="shared" si="297"/>
        <v>270 semi SiO2</v>
      </c>
      <c r="C384" s="13" t="s">
        <v>5</v>
      </c>
      <c r="D384" s="5">
        <v>41.61</v>
      </c>
      <c r="E384" s="6">
        <f t="shared" si="306"/>
        <v>36.616799999999998</v>
      </c>
      <c r="F384" s="80" t="str">
        <f t="shared" si="305"/>
        <v>270 Quant Al2O3</v>
      </c>
      <c r="G384" s="13" t="s">
        <v>4</v>
      </c>
      <c r="H384" s="5">
        <v>1.355</v>
      </c>
      <c r="I384" s="6">
        <f t="shared" si="307"/>
        <v>1.1923999999999999</v>
      </c>
    </row>
    <row r="385" spans="1:9" x14ac:dyDescent="0.25">
      <c r="A385" s="78">
        <f t="shared" si="296"/>
        <v>270</v>
      </c>
      <c r="B385" s="82" t="str">
        <f t="shared" si="297"/>
        <v>270 semi K2O</v>
      </c>
      <c r="C385" s="13" t="s">
        <v>13</v>
      </c>
      <c r="D385" s="5">
        <v>3.261E-2</v>
      </c>
      <c r="E385" s="6">
        <f t="shared" si="306"/>
        <v>2.8696799999999998E-2</v>
      </c>
      <c r="F385" s="80" t="str">
        <f t="shared" si="305"/>
        <v>270 Quant Fe2O3</v>
      </c>
      <c r="G385" s="13" t="s">
        <v>10</v>
      </c>
      <c r="H385" s="5">
        <v>9.7460000000000004</v>
      </c>
      <c r="I385" s="6">
        <f t="shared" si="307"/>
        <v>8.5764800000000001</v>
      </c>
    </row>
    <row r="386" spans="1:9" x14ac:dyDescent="0.25">
      <c r="A386" s="78">
        <f t="shared" si="296"/>
        <v>270</v>
      </c>
      <c r="B386" s="82" t="str">
        <f t="shared" si="297"/>
        <v>270 semi CaO</v>
      </c>
      <c r="C386" s="13" t="s">
        <v>6</v>
      </c>
      <c r="D386" s="5">
        <v>2.2690000000000001</v>
      </c>
      <c r="E386" s="6">
        <f t="shared" si="306"/>
        <v>1.9967200000000003</v>
      </c>
      <c r="F386" s="80" t="str">
        <f t="shared" si="305"/>
        <v>270 Quant MnO</v>
      </c>
      <c r="G386" s="13" t="s">
        <v>9</v>
      </c>
      <c r="H386" s="5">
        <v>0.14099999999999999</v>
      </c>
      <c r="I386" s="6">
        <f t="shared" si="307"/>
        <v>0.12408</v>
      </c>
    </row>
    <row r="387" spans="1:9" x14ac:dyDescent="0.25">
      <c r="A387" s="78">
        <f t="shared" si="296"/>
        <v>270</v>
      </c>
      <c r="B387" s="82" t="str">
        <f t="shared" si="297"/>
        <v>270 semi Cr2O3</v>
      </c>
      <c r="C387" s="13" t="s">
        <v>8</v>
      </c>
      <c r="D387" s="5">
        <v>0.52329999999999999</v>
      </c>
      <c r="E387" s="6">
        <f t="shared" si="306"/>
        <v>0.46050399999999997</v>
      </c>
      <c r="F387" s="80" t="str">
        <f t="shared" si="305"/>
        <v>270 Quant MgO</v>
      </c>
      <c r="G387" s="13" t="s">
        <v>3</v>
      </c>
      <c r="H387" s="5">
        <v>42.133000000000003</v>
      </c>
      <c r="I387" s="6">
        <f t="shared" si="307"/>
        <v>37.077040000000004</v>
      </c>
    </row>
    <row r="388" spans="1:9" x14ac:dyDescent="0.25">
      <c r="A388" s="78">
        <f t="shared" si="296"/>
        <v>270</v>
      </c>
      <c r="B388" s="82" t="str">
        <f t="shared" si="297"/>
        <v>270 semi MnO</v>
      </c>
      <c r="C388" s="13" t="s">
        <v>9</v>
      </c>
      <c r="D388" s="5">
        <v>0.1454</v>
      </c>
      <c r="E388" s="6">
        <f t="shared" si="306"/>
        <v>0.12795199999999998</v>
      </c>
      <c r="F388" s="80" t="str">
        <f t="shared" si="305"/>
        <v>270 Quant CaO</v>
      </c>
      <c r="G388" s="13" t="s">
        <v>6</v>
      </c>
      <c r="H388" s="5">
        <v>2.08</v>
      </c>
      <c r="I388" s="6">
        <f t="shared" si="307"/>
        <v>1.8304000000000002</v>
      </c>
    </row>
    <row r="389" spans="1:9" x14ac:dyDescent="0.25">
      <c r="A389" s="78">
        <f t="shared" si="296"/>
        <v>270</v>
      </c>
      <c r="B389" s="82" t="str">
        <f t="shared" si="297"/>
        <v>270 semi Fe2O3</v>
      </c>
      <c r="C389" s="13" t="s">
        <v>10</v>
      </c>
      <c r="D389" s="5">
        <v>11.31</v>
      </c>
      <c r="E389" s="6">
        <f t="shared" si="306"/>
        <v>9.9528000000000016</v>
      </c>
      <c r="F389" s="80" t="str">
        <f t="shared" si="305"/>
        <v>270 Quant Na2O</v>
      </c>
      <c r="G389" s="13" t="s">
        <v>26</v>
      </c>
      <c r="H389" s="5">
        <v>-3.4000000000000002E-2</v>
      </c>
      <c r="I389" s="6">
        <f t="shared" si="307"/>
        <v>-2.9919999999999999E-2</v>
      </c>
    </row>
    <row r="390" spans="1:9" x14ac:dyDescent="0.25">
      <c r="A390" s="78">
        <f t="shared" ref="A390:A453" si="308">A389</f>
        <v>270</v>
      </c>
      <c r="B390" s="82" t="str">
        <f t="shared" ref="B390:B453" si="309">A390&amp;" semi "&amp;C390</f>
        <v>270 semi NiO</v>
      </c>
      <c r="C390" s="13" t="s">
        <v>11</v>
      </c>
      <c r="D390" s="5">
        <v>0.44779999999999998</v>
      </c>
      <c r="E390" s="6">
        <f t="shared" si="306"/>
        <v>0.39406399999999997</v>
      </c>
      <c r="F390" s="80" t="str">
        <f t="shared" si="305"/>
        <v>270 Quant K2O</v>
      </c>
      <c r="G390" s="13" t="s">
        <v>13</v>
      </c>
      <c r="H390" s="5">
        <v>5.1999999999999998E-2</v>
      </c>
      <c r="I390" s="6">
        <f t="shared" si="307"/>
        <v>4.5759999999999995E-2</v>
      </c>
    </row>
    <row r="391" spans="1:9" x14ac:dyDescent="0.25">
      <c r="A391" s="78">
        <f t="shared" si="308"/>
        <v>270</v>
      </c>
      <c r="B391" s="82" t="str">
        <f t="shared" si="309"/>
        <v>270 semi LOI</v>
      </c>
      <c r="C391" s="4" t="s">
        <v>12</v>
      </c>
      <c r="D391" s="5">
        <v>12</v>
      </c>
      <c r="E391" s="13"/>
      <c r="F391" s="80" t="str">
        <f t="shared" si="305"/>
        <v>270 Quant P2O5</v>
      </c>
      <c r="G391" s="13" t="s">
        <v>35</v>
      </c>
      <c r="H391" s="5">
        <v>2E-3</v>
      </c>
      <c r="I391" s="10">
        <f t="shared" si="307"/>
        <v>1.7599999999999998E-3</v>
      </c>
    </row>
    <row r="392" spans="1:9" x14ac:dyDescent="0.25">
      <c r="A392" s="78">
        <f t="shared" si="308"/>
        <v>270</v>
      </c>
      <c r="B392" s="82" t="str">
        <f t="shared" si="309"/>
        <v xml:space="preserve">270 semi </v>
      </c>
      <c r="F392" s="80" t="str">
        <f t="shared" si="305"/>
        <v>270 Quant LOI</v>
      </c>
      <c r="G392" s="4" t="s">
        <v>12</v>
      </c>
      <c r="H392" s="5">
        <v>12</v>
      </c>
      <c r="I392" s="13"/>
    </row>
    <row r="393" spans="1:9" x14ac:dyDescent="0.25">
      <c r="A393" s="78">
        <f t="shared" si="308"/>
        <v>270</v>
      </c>
      <c r="B393" s="82" t="str">
        <f t="shared" si="309"/>
        <v xml:space="preserve">270 semi </v>
      </c>
      <c r="F393" s="80" t="str">
        <f t="shared" si="305"/>
        <v xml:space="preserve">270 Quant </v>
      </c>
    </row>
    <row r="394" spans="1:9" x14ac:dyDescent="0.25">
      <c r="A394" s="78">
        <f>A393+10</f>
        <v>280</v>
      </c>
      <c r="B394" s="82" t="str">
        <f t="shared" si="309"/>
        <v>280 semi Simi-Quantification of sample: BAID 280</v>
      </c>
      <c r="C394" s="117" t="s">
        <v>44</v>
      </c>
      <c r="D394" s="118"/>
      <c r="E394" s="119"/>
      <c r="F394" s="80" t="str">
        <f t="shared" si="305"/>
        <v>280 Quant Quantification of sample: BAID 280</v>
      </c>
      <c r="G394" s="117" t="s">
        <v>230</v>
      </c>
      <c r="H394" s="118"/>
      <c r="I394" s="119"/>
    </row>
    <row r="395" spans="1:9" x14ac:dyDescent="0.25">
      <c r="A395" s="78">
        <f t="shared" si="308"/>
        <v>280</v>
      </c>
      <c r="B395" s="82" t="str">
        <f t="shared" si="309"/>
        <v>280 semi Elements</v>
      </c>
      <c r="C395" s="2" t="s">
        <v>0</v>
      </c>
      <c r="D395" s="3" t="s">
        <v>1</v>
      </c>
      <c r="E395" s="2" t="s">
        <v>2</v>
      </c>
      <c r="F395" s="80" t="str">
        <f t="shared" si="305"/>
        <v>280 Quant Elements</v>
      </c>
      <c r="G395" s="2" t="s">
        <v>0</v>
      </c>
      <c r="H395" s="3" t="s">
        <v>1</v>
      </c>
      <c r="I395" s="2" t="s">
        <v>2</v>
      </c>
    </row>
    <row r="396" spans="1:9" x14ac:dyDescent="0.25">
      <c r="A396" s="78">
        <f t="shared" si="308"/>
        <v>280</v>
      </c>
      <c r="B396" s="82" t="str">
        <f t="shared" si="309"/>
        <v>280 semi MgO</v>
      </c>
      <c r="C396" s="13" t="s">
        <v>3</v>
      </c>
      <c r="D396" s="5">
        <v>41.96</v>
      </c>
      <c r="E396" s="6">
        <f t="shared" ref="E396:E403" si="310">D396*(100-D$404)/100</f>
        <v>36.505200000000002</v>
      </c>
      <c r="F396" s="80" t="str">
        <f t="shared" si="305"/>
        <v>280 Quant SiO2</v>
      </c>
      <c r="G396" s="13" t="s">
        <v>5</v>
      </c>
      <c r="H396" s="5">
        <v>44.585000000000001</v>
      </c>
      <c r="I396" s="6">
        <f>H396*(100-H$406)/100</f>
        <v>38.78895</v>
      </c>
    </row>
    <row r="397" spans="1:9" x14ac:dyDescent="0.25">
      <c r="A397" s="78">
        <f t="shared" si="308"/>
        <v>280</v>
      </c>
      <c r="B397" s="82" t="str">
        <f t="shared" si="309"/>
        <v>280 semi Al2O3</v>
      </c>
      <c r="C397" s="13" t="s">
        <v>4</v>
      </c>
      <c r="D397" s="5">
        <v>1.764</v>
      </c>
      <c r="E397" s="6">
        <f t="shared" si="310"/>
        <v>1.5346799999999998</v>
      </c>
      <c r="F397" s="80" t="str">
        <f t="shared" si="305"/>
        <v>280 Quant TiO2</v>
      </c>
      <c r="G397" s="13" t="s">
        <v>7</v>
      </c>
      <c r="H397" s="5">
        <v>3.7999999999999999E-2</v>
      </c>
      <c r="I397" s="6">
        <f t="shared" ref="I397:I405" si="311">H397*(100-H$406)/100</f>
        <v>3.3059999999999999E-2</v>
      </c>
    </row>
    <row r="398" spans="1:9" x14ac:dyDescent="0.25">
      <c r="A398" s="78">
        <f t="shared" si="308"/>
        <v>280</v>
      </c>
      <c r="B398" s="82" t="str">
        <f t="shared" si="309"/>
        <v>280 semi SiO2</v>
      </c>
      <c r="C398" s="13" t="s">
        <v>5</v>
      </c>
      <c r="D398" s="5">
        <v>41.58</v>
      </c>
      <c r="E398" s="6">
        <f t="shared" si="310"/>
        <v>36.174599999999998</v>
      </c>
      <c r="F398" s="80" t="str">
        <f t="shared" si="305"/>
        <v>280 Quant Al2O3</v>
      </c>
      <c r="G398" s="13" t="s">
        <v>4</v>
      </c>
      <c r="H398" s="5">
        <v>0.92200000000000004</v>
      </c>
      <c r="I398" s="6">
        <f t="shared" si="311"/>
        <v>0.80213999999999996</v>
      </c>
    </row>
    <row r="399" spans="1:9" x14ac:dyDescent="0.25">
      <c r="A399" s="78">
        <f t="shared" si="308"/>
        <v>280</v>
      </c>
      <c r="B399" s="82" t="str">
        <f t="shared" si="309"/>
        <v>280 semi CaO</v>
      </c>
      <c r="C399" s="13" t="s">
        <v>6</v>
      </c>
      <c r="D399" s="5">
        <v>1.8580000000000001</v>
      </c>
      <c r="E399" s="6">
        <f t="shared" si="310"/>
        <v>1.6164600000000002</v>
      </c>
      <c r="F399" s="80" t="str">
        <f t="shared" si="305"/>
        <v>280 Quant Fe2O3</v>
      </c>
      <c r="G399" s="13" t="s">
        <v>10</v>
      </c>
      <c r="H399" s="5">
        <v>10.038</v>
      </c>
      <c r="I399" s="6">
        <f t="shared" si="311"/>
        <v>8.73306</v>
      </c>
    </row>
    <row r="400" spans="1:9" x14ac:dyDescent="0.25">
      <c r="A400" s="78">
        <f t="shared" si="308"/>
        <v>280</v>
      </c>
      <c r="B400" s="82" t="str">
        <f t="shared" si="309"/>
        <v>280 semi Cr2O3</v>
      </c>
      <c r="C400" s="13" t="s">
        <v>8</v>
      </c>
      <c r="D400" s="5">
        <v>0.41110000000000002</v>
      </c>
      <c r="E400" s="6">
        <f t="shared" si="310"/>
        <v>0.357657</v>
      </c>
      <c r="F400" s="80" t="str">
        <f t="shared" si="305"/>
        <v>280 Quant MnO</v>
      </c>
      <c r="G400" s="13" t="s">
        <v>9</v>
      </c>
      <c r="H400" s="5">
        <v>0.14799999999999999</v>
      </c>
      <c r="I400" s="6">
        <f t="shared" si="311"/>
        <v>0.12875999999999999</v>
      </c>
    </row>
    <row r="401" spans="1:9" x14ac:dyDescent="0.25">
      <c r="A401" s="78">
        <f t="shared" si="308"/>
        <v>280</v>
      </c>
      <c r="B401" s="82" t="str">
        <f t="shared" si="309"/>
        <v>280 semi MnO</v>
      </c>
      <c r="C401" s="13" t="s">
        <v>9</v>
      </c>
      <c r="D401" s="5">
        <v>0.17760000000000001</v>
      </c>
      <c r="E401" s="6">
        <f t="shared" si="310"/>
        <v>0.15451200000000001</v>
      </c>
      <c r="F401" s="80" t="str">
        <f t="shared" si="305"/>
        <v>280 Quant MgO</v>
      </c>
      <c r="G401" s="13" t="s">
        <v>3</v>
      </c>
      <c r="H401" s="5">
        <v>42.517000000000003</v>
      </c>
      <c r="I401" s="6">
        <f t="shared" si="311"/>
        <v>36.989789999999999</v>
      </c>
    </row>
    <row r="402" spans="1:9" x14ac:dyDescent="0.25">
      <c r="A402" s="78">
        <f t="shared" si="308"/>
        <v>280</v>
      </c>
      <c r="B402" s="82" t="str">
        <f t="shared" si="309"/>
        <v>280 semi Fe2O3</v>
      </c>
      <c r="C402" s="13" t="s">
        <v>10</v>
      </c>
      <c r="D402" s="5">
        <v>11.78</v>
      </c>
      <c r="E402" s="6">
        <f t="shared" si="310"/>
        <v>10.2486</v>
      </c>
      <c r="F402" s="80" t="str">
        <f t="shared" si="305"/>
        <v>280 Quant CaO</v>
      </c>
      <c r="G402" s="13" t="s">
        <v>6</v>
      </c>
      <c r="H402" s="5">
        <v>1.788</v>
      </c>
      <c r="I402" s="6">
        <f t="shared" si="311"/>
        <v>1.5555600000000001</v>
      </c>
    </row>
    <row r="403" spans="1:9" x14ac:dyDescent="0.25">
      <c r="A403" s="78">
        <f t="shared" si="308"/>
        <v>280</v>
      </c>
      <c r="B403" s="82" t="str">
        <f t="shared" si="309"/>
        <v>280 semi NiO</v>
      </c>
      <c r="C403" s="13" t="s">
        <v>11</v>
      </c>
      <c r="D403" s="5">
        <v>0.4642</v>
      </c>
      <c r="E403" s="6">
        <f t="shared" si="310"/>
        <v>0.40385399999999999</v>
      </c>
      <c r="F403" s="80" t="str">
        <f t="shared" si="305"/>
        <v>280 Quant Na2O</v>
      </c>
      <c r="G403" s="13" t="s">
        <v>26</v>
      </c>
      <c r="H403" s="5">
        <v>-5.5E-2</v>
      </c>
      <c r="I403" s="6">
        <f t="shared" si="311"/>
        <v>-4.7850000000000004E-2</v>
      </c>
    </row>
    <row r="404" spans="1:9" x14ac:dyDescent="0.25">
      <c r="A404" s="78">
        <f t="shared" si="308"/>
        <v>280</v>
      </c>
      <c r="B404" s="82" t="str">
        <f t="shared" si="309"/>
        <v>280 semi LOI</v>
      </c>
      <c r="C404" s="4" t="s">
        <v>12</v>
      </c>
      <c r="D404" s="5">
        <v>13</v>
      </c>
      <c r="E404" s="5"/>
      <c r="F404" s="80" t="str">
        <f t="shared" si="305"/>
        <v>280 Quant K2O</v>
      </c>
      <c r="G404" s="13" t="s">
        <v>13</v>
      </c>
      <c r="H404" s="5">
        <v>1.2999999999999999E-2</v>
      </c>
      <c r="I404" s="6">
        <f t="shared" si="311"/>
        <v>1.1310000000000001E-2</v>
      </c>
    </row>
    <row r="405" spans="1:9" x14ac:dyDescent="0.25">
      <c r="A405" s="78">
        <f t="shared" si="308"/>
        <v>280</v>
      </c>
      <c r="B405" s="82" t="str">
        <f t="shared" si="309"/>
        <v xml:space="preserve">280 semi </v>
      </c>
      <c r="F405" s="80" t="str">
        <f t="shared" si="305"/>
        <v>280 Quant P2O5</v>
      </c>
      <c r="G405" s="13" t="s">
        <v>35</v>
      </c>
      <c r="H405" s="5">
        <v>5.0000000000000001E-3</v>
      </c>
      <c r="I405" s="10">
        <f t="shared" si="311"/>
        <v>4.3499999999999997E-3</v>
      </c>
    </row>
    <row r="406" spans="1:9" x14ac:dyDescent="0.25">
      <c r="A406" s="78">
        <f t="shared" si="308"/>
        <v>280</v>
      </c>
      <c r="B406" s="82" t="str">
        <f t="shared" si="309"/>
        <v xml:space="preserve">280 semi </v>
      </c>
      <c r="F406" s="80" t="str">
        <f t="shared" si="305"/>
        <v>280 Quant LOI</v>
      </c>
      <c r="G406" s="4" t="s">
        <v>12</v>
      </c>
      <c r="H406" s="5">
        <v>13</v>
      </c>
      <c r="I406" s="5"/>
    </row>
    <row r="407" spans="1:9" x14ac:dyDescent="0.25">
      <c r="A407" s="78">
        <f t="shared" si="308"/>
        <v>280</v>
      </c>
      <c r="B407" s="82" t="str">
        <f t="shared" si="309"/>
        <v xml:space="preserve">280 semi </v>
      </c>
      <c r="F407" s="80" t="str">
        <f t="shared" si="305"/>
        <v xml:space="preserve">280 Quant </v>
      </c>
    </row>
    <row r="408" spans="1:9" x14ac:dyDescent="0.25">
      <c r="A408" s="78">
        <f>A407+10</f>
        <v>290</v>
      </c>
      <c r="B408" s="82" t="str">
        <f t="shared" si="309"/>
        <v>290 semi Simi-Quantification of sample: BAID 290</v>
      </c>
      <c r="C408" s="117" t="s">
        <v>45</v>
      </c>
      <c r="D408" s="118"/>
      <c r="E408" s="119"/>
      <c r="F408" s="80" t="str">
        <f t="shared" si="305"/>
        <v>290 Quant Quantification of sample: BAID 290</v>
      </c>
      <c r="G408" s="117" t="s">
        <v>231</v>
      </c>
      <c r="H408" s="118"/>
      <c r="I408" s="119"/>
    </row>
    <row r="409" spans="1:9" x14ac:dyDescent="0.25">
      <c r="A409" s="78">
        <f t="shared" si="308"/>
        <v>290</v>
      </c>
      <c r="B409" s="82" t="str">
        <f t="shared" si="309"/>
        <v>290 semi Elements</v>
      </c>
      <c r="C409" s="2" t="s">
        <v>0</v>
      </c>
      <c r="D409" s="3" t="s">
        <v>1</v>
      </c>
      <c r="E409" s="2" t="s">
        <v>2</v>
      </c>
      <c r="F409" s="80" t="str">
        <f t="shared" si="305"/>
        <v>290 Quant Elements</v>
      </c>
      <c r="G409" s="2" t="s">
        <v>0</v>
      </c>
      <c r="H409" s="3" t="s">
        <v>1</v>
      </c>
      <c r="I409" s="2" t="s">
        <v>2</v>
      </c>
    </row>
    <row r="410" spans="1:9" x14ac:dyDescent="0.25">
      <c r="A410" s="78">
        <f t="shared" si="308"/>
        <v>290</v>
      </c>
      <c r="B410" s="82" t="str">
        <f t="shared" si="309"/>
        <v>290 semi MgO</v>
      </c>
      <c r="C410" s="13" t="s">
        <v>3</v>
      </c>
      <c r="D410" s="5">
        <v>42.17</v>
      </c>
      <c r="E410" s="6">
        <f t="shared" ref="E410:E418" si="312">D410*(100-D$419)/100</f>
        <v>36.687899999999999</v>
      </c>
      <c r="F410" s="80" t="str">
        <f t="shared" si="305"/>
        <v>290 Quant SiO2</v>
      </c>
      <c r="G410" s="13" t="s">
        <v>5</v>
      </c>
      <c r="H410" s="5">
        <v>44.645000000000003</v>
      </c>
      <c r="I410" s="6">
        <f>H410*(100-H$420)/100</f>
        <v>38.841149999999999</v>
      </c>
    </row>
    <row r="411" spans="1:9" x14ac:dyDescent="0.25">
      <c r="A411" s="78">
        <f t="shared" si="308"/>
        <v>290</v>
      </c>
      <c r="B411" s="82" t="str">
        <f t="shared" si="309"/>
        <v>290 semi Al2O3</v>
      </c>
      <c r="C411" s="13" t="s">
        <v>4</v>
      </c>
      <c r="D411" s="5">
        <v>2.2549999999999999</v>
      </c>
      <c r="E411" s="6">
        <f t="shared" si="312"/>
        <v>1.9618500000000001</v>
      </c>
      <c r="F411" s="80" t="str">
        <f t="shared" si="305"/>
        <v>290 Quant TiO2</v>
      </c>
      <c r="G411" s="13" t="s">
        <v>7</v>
      </c>
      <c r="H411" s="5">
        <v>3.5000000000000003E-2</v>
      </c>
      <c r="I411" s="6">
        <f t="shared" ref="I411:I419" si="313">H411*(100-H$420)/100</f>
        <v>3.0450000000000005E-2</v>
      </c>
    </row>
    <row r="412" spans="1:9" x14ac:dyDescent="0.25">
      <c r="A412" s="78">
        <f t="shared" si="308"/>
        <v>290</v>
      </c>
      <c r="B412" s="82" t="str">
        <f t="shared" si="309"/>
        <v>290 semi SiO2</v>
      </c>
      <c r="C412" s="13" t="s">
        <v>5</v>
      </c>
      <c r="D412" s="5">
        <v>41.81</v>
      </c>
      <c r="E412" s="6">
        <f t="shared" si="312"/>
        <v>36.374700000000004</v>
      </c>
      <c r="F412" s="80" t="str">
        <f t="shared" si="305"/>
        <v>290 Quant Al2O3</v>
      </c>
      <c r="G412" s="13" t="s">
        <v>4</v>
      </c>
      <c r="H412" s="5">
        <v>1.292</v>
      </c>
      <c r="I412" s="6">
        <f t="shared" si="313"/>
        <v>1.1240399999999999</v>
      </c>
    </row>
    <row r="413" spans="1:9" x14ac:dyDescent="0.25">
      <c r="A413" s="78">
        <f t="shared" si="308"/>
        <v>290</v>
      </c>
      <c r="B413" s="82" t="str">
        <f t="shared" si="309"/>
        <v>290 semi K2O</v>
      </c>
      <c r="C413" s="13" t="s">
        <v>13</v>
      </c>
      <c r="D413" s="5">
        <v>5.2769999999999997E-2</v>
      </c>
      <c r="E413" s="6">
        <f t="shared" si="312"/>
        <v>4.5909899999999997E-2</v>
      </c>
      <c r="F413" s="80" t="str">
        <f t="shared" si="305"/>
        <v>290 Quant Fe2O3</v>
      </c>
      <c r="G413" s="13" t="s">
        <v>10</v>
      </c>
      <c r="H413" s="5">
        <v>9.8490000000000002</v>
      </c>
      <c r="I413" s="6">
        <f t="shared" si="313"/>
        <v>8.5686300000000006</v>
      </c>
    </row>
    <row r="414" spans="1:9" x14ac:dyDescent="0.25">
      <c r="A414" s="78">
        <f t="shared" si="308"/>
        <v>290</v>
      </c>
      <c r="B414" s="82" t="str">
        <f t="shared" si="309"/>
        <v>290 semi CaO</v>
      </c>
      <c r="C414" s="13" t="s">
        <v>6</v>
      </c>
      <c r="D414" s="5">
        <v>1.409</v>
      </c>
      <c r="E414" s="6">
        <f t="shared" si="312"/>
        <v>1.22583</v>
      </c>
      <c r="F414" s="80" t="str">
        <f t="shared" si="305"/>
        <v>290 Quant MnO</v>
      </c>
      <c r="G414" s="13" t="s">
        <v>9</v>
      </c>
      <c r="H414" s="5">
        <v>0.14199999999999999</v>
      </c>
      <c r="I414" s="6">
        <f t="shared" si="313"/>
        <v>0.12354</v>
      </c>
    </row>
    <row r="415" spans="1:9" x14ac:dyDescent="0.25">
      <c r="A415" s="78">
        <f t="shared" si="308"/>
        <v>290</v>
      </c>
      <c r="B415" s="82" t="str">
        <f t="shared" si="309"/>
        <v>290 semi Cr2O3</v>
      </c>
      <c r="C415" s="13" t="s">
        <v>8</v>
      </c>
      <c r="D415" s="5">
        <v>0.5272</v>
      </c>
      <c r="E415" s="6">
        <f t="shared" si="312"/>
        <v>0.45866399999999996</v>
      </c>
      <c r="F415" s="80" t="str">
        <f t="shared" si="305"/>
        <v>290 Quant MgO</v>
      </c>
      <c r="G415" s="13" t="s">
        <v>3</v>
      </c>
      <c r="H415" s="5">
        <v>42.655999999999999</v>
      </c>
      <c r="I415" s="6">
        <f t="shared" si="313"/>
        <v>37.110720000000001</v>
      </c>
    </row>
    <row r="416" spans="1:9" x14ac:dyDescent="0.25">
      <c r="A416" s="78">
        <f t="shared" si="308"/>
        <v>290</v>
      </c>
      <c r="B416" s="82" t="str">
        <f t="shared" si="309"/>
        <v>290 semi MnO</v>
      </c>
      <c r="C416" s="13" t="s">
        <v>9</v>
      </c>
      <c r="D416" s="5">
        <v>0.15179999999999999</v>
      </c>
      <c r="E416" s="6">
        <f t="shared" si="312"/>
        <v>0.13206599999999999</v>
      </c>
      <c r="F416" s="80" t="str">
        <f t="shared" si="305"/>
        <v>290 Quant CaO</v>
      </c>
      <c r="G416" s="13" t="s">
        <v>6</v>
      </c>
      <c r="H416" s="5">
        <v>1.367</v>
      </c>
      <c r="I416" s="6">
        <f t="shared" si="313"/>
        <v>1.18929</v>
      </c>
    </row>
    <row r="417" spans="1:9" x14ac:dyDescent="0.25">
      <c r="A417" s="78">
        <f t="shared" si="308"/>
        <v>290</v>
      </c>
      <c r="B417" s="82" t="str">
        <f t="shared" si="309"/>
        <v>290 semi Fe2O3</v>
      </c>
      <c r="C417" s="13" t="s">
        <v>10</v>
      </c>
      <c r="D417" s="5">
        <v>11.16</v>
      </c>
      <c r="E417" s="6">
        <f t="shared" si="312"/>
        <v>9.7091999999999992</v>
      </c>
      <c r="F417" s="80" t="str">
        <f t="shared" si="305"/>
        <v>290 Quant Na2O</v>
      </c>
      <c r="G417" s="13" t="s">
        <v>26</v>
      </c>
      <c r="H417" s="5">
        <v>-4.2999999999999997E-2</v>
      </c>
      <c r="I417" s="6">
        <f t="shared" si="313"/>
        <v>-3.7409999999999999E-2</v>
      </c>
    </row>
    <row r="418" spans="1:9" x14ac:dyDescent="0.25">
      <c r="A418" s="78">
        <f t="shared" si="308"/>
        <v>290</v>
      </c>
      <c r="B418" s="82" t="str">
        <f t="shared" si="309"/>
        <v>290 semi NiO</v>
      </c>
      <c r="C418" s="13" t="s">
        <v>11</v>
      </c>
      <c r="D418" s="5">
        <v>0.46010000000000001</v>
      </c>
      <c r="E418" s="6">
        <f t="shared" si="312"/>
        <v>0.400287</v>
      </c>
      <c r="F418" s="80" t="str">
        <f t="shared" si="305"/>
        <v>290 Quant K2O</v>
      </c>
      <c r="G418" s="13" t="s">
        <v>13</v>
      </c>
      <c r="H418" s="5">
        <v>5.3999999999999999E-2</v>
      </c>
      <c r="I418" s="6">
        <f t="shared" si="313"/>
        <v>4.6979999999999994E-2</v>
      </c>
    </row>
    <row r="419" spans="1:9" x14ac:dyDescent="0.25">
      <c r="A419" s="78">
        <f t="shared" si="308"/>
        <v>290</v>
      </c>
      <c r="B419" s="82" t="str">
        <f t="shared" si="309"/>
        <v>290 semi LOI</v>
      </c>
      <c r="C419" s="4" t="s">
        <v>12</v>
      </c>
      <c r="D419" s="5">
        <v>13</v>
      </c>
      <c r="E419" s="13"/>
      <c r="F419" s="80" t="str">
        <f t="shared" si="305"/>
        <v>290 Quant P2O5</v>
      </c>
      <c r="G419" s="13" t="s">
        <v>35</v>
      </c>
      <c r="H419" s="5">
        <v>3.0000000000000001E-3</v>
      </c>
      <c r="I419" s="10">
        <f t="shared" si="313"/>
        <v>2.6099999999999999E-3</v>
      </c>
    </row>
    <row r="420" spans="1:9" x14ac:dyDescent="0.25">
      <c r="A420" s="78">
        <f t="shared" si="308"/>
        <v>290</v>
      </c>
      <c r="B420" s="82" t="str">
        <f t="shared" si="309"/>
        <v xml:space="preserve">290 semi </v>
      </c>
      <c r="F420" s="80" t="str">
        <f t="shared" si="305"/>
        <v>290 Quant LOI</v>
      </c>
      <c r="G420" s="4" t="s">
        <v>12</v>
      </c>
      <c r="H420" s="5">
        <v>13</v>
      </c>
      <c r="I420" s="13"/>
    </row>
    <row r="421" spans="1:9" x14ac:dyDescent="0.25">
      <c r="A421" s="78">
        <f t="shared" si="308"/>
        <v>290</v>
      </c>
      <c r="B421" s="82" t="str">
        <f t="shared" si="309"/>
        <v xml:space="preserve">290 semi </v>
      </c>
      <c r="F421" s="80" t="str">
        <f t="shared" si="305"/>
        <v xml:space="preserve">290 Quant </v>
      </c>
    </row>
    <row r="422" spans="1:9" x14ac:dyDescent="0.25">
      <c r="A422" s="78">
        <f>A421+10</f>
        <v>300</v>
      </c>
      <c r="B422" s="82" t="str">
        <f t="shared" si="309"/>
        <v>300 semi Simi-Quantification of sample: BAID 300</v>
      </c>
      <c r="C422" s="117" t="s">
        <v>46</v>
      </c>
      <c r="D422" s="118"/>
      <c r="E422" s="119"/>
      <c r="F422" s="80" t="str">
        <f t="shared" si="305"/>
        <v>300 Quant Quantification of sample: BAID 300</v>
      </c>
      <c r="G422" s="117" t="s">
        <v>232</v>
      </c>
      <c r="H422" s="118"/>
      <c r="I422" s="119"/>
    </row>
    <row r="423" spans="1:9" x14ac:dyDescent="0.25">
      <c r="A423" s="78">
        <f t="shared" si="308"/>
        <v>300</v>
      </c>
      <c r="B423" s="82" t="str">
        <f t="shared" si="309"/>
        <v>300 semi Elements</v>
      </c>
      <c r="C423" s="2" t="s">
        <v>0</v>
      </c>
      <c r="D423" s="3" t="s">
        <v>1</v>
      </c>
      <c r="E423" s="2" t="s">
        <v>2</v>
      </c>
      <c r="F423" s="80" t="str">
        <f t="shared" si="305"/>
        <v>300 Quant Elements</v>
      </c>
      <c r="G423" s="2" t="s">
        <v>0</v>
      </c>
      <c r="H423" s="3" t="s">
        <v>1</v>
      </c>
      <c r="I423" s="2" t="s">
        <v>2</v>
      </c>
    </row>
    <row r="424" spans="1:9" x14ac:dyDescent="0.25">
      <c r="A424" s="78">
        <f t="shared" si="308"/>
        <v>300</v>
      </c>
      <c r="B424" s="82" t="str">
        <f t="shared" si="309"/>
        <v>300 semi MgO</v>
      </c>
      <c r="C424" s="13" t="s">
        <v>3</v>
      </c>
      <c r="D424" s="5">
        <v>42.04</v>
      </c>
      <c r="E424" s="6">
        <f t="shared" ref="E424:E432" si="314">D424*(100-D$433)/100</f>
        <v>37.415599999999998</v>
      </c>
      <c r="F424" s="80" t="str">
        <f t="shared" si="305"/>
        <v>300 Quant SiO2</v>
      </c>
      <c r="G424" s="13" t="s">
        <v>5</v>
      </c>
      <c r="H424" s="5">
        <v>44.655000000000001</v>
      </c>
      <c r="I424" s="6">
        <f>H424*(100-H$434)/100</f>
        <v>39.74295</v>
      </c>
    </row>
    <row r="425" spans="1:9" x14ac:dyDescent="0.25">
      <c r="A425" s="78">
        <f t="shared" si="308"/>
        <v>300</v>
      </c>
      <c r="B425" s="82" t="str">
        <f t="shared" si="309"/>
        <v>300 semi Al2O3</v>
      </c>
      <c r="C425" s="13" t="s">
        <v>4</v>
      </c>
      <c r="D425" s="5">
        <v>1.9039999999999999</v>
      </c>
      <c r="E425" s="6">
        <f t="shared" si="314"/>
        <v>1.6945599999999998</v>
      </c>
      <c r="F425" s="80" t="str">
        <f t="shared" si="305"/>
        <v>300 Quant TiO2</v>
      </c>
      <c r="G425" s="13" t="s">
        <v>7</v>
      </c>
      <c r="H425" s="5">
        <v>1.7999999999999999E-2</v>
      </c>
      <c r="I425" s="6">
        <f t="shared" ref="I425:I433" si="315">H425*(100-H$434)/100</f>
        <v>1.602E-2</v>
      </c>
    </row>
    <row r="426" spans="1:9" x14ac:dyDescent="0.25">
      <c r="A426" s="78">
        <f t="shared" si="308"/>
        <v>300</v>
      </c>
      <c r="B426" s="82" t="str">
        <f t="shared" si="309"/>
        <v>300 semi SiO2</v>
      </c>
      <c r="C426" s="13" t="s">
        <v>5</v>
      </c>
      <c r="D426" s="5">
        <v>41.82</v>
      </c>
      <c r="E426" s="6">
        <f t="shared" si="314"/>
        <v>37.219799999999999</v>
      </c>
      <c r="F426" s="80" t="str">
        <f t="shared" si="305"/>
        <v>300 Quant Al2O3</v>
      </c>
      <c r="G426" s="13" t="s">
        <v>4</v>
      </c>
      <c r="H426" s="5">
        <v>0.95799999999999996</v>
      </c>
      <c r="I426" s="6">
        <f t="shared" si="315"/>
        <v>0.85262000000000004</v>
      </c>
    </row>
    <row r="427" spans="1:9" x14ac:dyDescent="0.25">
      <c r="A427" s="78">
        <f t="shared" si="308"/>
        <v>300</v>
      </c>
      <c r="B427" s="82" t="str">
        <f t="shared" si="309"/>
        <v>300 semi CaO</v>
      </c>
      <c r="C427" s="13" t="s">
        <v>6</v>
      </c>
      <c r="D427" s="5">
        <v>1.591</v>
      </c>
      <c r="E427" s="6">
        <f t="shared" si="314"/>
        <v>1.4159899999999999</v>
      </c>
      <c r="F427" s="80" t="str">
        <f t="shared" si="305"/>
        <v>300 Quant Fe2O3</v>
      </c>
      <c r="G427" s="13" t="s">
        <v>10</v>
      </c>
      <c r="H427" s="5">
        <v>10.018000000000001</v>
      </c>
      <c r="I427" s="6">
        <f t="shared" si="315"/>
        <v>8.9160200000000014</v>
      </c>
    </row>
    <row r="428" spans="1:9" x14ac:dyDescent="0.25">
      <c r="A428" s="78">
        <f t="shared" si="308"/>
        <v>300</v>
      </c>
      <c r="B428" s="82" t="str">
        <f t="shared" si="309"/>
        <v>300 semi TiO2</v>
      </c>
      <c r="C428" s="13" t="s">
        <v>7</v>
      </c>
      <c r="D428" s="5">
        <v>5.0110000000000002E-2</v>
      </c>
      <c r="E428" s="6">
        <f t="shared" si="314"/>
        <v>4.4597899999999996E-2</v>
      </c>
      <c r="F428" s="80" t="str">
        <f t="shared" si="305"/>
        <v>300 Quant MnO</v>
      </c>
      <c r="G428" s="13" t="s">
        <v>9</v>
      </c>
      <c r="H428" s="5">
        <v>0.14699999999999999</v>
      </c>
      <c r="I428" s="6">
        <f t="shared" si="315"/>
        <v>0.13082999999999997</v>
      </c>
    </row>
    <row r="429" spans="1:9" x14ac:dyDescent="0.25">
      <c r="A429" s="78">
        <f t="shared" si="308"/>
        <v>300</v>
      </c>
      <c r="B429" s="82" t="str">
        <f t="shared" si="309"/>
        <v>300 semi Cr2O3</v>
      </c>
      <c r="C429" s="13" t="s">
        <v>8</v>
      </c>
      <c r="D429" s="5">
        <v>0.48259999999999997</v>
      </c>
      <c r="E429" s="6">
        <f t="shared" si="314"/>
        <v>0.42951400000000001</v>
      </c>
      <c r="F429" s="80" t="str">
        <f t="shared" si="305"/>
        <v>300 Quant MgO</v>
      </c>
      <c r="G429" s="13" t="s">
        <v>3</v>
      </c>
      <c r="H429" s="5">
        <v>42.75</v>
      </c>
      <c r="I429" s="6">
        <f t="shared" si="315"/>
        <v>38.047499999999999</v>
      </c>
    </row>
    <row r="430" spans="1:9" x14ac:dyDescent="0.25">
      <c r="A430" s="78">
        <f t="shared" si="308"/>
        <v>300</v>
      </c>
      <c r="B430" s="82" t="str">
        <f t="shared" si="309"/>
        <v>300 semi MnO</v>
      </c>
      <c r="C430" s="13" t="s">
        <v>9</v>
      </c>
      <c r="D430" s="5">
        <v>0.1724</v>
      </c>
      <c r="E430" s="6">
        <f t="shared" si="314"/>
        <v>0.15343600000000002</v>
      </c>
      <c r="F430" s="80" t="str">
        <f t="shared" si="305"/>
        <v>300 Quant CaO</v>
      </c>
      <c r="G430" s="13" t="s">
        <v>6</v>
      </c>
      <c r="H430" s="5">
        <v>1.468</v>
      </c>
      <c r="I430" s="6">
        <f t="shared" si="315"/>
        <v>1.3065199999999999</v>
      </c>
    </row>
    <row r="431" spans="1:9" x14ac:dyDescent="0.25">
      <c r="A431" s="78">
        <f t="shared" si="308"/>
        <v>300</v>
      </c>
      <c r="B431" s="82" t="str">
        <f t="shared" si="309"/>
        <v>300 semi Fe2O3</v>
      </c>
      <c r="C431" s="13" t="s">
        <v>10</v>
      </c>
      <c r="D431" s="5">
        <v>11.46</v>
      </c>
      <c r="E431" s="6">
        <f t="shared" si="314"/>
        <v>10.199400000000001</v>
      </c>
      <c r="F431" s="80" t="str">
        <f t="shared" si="305"/>
        <v>300 Quant Na2O</v>
      </c>
      <c r="G431" s="13" t="s">
        <v>26</v>
      </c>
      <c r="H431" s="5">
        <v>-2.9000000000000001E-2</v>
      </c>
      <c r="I431" s="6">
        <f t="shared" si="315"/>
        <v>-2.581E-2</v>
      </c>
    </row>
    <row r="432" spans="1:9" x14ac:dyDescent="0.25">
      <c r="A432" s="78">
        <f t="shared" si="308"/>
        <v>300</v>
      </c>
      <c r="B432" s="82" t="str">
        <f t="shared" si="309"/>
        <v>300 semi NiO</v>
      </c>
      <c r="C432" s="13" t="s">
        <v>11</v>
      </c>
      <c r="D432" s="5">
        <v>0.47699999999999998</v>
      </c>
      <c r="E432" s="6">
        <f t="shared" si="314"/>
        <v>0.42452999999999996</v>
      </c>
      <c r="F432" s="80" t="str">
        <f t="shared" si="305"/>
        <v>300 Quant K2O</v>
      </c>
      <c r="G432" s="13" t="s">
        <v>13</v>
      </c>
      <c r="H432" s="5">
        <v>1.2E-2</v>
      </c>
      <c r="I432" s="6">
        <f t="shared" si="315"/>
        <v>1.068E-2</v>
      </c>
    </row>
    <row r="433" spans="1:9" x14ac:dyDescent="0.25">
      <c r="A433" s="78">
        <f t="shared" si="308"/>
        <v>300</v>
      </c>
      <c r="B433" s="82" t="str">
        <f t="shared" si="309"/>
        <v>300 semi LOI</v>
      </c>
      <c r="C433" s="4" t="s">
        <v>12</v>
      </c>
      <c r="D433" s="5">
        <v>11</v>
      </c>
      <c r="E433" s="13"/>
      <c r="F433" s="80" t="str">
        <f t="shared" si="305"/>
        <v>300 Quant P2O5</v>
      </c>
      <c r="G433" s="13" t="s">
        <v>35</v>
      </c>
      <c r="H433" s="5">
        <v>3.0000000000000001E-3</v>
      </c>
      <c r="I433" s="10">
        <f t="shared" si="315"/>
        <v>2.6700000000000001E-3</v>
      </c>
    </row>
    <row r="434" spans="1:9" x14ac:dyDescent="0.25">
      <c r="A434" s="78">
        <f t="shared" si="308"/>
        <v>300</v>
      </c>
      <c r="B434" s="82" t="str">
        <f t="shared" si="309"/>
        <v xml:space="preserve">300 semi </v>
      </c>
      <c r="F434" s="80" t="str">
        <f t="shared" si="305"/>
        <v>300 Quant LOI</v>
      </c>
      <c r="G434" s="4" t="s">
        <v>12</v>
      </c>
      <c r="H434" s="5">
        <v>11</v>
      </c>
      <c r="I434" s="13"/>
    </row>
    <row r="435" spans="1:9" x14ac:dyDescent="0.25">
      <c r="A435" s="78">
        <f t="shared" si="308"/>
        <v>300</v>
      </c>
      <c r="B435" s="82" t="str">
        <f t="shared" si="309"/>
        <v xml:space="preserve">300 semi </v>
      </c>
      <c r="F435" s="80" t="str">
        <f t="shared" si="305"/>
        <v xml:space="preserve">300 Quant </v>
      </c>
    </row>
    <row r="436" spans="1:9" x14ac:dyDescent="0.25">
      <c r="A436" s="78">
        <f>A435+10</f>
        <v>310</v>
      </c>
      <c r="B436" s="82" t="str">
        <f t="shared" si="309"/>
        <v>310 semi Simi-Quantification of sample: BAID 310</v>
      </c>
      <c r="C436" s="117" t="s">
        <v>56</v>
      </c>
      <c r="D436" s="118"/>
      <c r="E436" s="119"/>
      <c r="F436" s="80" t="str">
        <f t="shared" si="305"/>
        <v>310 Quant Quantification of sample: BAID 310</v>
      </c>
      <c r="G436" s="117" t="s">
        <v>289</v>
      </c>
      <c r="H436" s="118"/>
      <c r="I436" s="119"/>
    </row>
    <row r="437" spans="1:9" x14ac:dyDescent="0.25">
      <c r="A437" s="78">
        <f t="shared" si="308"/>
        <v>310</v>
      </c>
      <c r="B437" s="82" t="str">
        <f t="shared" si="309"/>
        <v>310 semi Elements</v>
      </c>
      <c r="C437" s="2" t="s">
        <v>0</v>
      </c>
      <c r="D437" s="3" t="s">
        <v>1</v>
      </c>
      <c r="E437" s="2" t="s">
        <v>2</v>
      </c>
      <c r="F437" s="80" t="str">
        <f t="shared" si="305"/>
        <v>310 Quant Elements</v>
      </c>
      <c r="G437" s="2" t="s">
        <v>0</v>
      </c>
      <c r="H437" s="3" t="s">
        <v>1</v>
      </c>
      <c r="I437" s="2" t="s">
        <v>2</v>
      </c>
    </row>
    <row r="438" spans="1:9" x14ac:dyDescent="0.25">
      <c r="A438" s="78">
        <f t="shared" si="308"/>
        <v>310</v>
      </c>
      <c r="B438" s="82" t="str">
        <f t="shared" si="309"/>
        <v>310 semi Na2O</v>
      </c>
      <c r="C438" s="13" t="s">
        <v>26</v>
      </c>
      <c r="D438" s="5">
        <v>0.19570000000000001</v>
      </c>
      <c r="E438" s="10">
        <f t="shared" ref="E438:E447" si="316">D438*(100-D$448)/100</f>
        <v>0.17221600000000004</v>
      </c>
      <c r="F438" s="80" t="str">
        <f t="shared" si="305"/>
        <v>310 Quant SiO2</v>
      </c>
      <c r="G438" s="13" t="s">
        <v>5</v>
      </c>
      <c r="H438" s="13">
        <v>45.185000000000002</v>
      </c>
      <c r="I438" s="10">
        <f>H438*(100-H$448)/100</f>
        <v>39.762799999999999</v>
      </c>
    </row>
    <row r="439" spans="1:9" x14ac:dyDescent="0.25">
      <c r="A439" s="78">
        <f t="shared" si="308"/>
        <v>310</v>
      </c>
      <c r="B439" s="82" t="str">
        <f t="shared" si="309"/>
        <v>310 semi MgO</v>
      </c>
      <c r="C439" s="13" t="s">
        <v>3</v>
      </c>
      <c r="D439" s="5">
        <v>40.340000000000003</v>
      </c>
      <c r="E439" s="10">
        <f t="shared" si="316"/>
        <v>35.499200000000002</v>
      </c>
      <c r="F439" s="80" t="str">
        <f t="shared" si="305"/>
        <v>310 Quant TiO2</v>
      </c>
      <c r="G439" s="13" t="s">
        <v>7</v>
      </c>
      <c r="H439" s="13">
        <v>2.4E-2</v>
      </c>
      <c r="I439" s="10">
        <f t="shared" ref="I439:I447" si="317">H439*(100-H$448)/100</f>
        <v>2.112E-2</v>
      </c>
    </row>
    <row r="440" spans="1:9" x14ac:dyDescent="0.25">
      <c r="A440" s="78">
        <f t="shared" si="308"/>
        <v>310</v>
      </c>
      <c r="B440" s="82" t="str">
        <f t="shared" si="309"/>
        <v>310 semi Al2O3</v>
      </c>
      <c r="C440" s="13" t="s">
        <v>4</v>
      </c>
      <c r="D440" s="5">
        <v>2.4980000000000002</v>
      </c>
      <c r="E440" s="10">
        <f t="shared" si="316"/>
        <v>2.1982400000000002</v>
      </c>
      <c r="F440" s="80" t="str">
        <f t="shared" si="305"/>
        <v>310 Quant Al2O3</v>
      </c>
      <c r="G440" s="13" t="s">
        <v>4</v>
      </c>
      <c r="H440" s="13">
        <v>1.6080000000000001</v>
      </c>
      <c r="I440" s="10">
        <f t="shared" si="317"/>
        <v>1.4150400000000003</v>
      </c>
    </row>
    <row r="441" spans="1:9" x14ac:dyDescent="0.25">
      <c r="A441" s="78">
        <f t="shared" si="308"/>
        <v>310</v>
      </c>
      <c r="B441" s="82" t="str">
        <f t="shared" si="309"/>
        <v>310 semi SiO2</v>
      </c>
      <c r="C441" s="13" t="s">
        <v>5</v>
      </c>
      <c r="D441" s="5">
        <v>42.12</v>
      </c>
      <c r="E441" s="10">
        <f t="shared" si="316"/>
        <v>37.065599999999996</v>
      </c>
      <c r="F441" s="80" t="str">
        <f t="shared" si="305"/>
        <v>310 Quant Fe2O3</v>
      </c>
      <c r="G441" s="13" t="s">
        <v>10</v>
      </c>
      <c r="H441" s="13">
        <v>9.6509999999999998</v>
      </c>
      <c r="I441" s="10">
        <f t="shared" si="317"/>
        <v>8.4928799999999995</v>
      </c>
    </row>
    <row r="442" spans="1:9" x14ac:dyDescent="0.25">
      <c r="A442" s="78">
        <f t="shared" si="308"/>
        <v>310</v>
      </c>
      <c r="B442" s="82" t="str">
        <f t="shared" si="309"/>
        <v>310 semi K2O</v>
      </c>
      <c r="C442" s="13" t="s">
        <v>13</v>
      </c>
      <c r="D442" s="5">
        <v>3.9359999999999999E-2</v>
      </c>
      <c r="E442" s="10">
        <f t="shared" si="316"/>
        <v>3.4636800000000002E-2</v>
      </c>
      <c r="F442" s="80" t="str">
        <f t="shared" si="305"/>
        <v>310 Quant MnO</v>
      </c>
      <c r="G442" s="13" t="s">
        <v>9</v>
      </c>
      <c r="H442" s="13">
        <v>0.14199999999999999</v>
      </c>
      <c r="I442" s="10">
        <f t="shared" si="317"/>
        <v>0.12495999999999999</v>
      </c>
    </row>
    <row r="443" spans="1:9" x14ac:dyDescent="0.25">
      <c r="A443" s="78">
        <f t="shared" si="308"/>
        <v>310</v>
      </c>
      <c r="B443" s="82" t="str">
        <f t="shared" si="309"/>
        <v>310 semi CaO</v>
      </c>
      <c r="C443" s="13" t="s">
        <v>6</v>
      </c>
      <c r="D443" s="5">
        <v>2.7240000000000002</v>
      </c>
      <c r="E443" s="10">
        <f t="shared" si="316"/>
        <v>2.3971200000000001</v>
      </c>
      <c r="F443" s="80" t="str">
        <f t="shared" ref="F443:F506" si="318">A443&amp;" Quant "&amp;G443</f>
        <v>310 Quant MgO</v>
      </c>
      <c r="G443" s="13" t="s">
        <v>3</v>
      </c>
      <c r="H443" s="13">
        <v>40.786000000000001</v>
      </c>
      <c r="I443" s="10">
        <f t="shared" si="317"/>
        <v>35.891680000000001</v>
      </c>
    </row>
    <row r="444" spans="1:9" x14ac:dyDescent="0.25">
      <c r="A444" s="78">
        <f t="shared" si="308"/>
        <v>310</v>
      </c>
      <c r="B444" s="82" t="str">
        <f t="shared" si="309"/>
        <v>310 semi Cr2O3</v>
      </c>
      <c r="C444" s="13" t="s">
        <v>8</v>
      </c>
      <c r="D444" s="5">
        <v>0.48089999999999999</v>
      </c>
      <c r="E444" s="10">
        <f t="shared" si="316"/>
        <v>0.42319200000000001</v>
      </c>
      <c r="F444" s="80" t="str">
        <f t="shared" si="318"/>
        <v>310 Quant CaO</v>
      </c>
      <c r="G444" s="13" t="s">
        <v>6</v>
      </c>
      <c r="H444" s="13">
        <v>2.536</v>
      </c>
      <c r="I444" s="10">
        <f t="shared" si="317"/>
        <v>2.2316799999999999</v>
      </c>
    </row>
    <row r="445" spans="1:9" x14ac:dyDescent="0.25">
      <c r="A445" s="78">
        <f t="shared" si="308"/>
        <v>310</v>
      </c>
      <c r="B445" s="82" t="str">
        <f t="shared" si="309"/>
        <v>310 semi MnO</v>
      </c>
      <c r="C445" s="13" t="s">
        <v>9</v>
      </c>
      <c r="D445" s="5">
        <v>0.1404</v>
      </c>
      <c r="E445" s="10">
        <f t="shared" si="316"/>
        <v>0.123552</v>
      </c>
      <c r="F445" s="80" t="str">
        <f t="shared" si="318"/>
        <v>310 Quant Na2O</v>
      </c>
      <c r="G445" s="13" t="s">
        <v>26</v>
      </c>
      <c r="H445" s="13">
        <v>2.5000000000000001E-2</v>
      </c>
      <c r="I445" s="10">
        <f t="shared" si="317"/>
        <v>2.2000000000000002E-2</v>
      </c>
    </row>
    <row r="446" spans="1:9" x14ac:dyDescent="0.25">
      <c r="A446" s="78">
        <f t="shared" si="308"/>
        <v>310</v>
      </c>
      <c r="B446" s="82" t="str">
        <f t="shared" si="309"/>
        <v>310 semi Fe2O3</v>
      </c>
      <c r="C446" s="13" t="s">
        <v>10</v>
      </c>
      <c r="D446" s="5">
        <v>11.03</v>
      </c>
      <c r="E446" s="10">
        <f t="shared" si="316"/>
        <v>9.7064000000000004</v>
      </c>
      <c r="F446" s="80" t="str">
        <f t="shared" si="318"/>
        <v>310 Quant K2O</v>
      </c>
      <c r="G446" s="13" t="s">
        <v>13</v>
      </c>
      <c r="H446" s="13">
        <v>3.9E-2</v>
      </c>
      <c r="I446" s="10">
        <f t="shared" si="317"/>
        <v>3.4319999999999996E-2</v>
      </c>
    </row>
    <row r="447" spans="1:9" x14ac:dyDescent="0.25">
      <c r="A447" s="78">
        <f t="shared" si="308"/>
        <v>310</v>
      </c>
      <c r="B447" s="82" t="str">
        <f t="shared" si="309"/>
        <v>310 semi NiO</v>
      </c>
      <c r="C447" s="13" t="s">
        <v>11</v>
      </c>
      <c r="D447" s="5">
        <v>0.436</v>
      </c>
      <c r="E447" s="10">
        <f t="shared" si="316"/>
        <v>0.38368000000000002</v>
      </c>
      <c r="F447" s="80" t="str">
        <f t="shared" si="318"/>
        <v>310 Quant P2O5</v>
      </c>
      <c r="G447" s="13" t="s">
        <v>35</v>
      </c>
      <c r="H447" s="13">
        <v>4.0000000000000001E-3</v>
      </c>
      <c r="I447" s="10">
        <f t="shared" si="317"/>
        <v>3.5199999999999997E-3</v>
      </c>
    </row>
    <row r="448" spans="1:9" x14ac:dyDescent="0.25">
      <c r="A448" s="78">
        <f t="shared" si="308"/>
        <v>310</v>
      </c>
      <c r="B448" s="82" t="str">
        <f t="shared" si="309"/>
        <v>310 semi LOI</v>
      </c>
      <c r="C448" s="4" t="s">
        <v>12</v>
      </c>
      <c r="D448" s="5">
        <v>12</v>
      </c>
      <c r="E448" s="5"/>
      <c r="F448" s="80" t="str">
        <f t="shared" si="318"/>
        <v>310 Quant LOI</v>
      </c>
      <c r="G448" s="4" t="s">
        <v>12</v>
      </c>
      <c r="H448" s="5">
        <v>12</v>
      </c>
      <c r="I448" s="5"/>
    </row>
    <row r="449" spans="1:9" x14ac:dyDescent="0.25">
      <c r="A449" s="78">
        <f t="shared" si="308"/>
        <v>310</v>
      </c>
      <c r="B449" s="82" t="str">
        <f t="shared" si="309"/>
        <v xml:space="preserve">310 semi </v>
      </c>
      <c r="F449" s="80" t="str">
        <f t="shared" si="318"/>
        <v xml:space="preserve">310 Quant </v>
      </c>
    </row>
    <row r="450" spans="1:9" x14ac:dyDescent="0.25">
      <c r="A450" s="78">
        <f t="shared" si="308"/>
        <v>310</v>
      </c>
      <c r="B450" s="82" t="str">
        <f t="shared" si="309"/>
        <v xml:space="preserve">310 semi </v>
      </c>
      <c r="F450" s="80" t="str">
        <f t="shared" si="318"/>
        <v xml:space="preserve">310 Quant </v>
      </c>
    </row>
    <row r="451" spans="1:9" x14ac:dyDescent="0.25">
      <c r="A451" s="78">
        <f>A450+10</f>
        <v>320</v>
      </c>
      <c r="B451" s="82" t="str">
        <f t="shared" si="309"/>
        <v>320 semi Simi-Quantification of sample: BAID 320</v>
      </c>
      <c r="C451" s="117" t="s">
        <v>57</v>
      </c>
      <c r="D451" s="118"/>
      <c r="E451" s="119"/>
      <c r="F451" s="80" t="str">
        <f t="shared" si="318"/>
        <v>320 Quant Quantification of sample: BAID 320</v>
      </c>
      <c r="G451" s="117" t="s">
        <v>226</v>
      </c>
      <c r="H451" s="118"/>
      <c r="I451" s="119"/>
    </row>
    <row r="452" spans="1:9" x14ac:dyDescent="0.25">
      <c r="A452" s="78">
        <f t="shared" si="308"/>
        <v>320</v>
      </c>
      <c r="B452" s="82" t="str">
        <f t="shared" si="309"/>
        <v>320 semi Elements</v>
      </c>
      <c r="C452" s="2" t="s">
        <v>0</v>
      </c>
      <c r="D452" s="3" t="s">
        <v>1</v>
      </c>
      <c r="E452" s="2" t="s">
        <v>2</v>
      </c>
      <c r="F452" s="80" t="str">
        <f t="shared" si="318"/>
        <v>320 Quant Elements</v>
      </c>
      <c r="G452" s="2" t="s">
        <v>0</v>
      </c>
      <c r="H452" s="3" t="s">
        <v>1</v>
      </c>
      <c r="I452" s="2" t="s">
        <v>2</v>
      </c>
    </row>
    <row r="453" spans="1:9" x14ac:dyDescent="0.25">
      <c r="A453" s="78">
        <f t="shared" si="308"/>
        <v>320</v>
      </c>
      <c r="B453" s="82" t="str">
        <f t="shared" si="309"/>
        <v>320 semi Na2O</v>
      </c>
      <c r="C453" s="13" t="s">
        <v>26</v>
      </c>
      <c r="D453" s="5">
        <v>0.115</v>
      </c>
      <c r="E453" s="6">
        <f t="shared" ref="E453:E463" si="319">D453*(100-D$464)/100</f>
        <v>0.10120000000000001</v>
      </c>
      <c r="F453" s="80" t="str">
        <f t="shared" si="318"/>
        <v>320 Quant SiO2</v>
      </c>
      <c r="G453" s="13" t="s">
        <v>5</v>
      </c>
      <c r="H453" s="5">
        <v>45.125999999999998</v>
      </c>
      <c r="I453" s="6">
        <f>H453*(100-H$463)/100</f>
        <v>39.710879999999996</v>
      </c>
    </row>
    <row r="454" spans="1:9" x14ac:dyDescent="0.25">
      <c r="A454" s="78">
        <f t="shared" ref="A454:A517" si="320">A453</f>
        <v>320</v>
      </c>
      <c r="B454" s="82" t="str">
        <f t="shared" ref="B454:B517" si="321">A454&amp;" semi "&amp;C454</f>
        <v>320 semi MgO</v>
      </c>
      <c r="C454" s="13" t="s">
        <v>3</v>
      </c>
      <c r="D454" s="5">
        <v>39.31</v>
      </c>
      <c r="E454" s="6">
        <f t="shared" si="319"/>
        <v>34.592800000000004</v>
      </c>
      <c r="F454" s="80" t="str">
        <f t="shared" si="318"/>
        <v>320 Quant TiO2</v>
      </c>
      <c r="G454" s="13" t="s">
        <v>7</v>
      </c>
      <c r="H454" s="5">
        <v>7.5999999999999998E-2</v>
      </c>
      <c r="I454" s="6">
        <f t="shared" ref="I454:I462" si="322">H454*(100-H$463)/100</f>
        <v>6.6879999999999995E-2</v>
      </c>
    </row>
    <row r="455" spans="1:9" x14ac:dyDescent="0.25">
      <c r="A455" s="78">
        <f t="shared" si="320"/>
        <v>320</v>
      </c>
      <c r="B455" s="82" t="str">
        <f t="shared" si="321"/>
        <v>320 semi Al2O3</v>
      </c>
      <c r="C455" s="13" t="s">
        <v>4</v>
      </c>
      <c r="D455" s="5">
        <v>2.9950000000000001</v>
      </c>
      <c r="E455" s="6">
        <f t="shared" si="319"/>
        <v>2.6356000000000002</v>
      </c>
      <c r="F455" s="80" t="str">
        <f t="shared" si="318"/>
        <v>320 Quant Al2O3</v>
      </c>
      <c r="G455" s="13" t="s">
        <v>4</v>
      </c>
      <c r="H455" s="5">
        <v>2.0859999999999999</v>
      </c>
      <c r="I455" s="6">
        <f t="shared" si="322"/>
        <v>1.8356799999999998</v>
      </c>
    </row>
    <row r="456" spans="1:9" x14ac:dyDescent="0.25">
      <c r="A456" s="78">
        <f t="shared" si="320"/>
        <v>320</v>
      </c>
      <c r="B456" s="82" t="str">
        <f t="shared" si="321"/>
        <v>320 semi SiO2</v>
      </c>
      <c r="C456" s="13" t="s">
        <v>5</v>
      </c>
      <c r="D456" s="5">
        <v>42.07</v>
      </c>
      <c r="E456" s="6">
        <f t="shared" si="319"/>
        <v>37.021599999999999</v>
      </c>
      <c r="F456" s="80" t="str">
        <f t="shared" si="318"/>
        <v>320 Quant Fe2O3</v>
      </c>
      <c r="G456" s="13" t="s">
        <v>10</v>
      </c>
      <c r="H456" s="5">
        <v>9.5820000000000007</v>
      </c>
      <c r="I456" s="6">
        <f t="shared" si="322"/>
        <v>8.4321600000000014</v>
      </c>
    </row>
    <row r="457" spans="1:9" x14ac:dyDescent="0.25">
      <c r="A457" s="78">
        <f t="shared" si="320"/>
        <v>320</v>
      </c>
      <c r="B457" s="82" t="str">
        <f t="shared" si="321"/>
        <v>320 semi K2O</v>
      </c>
      <c r="C457" s="13" t="s">
        <v>13</v>
      </c>
      <c r="D457" s="5">
        <v>0.105</v>
      </c>
      <c r="E457" s="6">
        <f t="shared" si="319"/>
        <v>9.2399999999999996E-2</v>
      </c>
      <c r="F457" s="80" t="str">
        <f t="shared" si="318"/>
        <v>320 Quant MnO</v>
      </c>
      <c r="G457" s="13" t="s">
        <v>9</v>
      </c>
      <c r="H457" s="5">
        <v>0.14000000000000001</v>
      </c>
      <c r="I457" s="6">
        <f t="shared" si="322"/>
        <v>0.1232</v>
      </c>
    </row>
    <row r="458" spans="1:9" x14ac:dyDescent="0.25">
      <c r="A458" s="78">
        <f t="shared" si="320"/>
        <v>320</v>
      </c>
      <c r="B458" s="82" t="str">
        <f t="shared" si="321"/>
        <v>320 semi CaO</v>
      </c>
      <c r="C458" s="13" t="s">
        <v>6</v>
      </c>
      <c r="D458" s="5">
        <v>3.081</v>
      </c>
      <c r="E458" s="6">
        <f t="shared" si="319"/>
        <v>2.7112799999999999</v>
      </c>
      <c r="F458" s="80" t="str">
        <f t="shared" si="318"/>
        <v>320 Quant MgO</v>
      </c>
      <c r="G458" s="13" t="s">
        <v>3</v>
      </c>
      <c r="H458" s="5">
        <v>39.82</v>
      </c>
      <c r="I458" s="6">
        <f t="shared" si="322"/>
        <v>35.041599999999995</v>
      </c>
    </row>
    <row r="459" spans="1:9" x14ac:dyDescent="0.25">
      <c r="A459" s="78">
        <f t="shared" si="320"/>
        <v>320</v>
      </c>
      <c r="B459" s="82" t="str">
        <f t="shared" si="321"/>
        <v>320 semi TiO2</v>
      </c>
      <c r="C459" s="13" t="s">
        <v>7</v>
      </c>
      <c r="D459" s="5">
        <v>9.69E-2</v>
      </c>
      <c r="E459" s="6">
        <f t="shared" si="319"/>
        <v>8.5272000000000001E-2</v>
      </c>
      <c r="F459" s="80" t="str">
        <f t="shared" si="318"/>
        <v>320 Quant CaO</v>
      </c>
      <c r="G459" s="13" t="s">
        <v>6</v>
      </c>
      <c r="H459" s="5">
        <v>3.0409999999999999</v>
      </c>
      <c r="I459" s="6">
        <f t="shared" si="322"/>
        <v>2.6760800000000002</v>
      </c>
    </row>
    <row r="460" spans="1:9" x14ac:dyDescent="0.25">
      <c r="A460" s="78">
        <f t="shared" si="320"/>
        <v>320</v>
      </c>
      <c r="B460" s="82" t="str">
        <f t="shared" si="321"/>
        <v>320 semi Cr2O3</v>
      </c>
      <c r="C460" s="13" t="s">
        <v>8</v>
      </c>
      <c r="D460" s="5">
        <v>0.49980000000000002</v>
      </c>
      <c r="E460" s="6">
        <f t="shared" si="319"/>
        <v>0.43982399999999999</v>
      </c>
      <c r="F460" s="80" t="str">
        <f t="shared" si="318"/>
        <v>320 Quant Na2O</v>
      </c>
      <c r="G460" s="13" t="s">
        <v>26</v>
      </c>
      <c r="H460" s="5">
        <v>-5.0000000000000001E-3</v>
      </c>
      <c r="I460" s="10">
        <f t="shared" si="322"/>
        <v>-4.4000000000000003E-3</v>
      </c>
    </row>
    <row r="461" spans="1:9" x14ac:dyDescent="0.25">
      <c r="A461" s="78">
        <f t="shared" si="320"/>
        <v>320</v>
      </c>
      <c r="B461" s="82" t="str">
        <f t="shared" si="321"/>
        <v>320 semi MnO</v>
      </c>
      <c r="C461" s="13" t="s">
        <v>9</v>
      </c>
      <c r="D461" s="5">
        <v>0.1217</v>
      </c>
      <c r="E461" s="6">
        <f t="shared" si="319"/>
        <v>0.107096</v>
      </c>
      <c r="F461" s="80" t="str">
        <f t="shared" si="318"/>
        <v>320 Quant K2O</v>
      </c>
      <c r="G461" s="13" t="s">
        <v>13</v>
      </c>
      <c r="H461" s="5">
        <v>0.128</v>
      </c>
      <c r="I461" s="6">
        <f t="shared" si="322"/>
        <v>0.11263999999999999</v>
      </c>
    </row>
    <row r="462" spans="1:9" x14ac:dyDescent="0.25">
      <c r="A462" s="78">
        <f t="shared" si="320"/>
        <v>320</v>
      </c>
      <c r="B462" s="82" t="str">
        <f t="shared" si="321"/>
        <v>320 semi Fe2O3</v>
      </c>
      <c r="C462" s="13" t="s">
        <v>10</v>
      </c>
      <c r="D462" s="5">
        <v>11.18</v>
      </c>
      <c r="E462" s="6">
        <f t="shared" si="319"/>
        <v>9.8384</v>
      </c>
      <c r="F462" s="80" t="str">
        <f t="shared" si="318"/>
        <v>320 Quant P2O5</v>
      </c>
      <c r="G462" s="13" t="s">
        <v>35</v>
      </c>
      <c r="H462" s="5">
        <v>7.0000000000000001E-3</v>
      </c>
      <c r="I462" s="6">
        <f t="shared" si="322"/>
        <v>6.1599999999999997E-3</v>
      </c>
    </row>
    <row r="463" spans="1:9" x14ac:dyDescent="0.25">
      <c r="A463" s="78">
        <f t="shared" si="320"/>
        <v>320</v>
      </c>
      <c r="B463" s="82" t="str">
        <f t="shared" si="321"/>
        <v>320 semi NiO</v>
      </c>
      <c r="C463" s="13" t="s">
        <v>11</v>
      </c>
      <c r="D463" s="5">
        <v>0.42409999999999998</v>
      </c>
      <c r="E463" s="6">
        <f t="shared" si="319"/>
        <v>0.37320799999999998</v>
      </c>
      <c r="F463" s="80" t="str">
        <f t="shared" si="318"/>
        <v>320 Quant LOI</v>
      </c>
      <c r="G463" s="4" t="s">
        <v>12</v>
      </c>
      <c r="H463" s="5">
        <v>12</v>
      </c>
      <c r="I463" s="13"/>
    </row>
    <row r="464" spans="1:9" x14ac:dyDescent="0.25">
      <c r="A464" s="78">
        <f t="shared" si="320"/>
        <v>320</v>
      </c>
      <c r="B464" s="82" t="str">
        <f t="shared" si="321"/>
        <v>320 semi LOI</v>
      </c>
      <c r="C464" s="4" t="s">
        <v>12</v>
      </c>
      <c r="D464" s="5">
        <v>12</v>
      </c>
      <c r="E464" s="13"/>
      <c r="F464" s="80" t="str">
        <f t="shared" si="318"/>
        <v xml:space="preserve">320 Quant </v>
      </c>
    </row>
    <row r="465" spans="1:9" x14ac:dyDescent="0.25">
      <c r="A465" s="78">
        <f t="shared" si="320"/>
        <v>320</v>
      </c>
      <c r="B465" s="82" t="str">
        <f t="shared" si="321"/>
        <v xml:space="preserve">320 semi </v>
      </c>
      <c r="F465" s="80" t="str">
        <f t="shared" si="318"/>
        <v xml:space="preserve">320 Quant </v>
      </c>
    </row>
    <row r="466" spans="1:9" x14ac:dyDescent="0.25">
      <c r="A466" s="78">
        <f t="shared" si="320"/>
        <v>320</v>
      </c>
      <c r="B466" s="82" t="str">
        <f t="shared" si="321"/>
        <v xml:space="preserve">320 semi </v>
      </c>
      <c r="F466" s="80" t="str">
        <f t="shared" si="318"/>
        <v xml:space="preserve">320 Quant </v>
      </c>
    </row>
    <row r="467" spans="1:9" x14ac:dyDescent="0.25">
      <c r="A467" s="78">
        <f>A466+10</f>
        <v>330</v>
      </c>
      <c r="B467" s="82" t="str">
        <f t="shared" si="321"/>
        <v>330 semi Simi-Quantification of sample: BAID 330</v>
      </c>
      <c r="C467" s="117" t="s">
        <v>58</v>
      </c>
      <c r="D467" s="118"/>
      <c r="E467" s="119"/>
      <c r="F467" s="80" t="str">
        <f t="shared" si="318"/>
        <v>330 Quant Quantification of sample: BAID 330</v>
      </c>
      <c r="G467" s="120" t="s">
        <v>177</v>
      </c>
      <c r="H467" s="120"/>
      <c r="I467" s="120"/>
    </row>
    <row r="468" spans="1:9" x14ac:dyDescent="0.25">
      <c r="A468" s="78">
        <f t="shared" si="320"/>
        <v>330</v>
      </c>
      <c r="B468" s="82" t="str">
        <f t="shared" si="321"/>
        <v>330 semi Elements</v>
      </c>
      <c r="C468" s="2" t="s">
        <v>0</v>
      </c>
      <c r="D468" s="3" t="s">
        <v>1</v>
      </c>
      <c r="E468" s="2" t="s">
        <v>2</v>
      </c>
      <c r="F468" s="80" t="str">
        <f t="shared" si="318"/>
        <v>330 Quant Elements</v>
      </c>
      <c r="G468" s="2" t="s">
        <v>0</v>
      </c>
      <c r="H468" s="3" t="s">
        <v>1</v>
      </c>
      <c r="I468" s="2" t="s">
        <v>2</v>
      </c>
    </row>
    <row r="469" spans="1:9" x14ac:dyDescent="0.25">
      <c r="A469" s="78">
        <f t="shared" si="320"/>
        <v>330</v>
      </c>
      <c r="B469" s="82" t="str">
        <f t="shared" si="321"/>
        <v>330 semi MgO</v>
      </c>
      <c r="C469" s="13" t="s">
        <v>3</v>
      </c>
      <c r="D469" s="5">
        <v>42.94</v>
      </c>
      <c r="E469" s="10">
        <f t="shared" ref="E469:E476" si="323">D469*(100-D$477)/100</f>
        <v>37.357799999999997</v>
      </c>
      <c r="F469" s="80" t="str">
        <f t="shared" si="318"/>
        <v>330 Quant SiO2</v>
      </c>
      <c r="G469" s="4" t="s">
        <v>5</v>
      </c>
      <c r="H469" s="5">
        <v>43.97</v>
      </c>
      <c r="I469" s="6">
        <f t="shared" ref="I469:I478" si="324">H469*(100-H$479)/100</f>
        <v>38.253900000000002</v>
      </c>
    </row>
    <row r="470" spans="1:9" x14ac:dyDescent="0.25">
      <c r="A470" s="78">
        <f t="shared" si="320"/>
        <v>330</v>
      </c>
      <c r="B470" s="82" t="str">
        <f t="shared" si="321"/>
        <v>330 semi Al2O3</v>
      </c>
      <c r="C470" s="13" t="s">
        <v>4</v>
      </c>
      <c r="D470" s="5">
        <v>1.762</v>
      </c>
      <c r="E470" s="10">
        <f t="shared" si="323"/>
        <v>1.5329400000000002</v>
      </c>
      <c r="F470" s="80" t="str">
        <f t="shared" si="318"/>
        <v>330 Quant TiO2</v>
      </c>
      <c r="G470" s="4" t="s">
        <v>7</v>
      </c>
      <c r="H470" s="5">
        <v>2.5000000000000001E-2</v>
      </c>
      <c r="I470" s="6">
        <f t="shared" si="324"/>
        <v>2.1750000000000002E-2</v>
      </c>
    </row>
    <row r="471" spans="1:9" x14ac:dyDescent="0.25">
      <c r="A471" s="78">
        <f t="shared" si="320"/>
        <v>330</v>
      </c>
      <c r="B471" s="82" t="str">
        <f t="shared" si="321"/>
        <v>330 semi SiO2</v>
      </c>
      <c r="C471" s="13" t="s">
        <v>5</v>
      </c>
      <c r="D471" s="5">
        <v>40.869999999999997</v>
      </c>
      <c r="E471" s="10">
        <f t="shared" si="323"/>
        <v>35.556899999999999</v>
      </c>
      <c r="F471" s="80" t="str">
        <f t="shared" si="318"/>
        <v>330 Quant Al2O3</v>
      </c>
      <c r="G471" s="4" t="s">
        <v>4</v>
      </c>
      <c r="H471" s="5">
        <v>0.84299999999999997</v>
      </c>
      <c r="I471" s="6">
        <f t="shared" si="324"/>
        <v>0.7334099999999999</v>
      </c>
    </row>
    <row r="472" spans="1:9" x14ac:dyDescent="0.25">
      <c r="A472" s="78">
        <f t="shared" si="320"/>
        <v>330</v>
      </c>
      <c r="B472" s="82" t="str">
        <f t="shared" si="321"/>
        <v>330 semi CaO</v>
      </c>
      <c r="C472" s="13" t="s">
        <v>6</v>
      </c>
      <c r="D472" s="5">
        <v>1.2849999999999999</v>
      </c>
      <c r="E472" s="10">
        <f t="shared" si="323"/>
        <v>1.1179499999999998</v>
      </c>
      <c r="F472" s="80" t="str">
        <f t="shared" si="318"/>
        <v>330 Quant Fe2O3</v>
      </c>
      <c r="G472" s="4" t="s">
        <v>10</v>
      </c>
      <c r="H472" s="5">
        <v>10.117000000000001</v>
      </c>
      <c r="I472" s="6">
        <f t="shared" si="324"/>
        <v>8.8017900000000004</v>
      </c>
    </row>
    <row r="473" spans="1:9" x14ac:dyDescent="0.25">
      <c r="A473" s="78">
        <f t="shared" si="320"/>
        <v>330</v>
      </c>
      <c r="B473" s="82" t="str">
        <f t="shared" si="321"/>
        <v>330 semi Cr2O3</v>
      </c>
      <c r="C473" s="13" t="s">
        <v>8</v>
      </c>
      <c r="D473" s="5">
        <v>0.53569999999999995</v>
      </c>
      <c r="E473" s="10">
        <f t="shared" si="323"/>
        <v>0.466059</v>
      </c>
      <c r="F473" s="80" t="str">
        <f t="shared" si="318"/>
        <v>330 Quant MnO</v>
      </c>
      <c r="G473" s="4" t="s">
        <v>9</v>
      </c>
      <c r="H473" s="5">
        <v>0.14199999999999999</v>
      </c>
      <c r="I473" s="6">
        <f t="shared" si="324"/>
        <v>0.12354</v>
      </c>
    </row>
    <row r="474" spans="1:9" x14ac:dyDescent="0.25">
      <c r="A474" s="78">
        <f t="shared" si="320"/>
        <v>330</v>
      </c>
      <c r="B474" s="82" t="str">
        <f t="shared" si="321"/>
        <v>330 semi MnO</v>
      </c>
      <c r="C474" s="13" t="s">
        <v>9</v>
      </c>
      <c r="D474" s="5">
        <v>0.16900000000000001</v>
      </c>
      <c r="E474" s="10">
        <f t="shared" si="323"/>
        <v>0.14703000000000002</v>
      </c>
      <c r="F474" s="80" t="str">
        <f t="shared" si="318"/>
        <v>330 Quant MgO</v>
      </c>
      <c r="G474" s="4" t="s">
        <v>3</v>
      </c>
      <c r="H474" s="5">
        <v>43.71</v>
      </c>
      <c r="I474" s="6">
        <f t="shared" si="324"/>
        <v>38.027700000000003</v>
      </c>
    </row>
    <row r="475" spans="1:9" x14ac:dyDescent="0.25">
      <c r="A475" s="78">
        <f t="shared" si="320"/>
        <v>330</v>
      </c>
      <c r="B475" s="82" t="str">
        <f t="shared" si="321"/>
        <v>330 semi Fe2O3</v>
      </c>
      <c r="C475" s="13" t="s">
        <v>10</v>
      </c>
      <c r="D475" s="5">
        <v>11.95</v>
      </c>
      <c r="E475" s="10">
        <f t="shared" si="323"/>
        <v>10.396499999999998</v>
      </c>
      <c r="F475" s="80" t="str">
        <f t="shared" si="318"/>
        <v>330 Quant CaO</v>
      </c>
      <c r="G475" s="4" t="s">
        <v>6</v>
      </c>
      <c r="H475" s="5">
        <v>1.246</v>
      </c>
      <c r="I475" s="6">
        <f t="shared" si="324"/>
        <v>1.08402</v>
      </c>
    </row>
    <row r="476" spans="1:9" x14ac:dyDescent="0.25">
      <c r="A476" s="78">
        <f t="shared" si="320"/>
        <v>330</v>
      </c>
      <c r="B476" s="82" t="str">
        <f t="shared" si="321"/>
        <v>330 semi NiO</v>
      </c>
      <c r="C476" s="13" t="s">
        <v>11</v>
      </c>
      <c r="D476" s="5">
        <v>0.49259999999999998</v>
      </c>
      <c r="E476" s="10">
        <f t="shared" si="323"/>
        <v>0.428562</v>
      </c>
      <c r="F476" s="80" t="str">
        <f t="shared" si="318"/>
        <v>330 Quant Na2O</v>
      </c>
      <c r="G476" s="7" t="s">
        <v>26</v>
      </c>
      <c r="H476" s="5">
        <v>-6.3E-2</v>
      </c>
      <c r="I476" s="6">
        <f t="shared" si="324"/>
        <v>-5.4809999999999998E-2</v>
      </c>
    </row>
    <row r="477" spans="1:9" x14ac:dyDescent="0.25">
      <c r="A477" s="78">
        <f t="shared" si="320"/>
        <v>330</v>
      </c>
      <c r="B477" s="82" t="str">
        <f t="shared" si="321"/>
        <v>330 semi LOI</v>
      </c>
      <c r="C477" s="4" t="s">
        <v>12</v>
      </c>
      <c r="D477" s="5">
        <v>13</v>
      </c>
      <c r="E477" s="5"/>
      <c r="F477" s="80" t="str">
        <f t="shared" si="318"/>
        <v>330 Quant K2O</v>
      </c>
      <c r="G477" s="4" t="s">
        <v>13</v>
      </c>
      <c r="H477" s="5">
        <v>6.0000000000000001E-3</v>
      </c>
      <c r="I477" s="6">
        <f t="shared" si="324"/>
        <v>5.2199999999999998E-3</v>
      </c>
    </row>
    <row r="478" spans="1:9" x14ac:dyDescent="0.25">
      <c r="A478" s="78">
        <f t="shared" si="320"/>
        <v>330</v>
      </c>
      <c r="B478" s="82" t="str">
        <f t="shared" si="321"/>
        <v xml:space="preserve">330 semi </v>
      </c>
      <c r="F478" s="80" t="str">
        <f t="shared" si="318"/>
        <v>330 Quant P2O5</v>
      </c>
      <c r="G478" s="4" t="s">
        <v>35</v>
      </c>
      <c r="H478" s="5">
        <v>3.0000000000000001E-3</v>
      </c>
      <c r="I478" s="10">
        <f t="shared" si="324"/>
        <v>2.6099999999999999E-3</v>
      </c>
    </row>
    <row r="479" spans="1:9" x14ac:dyDescent="0.25">
      <c r="A479" s="78">
        <f t="shared" si="320"/>
        <v>330</v>
      </c>
      <c r="B479" s="82" t="str">
        <f t="shared" si="321"/>
        <v xml:space="preserve">330 semi </v>
      </c>
      <c r="F479" s="80" t="str">
        <f t="shared" si="318"/>
        <v>330 Quant LOI</v>
      </c>
      <c r="G479" s="4" t="s">
        <v>12</v>
      </c>
      <c r="H479" s="5">
        <v>13</v>
      </c>
      <c r="I479" s="5"/>
    </row>
    <row r="480" spans="1:9" x14ac:dyDescent="0.25">
      <c r="A480" s="78">
        <f t="shared" si="320"/>
        <v>330</v>
      </c>
      <c r="B480" s="82" t="str">
        <f t="shared" si="321"/>
        <v xml:space="preserve">330 semi </v>
      </c>
      <c r="F480" s="80" t="str">
        <f t="shared" si="318"/>
        <v xml:space="preserve">330 Quant </v>
      </c>
    </row>
    <row r="481" spans="1:9" x14ac:dyDescent="0.25">
      <c r="A481" s="78">
        <f>A480+10</f>
        <v>340</v>
      </c>
      <c r="B481" s="82" t="str">
        <f t="shared" si="321"/>
        <v>340 semi Simi-Quantification of sample: BAID 340</v>
      </c>
      <c r="C481" s="117" t="s">
        <v>60</v>
      </c>
      <c r="D481" s="118"/>
      <c r="E481" s="119"/>
      <c r="F481" s="80" t="str">
        <f t="shared" si="318"/>
        <v>340 Quant Quantification of sample: BAID 340</v>
      </c>
      <c r="G481" s="120" t="s">
        <v>176</v>
      </c>
      <c r="H481" s="120"/>
      <c r="I481" s="120"/>
    </row>
    <row r="482" spans="1:9" x14ac:dyDescent="0.25">
      <c r="A482" s="78">
        <f t="shared" si="320"/>
        <v>340</v>
      </c>
      <c r="B482" s="82" t="str">
        <f t="shared" si="321"/>
        <v>340 semi Elements</v>
      </c>
      <c r="C482" s="2" t="s">
        <v>0</v>
      </c>
      <c r="D482" s="3" t="s">
        <v>1</v>
      </c>
      <c r="E482" s="2" t="s">
        <v>2</v>
      </c>
      <c r="F482" s="80" t="str">
        <f t="shared" si="318"/>
        <v>340 Quant Elements</v>
      </c>
      <c r="G482" s="2" t="s">
        <v>0</v>
      </c>
      <c r="H482" s="3" t="s">
        <v>1</v>
      </c>
      <c r="I482" s="2" t="s">
        <v>2</v>
      </c>
    </row>
    <row r="483" spans="1:9" x14ac:dyDescent="0.25">
      <c r="A483" s="78">
        <f t="shared" si="320"/>
        <v>340</v>
      </c>
      <c r="B483" s="82" t="str">
        <f t="shared" si="321"/>
        <v>340 semi MgO</v>
      </c>
      <c r="C483" s="13" t="s">
        <v>3</v>
      </c>
      <c r="D483" s="5">
        <v>41.2</v>
      </c>
      <c r="E483" s="6">
        <f t="shared" ref="E483:E492" si="325">D483*(100-D$493)/100</f>
        <v>35.844000000000001</v>
      </c>
      <c r="F483" s="80" t="str">
        <f t="shared" si="318"/>
        <v>340 Quant SiO2</v>
      </c>
      <c r="G483" s="4" t="s">
        <v>5</v>
      </c>
      <c r="H483" s="5">
        <v>45.527999999999999</v>
      </c>
      <c r="I483" s="6">
        <f>H483*(100-H$493)/100</f>
        <v>39.609359999999995</v>
      </c>
    </row>
    <row r="484" spans="1:9" x14ac:dyDescent="0.25">
      <c r="A484" s="78">
        <f t="shared" si="320"/>
        <v>340</v>
      </c>
      <c r="B484" s="82" t="str">
        <f t="shared" si="321"/>
        <v>340 semi Al2O3</v>
      </c>
      <c r="C484" s="13" t="s">
        <v>4</v>
      </c>
      <c r="D484" s="5">
        <v>2.2829999999999999</v>
      </c>
      <c r="E484" s="6">
        <f t="shared" si="325"/>
        <v>1.9862099999999998</v>
      </c>
      <c r="F484" s="80" t="str">
        <f t="shared" si="318"/>
        <v>340 Quant TiO2</v>
      </c>
      <c r="G484" s="4" t="s">
        <v>7</v>
      </c>
      <c r="H484" s="5">
        <v>2.5999999999999999E-2</v>
      </c>
      <c r="I484" s="6">
        <f t="shared" ref="I484:I492" si="326">H484*(100-H$493)/100</f>
        <v>2.2620000000000001E-2</v>
      </c>
    </row>
    <row r="485" spans="1:9" x14ac:dyDescent="0.25">
      <c r="A485" s="78">
        <f t="shared" si="320"/>
        <v>340</v>
      </c>
      <c r="B485" s="82" t="str">
        <f t="shared" si="321"/>
        <v>340 semi SiO2</v>
      </c>
      <c r="C485" s="13" t="s">
        <v>5</v>
      </c>
      <c r="D485" s="5">
        <v>42.35</v>
      </c>
      <c r="E485" s="6">
        <f t="shared" si="325"/>
        <v>36.844500000000004</v>
      </c>
      <c r="F485" s="80" t="str">
        <f t="shared" si="318"/>
        <v>340 Quant Al2O3</v>
      </c>
      <c r="G485" s="4" t="s">
        <v>4</v>
      </c>
      <c r="H485" s="5">
        <v>1.3120000000000001</v>
      </c>
      <c r="I485" s="6">
        <f t="shared" si="326"/>
        <v>1.14144</v>
      </c>
    </row>
    <row r="486" spans="1:9" x14ac:dyDescent="0.25">
      <c r="A486" s="78">
        <f t="shared" si="320"/>
        <v>340</v>
      </c>
      <c r="B486" s="82" t="str">
        <f t="shared" si="321"/>
        <v>340 semi K2O</v>
      </c>
      <c r="C486" s="13" t="s">
        <v>13</v>
      </c>
      <c r="D486" s="5">
        <v>3.918E-2</v>
      </c>
      <c r="E486" s="6">
        <f t="shared" si="325"/>
        <v>3.4086599999999995E-2</v>
      </c>
      <c r="F486" s="80" t="str">
        <f t="shared" si="318"/>
        <v>340 Quant Fe2O3</v>
      </c>
      <c r="G486" s="4" t="s">
        <v>10</v>
      </c>
      <c r="H486" s="5">
        <v>9.4260000000000002</v>
      </c>
      <c r="I486" s="6">
        <f t="shared" si="326"/>
        <v>8.2006200000000007</v>
      </c>
    </row>
    <row r="487" spans="1:9" x14ac:dyDescent="0.25">
      <c r="A487" s="78">
        <f t="shared" si="320"/>
        <v>340</v>
      </c>
      <c r="B487" s="82" t="str">
        <f t="shared" si="321"/>
        <v>340 semi CaO</v>
      </c>
      <c r="C487" s="13" t="s">
        <v>6</v>
      </c>
      <c r="D487" s="5">
        <v>1.8140000000000001</v>
      </c>
      <c r="E487" s="6">
        <f t="shared" si="325"/>
        <v>1.5781800000000001</v>
      </c>
      <c r="F487" s="80" t="str">
        <f t="shared" si="318"/>
        <v>340 Quant MnO</v>
      </c>
      <c r="G487" s="4" t="s">
        <v>9</v>
      </c>
      <c r="H487" s="5">
        <v>0.13900000000000001</v>
      </c>
      <c r="I487" s="6">
        <f t="shared" si="326"/>
        <v>0.12093000000000002</v>
      </c>
    </row>
    <row r="488" spans="1:9" x14ac:dyDescent="0.25">
      <c r="A488" s="78">
        <f t="shared" si="320"/>
        <v>340</v>
      </c>
      <c r="B488" s="82" t="str">
        <f t="shared" si="321"/>
        <v>340 semi Cr2O3</v>
      </c>
      <c r="C488" s="13" t="s">
        <v>8</v>
      </c>
      <c r="D488" s="5">
        <v>0.48809999999999998</v>
      </c>
      <c r="E488" s="6">
        <f t="shared" si="325"/>
        <v>0.424647</v>
      </c>
      <c r="F488" s="80" t="str">
        <f t="shared" si="318"/>
        <v>340 Quant MgO</v>
      </c>
      <c r="G488" s="4" t="s">
        <v>3</v>
      </c>
      <c r="H488" s="5">
        <v>41.811999999999998</v>
      </c>
      <c r="I488" s="6">
        <f t="shared" si="326"/>
        <v>36.376439999999995</v>
      </c>
    </row>
    <row r="489" spans="1:9" x14ac:dyDescent="0.25">
      <c r="A489" s="78">
        <f t="shared" si="320"/>
        <v>340</v>
      </c>
      <c r="B489" s="82" t="str">
        <f t="shared" si="321"/>
        <v>340 semi MnO</v>
      </c>
      <c r="C489" s="13" t="s">
        <v>9</v>
      </c>
      <c r="D489" s="5">
        <v>0.1646</v>
      </c>
      <c r="E489" s="6">
        <f t="shared" si="325"/>
        <v>0.143202</v>
      </c>
      <c r="F489" s="80" t="str">
        <f t="shared" si="318"/>
        <v>340 Quant CaO</v>
      </c>
      <c r="G489" s="4" t="s">
        <v>6</v>
      </c>
      <c r="H489" s="5">
        <v>1.7270000000000001</v>
      </c>
      <c r="I489" s="6">
        <f t="shared" si="326"/>
        <v>1.5024899999999999</v>
      </c>
    </row>
    <row r="490" spans="1:9" x14ac:dyDescent="0.25">
      <c r="A490" s="78">
        <f t="shared" si="320"/>
        <v>340</v>
      </c>
      <c r="B490" s="82" t="str">
        <f t="shared" si="321"/>
        <v>340 semi Fe2O3</v>
      </c>
      <c r="C490" s="13" t="s">
        <v>10</v>
      </c>
      <c r="D490" s="5">
        <v>11.17</v>
      </c>
      <c r="E490" s="6">
        <f t="shared" si="325"/>
        <v>9.7179000000000002</v>
      </c>
      <c r="F490" s="80" t="str">
        <f t="shared" si="318"/>
        <v>340 Quant Na2O</v>
      </c>
      <c r="G490" s="7" t="s">
        <v>26</v>
      </c>
      <c r="H490" s="5">
        <v>-2.8000000000000001E-2</v>
      </c>
      <c r="I490" s="6">
        <f t="shared" si="326"/>
        <v>-2.436E-2</v>
      </c>
    </row>
    <row r="491" spans="1:9" x14ac:dyDescent="0.25">
      <c r="A491" s="78">
        <f t="shared" si="320"/>
        <v>340</v>
      </c>
      <c r="B491" s="82" t="str">
        <f t="shared" si="321"/>
        <v>340 semi Co3O4</v>
      </c>
      <c r="C491" s="13" t="s">
        <v>59</v>
      </c>
      <c r="D491" s="5">
        <v>2.861E-2</v>
      </c>
      <c r="E491" s="6">
        <f t="shared" si="325"/>
        <v>2.4890699999999998E-2</v>
      </c>
      <c r="F491" s="80" t="str">
        <f t="shared" si="318"/>
        <v>340 Quant K2O</v>
      </c>
      <c r="G491" s="4" t="s">
        <v>13</v>
      </c>
      <c r="H491" s="5">
        <v>5.0999999999999997E-2</v>
      </c>
      <c r="I491" s="6">
        <f t="shared" si="326"/>
        <v>4.4369999999999993E-2</v>
      </c>
    </row>
    <row r="492" spans="1:9" x14ac:dyDescent="0.25">
      <c r="A492" s="78">
        <f t="shared" si="320"/>
        <v>340</v>
      </c>
      <c r="B492" s="82" t="str">
        <f t="shared" si="321"/>
        <v>340 semi NiO</v>
      </c>
      <c r="C492" s="13" t="s">
        <v>11</v>
      </c>
      <c r="D492" s="5">
        <v>0.46949999999999997</v>
      </c>
      <c r="E492" s="6">
        <f t="shared" si="325"/>
        <v>0.40846499999999997</v>
      </c>
      <c r="F492" s="80" t="str">
        <f t="shared" si="318"/>
        <v>340 Quant P2O5</v>
      </c>
      <c r="G492" s="4" t="s">
        <v>35</v>
      </c>
      <c r="H492" s="5">
        <v>6.0000000000000001E-3</v>
      </c>
      <c r="I492" s="6">
        <f t="shared" si="326"/>
        <v>5.2199999999999998E-3</v>
      </c>
    </row>
    <row r="493" spans="1:9" x14ac:dyDescent="0.25">
      <c r="A493" s="78">
        <f t="shared" si="320"/>
        <v>340</v>
      </c>
      <c r="B493" s="82" t="str">
        <f t="shared" si="321"/>
        <v>340 semi LOI</v>
      </c>
      <c r="C493" s="4" t="s">
        <v>12</v>
      </c>
      <c r="D493" s="5">
        <v>13</v>
      </c>
      <c r="E493" s="13"/>
      <c r="F493" s="80" t="str">
        <f t="shared" si="318"/>
        <v>340 Quant LOI</v>
      </c>
      <c r="G493" s="4" t="s">
        <v>12</v>
      </c>
      <c r="H493" s="5">
        <v>13</v>
      </c>
      <c r="I493" s="5"/>
    </row>
    <row r="494" spans="1:9" x14ac:dyDescent="0.25">
      <c r="A494" s="78">
        <f t="shared" si="320"/>
        <v>340</v>
      </c>
      <c r="B494" s="82" t="str">
        <f t="shared" si="321"/>
        <v xml:space="preserve">340 semi </v>
      </c>
      <c r="F494" s="80" t="str">
        <f t="shared" si="318"/>
        <v xml:space="preserve">340 Quant </v>
      </c>
    </row>
    <row r="495" spans="1:9" x14ac:dyDescent="0.25">
      <c r="A495" s="78">
        <f t="shared" si="320"/>
        <v>340</v>
      </c>
      <c r="B495" s="82" t="str">
        <f t="shared" si="321"/>
        <v xml:space="preserve">340 semi </v>
      </c>
      <c r="F495" s="80" t="str">
        <f t="shared" si="318"/>
        <v xml:space="preserve">340 Quant </v>
      </c>
    </row>
    <row r="496" spans="1:9" x14ac:dyDescent="0.25">
      <c r="A496" s="78">
        <f>A495+10</f>
        <v>350</v>
      </c>
      <c r="B496" s="82" t="str">
        <f t="shared" si="321"/>
        <v>350 semi Simi-Quantification of sample: BAID 350</v>
      </c>
      <c r="C496" s="117" t="s">
        <v>61</v>
      </c>
      <c r="D496" s="118"/>
      <c r="E496" s="119"/>
      <c r="F496" s="80" t="str">
        <f t="shared" si="318"/>
        <v>350 Quant Quantification of sample: BAID 350</v>
      </c>
      <c r="G496" s="120" t="s">
        <v>175</v>
      </c>
      <c r="H496" s="120"/>
      <c r="I496" s="120"/>
    </row>
    <row r="497" spans="1:9" x14ac:dyDescent="0.25">
      <c r="A497" s="78">
        <f t="shared" si="320"/>
        <v>350</v>
      </c>
      <c r="B497" s="82" t="str">
        <f t="shared" si="321"/>
        <v>350 semi Elements</v>
      </c>
      <c r="C497" s="2" t="s">
        <v>0</v>
      </c>
      <c r="D497" s="3" t="s">
        <v>1</v>
      </c>
      <c r="E497" s="2" t="s">
        <v>2</v>
      </c>
      <c r="F497" s="80" t="str">
        <f t="shared" si="318"/>
        <v>350 Quant Elements</v>
      </c>
      <c r="G497" s="2" t="s">
        <v>0</v>
      </c>
      <c r="H497" s="3" t="s">
        <v>1</v>
      </c>
      <c r="I497" s="2" t="s">
        <v>2</v>
      </c>
    </row>
    <row r="498" spans="1:9" x14ac:dyDescent="0.25">
      <c r="A498" s="78">
        <f t="shared" si="320"/>
        <v>350</v>
      </c>
      <c r="B498" s="82" t="str">
        <f t="shared" si="321"/>
        <v>350 semi MgO</v>
      </c>
      <c r="C498" s="13" t="s">
        <v>3</v>
      </c>
      <c r="D498" s="5">
        <v>40.950000000000003</v>
      </c>
      <c r="E498" s="6">
        <f t="shared" ref="E498:E506" si="327">D498*(100-D$507)/100</f>
        <v>35.6265</v>
      </c>
      <c r="F498" s="80" t="str">
        <f t="shared" si="318"/>
        <v>350 Quant SiO2</v>
      </c>
      <c r="G498" s="4" t="s">
        <v>5</v>
      </c>
      <c r="H498" s="5">
        <v>45.356999999999999</v>
      </c>
      <c r="I498" s="6">
        <f>H498*(100-H$508)/100</f>
        <v>39.460589999999996</v>
      </c>
    </row>
    <row r="499" spans="1:9" x14ac:dyDescent="0.25">
      <c r="A499" s="78">
        <f t="shared" si="320"/>
        <v>350</v>
      </c>
      <c r="B499" s="82" t="str">
        <f t="shared" si="321"/>
        <v>350 semi Al2O3</v>
      </c>
      <c r="C499" s="13" t="s">
        <v>4</v>
      </c>
      <c r="D499" s="5">
        <v>2.4849999999999999</v>
      </c>
      <c r="E499" s="6">
        <f t="shared" si="327"/>
        <v>2.16195</v>
      </c>
      <c r="F499" s="80" t="str">
        <f t="shared" si="318"/>
        <v>350 Quant TiO2</v>
      </c>
      <c r="G499" s="4" t="s">
        <v>7</v>
      </c>
      <c r="H499" s="5">
        <v>3.5999999999999997E-2</v>
      </c>
      <c r="I499" s="6">
        <f t="shared" ref="I499:I507" si="328">H499*(100-H$508)/100</f>
        <v>3.1319999999999994E-2</v>
      </c>
    </row>
    <row r="500" spans="1:9" x14ac:dyDescent="0.25">
      <c r="A500" s="78">
        <f t="shared" si="320"/>
        <v>350</v>
      </c>
      <c r="B500" s="82" t="str">
        <f t="shared" si="321"/>
        <v>350 semi SiO2</v>
      </c>
      <c r="C500" s="13" t="s">
        <v>5</v>
      </c>
      <c r="D500" s="5">
        <v>42.28</v>
      </c>
      <c r="E500" s="6">
        <f t="shared" si="327"/>
        <v>36.7836</v>
      </c>
      <c r="F500" s="80" t="str">
        <f t="shared" si="318"/>
        <v>350 Quant Al2O3</v>
      </c>
      <c r="G500" s="4" t="s">
        <v>4</v>
      </c>
      <c r="H500" s="5">
        <v>1.71</v>
      </c>
      <c r="I500" s="6">
        <f t="shared" si="328"/>
        <v>1.4877</v>
      </c>
    </row>
    <row r="501" spans="1:9" x14ac:dyDescent="0.25">
      <c r="A501" s="78">
        <f t="shared" si="320"/>
        <v>350</v>
      </c>
      <c r="B501" s="82" t="str">
        <f t="shared" si="321"/>
        <v>350 semi CaO</v>
      </c>
      <c r="C501" s="13" t="s">
        <v>6</v>
      </c>
      <c r="D501" s="5">
        <v>1.718</v>
      </c>
      <c r="E501" s="6">
        <f t="shared" si="327"/>
        <v>1.4946600000000001</v>
      </c>
      <c r="F501" s="80" t="str">
        <f t="shared" si="318"/>
        <v>350 Quant Fe2O3</v>
      </c>
      <c r="G501" s="4" t="s">
        <v>10</v>
      </c>
      <c r="H501" s="5">
        <v>9.6519999999999992</v>
      </c>
      <c r="I501" s="6">
        <f t="shared" si="328"/>
        <v>8.39724</v>
      </c>
    </row>
    <row r="502" spans="1:9" x14ac:dyDescent="0.25">
      <c r="A502" s="78">
        <f t="shared" si="320"/>
        <v>350</v>
      </c>
      <c r="B502" s="82" t="str">
        <f t="shared" si="321"/>
        <v>350 semi TiO2</v>
      </c>
      <c r="C502" s="13" t="s">
        <v>7</v>
      </c>
      <c r="D502" s="5">
        <v>5.1479999999999998E-2</v>
      </c>
      <c r="E502" s="6">
        <f t="shared" si="327"/>
        <v>4.4787599999999997E-2</v>
      </c>
      <c r="F502" s="80" t="str">
        <f t="shared" si="318"/>
        <v>350 Quant MnO</v>
      </c>
      <c r="G502" s="4" t="s">
        <v>9</v>
      </c>
      <c r="H502" s="5">
        <v>0.14399999999999999</v>
      </c>
      <c r="I502" s="6">
        <f t="shared" si="328"/>
        <v>0.12527999999999997</v>
      </c>
    </row>
    <row r="503" spans="1:9" x14ac:dyDescent="0.25">
      <c r="A503" s="78">
        <f t="shared" si="320"/>
        <v>350</v>
      </c>
      <c r="B503" s="82" t="str">
        <f t="shared" si="321"/>
        <v>350 semi Cr2O3</v>
      </c>
      <c r="C503" s="13" t="s">
        <v>8</v>
      </c>
      <c r="D503" s="5">
        <v>0.51639999999999997</v>
      </c>
      <c r="E503" s="6">
        <f t="shared" si="327"/>
        <v>0.449268</v>
      </c>
      <c r="F503" s="80" t="str">
        <f t="shared" si="318"/>
        <v>350 Quant MgO</v>
      </c>
      <c r="G503" s="4" t="s">
        <v>3</v>
      </c>
      <c r="H503" s="5">
        <v>41.585000000000001</v>
      </c>
      <c r="I503" s="6">
        <f t="shared" si="328"/>
        <v>36.17895</v>
      </c>
    </row>
    <row r="504" spans="1:9" x14ac:dyDescent="0.25">
      <c r="A504" s="78">
        <f t="shared" si="320"/>
        <v>350</v>
      </c>
      <c r="B504" s="82" t="str">
        <f t="shared" si="321"/>
        <v>350 semi MnO</v>
      </c>
      <c r="C504" s="13" t="s">
        <v>9</v>
      </c>
      <c r="D504" s="5">
        <v>0.15190000000000001</v>
      </c>
      <c r="E504" s="6">
        <f t="shared" si="327"/>
        <v>0.13215300000000002</v>
      </c>
      <c r="F504" s="80" t="str">
        <f t="shared" si="318"/>
        <v>350 Quant CaO</v>
      </c>
      <c r="G504" s="4" t="s">
        <v>6</v>
      </c>
      <c r="H504" s="5">
        <v>1.542</v>
      </c>
      <c r="I504" s="6">
        <f t="shared" si="328"/>
        <v>1.34154</v>
      </c>
    </row>
    <row r="505" spans="1:9" x14ac:dyDescent="0.25">
      <c r="A505" s="78">
        <f t="shared" si="320"/>
        <v>350</v>
      </c>
      <c r="B505" s="82" t="str">
        <f t="shared" si="321"/>
        <v>350 semi Fe2O3</v>
      </c>
      <c r="C505" s="13" t="s">
        <v>10</v>
      </c>
      <c r="D505" s="5">
        <v>11.35</v>
      </c>
      <c r="E505" s="6">
        <f t="shared" si="327"/>
        <v>9.8744999999999994</v>
      </c>
      <c r="F505" s="80" t="str">
        <f t="shared" si="318"/>
        <v>350 Quant Na2O</v>
      </c>
      <c r="G505" s="7" t="s">
        <v>26</v>
      </c>
      <c r="H505" s="5">
        <v>-5.8000000000000003E-2</v>
      </c>
      <c r="I505" s="6">
        <f t="shared" si="328"/>
        <v>-5.0460000000000005E-2</v>
      </c>
    </row>
    <row r="506" spans="1:9" x14ac:dyDescent="0.25">
      <c r="A506" s="78">
        <f t="shared" si="320"/>
        <v>350</v>
      </c>
      <c r="B506" s="82" t="str">
        <f t="shared" si="321"/>
        <v>350 semi NiO</v>
      </c>
      <c r="C506" s="13" t="s">
        <v>11</v>
      </c>
      <c r="D506" s="5">
        <v>0.50060000000000004</v>
      </c>
      <c r="E506" s="6">
        <f t="shared" si="327"/>
        <v>0.43552200000000008</v>
      </c>
      <c r="F506" s="80" t="str">
        <f t="shared" si="318"/>
        <v>350 Quant K2O</v>
      </c>
      <c r="G506" s="4" t="s">
        <v>13</v>
      </c>
      <c r="H506" s="5">
        <v>2.7E-2</v>
      </c>
      <c r="I506" s="6">
        <f t="shared" si="328"/>
        <v>2.3489999999999997E-2</v>
      </c>
    </row>
    <row r="507" spans="1:9" x14ac:dyDescent="0.25">
      <c r="A507" s="78">
        <f t="shared" si="320"/>
        <v>350</v>
      </c>
      <c r="B507" s="82" t="str">
        <f t="shared" si="321"/>
        <v>350 semi LOI</v>
      </c>
      <c r="C507" s="4" t="s">
        <v>12</v>
      </c>
      <c r="D507" s="5">
        <v>13</v>
      </c>
      <c r="E507" s="13"/>
      <c r="F507" s="80" t="str">
        <f t="shared" ref="F507:F570" si="329">A507&amp;" Quant "&amp;G507</f>
        <v>350 Quant P2O5</v>
      </c>
      <c r="G507" s="4" t="s">
        <v>35</v>
      </c>
      <c r="H507" s="5">
        <v>5.0000000000000001E-3</v>
      </c>
      <c r="I507" s="10">
        <f t="shared" si="328"/>
        <v>4.3499999999999997E-3</v>
      </c>
    </row>
    <row r="508" spans="1:9" x14ac:dyDescent="0.25">
      <c r="A508" s="78">
        <f t="shared" si="320"/>
        <v>350</v>
      </c>
      <c r="B508" s="82" t="str">
        <f t="shared" si="321"/>
        <v xml:space="preserve">350 semi </v>
      </c>
      <c r="F508" s="80" t="str">
        <f t="shared" si="329"/>
        <v>350 Quant LOI</v>
      </c>
      <c r="G508" s="4" t="s">
        <v>12</v>
      </c>
      <c r="H508" s="5">
        <v>13</v>
      </c>
      <c r="I508" s="5"/>
    </row>
    <row r="509" spans="1:9" x14ac:dyDescent="0.25">
      <c r="A509" s="78">
        <f t="shared" si="320"/>
        <v>350</v>
      </c>
      <c r="B509" s="82" t="str">
        <f t="shared" si="321"/>
        <v xml:space="preserve">350 semi </v>
      </c>
      <c r="F509" s="80" t="str">
        <f t="shared" si="329"/>
        <v xml:space="preserve">350 Quant </v>
      </c>
    </row>
    <row r="510" spans="1:9" x14ac:dyDescent="0.25">
      <c r="A510" s="78">
        <f>A509+10</f>
        <v>360</v>
      </c>
      <c r="B510" s="82" t="str">
        <f t="shared" si="321"/>
        <v>360 semi Simi-Quantification of sample: BAID 360</v>
      </c>
      <c r="C510" s="117" t="s">
        <v>62</v>
      </c>
      <c r="D510" s="118"/>
      <c r="E510" s="119"/>
      <c r="F510" s="80" t="str">
        <f t="shared" si="329"/>
        <v>360 Quant Quantification of sample: BAID 360</v>
      </c>
      <c r="G510" s="117" t="s">
        <v>194</v>
      </c>
      <c r="H510" s="118"/>
      <c r="I510" s="119"/>
    </row>
    <row r="511" spans="1:9" x14ac:dyDescent="0.25">
      <c r="A511" s="78">
        <f t="shared" si="320"/>
        <v>360</v>
      </c>
      <c r="B511" s="82" t="str">
        <f t="shared" si="321"/>
        <v>360 semi Elements</v>
      </c>
      <c r="C511" s="2" t="s">
        <v>0</v>
      </c>
      <c r="D511" s="3" t="s">
        <v>1</v>
      </c>
      <c r="E511" s="2" t="s">
        <v>2</v>
      </c>
      <c r="F511" s="80" t="str">
        <f t="shared" si="329"/>
        <v>360 Quant Elements</v>
      </c>
      <c r="G511" s="2" t="s">
        <v>0</v>
      </c>
      <c r="H511" s="3" t="s">
        <v>1</v>
      </c>
      <c r="I511" s="2" t="s">
        <v>2</v>
      </c>
    </row>
    <row r="512" spans="1:9" x14ac:dyDescent="0.25">
      <c r="A512" s="78">
        <f t="shared" si="320"/>
        <v>360</v>
      </c>
      <c r="B512" s="82" t="str">
        <f t="shared" si="321"/>
        <v>360 semi MgO</v>
      </c>
      <c r="C512" s="13" t="s">
        <v>3</v>
      </c>
      <c r="D512" s="5">
        <v>38.64</v>
      </c>
      <c r="E512" s="6">
        <f t="shared" ref="E512:E520" si="330">D512*(100-D$521)/100</f>
        <v>34.389600000000002</v>
      </c>
      <c r="F512" s="80" t="str">
        <f t="shared" si="329"/>
        <v>360 Quant SiO2</v>
      </c>
      <c r="G512" s="13" t="s">
        <v>5</v>
      </c>
      <c r="H512" s="5">
        <v>82.391999999999996</v>
      </c>
      <c r="I512" s="6">
        <f>H512*(100-H$522)/100</f>
        <v>73.328879999999998</v>
      </c>
    </row>
    <row r="513" spans="1:9" x14ac:dyDescent="0.25">
      <c r="A513" s="78">
        <f t="shared" si="320"/>
        <v>360</v>
      </c>
      <c r="B513" s="82" t="str">
        <f t="shared" si="321"/>
        <v>360 semi Al2O3</v>
      </c>
      <c r="C513" s="13" t="s">
        <v>4</v>
      </c>
      <c r="D513" s="5">
        <v>3.09</v>
      </c>
      <c r="E513" s="6">
        <f t="shared" si="330"/>
        <v>2.7500999999999998</v>
      </c>
      <c r="F513" s="80" t="str">
        <f t="shared" si="329"/>
        <v>360 Quant TiO2</v>
      </c>
      <c r="G513" s="13" t="s">
        <v>7</v>
      </c>
      <c r="H513" s="5">
        <v>-5.0999999999999997E-2</v>
      </c>
      <c r="I513" s="6">
        <f t="shared" ref="I513:I521" si="331">H513*(100-H$522)/100</f>
        <v>-4.539E-2</v>
      </c>
    </row>
    <row r="514" spans="1:9" x14ac:dyDescent="0.25">
      <c r="A514" s="78">
        <f t="shared" si="320"/>
        <v>360</v>
      </c>
      <c r="B514" s="82" t="str">
        <f t="shared" si="321"/>
        <v>360 semi SiO2</v>
      </c>
      <c r="C514" s="13" t="s">
        <v>5</v>
      </c>
      <c r="D514" s="5">
        <v>42.58</v>
      </c>
      <c r="E514" s="6">
        <f t="shared" si="330"/>
        <v>37.8962</v>
      </c>
      <c r="F514" s="80" t="str">
        <f t="shared" si="329"/>
        <v>360 Quant Al2O3</v>
      </c>
      <c r="G514" s="13" t="s">
        <v>4</v>
      </c>
      <c r="H514" s="5">
        <v>3.5470000000000002</v>
      </c>
      <c r="I514" s="6">
        <f t="shared" si="331"/>
        <v>3.1568299999999998</v>
      </c>
    </row>
    <row r="515" spans="1:9" x14ac:dyDescent="0.25">
      <c r="A515" s="78">
        <f t="shared" si="320"/>
        <v>360</v>
      </c>
      <c r="B515" s="82" t="str">
        <f t="shared" si="321"/>
        <v>360 semi K2O</v>
      </c>
      <c r="C515" s="13" t="s">
        <v>13</v>
      </c>
      <c r="D515" s="5">
        <v>9.2160000000000006E-2</v>
      </c>
      <c r="E515" s="6">
        <f t="shared" si="330"/>
        <v>8.2022399999999995E-2</v>
      </c>
      <c r="F515" s="80" t="str">
        <f t="shared" si="329"/>
        <v>360 Quant Fe2O3</v>
      </c>
      <c r="G515" s="13" t="s">
        <v>10</v>
      </c>
      <c r="H515" s="5">
        <v>8.673</v>
      </c>
      <c r="I515" s="6">
        <f t="shared" si="331"/>
        <v>7.7189700000000006</v>
      </c>
    </row>
    <row r="516" spans="1:9" x14ac:dyDescent="0.25">
      <c r="A516" s="78">
        <f t="shared" si="320"/>
        <v>360</v>
      </c>
      <c r="B516" s="82" t="str">
        <f t="shared" si="321"/>
        <v>360 semi CaO</v>
      </c>
      <c r="C516" s="13" t="s">
        <v>6</v>
      </c>
      <c r="D516" s="5">
        <v>3.7949999999999999</v>
      </c>
      <c r="E516" s="6">
        <f t="shared" si="330"/>
        <v>3.3775499999999998</v>
      </c>
      <c r="F516" s="80" t="str">
        <f t="shared" si="329"/>
        <v>360 Quant MnO</v>
      </c>
      <c r="G516" s="13" t="s">
        <v>9</v>
      </c>
      <c r="H516" s="5">
        <v>0.28599999999999998</v>
      </c>
      <c r="I516" s="6">
        <f t="shared" si="331"/>
        <v>0.25453999999999999</v>
      </c>
    </row>
    <row r="517" spans="1:9" x14ac:dyDescent="0.25">
      <c r="A517" s="78">
        <f t="shared" si="320"/>
        <v>360</v>
      </c>
      <c r="B517" s="82" t="str">
        <f t="shared" si="321"/>
        <v>360 semi Cr2O3</v>
      </c>
      <c r="C517" s="13" t="s">
        <v>8</v>
      </c>
      <c r="D517" s="5">
        <v>0.46939999999999998</v>
      </c>
      <c r="E517" s="6">
        <f t="shared" si="330"/>
        <v>0.41776600000000003</v>
      </c>
      <c r="F517" s="80" t="str">
        <f t="shared" si="329"/>
        <v>360 Quant MgO</v>
      </c>
      <c r="G517" s="13" t="s">
        <v>3</v>
      </c>
      <c r="H517" s="5">
        <v>0.31900000000000001</v>
      </c>
      <c r="I517" s="6">
        <f t="shared" si="331"/>
        <v>0.28391</v>
      </c>
    </row>
    <row r="518" spans="1:9" x14ac:dyDescent="0.25">
      <c r="A518" s="78">
        <f t="shared" ref="A518:A569" si="332">A517</f>
        <v>360</v>
      </c>
      <c r="B518" s="82" t="str">
        <f t="shared" ref="B518:B581" si="333">A518&amp;" semi "&amp;C518</f>
        <v>360 semi MnO</v>
      </c>
      <c r="C518" s="13" t="s">
        <v>9</v>
      </c>
      <c r="D518" s="5">
        <v>0.13400000000000001</v>
      </c>
      <c r="E518" s="6">
        <f t="shared" si="330"/>
        <v>0.11926</v>
      </c>
      <c r="F518" s="80" t="str">
        <f t="shared" si="329"/>
        <v>360 Quant CaO</v>
      </c>
      <c r="G518" s="13" t="s">
        <v>6</v>
      </c>
      <c r="H518" s="5">
        <v>4.8819999999999997</v>
      </c>
      <c r="I518" s="6">
        <f t="shared" si="331"/>
        <v>4.3449799999999996</v>
      </c>
    </row>
    <row r="519" spans="1:9" x14ac:dyDescent="0.25">
      <c r="A519" s="78">
        <f t="shared" si="332"/>
        <v>360</v>
      </c>
      <c r="B519" s="82" t="str">
        <f t="shared" si="333"/>
        <v>360 semi Fe2O3</v>
      </c>
      <c r="C519" s="13" t="s">
        <v>10</v>
      </c>
      <c r="D519" s="5">
        <v>10.78</v>
      </c>
      <c r="E519" s="6">
        <f t="shared" si="330"/>
        <v>9.594199999999999</v>
      </c>
      <c r="F519" s="80" t="str">
        <f t="shared" si="329"/>
        <v>360 Quant Na2O</v>
      </c>
      <c r="G519" s="13" t="s">
        <v>26</v>
      </c>
      <c r="H519" s="5">
        <v>-0.14799999999999999</v>
      </c>
      <c r="I519" s="6">
        <f t="shared" si="331"/>
        <v>-0.13171999999999998</v>
      </c>
    </row>
    <row r="520" spans="1:9" x14ac:dyDescent="0.25">
      <c r="A520" s="78">
        <f t="shared" si="332"/>
        <v>360</v>
      </c>
      <c r="B520" s="82" t="str">
        <f t="shared" si="333"/>
        <v>360 semi NiO</v>
      </c>
      <c r="C520" s="13" t="s">
        <v>11</v>
      </c>
      <c r="D520" s="5">
        <v>0.41570000000000001</v>
      </c>
      <c r="E520" s="6">
        <f t="shared" si="330"/>
        <v>0.36997300000000005</v>
      </c>
      <c r="F520" s="80" t="str">
        <f t="shared" si="329"/>
        <v>360 Quant K2O</v>
      </c>
      <c r="G520" s="13" t="s">
        <v>13</v>
      </c>
      <c r="H520" s="5">
        <v>9.7000000000000003E-2</v>
      </c>
      <c r="I520" s="6">
        <f t="shared" si="331"/>
        <v>8.6330000000000004E-2</v>
      </c>
    </row>
    <row r="521" spans="1:9" x14ac:dyDescent="0.25">
      <c r="A521" s="78">
        <f t="shared" si="332"/>
        <v>360</v>
      </c>
      <c r="B521" s="82" t="str">
        <f t="shared" si="333"/>
        <v>360 semi LOI</v>
      </c>
      <c r="C521" s="4" t="s">
        <v>12</v>
      </c>
      <c r="D521" s="5">
        <v>11</v>
      </c>
      <c r="E521" s="13"/>
      <c r="F521" s="80" t="str">
        <f t="shared" si="329"/>
        <v>360 Quant P2O5</v>
      </c>
      <c r="G521" s="13" t="s">
        <v>35</v>
      </c>
      <c r="H521" s="5">
        <v>3.0000000000000001E-3</v>
      </c>
      <c r="I521" s="10">
        <f t="shared" si="331"/>
        <v>2.6700000000000001E-3</v>
      </c>
    </row>
    <row r="522" spans="1:9" x14ac:dyDescent="0.25">
      <c r="A522" s="78">
        <f t="shared" si="332"/>
        <v>360</v>
      </c>
      <c r="B522" s="82" t="str">
        <f t="shared" si="333"/>
        <v xml:space="preserve">360 semi </v>
      </c>
      <c r="F522" s="80" t="str">
        <f t="shared" si="329"/>
        <v>360 Quant LOI</v>
      </c>
      <c r="G522" s="4" t="s">
        <v>12</v>
      </c>
      <c r="H522" s="5">
        <v>11</v>
      </c>
      <c r="I522" s="13"/>
    </row>
    <row r="523" spans="1:9" x14ac:dyDescent="0.25">
      <c r="A523" s="78">
        <f t="shared" si="332"/>
        <v>360</v>
      </c>
      <c r="B523" s="82" t="str">
        <f t="shared" si="333"/>
        <v xml:space="preserve">360 semi </v>
      </c>
      <c r="F523" s="80" t="str">
        <f t="shared" si="329"/>
        <v xml:space="preserve">360 Quant </v>
      </c>
    </row>
    <row r="524" spans="1:9" x14ac:dyDescent="0.25">
      <c r="A524" s="78">
        <f>A523+10</f>
        <v>370</v>
      </c>
      <c r="B524" s="82" t="str">
        <f t="shared" si="333"/>
        <v>370 semi Simi-Quantification of sample: BAID 370</v>
      </c>
      <c r="C524" s="117" t="s">
        <v>63</v>
      </c>
      <c r="D524" s="118"/>
      <c r="E524" s="119"/>
      <c r="F524" s="80" t="str">
        <f t="shared" si="329"/>
        <v>370 Quant Quantification of sample: BAID 370</v>
      </c>
      <c r="G524" s="120" t="s">
        <v>179</v>
      </c>
      <c r="H524" s="120"/>
      <c r="I524" s="120"/>
    </row>
    <row r="525" spans="1:9" x14ac:dyDescent="0.25">
      <c r="A525" s="78">
        <f t="shared" si="332"/>
        <v>370</v>
      </c>
      <c r="B525" s="82" t="str">
        <f t="shared" si="333"/>
        <v>370 semi Elements</v>
      </c>
      <c r="C525" s="2" t="s">
        <v>0</v>
      </c>
      <c r="D525" s="3" t="s">
        <v>1</v>
      </c>
      <c r="E525" s="2" t="s">
        <v>2</v>
      </c>
      <c r="F525" s="80" t="str">
        <f t="shared" si="329"/>
        <v>370 Quant Elements</v>
      </c>
      <c r="G525" s="2" t="s">
        <v>0</v>
      </c>
      <c r="H525" s="3" t="s">
        <v>1</v>
      </c>
      <c r="I525" s="2" t="s">
        <v>2</v>
      </c>
    </row>
    <row r="526" spans="1:9" x14ac:dyDescent="0.25">
      <c r="A526" s="78">
        <f t="shared" si="332"/>
        <v>370</v>
      </c>
      <c r="B526" s="82" t="str">
        <f t="shared" si="333"/>
        <v>370 semi Na2O</v>
      </c>
      <c r="C526" s="13" t="s">
        <v>26</v>
      </c>
      <c r="D526" s="5">
        <v>0.14230000000000001</v>
      </c>
      <c r="E526" s="6">
        <f t="shared" ref="E526:E536" si="334">D526*(100-D$537)/100</f>
        <v>0.12664700000000001</v>
      </c>
      <c r="F526" s="80" t="str">
        <f t="shared" si="329"/>
        <v>370 Quant SiO2</v>
      </c>
      <c r="G526" s="4" t="s">
        <v>5</v>
      </c>
      <c r="H526" s="5">
        <v>46.079000000000001</v>
      </c>
      <c r="I526" s="6">
        <f t="shared" ref="I526:I534" si="335">H526*(100-H$535)/100</f>
        <v>41.010309999999997</v>
      </c>
    </row>
    <row r="527" spans="1:9" x14ac:dyDescent="0.25">
      <c r="A527" s="78">
        <f t="shared" si="332"/>
        <v>370</v>
      </c>
      <c r="B527" s="82" t="str">
        <f t="shared" si="333"/>
        <v>370 semi MgO</v>
      </c>
      <c r="C527" s="13" t="s">
        <v>3</v>
      </c>
      <c r="D527" s="5">
        <v>40.520000000000003</v>
      </c>
      <c r="E527" s="6">
        <f t="shared" si="334"/>
        <v>36.062800000000003</v>
      </c>
      <c r="F527" s="80" t="str">
        <f t="shared" si="329"/>
        <v>370 Quant TiO2</v>
      </c>
      <c r="G527" s="4" t="s">
        <v>7</v>
      </c>
      <c r="H527" s="5">
        <v>4.2999999999999997E-2</v>
      </c>
      <c r="I527" s="6">
        <f t="shared" si="335"/>
        <v>3.8269999999999998E-2</v>
      </c>
    </row>
    <row r="528" spans="1:9" x14ac:dyDescent="0.25">
      <c r="A528" s="78">
        <f t="shared" si="332"/>
        <v>370</v>
      </c>
      <c r="B528" s="82" t="str">
        <f t="shared" si="333"/>
        <v>370 semi Al2O3</v>
      </c>
      <c r="C528" s="13" t="s">
        <v>4</v>
      </c>
      <c r="D528" s="5">
        <v>2.3090000000000002</v>
      </c>
      <c r="E528" s="6">
        <f t="shared" si="334"/>
        <v>2.0550100000000002</v>
      </c>
      <c r="F528" s="80" t="str">
        <f t="shared" si="329"/>
        <v>370 Quant Al2O3</v>
      </c>
      <c r="G528" s="4" t="s">
        <v>4</v>
      </c>
      <c r="H528" s="5">
        <v>1.323</v>
      </c>
      <c r="I528" s="6">
        <f t="shared" si="335"/>
        <v>1.17747</v>
      </c>
    </row>
    <row r="529" spans="1:9" x14ac:dyDescent="0.25">
      <c r="A529" s="78">
        <f t="shared" si="332"/>
        <v>370</v>
      </c>
      <c r="B529" s="82" t="str">
        <f t="shared" si="333"/>
        <v>370 semi SiO2</v>
      </c>
      <c r="C529" s="13" t="s">
        <v>5</v>
      </c>
      <c r="D529" s="5">
        <v>43.04</v>
      </c>
      <c r="E529" s="6">
        <f t="shared" si="334"/>
        <v>38.305599999999998</v>
      </c>
      <c r="F529" s="80" t="str">
        <f t="shared" si="329"/>
        <v>370 Quant Fe2O3</v>
      </c>
      <c r="G529" s="4" t="s">
        <v>10</v>
      </c>
      <c r="H529" s="5">
        <v>9.5180000000000007</v>
      </c>
      <c r="I529" s="6">
        <f t="shared" si="335"/>
        <v>8.4710200000000011</v>
      </c>
    </row>
    <row r="530" spans="1:9" x14ac:dyDescent="0.25">
      <c r="A530" s="78">
        <f t="shared" si="332"/>
        <v>370</v>
      </c>
      <c r="B530" s="82" t="str">
        <f t="shared" si="333"/>
        <v>370 semi K2O</v>
      </c>
      <c r="C530" s="13" t="s">
        <v>13</v>
      </c>
      <c r="D530" s="5">
        <v>5.2589999999999998E-2</v>
      </c>
      <c r="E530" s="6">
        <f t="shared" si="334"/>
        <v>4.6805100000000002E-2</v>
      </c>
      <c r="F530" s="80" t="str">
        <f t="shared" si="329"/>
        <v>370 Quant MnO</v>
      </c>
      <c r="G530" s="4" t="s">
        <v>9</v>
      </c>
      <c r="H530" s="5">
        <v>0.14000000000000001</v>
      </c>
      <c r="I530" s="6">
        <f t="shared" si="335"/>
        <v>0.1246</v>
      </c>
    </row>
    <row r="531" spans="1:9" x14ac:dyDescent="0.25">
      <c r="A531" s="78">
        <f t="shared" si="332"/>
        <v>370</v>
      </c>
      <c r="B531" s="82" t="str">
        <f t="shared" si="333"/>
        <v>370 semi CaO</v>
      </c>
      <c r="C531" s="13" t="s">
        <v>6</v>
      </c>
      <c r="D531" s="5">
        <v>1.772</v>
      </c>
      <c r="E531" s="6">
        <f t="shared" si="334"/>
        <v>1.57708</v>
      </c>
      <c r="F531" s="80" t="str">
        <f t="shared" si="329"/>
        <v>370 Quant MgO</v>
      </c>
      <c r="G531" s="4" t="s">
        <v>3</v>
      </c>
      <c r="H531" s="37">
        <v>41.15</v>
      </c>
      <c r="I531" s="6">
        <f t="shared" si="335"/>
        <v>36.6235</v>
      </c>
    </row>
    <row r="532" spans="1:9" x14ac:dyDescent="0.25">
      <c r="A532" s="78">
        <f t="shared" si="332"/>
        <v>370</v>
      </c>
      <c r="B532" s="82" t="str">
        <f t="shared" si="333"/>
        <v>370 semi TiO2</v>
      </c>
      <c r="C532" s="13" t="s">
        <v>7</v>
      </c>
      <c r="D532" s="5">
        <v>5.8590000000000003E-2</v>
      </c>
      <c r="E532" s="6">
        <f t="shared" si="334"/>
        <v>5.2145100000000007E-2</v>
      </c>
      <c r="F532" s="80" t="str">
        <f t="shared" si="329"/>
        <v>370 Quant CaO</v>
      </c>
      <c r="G532" s="4" t="s">
        <v>6</v>
      </c>
      <c r="H532" s="5">
        <v>1.67</v>
      </c>
      <c r="I532" s="6">
        <f t="shared" si="335"/>
        <v>1.4863</v>
      </c>
    </row>
    <row r="533" spans="1:9" x14ac:dyDescent="0.25">
      <c r="A533" s="78">
        <f t="shared" si="332"/>
        <v>370</v>
      </c>
      <c r="B533" s="82" t="str">
        <f t="shared" si="333"/>
        <v>370 semi Cr2O3</v>
      </c>
      <c r="C533" s="13" t="s">
        <v>8</v>
      </c>
      <c r="D533" s="5">
        <v>0.4965</v>
      </c>
      <c r="E533" s="6">
        <f t="shared" si="334"/>
        <v>0.44188499999999997</v>
      </c>
      <c r="F533" s="80" t="str">
        <f t="shared" si="329"/>
        <v>370 Quant K2O</v>
      </c>
      <c r="G533" s="4" t="s">
        <v>13</v>
      </c>
      <c r="H533" s="5">
        <v>7.1999999999999995E-2</v>
      </c>
      <c r="I533" s="6">
        <f t="shared" si="335"/>
        <v>6.4079999999999998E-2</v>
      </c>
    </row>
    <row r="534" spans="1:9" x14ac:dyDescent="0.25">
      <c r="A534" s="78">
        <f t="shared" si="332"/>
        <v>370</v>
      </c>
      <c r="B534" s="82" t="str">
        <f t="shared" si="333"/>
        <v>370 semi MnO</v>
      </c>
      <c r="C534" s="13" t="s">
        <v>9</v>
      </c>
      <c r="D534" s="5">
        <v>0.15590000000000001</v>
      </c>
      <c r="E534" s="6">
        <f t="shared" si="334"/>
        <v>0.13875100000000001</v>
      </c>
      <c r="F534" s="80" t="str">
        <f t="shared" si="329"/>
        <v>370 Quant P2O5</v>
      </c>
      <c r="G534" s="4" t="s">
        <v>35</v>
      </c>
      <c r="H534" s="5">
        <v>5.0000000000000001E-3</v>
      </c>
      <c r="I534" s="10">
        <f t="shared" si="335"/>
        <v>4.45E-3</v>
      </c>
    </row>
    <row r="535" spans="1:9" x14ac:dyDescent="0.25">
      <c r="A535" s="78">
        <f t="shared" si="332"/>
        <v>370</v>
      </c>
      <c r="B535" s="82" t="str">
        <f t="shared" si="333"/>
        <v>370 semi Fe2O3</v>
      </c>
      <c r="C535" s="13" t="s">
        <v>10</v>
      </c>
      <c r="D535" s="5">
        <v>11.02</v>
      </c>
      <c r="E535" s="6">
        <f t="shared" si="334"/>
        <v>9.8078000000000003</v>
      </c>
      <c r="F535" s="80" t="str">
        <f t="shared" si="329"/>
        <v>370 Quant LOI</v>
      </c>
      <c r="G535" s="4" t="s">
        <v>12</v>
      </c>
      <c r="H535" s="5">
        <v>11</v>
      </c>
      <c r="I535" s="30"/>
    </row>
    <row r="536" spans="1:9" x14ac:dyDescent="0.25">
      <c r="A536" s="78">
        <f t="shared" si="332"/>
        <v>370</v>
      </c>
      <c r="B536" s="82" t="str">
        <f t="shared" si="333"/>
        <v>370 semi NiO</v>
      </c>
      <c r="C536" s="13" t="s">
        <v>11</v>
      </c>
      <c r="D536" s="5">
        <v>0.43690000000000001</v>
      </c>
      <c r="E536" s="6">
        <f t="shared" si="334"/>
        <v>0.38884100000000005</v>
      </c>
      <c r="F536" s="80" t="str">
        <f t="shared" si="329"/>
        <v xml:space="preserve">370 Quant </v>
      </c>
    </row>
    <row r="537" spans="1:9" x14ac:dyDescent="0.25">
      <c r="A537" s="78">
        <f t="shared" si="332"/>
        <v>370</v>
      </c>
      <c r="B537" s="82" t="str">
        <f t="shared" si="333"/>
        <v>370 semi LOI</v>
      </c>
      <c r="C537" s="4" t="s">
        <v>12</v>
      </c>
      <c r="D537" s="5">
        <v>11</v>
      </c>
      <c r="E537" s="13"/>
      <c r="F537" s="80" t="str">
        <f t="shared" si="329"/>
        <v xml:space="preserve">370 Quant </v>
      </c>
    </row>
    <row r="538" spans="1:9" x14ac:dyDescent="0.25">
      <c r="A538" s="78">
        <f t="shared" si="332"/>
        <v>370</v>
      </c>
      <c r="B538" s="82" t="str">
        <f t="shared" si="333"/>
        <v xml:space="preserve">370 semi </v>
      </c>
      <c r="F538" s="80" t="str">
        <f t="shared" si="329"/>
        <v xml:space="preserve">370 Quant </v>
      </c>
    </row>
    <row r="539" spans="1:9" x14ac:dyDescent="0.25">
      <c r="A539" s="78">
        <f t="shared" si="332"/>
        <v>370</v>
      </c>
      <c r="B539" s="82" t="str">
        <f t="shared" si="333"/>
        <v xml:space="preserve">370 semi </v>
      </c>
      <c r="F539" s="80" t="str">
        <f t="shared" si="329"/>
        <v xml:space="preserve">370 Quant </v>
      </c>
    </row>
    <row r="540" spans="1:9" x14ac:dyDescent="0.25">
      <c r="A540" s="78">
        <f>A539+10</f>
        <v>380</v>
      </c>
      <c r="B540" s="82" t="str">
        <f t="shared" si="333"/>
        <v>380 semi Simi-Quantification of sample: BAID 380</v>
      </c>
      <c r="C540" s="117" t="s">
        <v>64</v>
      </c>
      <c r="D540" s="118"/>
      <c r="E540" s="119"/>
      <c r="F540" s="80" t="str">
        <f t="shared" si="329"/>
        <v>380 Quant Quantification of sample: BAID 380</v>
      </c>
      <c r="G540" s="117" t="s">
        <v>193</v>
      </c>
      <c r="H540" s="118"/>
      <c r="I540" s="119"/>
    </row>
    <row r="541" spans="1:9" x14ac:dyDescent="0.25">
      <c r="A541" s="78">
        <f t="shared" si="332"/>
        <v>380</v>
      </c>
      <c r="B541" s="82" t="str">
        <f t="shared" si="333"/>
        <v>380 semi Elements</v>
      </c>
      <c r="C541" s="2" t="s">
        <v>0</v>
      </c>
      <c r="D541" s="3" t="s">
        <v>1</v>
      </c>
      <c r="E541" s="2" t="s">
        <v>2</v>
      </c>
      <c r="F541" s="80" t="str">
        <f t="shared" si="329"/>
        <v>380 Quant Elements</v>
      </c>
      <c r="G541" s="2" t="s">
        <v>0</v>
      </c>
      <c r="H541" s="3" t="s">
        <v>1</v>
      </c>
      <c r="I541" s="2" t="s">
        <v>2</v>
      </c>
    </row>
    <row r="542" spans="1:9" x14ac:dyDescent="0.25">
      <c r="A542" s="78">
        <f t="shared" si="332"/>
        <v>380</v>
      </c>
      <c r="B542" s="82" t="str">
        <f t="shared" si="333"/>
        <v>380 semi Na2O</v>
      </c>
      <c r="C542" s="13" t="s">
        <v>26</v>
      </c>
      <c r="D542" s="5">
        <v>0.14180000000000001</v>
      </c>
      <c r="E542" s="6">
        <f t="shared" ref="E542:E552" si="336">D542*(100-D$553)/100</f>
        <v>0.12478400000000001</v>
      </c>
      <c r="F542" s="80" t="str">
        <f t="shared" si="329"/>
        <v>380 Quant SiO2</v>
      </c>
      <c r="G542" s="13" t="s">
        <v>5</v>
      </c>
      <c r="H542" s="5">
        <v>84.355000000000004</v>
      </c>
      <c r="I542" s="6">
        <f>H542*(100-H$552)/100</f>
        <v>74.232400000000013</v>
      </c>
    </row>
    <row r="543" spans="1:9" x14ac:dyDescent="0.25">
      <c r="A543" s="78">
        <f t="shared" si="332"/>
        <v>380</v>
      </c>
      <c r="B543" s="82" t="str">
        <f t="shared" si="333"/>
        <v>380 semi MgO</v>
      </c>
      <c r="C543" s="13" t="s">
        <v>3</v>
      </c>
      <c r="D543" s="5">
        <v>38.270000000000003</v>
      </c>
      <c r="E543" s="6">
        <f t="shared" si="336"/>
        <v>33.677600000000005</v>
      </c>
      <c r="F543" s="80" t="str">
        <f t="shared" si="329"/>
        <v>380 Quant TiO2</v>
      </c>
      <c r="G543" s="13" t="s">
        <v>7</v>
      </c>
      <c r="H543" s="5">
        <v>5.1999999999999998E-2</v>
      </c>
      <c r="I543" s="6">
        <f t="shared" ref="I543:I551" si="337">H543*(100-H$552)/100</f>
        <v>4.5759999999999995E-2</v>
      </c>
    </row>
    <row r="544" spans="1:9" x14ac:dyDescent="0.25">
      <c r="A544" s="78">
        <f t="shared" si="332"/>
        <v>380</v>
      </c>
      <c r="B544" s="82" t="str">
        <f t="shared" si="333"/>
        <v>380 semi Al2O3</v>
      </c>
      <c r="C544" s="13" t="s">
        <v>4</v>
      </c>
      <c r="D544" s="5">
        <v>2.8980000000000001</v>
      </c>
      <c r="E544" s="6">
        <f t="shared" si="336"/>
        <v>2.5502400000000001</v>
      </c>
      <c r="F544" s="80" t="str">
        <f t="shared" si="329"/>
        <v>380 Quant Al2O3</v>
      </c>
      <c r="G544" s="13" t="s">
        <v>4</v>
      </c>
      <c r="H544" s="5">
        <v>4.4029999999999996</v>
      </c>
      <c r="I544" s="6">
        <f t="shared" si="337"/>
        <v>3.8746399999999994</v>
      </c>
    </row>
    <row r="545" spans="1:9" x14ac:dyDescent="0.25">
      <c r="A545" s="78">
        <f t="shared" si="332"/>
        <v>380</v>
      </c>
      <c r="B545" s="82" t="str">
        <f t="shared" si="333"/>
        <v>380 semi SiO2</v>
      </c>
      <c r="C545" s="13" t="s">
        <v>5</v>
      </c>
      <c r="D545" s="5">
        <v>42.73</v>
      </c>
      <c r="E545" s="6">
        <f t="shared" si="336"/>
        <v>37.602399999999996</v>
      </c>
      <c r="F545" s="80" t="str">
        <f t="shared" si="329"/>
        <v>380 Quant Fe2O3</v>
      </c>
      <c r="G545" s="13" t="s">
        <v>10</v>
      </c>
      <c r="H545" s="5">
        <v>0.81599999999999995</v>
      </c>
      <c r="I545" s="6">
        <f t="shared" si="337"/>
        <v>0.71807999999999994</v>
      </c>
    </row>
    <row r="546" spans="1:9" x14ac:dyDescent="0.25">
      <c r="A546" s="78">
        <f t="shared" si="332"/>
        <v>380</v>
      </c>
      <c r="B546" s="82" t="str">
        <f t="shared" si="333"/>
        <v>380 semi K2O</v>
      </c>
      <c r="C546" s="13" t="s">
        <v>13</v>
      </c>
      <c r="D546" s="5">
        <v>5.0259999999999999E-2</v>
      </c>
      <c r="E546" s="6">
        <f t="shared" si="336"/>
        <v>4.4228799999999999E-2</v>
      </c>
      <c r="F546" s="80" t="str">
        <f t="shared" si="329"/>
        <v>380 Quant MnO</v>
      </c>
      <c r="G546" s="13" t="s">
        <v>9</v>
      </c>
      <c r="H546" s="5">
        <v>0.67400000000000004</v>
      </c>
      <c r="I546" s="6">
        <f t="shared" si="337"/>
        <v>0.59312000000000009</v>
      </c>
    </row>
    <row r="547" spans="1:9" x14ac:dyDescent="0.25">
      <c r="A547" s="78">
        <f t="shared" si="332"/>
        <v>380</v>
      </c>
      <c r="B547" s="82" t="str">
        <f t="shared" si="333"/>
        <v>380 semi CaO</v>
      </c>
      <c r="C547" s="13" t="s">
        <v>6</v>
      </c>
      <c r="D547" s="5">
        <v>3.2749999999999999</v>
      </c>
      <c r="E547" s="6">
        <f t="shared" si="336"/>
        <v>2.8819999999999997</v>
      </c>
      <c r="F547" s="80" t="str">
        <f t="shared" si="329"/>
        <v>380 Quant MgO</v>
      </c>
      <c r="G547" s="13" t="s">
        <v>3</v>
      </c>
      <c r="H547" s="5">
        <v>0.69899999999999995</v>
      </c>
      <c r="I547" s="6">
        <f t="shared" si="337"/>
        <v>0.61511999999999989</v>
      </c>
    </row>
    <row r="548" spans="1:9" x14ac:dyDescent="0.25">
      <c r="A548" s="78">
        <f t="shared" si="332"/>
        <v>380</v>
      </c>
      <c r="B548" s="82" t="str">
        <f t="shared" si="333"/>
        <v>380 semi TiO2</v>
      </c>
      <c r="C548" s="13" t="s">
        <v>7</v>
      </c>
      <c r="D548" s="5">
        <v>9.06E-2</v>
      </c>
      <c r="E548" s="6">
        <f t="shared" si="336"/>
        <v>7.9728000000000007E-2</v>
      </c>
      <c r="F548" s="80" t="str">
        <f t="shared" si="329"/>
        <v>380 Quant CaO</v>
      </c>
      <c r="G548" s="13" t="s">
        <v>6</v>
      </c>
      <c r="H548" s="5">
        <v>8.8520000000000003</v>
      </c>
      <c r="I548" s="6">
        <f t="shared" si="337"/>
        <v>7.7897600000000002</v>
      </c>
    </row>
    <row r="549" spans="1:9" x14ac:dyDescent="0.25">
      <c r="A549" s="78">
        <f t="shared" si="332"/>
        <v>380</v>
      </c>
      <c r="B549" s="82" t="str">
        <f t="shared" si="333"/>
        <v>380 semi Cr2O3</v>
      </c>
      <c r="C549" s="13" t="s">
        <v>8</v>
      </c>
      <c r="D549" s="5">
        <v>0.51390000000000002</v>
      </c>
      <c r="E549" s="6">
        <f t="shared" si="336"/>
        <v>0.45223200000000008</v>
      </c>
      <c r="F549" s="80" t="str">
        <f t="shared" si="329"/>
        <v>380 Quant Na2O</v>
      </c>
      <c r="G549" s="13" t="s">
        <v>26</v>
      </c>
      <c r="H549" s="5">
        <v>2.3E-2</v>
      </c>
      <c r="I549" s="6">
        <f t="shared" si="337"/>
        <v>2.0240000000000001E-2</v>
      </c>
    </row>
    <row r="550" spans="1:9" x14ac:dyDescent="0.25">
      <c r="A550" s="78">
        <f t="shared" si="332"/>
        <v>380</v>
      </c>
      <c r="B550" s="82" t="str">
        <f t="shared" si="333"/>
        <v>380 semi MnO</v>
      </c>
      <c r="C550" s="13" t="s">
        <v>9</v>
      </c>
      <c r="D550" s="5">
        <v>0.16109999999999999</v>
      </c>
      <c r="E550" s="6">
        <f t="shared" si="336"/>
        <v>0.14176800000000001</v>
      </c>
      <c r="F550" s="80" t="str">
        <f t="shared" si="329"/>
        <v>380 Quant K2O</v>
      </c>
      <c r="G550" s="13" t="s">
        <v>13</v>
      </c>
      <c r="H550" s="5">
        <v>0.11899999999999999</v>
      </c>
      <c r="I550" s="6">
        <f t="shared" si="337"/>
        <v>0.10471999999999999</v>
      </c>
    </row>
    <row r="551" spans="1:9" x14ac:dyDescent="0.25">
      <c r="A551" s="78">
        <f t="shared" si="332"/>
        <v>380</v>
      </c>
      <c r="B551" s="82" t="str">
        <f t="shared" si="333"/>
        <v>380 semi Fe2O3</v>
      </c>
      <c r="C551" s="13" t="s">
        <v>10</v>
      </c>
      <c r="D551" s="5">
        <v>11.41</v>
      </c>
      <c r="E551" s="6">
        <f t="shared" si="336"/>
        <v>10.040800000000001</v>
      </c>
      <c r="F551" s="80" t="str">
        <f t="shared" si="329"/>
        <v>380 Quant P2O5</v>
      </c>
      <c r="G551" s="13" t="s">
        <v>35</v>
      </c>
      <c r="H551" s="5">
        <v>6.0000000000000001E-3</v>
      </c>
      <c r="I551" s="6">
        <f t="shared" si="337"/>
        <v>5.28E-3</v>
      </c>
    </row>
    <row r="552" spans="1:9" x14ac:dyDescent="0.25">
      <c r="A552" s="78">
        <f t="shared" si="332"/>
        <v>380</v>
      </c>
      <c r="B552" s="82" t="str">
        <f t="shared" si="333"/>
        <v>380 semi NiO</v>
      </c>
      <c r="C552" s="13" t="s">
        <v>11</v>
      </c>
      <c r="D552" s="5">
        <v>0.45169999999999999</v>
      </c>
      <c r="E552" s="6">
        <f t="shared" si="336"/>
        <v>0.39749600000000002</v>
      </c>
      <c r="F552" s="80" t="str">
        <f t="shared" si="329"/>
        <v>380 Quant LOI</v>
      </c>
      <c r="G552" s="4" t="s">
        <v>12</v>
      </c>
      <c r="H552" s="5">
        <v>12</v>
      </c>
      <c r="I552" s="13"/>
    </row>
    <row r="553" spans="1:9" x14ac:dyDescent="0.25">
      <c r="A553" s="78">
        <f t="shared" si="332"/>
        <v>380</v>
      </c>
      <c r="B553" s="82" t="str">
        <f t="shared" si="333"/>
        <v>380 semi LOI</v>
      </c>
      <c r="C553" s="4" t="s">
        <v>12</v>
      </c>
      <c r="D553" s="5">
        <v>12</v>
      </c>
      <c r="E553" s="13"/>
      <c r="F553" s="80" t="str">
        <f t="shared" si="329"/>
        <v xml:space="preserve">380 Quant </v>
      </c>
      <c r="G553" s="29"/>
      <c r="H553" s="11"/>
      <c r="I553" s="56"/>
    </row>
    <row r="554" spans="1:9" x14ac:dyDescent="0.25">
      <c r="A554" s="78">
        <f t="shared" si="332"/>
        <v>380</v>
      </c>
      <c r="B554" s="82" t="str">
        <f t="shared" si="333"/>
        <v xml:space="preserve">380 semi </v>
      </c>
      <c r="F554" s="80" t="str">
        <f t="shared" si="329"/>
        <v xml:space="preserve">380 Quant </v>
      </c>
      <c r="G554" s="29"/>
      <c r="H554" s="11"/>
      <c r="I554" s="56"/>
    </row>
    <row r="555" spans="1:9" x14ac:dyDescent="0.25">
      <c r="A555" s="78">
        <f t="shared" si="332"/>
        <v>380</v>
      </c>
      <c r="B555" s="82" t="str">
        <f t="shared" si="333"/>
        <v xml:space="preserve">380 semi </v>
      </c>
      <c r="F555" s="80" t="str">
        <f t="shared" si="329"/>
        <v xml:space="preserve">380 Quant </v>
      </c>
    </row>
    <row r="556" spans="1:9" x14ac:dyDescent="0.25">
      <c r="A556" s="78">
        <f>A555+10</f>
        <v>390</v>
      </c>
      <c r="B556" s="82" t="str">
        <f t="shared" si="333"/>
        <v>390 semi Simi-Quantification of sample: BAID 390</v>
      </c>
      <c r="C556" s="117" t="s">
        <v>65</v>
      </c>
      <c r="D556" s="118"/>
      <c r="E556" s="119"/>
      <c r="F556" s="80" t="str">
        <f t="shared" si="329"/>
        <v>390 Quant Quantification of sample: BAID 390</v>
      </c>
      <c r="G556" s="120" t="s">
        <v>178</v>
      </c>
      <c r="H556" s="120"/>
      <c r="I556" s="120"/>
    </row>
    <row r="557" spans="1:9" x14ac:dyDescent="0.25">
      <c r="A557" s="78">
        <f t="shared" si="332"/>
        <v>390</v>
      </c>
      <c r="B557" s="82" t="str">
        <f t="shared" si="333"/>
        <v>390 semi Elements</v>
      </c>
      <c r="C557" s="2" t="s">
        <v>0</v>
      </c>
      <c r="D557" s="3" t="s">
        <v>1</v>
      </c>
      <c r="E557" s="2" t="s">
        <v>2</v>
      </c>
      <c r="F557" s="80" t="str">
        <f t="shared" si="329"/>
        <v>390 Quant Elements</v>
      </c>
      <c r="G557" s="2" t="s">
        <v>0</v>
      </c>
      <c r="H557" s="3" t="s">
        <v>1</v>
      </c>
      <c r="I557" s="2" t="s">
        <v>2</v>
      </c>
    </row>
    <row r="558" spans="1:9" x14ac:dyDescent="0.25">
      <c r="A558" s="78">
        <f t="shared" si="332"/>
        <v>390</v>
      </c>
      <c r="B558" s="82" t="str">
        <f t="shared" si="333"/>
        <v>390 semi Na2O</v>
      </c>
      <c r="C558" s="13" t="s">
        <v>26</v>
      </c>
      <c r="D558" s="5">
        <v>0.19389999999999999</v>
      </c>
      <c r="E558" s="6">
        <f t="shared" ref="E558:E568" si="338">D558*(100-D$569)/100</f>
        <v>0.17257099999999997</v>
      </c>
      <c r="F558" s="80" t="str">
        <f t="shared" si="329"/>
        <v>390 Quant SiO2</v>
      </c>
      <c r="G558" s="4" t="s">
        <v>5</v>
      </c>
      <c r="H558" s="5">
        <v>45.151000000000003</v>
      </c>
      <c r="I558" s="6">
        <f>H558*(100-H$568)/100</f>
        <v>40.18439</v>
      </c>
    </row>
    <row r="559" spans="1:9" x14ac:dyDescent="0.25">
      <c r="A559" s="78">
        <f t="shared" si="332"/>
        <v>390</v>
      </c>
      <c r="B559" s="82" t="str">
        <f t="shared" si="333"/>
        <v>390 semi MgO</v>
      </c>
      <c r="C559" s="13" t="s">
        <v>3</v>
      </c>
      <c r="D559" s="5">
        <v>36.18</v>
      </c>
      <c r="E559" s="6">
        <f t="shared" si="338"/>
        <v>32.200200000000002</v>
      </c>
      <c r="F559" s="80" t="str">
        <f t="shared" si="329"/>
        <v>390 Quant TiO2</v>
      </c>
      <c r="G559" s="4" t="s">
        <v>7</v>
      </c>
      <c r="H559" s="5">
        <v>7.3999999999999996E-2</v>
      </c>
      <c r="I559" s="6">
        <f t="shared" ref="I559:I567" si="339">H559*(100-H$568)/100</f>
        <v>6.5859999999999988E-2</v>
      </c>
    </row>
    <row r="560" spans="1:9" x14ac:dyDescent="0.25">
      <c r="A560" s="78">
        <f t="shared" si="332"/>
        <v>390</v>
      </c>
      <c r="B560" s="82" t="str">
        <f t="shared" si="333"/>
        <v>390 semi Al2O3</v>
      </c>
      <c r="C560" s="13" t="s">
        <v>4</v>
      </c>
      <c r="D560" s="5">
        <v>4.1479999999999997</v>
      </c>
      <c r="E560" s="6">
        <f t="shared" si="338"/>
        <v>3.6917199999999997</v>
      </c>
      <c r="F560" s="80" t="str">
        <f t="shared" si="329"/>
        <v>390 Quant Al2O3</v>
      </c>
      <c r="G560" s="4" t="s">
        <v>4</v>
      </c>
      <c r="H560" s="5">
        <v>3.0950000000000002</v>
      </c>
      <c r="I560" s="6">
        <f t="shared" si="339"/>
        <v>2.7545500000000005</v>
      </c>
    </row>
    <row r="561" spans="1:9" x14ac:dyDescent="0.25">
      <c r="A561" s="78">
        <f t="shared" si="332"/>
        <v>390</v>
      </c>
      <c r="B561" s="82" t="str">
        <f t="shared" si="333"/>
        <v>390 semi SiO2</v>
      </c>
      <c r="C561" s="13" t="s">
        <v>5</v>
      </c>
      <c r="D561" s="5">
        <v>41.86</v>
      </c>
      <c r="E561" s="6">
        <f t="shared" si="338"/>
        <v>37.255400000000002</v>
      </c>
      <c r="F561" s="80" t="str">
        <f t="shared" si="329"/>
        <v>390 Quant Fe2O3</v>
      </c>
      <c r="G561" s="4" t="s">
        <v>10</v>
      </c>
      <c r="H561" s="5">
        <v>9.1140000000000008</v>
      </c>
      <c r="I561" s="6">
        <f t="shared" si="339"/>
        <v>8.111460000000001</v>
      </c>
    </row>
    <row r="562" spans="1:9" x14ac:dyDescent="0.25">
      <c r="A562" s="78">
        <f t="shared" si="332"/>
        <v>390</v>
      </c>
      <c r="B562" s="82" t="str">
        <f t="shared" si="333"/>
        <v>390 semi K2O</v>
      </c>
      <c r="C562" s="13" t="s">
        <v>13</v>
      </c>
      <c r="D562" s="5">
        <v>6.6659999999999997E-2</v>
      </c>
      <c r="E562" s="6">
        <f t="shared" si="338"/>
        <v>5.9327400000000002E-2</v>
      </c>
      <c r="F562" s="80" t="str">
        <f t="shared" si="329"/>
        <v>390 Quant MnO</v>
      </c>
      <c r="G562" s="4" t="s">
        <v>9</v>
      </c>
      <c r="H562" s="5">
        <v>0.13500000000000001</v>
      </c>
      <c r="I562" s="6">
        <f t="shared" si="339"/>
        <v>0.12015000000000001</v>
      </c>
    </row>
    <row r="563" spans="1:9" x14ac:dyDescent="0.25">
      <c r="A563" s="78">
        <f t="shared" si="332"/>
        <v>390</v>
      </c>
      <c r="B563" s="82" t="str">
        <f t="shared" si="333"/>
        <v>390 semi CaO</v>
      </c>
      <c r="C563" s="13" t="s">
        <v>6</v>
      </c>
      <c r="D563" s="5">
        <v>5.58</v>
      </c>
      <c r="E563" s="6">
        <f t="shared" si="338"/>
        <v>4.9661999999999997</v>
      </c>
      <c r="F563" s="80" t="str">
        <f t="shared" si="329"/>
        <v>390 Quant MgO</v>
      </c>
      <c r="G563" s="4" t="s">
        <v>3</v>
      </c>
      <c r="H563" s="5">
        <v>37.06</v>
      </c>
      <c r="I563" s="6">
        <f t="shared" si="339"/>
        <v>32.983400000000003</v>
      </c>
    </row>
    <row r="564" spans="1:9" x14ac:dyDescent="0.25">
      <c r="A564" s="78">
        <f t="shared" si="332"/>
        <v>390</v>
      </c>
      <c r="B564" s="82" t="str">
        <f t="shared" si="333"/>
        <v>390 semi TiO2</v>
      </c>
      <c r="C564" s="13" t="s">
        <v>7</v>
      </c>
      <c r="D564" s="5">
        <v>5.3800000000000001E-2</v>
      </c>
      <c r="E564" s="6">
        <f t="shared" si="338"/>
        <v>4.7882000000000001E-2</v>
      </c>
      <c r="F564" s="80" t="str">
        <f t="shared" si="329"/>
        <v>390 Quant CaO</v>
      </c>
      <c r="G564" s="4" t="s">
        <v>6</v>
      </c>
      <c r="H564" s="5">
        <v>5.234</v>
      </c>
      <c r="I564" s="6">
        <f t="shared" si="339"/>
        <v>4.6582600000000003</v>
      </c>
    </row>
    <row r="565" spans="1:9" x14ac:dyDescent="0.25">
      <c r="A565" s="78">
        <f t="shared" si="332"/>
        <v>390</v>
      </c>
      <c r="B565" s="82" t="str">
        <f t="shared" si="333"/>
        <v>390 semi Cr2O3</v>
      </c>
      <c r="C565" s="13" t="s">
        <v>8</v>
      </c>
      <c r="D565" s="5">
        <v>0.54620000000000002</v>
      </c>
      <c r="E565" s="6">
        <f t="shared" si="338"/>
        <v>0.48611800000000005</v>
      </c>
      <c r="F565" s="80" t="str">
        <f t="shared" si="329"/>
        <v>390 Quant Na2O</v>
      </c>
      <c r="G565" s="7" t="s">
        <v>26</v>
      </c>
      <c r="H565" s="5">
        <v>5.6000000000000001E-2</v>
      </c>
      <c r="I565" s="6">
        <f t="shared" si="339"/>
        <v>4.9840000000000002E-2</v>
      </c>
    </row>
    <row r="566" spans="1:9" x14ac:dyDescent="0.25">
      <c r="A566" s="78">
        <f t="shared" si="332"/>
        <v>390</v>
      </c>
      <c r="B566" s="82" t="str">
        <f t="shared" si="333"/>
        <v>390 semi MnO</v>
      </c>
      <c r="C566" s="13" t="s">
        <v>9</v>
      </c>
      <c r="D566" s="5">
        <v>0.14610000000000001</v>
      </c>
      <c r="E566" s="6">
        <f t="shared" si="338"/>
        <v>0.13002900000000001</v>
      </c>
      <c r="F566" s="80" t="str">
        <f t="shared" si="329"/>
        <v>390 Quant K2O</v>
      </c>
      <c r="G566" s="4" t="s">
        <v>13</v>
      </c>
      <c r="H566" s="5">
        <v>7.3999999999999996E-2</v>
      </c>
      <c r="I566" s="6">
        <f t="shared" si="339"/>
        <v>6.5859999999999988E-2</v>
      </c>
    </row>
    <row r="567" spans="1:9" x14ac:dyDescent="0.25">
      <c r="A567" s="78">
        <f t="shared" si="332"/>
        <v>390</v>
      </c>
      <c r="B567" s="82" t="str">
        <f t="shared" si="333"/>
        <v>390 semi Fe2O3</v>
      </c>
      <c r="C567" s="13" t="s">
        <v>10</v>
      </c>
      <c r="D567" s="5">
        <v>10.81</v>
      </c>
      <c r="E567" s="6">
        <f t="shared" si="338"/>
        <v>9.6209000000000007</v>
      </c>
      <c r="F567" s="80" t="str">
        <f t="shared" si="329"/>
        <v>390 Quant P2O5</v>
      </c>
      <c r="G567" s="4" t="s">
        <v>35</v>
      </c>
      <c r="H567" s="5">
        <v>6.0000000000000001E-3</v>
      </c>
      <c r="I567" s="6">
        <f t="shared" si="339"/>
        <v>5.3400000000000001E-3</v>
      </c>
    </row>
    <row r="568" spans="1:9" x14ac:dyDescent="0.25">
      <c r="A568" s="78">
        <f t="shared" si="332"/>
        <v>390</v>
      </c>
      <c r="B568" s="82" t="str">
        <f t="shared" si="333"/>
        <v>390 semi NiO</v>
      </c>
      <c r="C568" s="13" t="s">
        <v>11</v>
      </c>
      <c r="D568" s="5">
        <v>0.41299999999999998</v>
      </c>
      <c r="E568" s="6">
        <f t="shared" si="338"/>
        <v>0.36756999999999995</v>
      </c>
      <c r="F568" s="80" t="str">
        <f t="shared" si="329"/>
        <v>390 Quant LOI</v>
      </c>
      <c r="G568" s="4" t="s">
        <v>12</v>
      </c>
      <c r="H568" s="5">
        <v>11</v>
      </c>
      <c r="I568" s="5"/>
    </row>
    <row r="569" spans="1:9" x14ac:dyDescent="0.25">
      <c r="A569" s="78">
        <f t="shared" si="332"/>
        <v>390</v>
      </c>
      <c r="B569" s="82" t="str">
        <f t="shared" si="333"/>
        <v>390 semi LOI</v>
      </c>
      <c r="C569" s="4" t="s">
        <v>12</v>
      </c>
      <c r="D569" s="5">
        <v>11</v>
      </c>
      <c r="E569" s="13"/>
      <c r="F569" s="80" t="str">
        <f t="shared" si="329"/>
        <v xml:space="preserve">390 Quant </v>
      </c>
    </row>
    <row r="570" spans="1:9" x14ac:dyDescent="0.25">
      <c r="A570" s="78">
        <f t="shared" ref="A570:A584" si="340">A569</f>
        <v>390</v>
      </c>
      <c r="B570" s="82" t="str">
        <f t="shared" si="333"/>
        <v xml:space="preserve">390 semi </v>
      </c>
      <c r="F570" s="80" t="str">
        <f t="shared" si="329"/>
        <v xml:space="preserve">390 Quant </v>
      </c>
    </row>
    <row r="571" spans="1:9" x14ac:dyDescent="0.25">
      <c r="A571" s="78">
        <f t="shared" si="340"/>
        <v>390</v>
      </c>
      <c r="B571" s="82" t="str">
        <f t="shared" si="333"/>
        <v xml:space="preserve">390 semi </v>
      </c>
      <c r="F571" s="80" t="str">
        <f t="shared" ref="F571:F584" si="341">A571&amp;" Quant "&amp;G571</f>
        <v xml:space="preserve">390 Quant </v>
      </c>
    </row>
    <row r="572" spans="1:9" x14ac:dyDescent="0.25">
      <c r="A572" s="78">
        <f>A571+10</f>
        <v>400</v>
      </c>
      <c r="B572" s="82" t="str">
        <f t="shared" si="333"/>
        <v>400 semi Simi-Quantification of sample: BAID 400</v>
      </c>
      <c r="C572" s="117" t="s">
        <v>67</v>
      </c>
      <c r="D572" s="118"/>
      <c r="E572" s="119"/>
      <c r="F572" s="80" t="str">
        <f t="shared" si="341"/>
        <v>400 Quant Quantification of sample: BAID 400</v>
      </c>
      <c r="G572" s="120" t="s">
        <v>174</v>
      </c>
      <c r="H572" s="120"/>
      <c r="I572" s="120"/>
    </row>
    <row r="573" spans="1:9" x14ac:dyDescent="0.25">
      <c r="A573" s="78">
        <f t="shared" si="340"/>
        <v>400</v>
      </c>
      <c r="B573" s="82" t="str">
        <f t="shared" si="333"/>
        <v>400 semi Elements</v>
      </c>
      <c r="C573" s="2" t="s">
        <v>0</v>
      </c>
      <c r="D573" s="3" t="s">
        <v>1</v>
      </c>
      <c r="E573" s="2" t="s">
        <v>2</v>
      </c>
      <c r="F573" s="80" t="str">
        <f t="shared" si="341"/>
        <v>400 Quant Elements</v>
      </c>
      <c r="G573" s="2" t="s">
        <v>0</v>
      </c>
      <c r="H573" s="3" t="s">
        <v>1</v>
      </c>
      <c r="I573" s="2" t="s">
        <v>2</v>
      </c>
    </row>
    <row r="574" spans="1:9" x14ac:dyDescent="0.25">
      <c r="A574" s="78">
        <f t="shared" si="340"/>
        <v>400</v>
      </c>
      <c r="B574" s="82" t="str">
        <f t="shared" si="333"/>
        <v>400 semi MgO</v>
      </c>
      <c r="C574" s="13" t="s">
        <v>3</v>
      </c>
      <c r="D574" s="5">
        <v>39.774999999999999</v>
      </c>
      <c r="E574" s="6">
        <f t="shared" ref="E574:E583" si="342">D574*(100-D$584)/100</f>
        <v>35.001999999999995</v>
      </c>
      <c r="F574" s="80" t="str">
        <f t="shared" si="341"/>
        <v>400 Quant SiO2</v>
      </c>
      <c r="G574" s="4" t="s">
        <v>5</v>
      </c>
      <c r="H574" s="5">
        <v>44.680999999999997</v>
      </c>
      <c r="I574" s="6">
        <f>H574*(100-H$584)/100</f>
        <v>39.319279999999999</v>
      </c>
    </row>
    <row r="575" spans="1:9" x14ac:dyDescent="0.25">
      <c r="A575" s="78">
        <f t="shared" si="340"/>
        <v>400</v>
      </c>
      <c r="B575" s="82" t="str">
        <f t="shared" si="333"/>
        <v>400 semi Al2O3</v>
      </c>
      <c r="C575" s="13" t="s">
        <v>4</v>
      </c>
      <c r="D575" s="5">
        <v>2.81</v>
      </c>
      <c r="E575" s="6">
        <f t="shared" si="342"/>
        <v>2.4727999999999999</v>
      </c>
      <c r="F575" s="80" t="str">
        <f t="shared" si="341"/>
        <v>400 Quant TiO2</v>
      </c>
      <c r="G575" s="4" t="s">
        <v>7</v>
      </c>
      <c r="H575" s="5">
        <v>4.4999999999999998E-2</v>
      </c>
      <c r="I575" s="6">
        <f t="shared" ref="I575:I583" si="343">H575*(100-H$584)/100</f>
        <v>3.9599999999999996E-2</v>
      </c>
    </row>
    <row r="576" spans="1:9" x14ac:dyDescent="0.25">
      <c r="A576" s="78">
        <f t="shared" si="340"/>
        <v>400</v>
      </c>
      <c r="B576" s="82" t="str">
        <f t="shared" si="333"/>
        <v>400 semi SiO2</v>
      </c>
      <c r="C576" s="13" t="s">
        <v>5</v>
      </c>
      <c r="D576" s="5">
        <v>41.756</v>
      </c>
      <c r="E576" s="6">
        <f t="shared" si="342"/>
        <v>36.745280000000001</v>
      </c>
      <c r="F576" s="80" t="str">
        <f t="shared" si="341"/>
        <v>400 Quant Al2O3</v>
      </c>
      <c r="G576" s="4" t="s">
        <v>4</v>
      </c>
      <c r="H576" s="5">
        <v>1.851</v>
      </c>
      <c r="I576" s="6">
        <f t="shared" si="343"/>
        <v>1.6288800000000001</v>
      </c>
    </row>
    <row r="577" spans="1:9" x14ac:dyDescent="0.25">
      <c r="A577" s="78">
        <f t="shared" si="340"/>
        <v>400</v>
      </c>
      <c r="B577" s="82" t="str">
        <f t="shared" si="333"/>
        <v>400 semi K2O</v>
      </c>
      <c r="C577" s="13" t="s">
        <v>13</v>
      </c>
      <c r="D577" s="5">
        <v>3.9E-2</v>
      </c>
      <c r="E577" s="6">
        <f t="shared" si="342"/>
        <v>3.4319999999999996E-2</v>
      </c>
      <c r="F577" s="80" t="str">
        <f t="shared" si="341"/>
        <v>400 Quant Fe2O3</v>
      </c>
      <c r="G577" s="4" t="s">
        <v>10</v>
      </c>
      <c r="H577" s="5">
        <v>9.4469999999999992</v>
      </c>
      <c r="I577" s="6">
        <f t="shared" si="343"/>
        <v>8.3133599999999994</v>
      </c>
    </row>
    <row r="578" spans="1:9" x14ac:dyDescent="0.25">
      <c r="A578" s="78">
        <f t="shared" si="340"/>
        <v>400</v>
      </c>
      <c r="B578" s="82" t="str">
        <f t="shared" si="333"/>
        <v>400 semi CaO</v>
      </c>
      <c r="C578" s="13" t="s">
        <v>6</v>
      </c>
      <c r="D578" s="5">
        <v>3.3540000000000001</v>
      </c>
      <c r="E578" s="6">
        <f t="shared" si="342"/>
        <v>2.9515199999999999</v>
      </c>
      <c r="F578" s="80" t="str">
        <f t="shared" si="341"/>
        <v>400 Quant MnO</v>
      </c>
      <c r="G578" s="4" t="s">
        <v>9</v>
      </c>
      <c r="H578" s="5">
        <v>0.13700000000000001</v>
      </c>
      <c r="I578" s="6">
        <f t="shared" si="343"/>
        <v>0.12056000000000001</v>
      </c>
    </row>
    <row r="579" spans="1:9" x14ac:dyDescent="0.25">
      <c r="A579" s="78">
        <f t="shared" si="340"/>
        <v>400</v>
      </c>
      <c r="B579" s="82" t="str">
        <f t="shared" si="333"/>
        <v>400 semi TiO2</v>
      </c>
      <c r="C579" s="13" t="s">
        <v>7</v>
      </c>
      <c r="D579" s="5">
        <v>5.0999999999999997E-2</v>
      </c>
      <c r="E579" s="6">
        <f t="shared" si="342"/>
        <v>4.4879999999999996E-2</v>
      </c>
      <c r="F579" s="80" t="str">
        <f t="shared" si="341"/>
        <v>400 Quant MgO</v>
      </c>
      <c r="G579" s="4" t="s">
        <v>3</v>
      </c>
      <c r="H579" s="5">
        <v>40.619</v>
      </c>
      <c r="I579" s="6">
        <f t="shared" si="343"/>
        <v>35.744720000000001</v>
      </c>
    </row>
    <row r="580" spans="1:9" x14ac:dyDescent="0.25">
      <c r="A580" s="78">
        <f t="shared" si="340"/>
        <v>400</v>
      </c>
      <c r="B580" s="82" t="str">
        <f t="shared" si="333"/>
        <v>400 semi Cr2O3</v>
      </c>
      <c r="C580" s="13" t="s">
        <v>8</v>
      </c>
      <c r="D580" s="5">
        <v>0.5</v>
      </c>
      <c r="E580" s="6">
        <f t="shared" si="342"/>
        <v>0.44</v>
      </c>
      <c r="F580" s="80" t="str">
        <f t="shared" si="341"/>
        <v>400 Quant CaO</v>
      </c>
      <c r="G580" s="4" t="s">
        <v>6</v>
      </c>
      <c r="H580" s="5">
        <v>3.17</v>
      </c>
      <c r="I580" s="6">
        <f t="shared" si="343"/>
        <v>2.7895999999999996</v>
      </c>
    </row>
    <row r="581" spans="1:9" x14ac:dyDescent="0.25">
      <c r="A581" s="78">
        <f t="shared" si="340"/>
        <v>400</v>
      </c>
      <c r="B581" s="82" t="str">
        <f t="shared" si="333"/>
        <v>400 semi MnO</v>
      </c>
      <c r="C581" s="13" t="s">
        <v>9</v>
      </c>
      <c r="D581" s="5">
        <v>0.14299999999999999</v>
      </c>
      <c r="E581" s="6">
        <f t="shared" si="342"/>
        <v>0.12584000000000001</v>
      </c>
      <c r="F581" s="80" t="str">
        <f t="shared" si="341"/>
        <v>400 Quant Na2O</v>
      </c>
      <c r="G581" s="7" t="s">
        <v>26</v>
      </c>
      <c r="H581" s="5">
        <v>-0.03</v>
      </c>
      <c r="I581" s="6">
        <f t="shared" si="343"/>
        <v>-2.6399999999999996E-2</v>
      </c>
    </row>
    <row r="582" spans="1:9" x14ac:dyDescent="0.25">
      <c r="A582" s="78">
        <f t="shared" si="340"/>
        <v>400</v>
      </c>
      <c r="B582" s="82" t="str">
        <f t="shared" ref="B582:B584" si="344">A582&amp;" semi "&amp;C582</f>
        <v>400 semi Fe2O3</v>
      </c>
      <c r="C582" s="13" t="s">
        <v>10</v>
      </c>
      <c r="D582" s="5">
        <v>11.141999999999999</v>
      </c>
      <c r="E582" s="6">
        <f t="shared" si="342"/>
        <v>9.8049599999999995</v>
      </c>
      <c r="F582" s="80" t="str">
        <f t="shared" si="341"/>
        <v>400 Quant K2O</v>
      </c>
      <c r="G582" s="4" t="s">
        <v>13</v>
      </c>
      <c r="H582" s="5">
        <v>5.7000000000000002E-2</v>
      </c>
      <c r="I582" s="6">
        <f t="shared" si="343"/>
        <v>5.0160000000000003E-2</v>
      </c>
    </row>
    <row r="583" spans="1:9" x14ac:dyDescent="0.25">
      <c r="A583" s="78">
        <f t="shared" si="340"/>
        <v>400</v>
      </c>
      <c r="B583" s="82" t="str">
        <f t="shared" si="344"/>
        <v>400 semi NiO</v>
      </c>
      <c r="C583" s="13" t="s">
        <v>11</v>
      </c>
      <c r="D583" s="5">
        <v>0.43</v>
      </c>
      <c r="E583" s="6">
        <f t="shared" si="342"/>
        <v>0.37839999999999996</v>
      </c>
      <c r="F583" s="80" t="str">
        <f t="shared" si="341"/>
        <v>400 Quant P2O5</v>
      </c>
      <c r="G583" s="4" t="s">
        <v>35</v>
      </c>
      <c r="H583" s="5">
        <v>2.4E-2</v>
      </c>
      <c r="I583" s="6">
        <f t="shared" si="343"/>
        <v>2.112E-2</v>
      </c>
    </row>
    <row r="584" spans="1:9" x14ac:dyDescent="0.25">
      <c r="A584" s="78">
        <f t="shared" si="340"/>
        <v>400</v>
      </c>
      <c r="B584" s="82" t="str">
        <f t="shared" si="344"/>
        <v>400 semi LOI</v>
      </c>
      <c r="C584" s="4" t="s">
        <v>12</v>
      </c>
      <c r="D584" s="5">
        <v>12</v>
      </c>
      <c r="E584" s="13"/>
      <c r="F584" s="80" t="str">
        <f t="shared" si="341"/>
        <v>400 Quant LOI</v>
      </c>
      <c r="G584" s="4" t="s">
        <v>12</v>
      </c>
      <c r="H584" s="5">
        <v>12</v>
      </c>
      <c r="I584" s="5"/>
    </row>
  </sheetData>
  <autoFilter ref="G1:I555" xr:uid="{00000000-0009-0000-0000-00000D000000}">
    <filterColumn colId="0" showButton="0"/>
    <filterColumn colId="1" showButton="0"/>
  </autoFilter>
  <mergeCells count="82">
    <mergeCell ref="C144:E144"/>
    <mergeCell ref="C1:E1"/>
    <mergeCell ref="C3:E3"/>
    <mergeCell ref="C18:E18"/>
    <mergeCell ref="C32:E32"/>
    <mergeCell ref="C46:E46"/>
    <mergeCell ref="C60:E60"/>
    <mergeCell ref="C74:E74"/>
    <mergeCell ref="C88:E88"/>
    <mergeCell ref="C102:E102"/>
    <mergeCell ref="C116:E116"/>
    <mergeCell ref="C130:E130"/>
    <mergeCell ref="C323:E323"/>
    <mergeCell ref="C159:E159"/>
    <mergeCell ref="C174:E174"/>
    <mergeCell ref="C189:E189"/>
    <mergeCell ref="C203:E203"/>
    <mergeCell ref="C218:E218"/>
    <mergeCell ref="C232:E232"/>
    <mergeCell ref="C247:E247"/>
    <mergeCell ref="C262:E262"/>
    <mergeCell ref="C276:E276"/>
    <mergeCell ref="C293:E293"/>
    <mergeCell ref="C309:E309"/>
    <mergeCell ref="C496:E496"/>
    <mergeCell ref="C337:E337"/>
    <mergeCell ref="C351:E351"/>
    <mergeCell ref="C365:E365"/>
    <mergeCell ref="C380:E380"/>
    <mergeCell ref="C394:E394"/>
    <mergeCell ref="C408:E408"/>
    <mergeCell ref="C422:E422"/>
    <mergeCell ref="C436:E436"/>
    <mergeCell ref="C451:E451"/>
    <mergeCell ref="C467:E467"/>
    <mergeCell ref="C481:E481"/>
    <mergeCell ref="G1:I1"/>
    <mergeCell ref="G3:I3"/>
    <mergeCell ref="G18:I18"/>
    <mergeCell ref="G32:I32"/>
    <mergeCell ref="G46:I46"/>
    <mergeCell ref="C510:E510"/>
    <mergeCell ref="C524:E524"/>
    <mergeCell ref="C540:E540"/>
    <mergeCell ref="C556:E556"/>
    <mergeCell ref="C572:E572"/>
    <mergeCell ref="G218:I218"/>
    <mergeCell ref="G60:I60"/>
    <mergeCell ref="G74:I74"/>
    <mergeCell ref="G88:I88"/>
    <mergeCell ref="G102:I102"/>
    <mergeCell ref="G116:I116"/>
    <mergeCell ref="G130:I130"/>
    <mergeCell ref="G144:I144"/>
    <mergeCell ref="G159:I159"/>
    <mergeCell ref="G174:I174"/>
    <mergeCell ref="G189:I189"/>
    <mergeCell ref="G203:I203"/>
    <mergeCell ref="G394:I394"/>
    <mergeCell ref="G232:I232"/>
    <mergeCell ref="G247:I247"/>
    <mergeCell ref="G262:I262"/>
    <mergeCell ref="G276:I276"/>
    <mergeCell ref="G293:I293"/>
    <mergeCell ref="G309:I309"/>
    <mergeCell ref="G323:I323"/>
    <mergeCell ref="G337:I337"/>
    <mergeCell ref="G351:I351"/>
    <mergeCell ref="G365:I365"/>
    <mergeCell ref="G380:I380"/>
    <mergeCell ref="G572:I572"/>
    <mergeCell ref="G408:I408"/>
    <mergeCell ref="G422:I422"/>
    <mergeCell ref="G436:I436"/>
    <mergeCell ref="G451:I451"/>
    <mergeCell ref="G467:I467"/>
    <mergeCell ref="G481:I481"/>
    <mergeCell ref="G496:I496"/>
    <mergeCell ref="G510:I510"/>
    <mergeCell ref="G524:I524"/>
    <mergeCell ref="G540:I540"/>
    <mergeCell ref="G556:I556"/>
  </mergeCells>
  <conditionalFormatting sqref="C205:C212">
    <cfRule type="duplicateValues" dxfId="11" priority="1"/>
  </conditionalFormatting>
  <pageMargins left="0.7" right="0.7" top="0.75" bottom="0.75" header="0.3" footer="0.3"/>
  <pageSetup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>
    <tabColor rgb="FFAF0067"/>
  </sheetPr>
  <dimension ref="A1:AM80"/>
  <sheetViews>
    <sheetView workbookViewId="0">
      <selection activeCell="AI48" sqref="AI48"/>
    </sheetView>
  </sheetViews>
  <sheetFormatPr defaultColWidth="8.85546875" defaultRowHeight="14.25" x14ac:dyDescent="0.2"/>
  <cols>
    <col min="1" max="1" width="15.28515625" style="107" bestFit="1" customWidth="1"/>
    <col min="2" max="34" width="5" style="107" customWidth="1"/>
    <col min="35" max="39" width="5" style="106" customWidth="1"/>
    <col min="40" max="16384" width="8.85546875" style="106"/>
  </cols>
  <sheetData>
    <row r="1" spans="1:39" s="105" customFormat="1" ht="15" x14ac:dyDescent="0.25">
      <c r="A1" s="109" t="s">
        <v>503</v>
      </c>
      <c r="B1" s="128" t="s">
        <v>325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</row>
    <row r="2" spans="1:39" s="105" customFormat="1" ht="15" x14ac:dyDescent="0.25">
      <c r="A2" s="109" t="s">
        <v>506</v>
      </c>
      <c r="B2" s="108" t="s">
        <v>326</v>
      </c>
      <c r="C2" s="108" t="s">
        <v>327</v>
      </c>
      <c r="D2" s="108" t="s">
        <v>52</v>
      </c>
      <c r="E2" s="108" t="s">
        <v>53</v>
      </c>
      <c r="F2" s="108" t="s">
        <v>328</v>
      </c>
      <c r="G2" s="108" t="s">
        <v>55</v>
      </c>
      <c r="H2" s="108" t="s">
        <v>329</v>
      </c>
      <c r="I2" s="108" t="s">
        <v>330</v>
      </c>
      <c r="J2" s="108" t="s">
        <v>331</v>
      </c>
      <c r="K2" s="108" t="s">
        <v>332</v>
      </c>
      <c r="L2" s="108" t="s">
        <v>335</v>
      </c>
      <c r="M2" s="108" t="s">
        <v>333</v>
      </c>
      <c r="N2" s="108" t="s">
        <v>334</v>
      </c>
      <c r="O2" s="112" t="s">
        <v>337</v>
      </c>
      <c r="P2" s="108" t="s">
        <v>336</v>
      </c>
      <c r="Q2" s="108" t="s">
        <v>338</v>
      </c>
      <c r="R2" s="108" t="s">
        <v>339</v>
      </c>
      <c r="S2" s="108" t="s">
        <v>382</v>
      </c>
      <c r="T2" s="108" t="s">
        <v>342</v>
      </c>
      <c r="U2" s="108" t="s">
        <v>365</v>
      </c>
      <c r="V2" s="108" t="s">
        <v>341</v>
      </c>
      <c r="W2" s="108" t="s">
        <v>344</v>
      </c>
      <c r="X2" s="108" t="s">
        <v>340</v>
      </c>
      <c r="Y2" s="108" t="s">
        <v>347</v>
      </c>
      <c r="Z2" s="108" t="s">
        <v>343</v>
      </c>
      <c r="AA2" s="108" t="s">
        <v>345</v>
      </c>
      <c r="AB2" s="108" t="s">
        <v>352</v>
      </c>
      <c r="AC2" s="108" t="s">
        <v>346</v>
      </c>
      <c r="AD2" s="108" t="s">
        <v>355</v>
      </c>
      <c r="AE2" s="108" t="s">
        <v>348</v>
      </c>
      <c r="AF2" s="108" t="s">
        <v>353</v>
      </c>
      <c r="AG2" s="108" t="s">
        <v>349</v>
      </c>
      <c r="AH2" s="108" t="s">
        <v>366</v>
      </c>
      <c r="AI2" s="108" t="s">
        <v>482</v>
      </c>
      <c r="AJ2" s="108" t="s">
        <v>351</v>
      </c>
      <c r="AK2" s="108" t="s">
        <v>354</v>
      </c>
      <c r="AL2" s="108" t="s">
        <v>350</v>
      </c>
      <c r="AM2" s="108" t="s">
        <v>356</v>
      </c>
    </row>
    <row r="3" spans="1:39" x14ac:dyDescent="0.2">
      <c r="A3" s="107">
        <v>10</v>
      </c>
      <c r="B3" s="107">
        <v>7.9</v>
      </c>
      <c r="C3" s="107">
        <v>46</v>
      </c>
      <c r="D3" s="107">
        <v>1990.3</v>
      </c>
      <c r="E3" s="107">
        <v>970.2</v>
      </c>
      <c r="F3" s="107">
        <v>120.4</v>
      </c>
      <c r="G3" s="107">
        <v>2113.1</v>
      </c>
      <c r="H3" s="107">
        <v>28.2</v>
      </c>
      <c r="I3" s="107">
        <v>37.4</v>
      </c>
      <c r="J3" s="107">
        <v>1.7</v>
      </c>
      <c r="K3" s="107">
        <v>0.4</v>
      </c>
      <c r="L3" s="107">
        <v>3.3</v>
      </c>
      <c r="M3" s="107">
        <v>0.2</v>
      </c>
      <c r="N3" s="107">
        <v>0.8</v>
      </c>
      <c r="P3" s="107">
        <v>41.9</v>
      </c>
      <c r="Q3" s="107">
        <v>1.3</v>
      </c>
      <c r="V3" s="107">
        <v>1.1000000000000001</v>
      </c>
      <c r="W3" s="107">
        <v>2.2999999999999998</v>
      </c>
      <c r="X3" s="107">
        <v>0.9</v>
      </c>
      <c r="Z3" s="107">
        <v>8.3000000000000007</v>
      </c>
      <c r="AA3" s="107">
        <v>1.3</v>
      </c>
      <c r="AC3" s="107">
        <v>4</v>
      </c>
      <c r="AG3" s="107">
        <v>11.4</v>
      </c>
      <c r="AI3" s="107"/>
      <c r="AJ3" s="107">
        <v>1.3</v>
      </c>
      <c r="AK3" s="107"/>
      <c r="AL3" s="107">
        <v>0.6</v>
      </c>
      <c r="AM3" s="107">
        <v>0.2</v>
      </c>
    </row>
    <row r="4" spans="1:39" x14ac:dyDescent="0.2">
      <c r="A4" s="107">
        <v>20</v>
      </c>
      <c r="B4" s="107">
        <v>4.2</v>
      </c>
      <c r="C4" s="107">
        <v>7.5</v>
      </c>
      <c r="D4" s="107">
        <v>1617.3</v>
      </c>
      <c r="E4" s="107">
        <v>796.9</v>
      </c>
      <c r="F4" s="107">
        <v>96.9</v>
      </c>
      <c r="G4" s="107">
        <v>1752.8</v>
      </c>
      <c r="H4" s="107">
        <v>6.5</v>
      </c>
      <c r="I4" s="107">
        <v>27.3</v>
      </c>
      <c r="J4" s="107">
        <v>0.1</v>
      </c>
      <c r="N4" s="107">
        <v>2</v>
      </c>
      <c r="P4" s="107">
        <v>4.4000000000000004</v>
      </c>
      <c r="Q4" s="107">
        <v>0.4</v>
      </c>
      <c r="T4" s="107">
        <v>0.1</v>
      </c>
      <c r="V4" s="107">
        <v>1.8</v>
      </c>
      <c r="X4" s="107">
        <v>2</v>
      </c>
      <c r="Y4" s="107">
        <v>13.6</v>
      </c>
      <c r="AA4" s="107">
        <v>1.4</v>
      </c>
      <c r="AD4" s="107">
        <v>0.1</v>
      </c>
      <c r="AG4" s="107">
        <v>15.6</v>
      </c>
      <c r="AI4" s="107"/>
      <c r="AJ4" s="107">
        <v>1.1000000000000001</v>
      </c>
      <c r="AK4" s="107"/>
      <c r="AL4" s="107">
        <v>0.3</v>
      </c>
      <c r="AM4" s="107"/>
    </row>
    <row r="5" spans="1:39" x14ac:dyDescent="0.2">
      <c r="A5" s="107">
        <v>30</v>
      </c>
      <c r="B5" s="107">
        <v>6.1</v>
      </c>
      <c r="C5" s="107">
        <v>9.6999999999999993</v>
      </c>
      <c r="D5" s="107">
        <v>2088.1</v>
      </c>
      <c r="E5" s="107">
        <v>1010.1</v>
      </c>
      <c r="F5" s="107">
        <v>122.4</v>
      </c>
      <c r="G5" s="107">
        <v>1968.3</v>
      </c>
      <c r="H5" s="107">
        <v>10.4</v>
      </c>
      <c r="I5" s="107">
        <v>34.799999999999997</v>
      </c>
      <c r="J5" s="107">
        <v>0.3</v>
      </c>
      <c r="K5" s="107">
        <v>0.3</v>
      </c>
      <c r="N5" s="107">
        <v>2.2000000000000002</v>
      </c>
      <c r="P5" s="107">
        <v>0.1</v>
      </c>
      <c r="Q5" s="107">
        <v>0.1</v>
      </c>
      <c r="V5" s="107">
        <v>1.1000000000000001</v>
      </c>
      <c r="W5" s="107">
        <v>6.5</v>
      </c>
      <c r="X5" s="107">
        <v>2.8</v>
      </c>
      <c r="AA5" s="107">
        <v>2.5</v>
      </c>
      <c r="AC5" s="107">
        <v>0.5</v>
      </c>
      <c r="AD5" s="107">
        <v>1.6</v>
      </c>
      <c r="AE5" s="107">
        <v>1</v>
      </c>
      <c r="AF5" s="107">
        <v>0.7</v>
      </c>
      <c r="AG5" s="107">
        <v>9.8000000000000007</v>
      </c>
      <c r="AI5" s="107"/>
      <c r="AJ5" s="107">
        <v>1.1000000000000001</v>
      </c>
      <c r="AK5" s="107"/>
      <c r="AL5" s="107">
        <v>0.5</v>
      </c>
      <c r="AM5" s="107"/>
    </row>
    <row r="6" spans="1:39" x14ac:dyDescent="0.2">
      <c r="A6" s="107">
        <v>40</v>
      </c>
      <c r="B6" s="107">
        <v>5.7</v>
      </c>
      <c r="C6" s="107">
        <v>21.8</v>
      </c>
      <c r="D6" s="107">
        <v>5130.6000000000004</v>
      </c>
      <c r="E6" s="107">
        <v>856.3</v>
      </c>
      <c r="F6" s="107">
        <v>117.1</v>
      </c>
      <c r="G6" s="107">
        <v>2356.1</v>
      </c>
      <c r="H6" s="107">
        <v>11.4</v>
      </c>
      <c r="I6" s="107">
        <v>33.799999999999997</v>
      </c>
      <c r="J6" s="107">
        <v>1</v>
      </c>
      <c r="K6" s="107">
        <v>0.1</v>
      </c>
      <c r="N6" s="107">
        <v>2.6</v>
      </c>
      <c r="Q6" s="107">
        <v>0.3</v>
      </c>
      <c r="R6" s="107">
        <v>0.2</v>
      </c>
      <c r="V6" s="107">
        <v>0.1</v>
      </c>
      <c r="W6" s="107">
        <v>0.4</v>
      </c>
      <c r="X6" s="107">
        <v>1.7</v>
      </c>
      <c r="AC6" s="107">
        <v>0.6</v>
      </c>
      <c r="AE6" s="107">
        <v>0.1</v>
      </c>
      <c r="AF6" s="107">
        <v>0.9</v>
      </c>
      <c r="AG6" s="107">
        <v>12.8</v>
      </c>
      <c r="AI6" s="107"/>
      <c r="AJ6" s="107">
        <v>0.5</v>
      </c>
      <c r="AK6" s="107">
        <v>0.2</v>
      </c>
      <c r="AL6" s="107">
        <v>0.5</v>
      </c>
      <c r="AM6" s="107"/>
    </row>
    <row r="7" spans="1:39" x14ac:dyDescent="0.2">
      <c r="A7" s="107">
        <v>50</v>
      </c>
      <c r="B7" s="107">
        <v>6.5</v>
      </c>
      <c r="C7" s="107">
        <v>9.9</v>
      </c>
      <c r="D7" s="107">
        <v>1824.1</v>
      </c>
      <c r="E7" s="107">
        <v>961.3</v>
      </c>
      <c r="F7" s="107">
        <v>121.3</v>
      </c>
      <c r="G7" s="107">
        <v>1762.7</v>
      </c>
      <c r="H7" s="107">
        <v>7.6</v>
      </c>
      <c r="I7" s="107">
        <v>33.799999999999997</v>
      </c>
      <c r="J7" s="107">
        <v>0.3</v>
      </c>
      <c r="K7" s="107">
        <v>0.1</v>
      </c>
      <c r="N7" s="107">
        <v>2.2999999999999998</v>
      </c>
      <c r="P7" s="107">
        <v>0.2</v>
      </c>
      <c r="Q7" s="107">
        <v>0.2</v>
      </c>
      <c r="R7" s="107">
        <v>0.1</v>
      </c>
      <c r="V7" s="107">
        <v>0.1</v>
      </c>
      <c r="X7" s="107">
        <v>0.9</v>
      </c>
      <c r="AA7" s="107">
        <v>2.2999999999999998</v>
      </c>
      <c r="AB7" s="107">
        <v>0.2</v>
      </c>
      <c r="AC7" s="107">
        <v>0.9</v>
      </c>
      <c r="AE7" s="107">
        <v>0.5</v>
      </c>
      <c r="AG7" s="107">
        <v>7.6</v>
      </c>
      <c r="AI7" s="107"/>
      <c r="AJ7" s="107">
        <v>1.1000000000000001</v>
      </c>
      <c r="AK7" s="107"/>
      <c r="AL7" s="107"/>
      <c r="AM7" s="107"/>
    </row>
    <row r="8" spans="1:39" x14ac:dyDescent="0.2">
      <c r="A8" s="107">
        <v>60</v>
      </c>
      <c r="B8" s="107">
        <v>9.1999999999999993</v>
      </c>
      <c r="C8" s="107">
        <v>9.4</v>
      </c>
      <c r="D8" s="107">
        <v>1457.3</v>
      </c>
      <c r="E8" s="107">
        <v>981.9</v>
      </c>
      <c r="F8" s="107">
        <v>129.4</v>
      </c>
      <c r="G8" s="107">
        <v>1595.9</v>
      </c>
      <c r="H8" s="107">
        <v>10.4</v>
      </c>
      <c r="I8" s="107">
        <v>25.2</v>
      </c>
      <c r="J8" s="107">
        <v>0.6</v>
      </c>
      <c r="K8" s="107">
        <v>0.3</v>
      </c>
      <c r="N8" s="107">
        <v>2.5</v>
      </c>
      <c r="Q8" s="107">
        <v>0.1</v>
      </c>
      <c r="X8" s="107">
        <v>3</v>
      </c>
      <c r="AA8" s="107">
        <v>0.3</v>
      </c>
      <c r="AC8" s="107">
        <v>0.9</v>
      </c>
      <c r="AF8" s="107">
        <v>0.4</v>
      </c>
      <c r="AG8" s="107">
        <v>7.6</v>
      </c>
      <c r="AI8" s="107"/>
      <c r="AJ8" s="107">
        <v>0.6</v>
      </c>
      <c r="AK8" s="107">
        <v>0.1</v>
      </c>
      <c r="AL8" s="107">
        <v>0.8</v>
      </c>
      <c r="AM8" s="107"/>
    </row>
    <row r="9" spans="1:39" x14ac:dyDescent="0.2">
      <c r="A9" s="107">
        <v>70</v>
      </c>
      <c r="B9" s="107">
        <v>7.9</v>
      </c>
      <c r="C9" s="107">
        <v>7.6</v>
      </c>
      <c r="D9" s="107">
        <v>987.8</v>
      </c>
      <c r="E9" s="107">
        <v>1257.9000000000001</v>
      </c>
      <c r="F9" s="107">
        <v>141</v>
      </c>
      <c r="G9" s="107">
        <v>1467.3</v>
      </c>
      <c r="H9" s="107">
        <v>18.399999999999999</v>
      </c>
      <c r="I9" s="107">
        <v>72.900000000000006</v>
      </c>
      <c r="J9" s="107">
        <v>0.2</v>
      </c>
      <c r="K9" s="107">
        <v>0.5</v>
      </c>
      <c r="N9" s="107">
        <v>2.4</v>
      </c>
      <c r="P9" s="107">
        <v>0.8</v>
      </c>
      <c r="Q9" s="107">
        <v>0.3</v>
      </c>
      <c r="V9" s="107">
        <v>0.3</v>
      </c>
      <c r="W9" s="107">
        <v>1.4</v>
      </c>
      <c r="X9" s="107">
        <v>4</v>
      </c>
      <c r="AA9" s="107">
        <v>1.7</v>
      </c>
      <c r="AC9" s="107">
        <v>2.9</v>
      </c>
      <c r="AG9" s="107">
        <v>6.5</v>
      </c>
      <c r="AI9" s="107"/>
      <c r="AJ9" s="107">
        <v>1</v>
      </c>
      <c r="AK9" s="107">
        <v>0.2</v>
      </c>
      <c r="AL9" s="107">
        <v>0.5</v>
      </c>
      <c r="AM9" s="107"/>
    </row>
    <row r="10" spans="1:39" x14ac:dyDescent="0.2">
      <c r="A10" s="107">
        <v>80</v>
      </c>
      <c r="B10" s="107">
        <v>10.5</v>
      </c>
      <c r="C10" s="107">
        <v>59.3</v>
      </c>
      <c r="D10" s="107">
        <v>1137.8</v>
      </c>
      <c r="E10" s="107">
        <v>321.8</v>
      </c>
      <c r="F10" s="107">
        <v>76.400000000000006</v>
      </c>
      <c r="G10" s="107">
        <v>957.8</v>
      </c>
      <c r="H10" s="107">
        <v>4.5</v>
      </c>
      <c r="I10" s="107">
        <v>16.899999999999999</v>
      </c>
      <c r="J10" s="107">
        <v>5.5</v>
      </c>
      <c r="K10" s="107">
        <v>0.3</v>
      </c>
      <c r="N10" s="107">
        <v>0.9</v>
      </c>
      <c r="P10" s="107">
        <v>3.9</v>
      </c>
      <c r="Q10" s="107">
        <v>1.8</v>
      </c>
      <c r="V10" s="107">
        <v>0.4</v>
      </c>
      <c r="W10" s="107">
        <v>4.7</v>
      </c>
      <c r="X10" s="107">
        <v>0.5</v>
      </c>
      <c r="Z10" s="107">
        <v>0.2</v>
      </c>
      <c r="AB10" s="107">
        <v>1.2</v>
      </c>
      <c r="AG10" s="107">
        <v>4.7</v>
      </c>
      <c r="AI10" s="107"/>
      <c r="AJ10" s="107">
        <v>0.5</v>
      </c>
      <c r="AK10" s="107"/>
      <c r="AL10" s="107">
        <v>0.1</v>
      </c>
      <c r="AM10" s="107"/>
    </row>
    <row r="11" spans="1:39" x14ac:dyDescent="0.2">
      <c r="A11" s="107">
        <v>90</v>
      </c>
      <c r="B11" s="107">
        <v>6.3</v>
      </c>
      <c r="C11" s="107">
        <v>21.3</v>
      </c>
      <c r="D11" s="107">
        <v>1997.2</v>
      </c>
      <c r="E11" s="107">
        <v>992.3</v>
      </c>
      <c r="F11" s="107">
        <v>117.4</v>
      </c>
      <c r="G11" s="107">
        <v>1758.6</v>
      </c>
      <c r="H11" s="107">
        <v>8.6999999999999993</v>
      </c>
      <c r="I11" s="107">
        <v>30.2</v>
      </c>
      <c r="J11" s="107">
        <v>1.1000000000000001</v>
      </c>
      <c r="K11" s="107">
        <v>0.5</v>
      </c>
      <c r="N11" s="107">
        <v>4.0999999999999996</v>
      </c>
      <c r="P11" s="107">
        <v>0.4</v>
      </c>
      <c r="Q11" s="107">
        <v>0.4</v>
      </c>
      <c r="V11" s="107">
        <v>0.8</v>
      </c>
      <c r="W11" s="107">
        <v>2.5</v>
      </c>
      <c r="X11" s="107">
        <v>3.3</v>
      </c>
      <c r="AC11" s="107">
        <v>0.9</v>
      </c>
      <c r="AE11" s="107">
        <v>0.7</v>
      </c>
      <c r="AG11" s="107">
        <v>9.3000000000000007</v>
      </c>
      <c r="AI11" s="107"/>
      <c r="AJ11" s="107">
        <v>0.8</v>
      </c>
      <c r="AK11" s="107"/>
      <c r="AL11" s="107">
        <v>0.4</v>
      </c>
      <c r="AM11" s="107"/>
    </row>
    <row r="12" spans="1:39" x14ac:dyDescent="0.2">
      <c r="A12" s="107">
        <v>100</v>
      </c>
      <c r="B12" s="107">
        <v>7.5</v>
      </c>
      <c r="C12" s="107">
        <v>20.399999999999999</v>
      </c>
      <c r="D12" s="107">
        <v>1398.5</v>
      </c>
      <c r="E12" s="107">
        <v>941.7</v>
      </c>
      <c r="F12" s="107">
        <v>115.8</v>
      </c>
      <c r="G12" s="107">
        <v>1729.1</v>
      </c>
      <c r="H12" s="107">
        <v>10.3</v>
      </c>
      <c r="I12" s="107">
        <v>38.200000000000003</v>
      </c>
      <c r="J12" s="107">
        <v>0.6</v>
      </c>
      <c r="K12" s="107">
        <v>0.4</v>
      </c>
      <c r="N12" s="107">
        <v>5</v>
      </c>
      <c r="P12" s="107">
        <v>0.6</v>
      </c>
      <c r="Q12" s="107">
        <v>0.3</v>
      </c>
      <c r="V12" s="107">
        <v>2.2000000000000002</v>
      </c>
      <c r="X12" s="107">
        <v>6.6</v>
      </c>
      <c r="AE12" s="107">
        <v>0.5</v>
      </c>
      <c r="AG12" s="107">
        <v>8.6</v>
      </c>
      <c r="AI12" s="107"/>
      <c r="AJ12" s="107">
        <v>1.3</v>
      </c>
      <c r="AK12" s="107"/>
      <c r="AL12" s="107">
        <v>0.1</v>
      </c>
      <c r="AM12" s="107"/>
    </row>
    <row r="13" spans="1:39" x14ac:dyDescent="0.2">
      <c r="A13" s="107">
        <v>110</v>
      </c>
      <c r="B13" s="107">
        <v>4.9000000000000004</v>
      </c>
      <c r="C13" s="107">
        <v>19.399999999999999</v>
      </c>
      <c r="D13" s="107">
        <v>2459.6999999999998</v>
      </c>
      <c r="E13" s="107">
        <v>729.2</v>
      </c>
      <c r="F13" s="107">
        <v>105</v>
      </c>
      <c r="G13" s="107">
        <v>2231.3000000000002</v>
      </c>
      <c r="H13" s="107">
        <v>8.5</v>
      </c>
      <c r="I13" s="107">
        <v>26.2</v>
      </c>
      <c r="J13" s="107">
        <v>0.8</v>
      </c>
      <c r="K13" s="107">
        <v>0.4</v>
      </c>
      <c r="N13" s="107">
        <v>5.8</v>
      </c>
      <c r="P13" s="107">
        <v>0.6</v>
      </c>
      <c r="Q13" s="107">
        <v>0.2</v>
      </c>
      <c r="V13" s="107">
        <v>0.7</v>
      </c>
      <c r="X13" s="107">
        <v>3.9</v>
      </c>
      <c r="AA13" s="107">
        <v>0.5</v>
      </c>
      <c r="AB13" s="107">
        <v>0.4</v>
      </c>
      <c r="AC13" s="107">
        <v>3.3</v>
      </c>
      <c r="AD13" s="107">
        <v>0.5</v>
      </c>
      <c r="AE13" s="107">
        <v>0.7</v>
      </c>
      <c r="AF13" s="107">
        <v>0.9</v>
      </c>
      <c r="AG13" s="107">
        <v>9.5</v>
      </c>
      <c r="AI13" s="107"/>
      <c r="AJ13" s="107">
        <v>0.9</v>
      </c>
      <c r="AK13" s="107"/>
      <c r="AL13" s="107">
        <v>0.7</v>
      </c>
      <c r="AM13" s="107"/>
    </row>
    <row r="14" spans="1:39" x14ac:dyDescent="0.2">
      <c r="A14" s="107">
        <v>120</v>
      </c>
      <c r="B14" s="107">
        <v>5.9</v>
      </c>
      <c r="C14" s="107">
        <v>12.5</v>
      </c>
      <c r="D14" s="107">
        <v>1426.4</v>
      </c>
      <c r="E14" s="107">
        <v>698.3</v>
      </c>
      <c r="F14" s="107">
        <v>103</v>
      </c>
      <c r="G14" s="107">
        <v>2217.9</v>
      </c>
      <c r="H14" s="107">
        <v>8.3000000000000007</v>
      </c>
      <c r="I14" s="107">
        <v>25.5</v>
      </c>
      <c r="K14" s="107">
        <v>0.2</v>
      </c>
      <c r="N14" s="107">
        <v>6.1</v>
      </c>
      <c r="P14" s="107">
        <v>0.4</v>
      </c>
      <c r="Q14" s="107">
        <v>0.2</v>
      </c>
      <c r="W14" s="107">
        <v>3.4</v>
      </c>
      <c r="X14" s="107">
        <v>4</v>
      </c>
      <c r="AB14" s="107">
        <v>1.1000000000000001</v>
      </c>
      <c r="AC14" s="107">
        <v>3.2</v>
      </c>
      <c r="AF14" s="107">
        <v>0.7</v>
      </c>
      <c r="AG14" s="107">
        <v>10.1</v>
      </c>
      <c r="AI14" s="107"/>
      <c r="AJ14" s="107">
        <v>1.8</v>
      </c>
      <c r="AK14" s="107">
        <v>0.7</v>
      </c>
      <c r="AL14" s="107">
        <v>0.9</v>
      </c>
      <c r="AM14" s="107"/>
    </row>
    <row r="15" spans="1:39" x14ac:dyDescent="0.2">
      <c r="A15" s="107">
        <v>130</v>
      </c>
      <c r="B15" s="107">
        <v>5.5</v>
      </c>
      <c r="C15" s="107">
        <v>15</v>
      </c>
      <c r="D15" s="107">
        <v>1401.6</v>
      </c>
      <c r="E15" s="107">
        <v>815.5</v>
      </c>
      <c r="F15" s="107">
        <v>108.4</v>
      </c>
      <c r="G15" s="107">
        <v>2022.2</v>
      </c>
      <c r="H15" s="107">
        <v>7</v>
      </c>
      <c r="I15" s="107">
        <v>30</v>
      </c>
      <c r="J15" s="107">
        <v>0.2</v>
      </c>
      <c r="K15" s="107">
        <v>0.2</v>
      </c>
      <c r="N15" s="107">
        <v>6.2</v>
      </c>
      <c r="P15" s="107">
        <v>0.9</v>
      </c>
      <c r="Q15" s="107">
        <v>0.1</v>
      </c>
      <c r="W15" s="107">
        <v>6.9</v>
      </c>
      <c r="X15" s="107">
        <v>2.9</v>
      </c>
      <c r="AE15" s="107">
        <v>0.3</v>
      </c>
      <c r="AG15" s="107">
        <v>9.4</v>
      </c>
      <c r="AI15" s="107"/>
      <c r="AJ15" s="107">
        <v>0.4</v>
      </c>
      <c r="AK15" s="107"/>
      <c r="AL15" s="107"/>
      <c r="AM15" s="107"/>
    </row>
    <row r="16" spans="1:39" x14ac:dyDescent="0.2">
      <c r="A16" s="107">
        <v>140</v>
      </c>
      <c r="B16" s="107">
        <v>5.8</v>
      </c>
      <c r="C16" s="107">
        <v>17.2</v>
      </c>
      <c r="D16" s="107">
        <v>2069.6</v>
      </c>
      <c r="E16" s="107">
        <v>909.6</v>
      </c>
      <c r="F16" s="107">
        <v>116.9</v>
      </c>
      <c r="G16" s="107">
        <v>1987.5</v>
      </c>
      <c r="H16" s="107">
        <v>10.4</v>
      </c>
      <c r="I16" s="107">
        <v>35.9</v>
      </c>
      <c r="J16" s="107">
        <v>0.2</v>
      </c>
      <c r="K16" s="107">
        <v>0.1</v>
      </c>
      <c r="N16" s="107">
        <v>6.2</v>
      </c>
      <c r="P16" s="107">
        <v>0.7</v>
      </c>
      <c r="Q16" s="107">
        <v>0.3</v>
      </c>
      <c r="W16" s="107">
        <v>0.5</v>
      </c>
      <c r="X16" s="107">
        <v>2.6</v>
      </c>
      <c r="Z16" s="107">
        <v>1.9</v>
      </c>
      <c r="AA16" s="107">
        <v>0.7</v>
      </c>
      <c r="AB16" s="107">
        <v>2.2000000000000002</v>
      </c>
      <c r="AC16" s="107">
        <v>2.2999999999999998</v>
      </c>
      <c r="AF16" s="107">
        <v>0.2</v>
      </c>
      <c r="AG16" s="107">
        <v>8.6</v>
      </c>
      <c r="AI16" s="107"/>
      <c r="AJ16" s="107">
        <v>1</v>
      </c>
      <c r="AK16" s="107">
        <v>0.3</v>
      </c>
      <c r="AL16" s="107">
        <v>0.4</v>
      </c>
      <c r="AM16" s="107"/>
    </row>
    <row r="17" spans="1:39" x14ac:dyDescent="0.2">
      <c r="A17" s="107">
        <v>150</v>
      </c>
      <c r="B17" s="107">
        <v>7.6</v>
      </c>
      <c r="C17" s="107">
        <v>25.3</v>
      </c>
      <c r="D17" s="107">
        <v>1685.1</v>
      </c>
      <c r="E17" s="107">
        <v>777.4</v>
      </c>
      <c r="F17" s="107">
        <v>104.1</v>
      </c>
      <c r="G17" s="107">
        <v>1994</v>
      </c>
      <c r="H17" s="107">
        <v>10.1</v>
      </c>
      <c r="I17" s="107">
        <v>33.200000000000003</v>
      </c>
      <c r="J17" s="107">
        <v>0.3</v>
      </c>
      <c r="K17" s="107">
        <v>0.1</v>
      </c>
      <c r="N17" s="107">
        <v>5.6</v>
      </c>
      <c r="P17" s="107">
        <v>0.5</v>
      </c>
      <c r="Q17" s="107">
        <v>0.2</v>
      </c>
      <c r="X17" s="107">
        <v>1.4</v>
      </c>
      <c r="Z17" s="107">
        <v>2.4</v>
      </c>
      <c r="AA17" s="107">
        <v>3.2</v>
      </c>
      <c r="AB17" s="107">
        <v>0.8</v>
      </c>
      <c r="AC17" s="107">
        <v>2.8</v>
      </c>
      <c r="AG17" s="107">
        <v>7.7</v>
      </c>
      <c r="AI17" s="107"/>
      <c r="AJ17" s="107">
        <v>0.1</v>
      </c>
      <c r="AK17" s="107"/>
      <c r="AL17" s="107"/>
      <c r="AM17" s="107"/>
    </row>
    <row r="18" spans="1:39" x14ac:dyDescent="0.2">
      <c r="A18" s="107">
        <v>160</v>
      </c>
      <c r="B18" s="107">
        <v>7</v>
      </c>
      <c r="C18" s="107">
        <v>26.6</v>
      </c>
      <c r="D18" s="107">
        <v>1877.5</v>
      </c>
      <c r="E18" s="107">
        <v>814.2</v>
      </c>
      <c r="F18" s="107">
        <v>108.7</v>
      </c>
      <c r="G18" s="107">
        <v>2005.8</v>
      </c>
      <c r="H18" s="107">
        <v>9.8000000000000007</v>
      </c>
      <c r="I18" s="107">
        <v>35.6</v>
      </c>
      <c r="J18" s="107">
        <v>0.2</v>
      </c>
      <c r="N18" s="107">
        <v>6.2</v>
      </c>
      <c r="P18" s="107">
        <v>0.9</v>
      </c>
      <c r="V18" s="107">
        <v>0.2</v>
      </c>
      <c r="X18" s="107">
        <v>3.7</v>
      </c>
      <c r="Y18" s="107">
        <v>1.2</v>
      </c>
      <c r="Z18" s="107">
        <v>7.8</v>
      </c>
      <c r="AA18" s="107">
        <v>1.7</v>
      </c>
      <c r="AB18" s="107">
        <v>3.1</v>
      </c>
      <c r="AC18" s="107">
        <v>0.3</v>
      </c>
      <c r="AD18" s="107">
        <v>1.2</v>
      </c>
      <c r="AG18" s="107">
        <v>10.6</v>
      </c>
      <c r="AI18" s="107"/>
      <c r="AJ18" s="107"/>
      <c r="AK18" s="107"/>
      <c r="AL18" s="107">
        <v>0.5</v>
      </c>
      <c r="AM18" s="107"/>
    </row>
    <row r="19" spans="1:39" x14ac:dyDescent="0.2">
      <c r="A19" s="107">
        <v>170</v>
      </c>
      <c r="B19" s="107">
        <v>7.9</v>
      </c>
      <c r="C19" s="107">
        <v>26.8</v>
      </c>
      <c r="D19" s="107">
        <v>1776.7</v>
      </c>
      <c r="E19" s="107">
        <v>878.9</v>
      </c>
      <c r="F19" s="107">
        <v>113.8</v>
      </c>
      <c r="G19" s="107">
        <v>2035</v>
      </c>
      <c r="H19" s="107">
        <v>12.8</v>
      </c>
      <c r="I19" s="107">
        <v>39.299999999999997</v>
      </c>
      <c r="K19" s="107">
        <v>0.3</v>
      </c>
      <c r="N19" s="107">
        <v>3.8</v>
      </c>
      <c r="Q19" s="107">
        <v>0.2</v>
      </c>
      <c r="W19" s="107">
        <v>0.5</v>
      </c>
      <c r="X19" s="107">
        <v>1.8</v>
      </c>
      <c r="Z19" s="107">
        <v>1.8</v>
      </c>
      <c r="AA19" s="107">
        <v>2.8</v>
      </c>
      <c r="AC19" s="107">
        <v>0.9</v>
      </c>
      <c r="AG19" s="107">
        <v>11.7</v>
      </c>
      <c r="AI19" s="107"/>
      <c r="AJ19" s="107">
        <v>0.3</v>
      </c>
      <c r="AK19" s="107"/>
      <c r="AL19" s="107">
        <v>0.4</v>
      </c>
      <c r="AM19" s="107"/>
    </row>
    <row r="20" spans="1:39" x14ac:dyDescent="0.2">
      <c r="A20" s="107">
        <v>180</v>
      </c>
      <c r="B20" s="107">
        <v>8.1999999999999993</v>
      </c>
      <c r="C20" s="107">
        <v>26.6</v>
      </c>
      <c r="D20" s="107">
        <v>1923.7</v>
      </c>
      <c r="E20" s="107">
        <v>854.3</v>
      </c>
      <c r="F20" s="107">
        <v>62.7</v>
      </c>
      <c r="G20" s="107">
        <v>2045.9</v>
      </c>
      <c r="H20" s="107">
        <v>9.1</v>
      </c>
      <c r="I20" s="107">
        <v>37.700000000000003</v>
      </c>
      <c r="J20" s="107">
        <v>0.2</v>
      </c>
      <c r="K20" s="107">
        <v>0.4</v>
      </c>
      <c r="N20" s="107">
        <v>4.5999999999999996</v>
      </c>
      <c r="P20" s="107">
        <v>0.5</v>
      </c>
      <c r="Q20" s="107">
        <v>0.1</v>
      </c>
      <c r="V20" s="107">
        <v>2</v>
      </c>
      <c r="W20" s="107">
        <v>4.7</v>
      </c>
      <c r="X20" s="107">
        <v>5</v>
      </c>
      <c r="Z20" s="107">
        <v>0.5</v>
      </c>
      <c r="AA20" s="107">
        <v>2.2000000000000002</v>
      </c>
      <c r="AB20" s="107">
        <v>1.9</v>
      </c>
      <c r="AC20" s="107">
        <v>3.6</v>
      </c>
      <c r="AF20" s="107">
        <v>0.8</v>
      </c>
      <c r="AG20" s="107">
        <v>9</v>
      </c>
      <c r="AI20" s="107"/>
      <c r="AJ20" s="107">
        <v>0.6</v>
      </c>
      <c r="AK20" s="107"/>
      <c r="AL20" s="107">
        <v>0.7</v>
      </c>
      <c r="AM20" s="107"/>
    </row>
    <row r="21" spans="1:39" x14ac:dyDescent="0.2">
      <c r="A21" s="107">
        <v>190</v>
      </c>
      <c r="B21" s="107">
        <v>4.5999999999999996</v>
      </c>
      <c r="C21" s="107">
        <v>19.7</v>
      </c>
      <c r="D21" s="107">
        <v>1477.8</v>
      </c>
      <c r="E21" s="107">
        <v>817</v>
      </c>
      <c r="F21" s="107">
        <v>104</v>
      </c>
      <c r="G21" s="107">
        <v>1932.7</v>
      </c>
      <c r="H21" s="107">
        <v>5.9</v>
      </c>
      <c r="I21" s="107">
        <v>31.8</v>
      </c>
      <c r="J21" s="107">
        <v>0.3</v>
      </c>
      <c r="K21" s="107">
        <v>0.3</v>
      </c>
      <c r="N21" s="107">
        <v>7.5</v>
      </c>
      <c r="P21" s="107">
        <v>1.3</v>
      </c>
      <c r="Q21" s="107">
        <v>0.5</v>
      </c>
      <c r="R21" s="107">
        <v>2.6</v>
      </c>
      <c r="V21" s="107">
        <v>1</v>
      </c>
      <c r="W21" s="107">
        <v>3.2</v>
      </c>
      <c r="X21" s="107">
        <v>4.9000000000000004</v>
      </c>
      <c r="AA21" s="107">
        <v>2.4</v>
      </c>
      <c r="AB21" s="107">
        <v>3.5</v>
      </c>
      <c r="AC21" s="107">
        <v>2.5</v>
      </c>
      <c r="AF21" s="107">
        <v>0.8</v>
      </c>
      <c r="AG21" s="107">
        <v>9.1</v>
      </c>
      <c r="AI21" s="107"/>
      <c r="AJ21" s="107">
        <v>0.7</v>
      </c>
      <c r="AK21" s="107"/>
      <c r="AL21" s="107">
        <v>0.1</v>
      </c>
      <c r="AM21" s="107"/>
    </row>
    <row r="22" spans="1:39" x14ac:dyDescent="0.2">
      <c r="A22" s="107">
        <v>200</v>
      </c>
      <c r="B22" s="107">
        <v>6.9</v>
      </c>
      <c r="C22" s="107">
        <v>24.6</v>
      </c>
      <c r="D22" s="107">
        <v>2081.1</v>
      </c>
      <c r="E22" s="107">
        <v>859.2</v>
      </c>
      <c r="F22" s="107">
        <v>112.7</v>
      </c>
      <c r="G22" s="107">
        <v>2148.6</v>
      </c>
      <c r="H22" s="107">
        <v>12.4</v>
      </c>
      <c r="I22" s="107">
        <v>40</v>
      </c>
      <c r="J22" s="107">
        <v>0.2</v>
      </c>
      <c r="K22" s="107">
        <v>0.4</v>
      </c>
      <c r="N22" s="107">
        <v>7.9</v>
      </c>
      <c r="P22" s="107">
        <v>0.8</v>
      </c>
      <c r="Q22" s="107">
        <v>0.1</v>
      </c>
      <c r="V22" s="107">
        <v>1.3</v>
      </c>
      <c r="W22" s="107">
        <v>1.4</v>
      </c>
      <c r="X22" s="107">
        <v>4.5</v>
      </c>
      <c r="Z22" s="107">
        <v>1.1000000000000001</v>
      </c>
      <c r="AA22" s="107">
        <v>5.9</v>
      </c>
      <c r="AC22" s="107">
        <v>3.9</v>
      </c>
      <c r="AE22" s="107">
        <v>1.4</v>
      </c>
      <c r="AF22" s="107">
        <v>0.2</v>
      </c>
      <c r="AG22" s="107">
        <v>12.1</v>
      </c>
      <c r="AI22" s="107"/>
      <c r="AJ22" s="107">
        <v>0.5</v>
      </c>
      <c r="AK22" s="107"/>
      <c r="AL22" s="107">
        <v>0.1</v>
      </c>
      <c r="AM22" s="107"/>
    </row>
    <row r="23" spans="1:39" x14ac:dyDescent="0.2">
      <c r="A23" s="107">
        <v>210</v>
      </c>
      <c r="B23" s="107">
        <v>7.8</v>
      </c>
      <c r="C23" s="107">
        <v>25.3</v>
      </c>
      <c r="D23" s="107">
        <v>1819.8</v>
      </c>
      <c r="E23" s="107">
        <v>870.5</v>
      </c>
      <c r="F23" s="107">
        <v>110.8</v>
      </c>
      <c r="G23" s="107">
        <v>2010.9</v>
      </c>
      <c r="H23" s="107">
        <v>14.3</v>
      </c>
      <c r="I23" s="107">
        <v>38.799999999999997</v>
      </c>
      <c r="M23" s="107">
        <v>0.1</v>
      </c>
      <c r="N23" s="107">
        <v>5.7</v>
      </c>
      <c r="P23" s="107">
        <v>0.4</v>
      </c>
      <c r="Q23" s="107">
        <v>0.3</v>
      </c>
      <c r="V23" s="107">
        <v>0.7</v>
      </c>
      <c r="W23" s="107">
        <v>1.1000000000000001</v>
      </c>
      <c r="X23" s="107">
        <v>3.7</v>
      </c>
      <c r="Z23" s="107">
        <v>1.2</v>
      </c>
      <c r="AA23" s="107">
        <v>4.9000000000000004</v>
      </c>
      <c r="AC23" s="107">
        <v>4.3</v>
      </c>
      <c r="AG23" s="107">
        <v>9.1999999999999993</v>
      </c>
      <c r="AI23" s="107"/>
      <c r="AJ23" s="107">
        <v>1.9</v>
      </c>
      <c r="AK23" s="107"/>
      <c r="AL23" s="107">
        <v>0.4</v>
      </c>
      <c r="AM23" s="107"/>
    </row>
    <row r="24" spans="1:39" x14ac:dyDescent="0.2">
      <c r="A24" s="107">
        <v>220</v>
      </c>
      <c r="B24" s="107">
        <v>5.6</v>
      </c>
      <c r="C24" s="107">
        <v>23</v>
      </c>
      <c r="D24" s="107">
        <v>1380.2</v>
      </c>
      <c r="E24" s="107">
        <v>632.4</v>
      </c>
      <c r="F24" s="107">
        <v>95.4</v>
      </c>
      <c r="G24" s="107">
        <v>1684.8</v>
      </c>
      <c r="H24" s="107">
        <v>8.3000000000000007</v>
      </c>
      <c r="I24" s="107">
        <v>28.2</v>
      </c>
      <c r="J24" s="107">
        <v>0.2</v>
      </c>
      <c r="K24" s="107">
        <v>0.4</v>
      </c>
      <c r="L24" s="107">
        <v>1.2</v>
      </c>
      <c r="M24" s="107">
        <v>0.1</v>
      </c>
      <c r="N24" s="107">
        <v>5.3</v>
      </c>
      <c r="Q24" s="107">
        <v>0.3</v>
      </c>
      <c r="V24" s="107">
        <v>2.7</v>
      </c>
      <c r="W24" s="107">
        <v>2.8</v>
      </c>
      <c r="X24" s="107">
        <v>1.5</v>
      </c>
      <c r="AA24" s="107">
        <v>3.2</v>
      </c>
      <c r="AB24" s="107">
        <v>1.2</v>
      </c>
      <c r="AC24" s="107">
        <v>2.1</v>
      </c>
      <c r="AG24" s="107">
        <v>7.5</v>
      </c>
      <c r="AI24" s="107"/>
      <c r="AJ24" s="107">
        <v>0.8</v>
      </c>
      <c r="AK24" s="107">
        <v>0.4</v>
      </c>
      <c r="AL24" s="107">
        <v>0.6</v>
      </c>
      <c r="AM24" s="107"/>
    </row>
    <row r="25" spans="1:39" x14ac:dyDescent="0.2">
      <c r="A25" s="107">
        <v>230</v>
      </c>
      <c r="B25" s="107">
        <v>6.8</v>
      </c>
      <c r="C25" s="107">
        <v>28.7</v>
      </c>
      <c r="D25" s="107">
        <v>2278.6999999999998</v>
      </c>
      <c r="E25" s="107">
        <v>760.8</v>
      </c>
      <c r="F25" s="107">
        <v>105</v>
      </c>
      <c r="G25" s="107">
        <v>1899.4</v>
      </c>
      <c r="H25" s="107">
        <v>9.1999999999999993</v>
      </c>
      <c r="I25" s="107">
        <v>34.299999999999997</v>
      </c>
      <c r="J25" s="107">
        <v>0.4</v>
      </c>
      <c r="K25" s="107">
        <v>0.4</v>
      </c>
      <c r="N25" s="107">
        <v>5.5</v>
      </c>
      <c r="P25" s="107">
        <v>0.5</v>
      </c>
      <c r="V25" s="107">
        <v>1.3</v>
      </c>
      <c r="W25" s="107">
        <v>1.8</v>
      </c>
      <c r="X25" s="107">
        <v>0.9</v>
      </c>
      <c r="AA25" s="107">
        <v>1.4</v>
      </c>
      <c r="AB25" s="107">
        <v>3.7</v>
      </c>
      <c r="AC25" s="107">
        <v>1.7</v>
      </c>
      <c r="AG25" s="107">
        <v>7.2</v>
      </c>
      <c r="AI25" s="107"/>
      <c r="AJ25" s="107">
        <v>0.9</v>
      </c>
      <c r="AK25" s="107"/>
      <c r="AL25" s="107">
        <v>0.3</v>
      </c>
      <c r="AM25" s="107"/>
    </row>
    <row r="26" spans="1:39" x14ac:dyDescent="0.2">
      <c r="A26" s="107">
        <v>240</v>
      </c>
      <c r="B26" s="107">
        <v>7</v>
      </c>
      <c r="C26" s="107">
        <v>26.7</v>
      </c>
      <c r="D26" s="107">
        <v>2261.1</v>
      </c>
      <c r="E26" s="107">
        <v>767.9</v>
      </c>
      <c r="F26" s="107">
        <v>91.8</v>
      </c>
      <c r="G26" s="107">
        <v>1926.2</v>
      </c>
      <c r="H26" s="107">
        <v>8.6</v>
      </c>
      <c r="I26" s="107">
        <v>34.9</v>
      </c>
      <c r="J26" s="107">
        <v>0.4</v>
      </c>
      <c r="K26" s="107">
        <v>0.3</v>
      </c>
      <c r="L26" s="107">
        <v>0.1</v>
      </c>
      <c r="N26" s="107">
        <v>5.0999999999999996</v>
      </c>
      <c r="P26" s="107">
        <v>0.1</v>
      </c>
      <c r="W26" s="107">
        <v>4.5</v>
      </c>
      <c r="X26" s="107">
        <v>3.2</v>
      </c>
      <c r="AA26" s="107">
        <v>2.5</v>
      </c>
      <c r="AB26" s="107">
        <v>5.0999999999999996</v>
      </c>
      <c r="AC26" s="107">
        <v>2.2000000000000002</v>
      </c>
      <c r="AF26" s="107">
        <v>0.2</v>
      </c>
      <c r="AG26" s="107">
        <v>9.8000000000000007</v>
      </c>
      <c r="AI26" s="107"/>
      <c r="AJ26" s="107">
        <v>1.4</v>
      </c>
      <c r="AK26" s="107">
        <v>0.1</v>
      </c>
      <c r="AL26" s="107"/>
      <c r="AM26" s="107"/>
    </row>
    <row r="27" spans="1:39" x14ac:dyDescent="0.2">
      <c r="A27" s="107">
        <v>250</v>
      </c>
      <c r="B27" s="107">
        <v>2.4</v>
      </c>
      <c r="C27" s="107">
        <v>59.8</v>
      </c>
      <c r="D27" s="107">
        <v>1875.9</v>
      </c>
      <c r="E27" s="107">
        <v>706.4</v>
      </c>
      <c r="F27" s="107">
        <v>84.7</v>
      </c>
      <c r="G27" s="107">
        <v>1667.6</v>
      </c>
      <c r="H27" s="107">
        <v>7.7</v>
      </c>
      <c r="I27" s="107">
        <v>26.8</v>
      </c>
      <c r="J27" s="107">
        <v>1.5</v>
      </c>
      <c r="K27" s="107">
        <v>0.4</v>
      </c>
      <c r="N27" s="107">
        <v>5.2</v>
      </c>
      <c r="P27" s="107">
        <v>2.2000000000000002</v>
      </c>
      <c r="Q27" s="107">
        <v>3.7</v>
      </c>
      <c r="R27" s="107">
        <v>7.4</v>
      </c>
      <c r="V27" s="107">
        <v>1.3</v>
      </c>
      <c r="W27" s="107">
        <v>4.8</v>
      </c>
      <c r="X27" s="107">
        <v>3.1</v>
      </c>
      <c r="Y27" s="107">
        <v>0.4</v>
      </c>
      <c r="Z27" s="107">
        <v>0.7</v>
      </c>
      <c r="AA27" s="107">
        <v>1.3</v>
      </c>
      <c r="AB27" s="107">
        <v>1.1000000000000001</v>
      </c>
      <c r="AC27" s="107">
        <v>2.6</v>
      </c>
      <c r="AG27" s="107">
        <v>6.7</v>
      </c>
      <c r="AI27" s="107"/>
      <c r="AJ27" s="107">
        <v>1.2</v>
      </c>
      <c r="AK27" s="107"/>
      <c r="AL27" s="107">
        <v>0.5</v>
      </c>
      <c r="AM27" s="107"/>
    </row>
    <row r="28" spans="1:39" x14ac:dyDescent="0.2">
      <c r="A28" s="107">
        <v>260</v>
      </c>
      <c r="B28" s="107">
        <v>4.4000000000000004</v>
      </c>
      <c r="C28" s="107">
        <v>42.9</v>
      </c>
      <c r="D28" s="107">
        <v>1272.4000000000001</v>
      </c>
      <c r="E28" s="107">
        <v>723.1</v>
      </c>
      <c r="F28" s="107">
        <v>93.7</v>
      </c>
      <c r="G28" s="107">
        <v>1697.5</v>
      </c>
      <c r="H28" s="107">
        <v>8.5</v>
      </c>
      <c r="I28" s="107">
        <v>26.9</v>
      </c>
      <c r="J28" s="107">
        <v>0.9</v>
      </c>
      <c r="K28" s="107">
        <v>0.1</v>
      </c>
      <c r="L28" s="107">
        <v>0.4</v>
      </c>
      <c r="N28" s="107">
        <v>6.4</v>
      </c>
      <c r="P28" s="107">
        <v>0.4</v>
      </c>
      <c r="Q28" s="107">
        <v>3.2</v>
      </c>
      <c r="R28" s="107">
        <v>9</v>
      </c>
      <c r="W28" s="107">
        <v>1.9</v>
      </c>
      <c r="X28" s="107">
        <v>0.6</v>
      </c>
      <c r="AA28" s="107">
        <v>2.6</v>
      </c>
      <c r="AC28" s="107">
        <v>2.8</v>
      </c>
      <c r="AF28" s="107">
        <v>0.5</v>
      </c>
      <c r="AG28" s="107">
        <v>5.9</v>
      </c>
      <c r="AI28" s="107"/>
      <c r="AJ28" s="107">
        <v>1.2</v>
      </c>
      <c r="AK28" s="107">
        <v>0.1</v>
      </c>
      <c r="AL28" s="107">
        <v>0.6</v>
      </c>
      <c r="AM28" s="107"/>
    </row>
    <row r="29" spans="1:39" x14ac:dyDescent="0.2">
      <c r="A29" s="107">
        <v>280</v>
      </c>
      <c r="B29" s="107">
        <v>7.8</v>
      </c>
      <c r="C29" s="107">
        <v>26.7</v>
      </c>
      <c r="D29" s="107">
        <v>1923.3</v>
      </c>
      <c r="E29" s="107">
        <v>846.9</v>
      </c>
      <c r="F29" s="107">
        <v>109.2</v>
      </c>
      <c r="G29" s="107">
        <v>1968.2</v>
      </c>
      <c r="H29" s="107">
        <v>10.9</v>
      </c>
      <c r="I29" s="107">
        <v>49.2</v>
      </c>
      <c r="J29" s="107">
        <v>0.5</v>
      </c>
      <c r="N29" s="107">
        <v>4.2</v>
      </c>
      <c r="P29" s="107">
        <v>3.4</v>
      </c>
      <c r="Q29" s="107">
        <v>0.4</v>
      </c>
      <c r="R29" s="107">
        <v>0.4</v>
      </c>
      <c r="V29" s="107">
        <v>1.1000000000000001</v>
      </c>
      <c r="X29" s="107">
        <v>1.7</v>
      </c>
      <c r="Z29" s="107">
        <v>0.4</v>
      </c>
      <c r="AA29" s="107">
        <v>4.5999999999999996</v>
      </c>
      <c r="AC29" s="107">
        <v>0.4</v>
      </c>
      <c r="AE29" s="107">
        <v>0.2</v>
      </c>
      <c r="AG29" s="107">
        <v>7.8</v>
      </c>
      <c r="AI29" s="107"/>
      <c r="AJ29" s="107">
        <v>0.2</v>
      </c>
      <c r="AK29" s="107"/>
      <c r="AL29" s="107">
        <v>0.4</v>
      </c>
      <c r="AM29" s="107"/>
    </row>
    <row r="30" spans="1:39" x14ac:dyDescent="0.2">
      <c r="A30" s="107">
        <v>290</v>
      </c>
      <c r="B30" s="107">
        <v>9</v>
      </c>
      <c r="C30" s="107">
        <v>26.6</v>
      </c>
      <c r="D30" s="107">
        <v>1821.6</v>
      </c>
      <c r="E30" s="107">
        <v>859.3</v>
      </c>
      <c r="F30" s="107">
        <v>107.9</v>
      </c>
      <c r="G30" s="107">
        <v>2017.4</v>
      </c>
      <c r="H30" s="107">
        <v>13.3</v>
      </c>
      <c r="I30" s="107">
        <v>40.299999999999997</v>
      </c>
      <c r="J30" s="107">
        <v>0.4</v>
      </c>
      <c r="K30" s="107">
        <v>0.1</v>
      </c>
      <c r="N30" s="107">
        <v>4.5</v>
      </c>
      <c r="P30" s="107">
        <v>1.7</v>
      </c>
      <c r="Q30" s="107">
        <v>0.2</v>
      </c>
      <c r="T30" s="107">
        <v>0.1</v>
      </c>
      <c r="V30" s="107">
        <v>0.6</v>
      </c>
      <c r="X30" s="107">
        <v>0.6</v>
      </c>
      <c r="AA30" s="107">
        <v>4.3</v>
      </c>
      <c r="AC30" s="107">
        <v>0.3</v>
      </c>
      <c r="AE30" s="107">
        <v>0.6</v>
      </c>
      <c r="AG30" s="107">
        <v>9</v>
      </c>
      <c r="AI30" s="107"/>
      <c r="AJ30" s="107">
        <v>0.4</v>
      </c>
      <c r="AK30" s="107"/>
      <c r="AL30" s="107">
        <v>0.3</v>
      </c>
      <c r="AM30" s="107"/>
    </row>
    <row r="31" spans="1:39" x14ac:dyDescent="0.2">
      <c r="A31" s="107">
        <v>300</v>
      </c>
      <c r="B31" s="107">
        <v>9</v>
      </c>
      <c r="C31" s="107">
        <v>30.5</v>
      </c>
      <c r="D31" s="107">
        <v>1912.3</v>
      </c>
      <c r="E31" s="107">
        <v>712.6</v>
      </c>
      <c r="F31" s="107">
        <v>102.1</v>
      </c>
      <c r="G31" s="107">
        <v>1936.6</v>
      </c>
      <c r="H31" s="107">
        <v>10.3</v>
      </c>
      <c r="I31" s="107">
        <v>194.9</v>
      </c>
      <c r="J31" s="107">
        <v>0.5</v>
      </c>
      <c r="K31" s="107">
        <v>0.5</v>
      </c>
      <c r="N31" s="107">
        <v>5.6</v>
      </c>
      <c r="P31" s="107">
        <v>2</v>
      </c>
      <c r="Q31" s="107">
        <v>0.2</v>
      </c>
      <c r="T31" s="107">
        <v>0.1</v>
      </c>
      <c r="V31" s="107">
        <v>1</v>
      </c>
      <c r="W31" s="107">
        <v>2.2000000000000002</v>
      </c>
      <c r="X31" s="107">
        <v>2.4</v>
      </c>
      <c r="Y31" s="107">
        <v>0.8</v>
      </c>
      <c r="AA31" s="107">
        <v>0.8</v>
      </c>
      <c r="AC31" s="107">
        <v>1.2</v>
      </c>
      <c r="AG31" s="107">
        <v>7.9</v>
      </c>
      <c r="AI31" s="107"/>
      <c r="AJ31" s="107">
        <v>1.5</v>
      </c>
      <c r="AK31" s="107">
        <v>0.2</v>
      </c>
      <c r="AL31" s="107">
        <v>0.4</v>
      </c>
      <c r="AM31" s="107"/>
    </row>
    <row r="32" spans="1:39" x14ac:dyDescent="0.2">
      <c r="A32" s="107">
        <v>310</v>
      </c>
      <c r="B32" s="107">
        <v>7.4</v>
      </c>
      <c r="C32" s="107">
        <v>28.8</v>
      </c>
      <c r="D32" s="107">
        <v>2025.3</v>
      </c>
      <c r="E32" s="107">
        <v>815</v>
      </c>
      <c r="F32" s="107">
        <v>102</v>
      </c>
      <c r="G32" s="107">
        <v>1890.5</v>
      </c>
      <c r="H32" s="107">
        <v>8.9</v>
      </c>
      <c r="I32" s="107">
        <v>98.2</v>
      </c>
      <c r="J32" s="107">
        <v>0.5</v>
      </c>
      <c r="K32" s="107">
        <v>0.2</v>
      </c>
      <c r="L32" s="107">
        <v>0.7</v>
      </c>
      <c r="N32" s="107">
        <v>3.2</v>
      </c>
      <c r="P32" s="107">
        <v>6</v>
      </c>
      <c r="Q32" s="107">
        <v>0.2</v>
      </c>
      <c r="V32" s="107">
        <v>1.7</v>
      </c>
      <c r="X32" s="107">
        <v>2.4</v>
      </c>
      <c r="Y32" s="107">
        <v>0.4</v>
      </c>
      <c r="AA32" s="107">
        <v>0.9</v>
      </c>
      <c r="AB32" s="107">
        <v>0.8</v>
      </c>
      <c r="AC32" s="107">
        <v>2.8</v>
      </c>
      <c r="AD32" s="107">
        <v>1.9</v>
      </c>
      <c r="AE32" s="107">
        <v>0.8</v>
      </c>
      <c r="AF32" s="107">
        <v>0.6</v>
      </c>
      <c r="AG32" s="107">
        <v>8.6</v>
      </c>
      <c r="AI32" s="107"/>
      <c r="AJ32" s="107">
        <v>1.7</v>
      </c>
      <c r="AK32" s="107">
        <v>0.5</v>
      </c>
      <c r="AL32" s="107">
        <v>0.5</v>
      </c>
      <c r="AM32" s="107"/>
    </row>
    <row r="33" spans="1:39" x14ac:dyDescent="0.2">
      <c r="A33" s="107">
        <v>320</v>
      </c>
      <c r="B33" s="107">
        <v>6.5</v>
      </c>
      <c r="C33" s="107">
        <v>24.9</v>
      </c>
      <c r="D33" s="107">
        <v>1719.6</v>
      </c>
      <c r="E33" s="107">
        <v>1013</v>
      </c>
      <c r="F33" s="107">
        <v>99.8</v>
      </c>
      <c r="G33" s="107">
        <v>1742</v>
      </c>
      <c r="H33" s="107">
        <v>9</v>
      </c>
      <c r="I33" s="107">
        <v>71.7</v>
      </c>
      <c r="J33" s="107">
        <v>0.2</v>
      </c>
      <c r="K33" s="107">
        <v>0.2</v>
      </c>
      <c r="L33" s="107">
        <v>0.8</v>
      </c>
      <c r="N33" s="107">
        <v>2.9</v>
      </c>
      <c r="P33" s="107">
        <v>3</v>
      </c>
      <c r="Q33" s="107">
        <v>0.2</v>
      </c>
      <c r="V33" s="107">
        <v>1.8</v>
      </c>
      <c r="W33" s="107">
        <v>0.5</v>
      </c>
      <c r="X33" s="107">
        <v>3.1</v>
      </c>
      <c r="AB33" s="107">
        <v>1.1000000000000001</v>
      </c>
      <c r="AC33" s="107">
        <v>3.8</v>
      </c>
      <c r="AE33" s="107">
        <v>0.4</v>
      </c>
      <c r="AF33" s="107">
        <v>0.6</v>
      </c>
      <c r="AG33" s="107">
        <v>7.4</v>
      </c>
      <c r="AI33" s="107"/>
      <c r="AJ33" s="107">
        <v>1.1000000000000001</v>
      </c>
      <c r="AK33" s="107">
        <v>0.4</v>
      </c>
      <c r="AL33" s="107">
        <v>0.6</v>
      </c>
      <c r="AM33" s="107"/>
    </row>
    <row r="34" spans="1:39" x14ac:dyDescent="0.2">
      <c r="A34" s="107">
        <v>330</v>
      </c>
      <c r="B34" s="107">
        <v>7.2</v>
      </c>
      <c r="C34" s="107">
        <v>28.7</v>
      </c>
      <c r="D34" s="107">
        <v>1960.7</v>
      </c>
      <c r="E34" s="107">
        <v>775.8</v>
      </c>
      <c r="F34" s="107">
        <v>100.4</v>
      </c>
      <c r="G34" s="107">
        <v>1901.6</v>
      </c>
      <c r="H34" s="107">
        <v>12.4</v>
      </c>
      <c r="I34" s="107">
        <v>36.9</v>
      </c>
      <c r="J34" s="107">
        <v>0.3</v>
      </c>
      <c r="K34" s="107">
        <v>0.2</v>
      </c>
      <c r="N34" s="107">
        <v>3.9</v>
      </c>
      <c r="P34" s="107">
        <v>3.5</v>
      </c>
      <c r="Q34" s="107">
        <v>0.5</v>
      </c>
      <c r="R34" s="107">
        <v>0.4</v>
      </c>
      <c r="T34" s="107">
        <v>0.2</v>
      </c>
      <c r="V34" s="107">
        <v>0.5</v>
      </c>
      <c r="X34" s="107">
        <v>2.5</v>
      </c>
      <c r="AA34" s="107">
        <v>0.2</v>
      </c>
      <c r="AE34" s="107">
        <v>0.1</v>
      </c>
      <c r="AG34" s="107">
        <v>9.5</v>
      </c>
      <c r="AI34" s="107"/>
      <c r="AJ34" s="107">
        <v>0.7</v>
      </c>
      <c r="AK34" s="107"/>
      <c r="AL34" s="107"/>
      <c r="AM34" s="107"/>
    </row>
    <row r="35" spans="1:39" x14ac:dyDescent="0.2">
      <c r="A35" s="107">
        <v>340</v>
      </c>
      <c r="B35" s="107">
        <v>8.6</v>
      </c>
      <c r="C35" s="107">
        <v>31.5</v>
      </c>
      <c r="D35" s="107">
        <v>1807.2</v>
      </c>
      <c r="E35" s="107">
        <v>815.7</v>
      </c>
      <c r="F35" s="107">
        <v>105.5</v>
      </c>
      <c r="G35" s="107">
        <v>2010.5</v>
      </c>
      <c r="H35" s="107">
        <v>11.8</v>
      </c>
      <c r="I35" s="107">
        <v>37.700000000000003</v>
      </c>
      <c r="J35" s="107">
        <v>0.3</v>
      </c>
      <c r="K35" s="107">
        <v>0.3</v>
      </c>
      <c r="N35" s="107">
        <v>3.5</v>
      </c>
      <c r="P35" s="107">
        <v>0.3</v>
      </c>
      <c r="Q35" s="107">
        <v>0.3</v>
      </c>
      <c r="T35" s="107">
        <v>0.1</v>
      </c>
      <c r="V35" s="107">
        <v>0.3</v>
      </c>
      <c r="W35" s="107">
        <v>2.1</v>
      </c>
      <c r="X35" s="107">
        <v>3</v>
      </c>
      <c r="Y35" s="107">
        <v>0.6</v>
      </c>
      <c r="Z35" s="107">
        <v>1.2</v>
      </c>
      <c r="AA35" s="107">
        <v>1.5</v>
      </c>
      <c r="AC35" s="107">
        <v>2.8</v>
      </c>
      <c r="AD35" s="107">
        <v>1.7</v>
      </c>
      <c r="AG35" s="107">
        <v>10.4</v>
      </c>
      <c r="AI35" s="107"/>
      <c r="AJ35" s="107">
        <v>0.9</v>
      </c>
      <c r="AK35" s="107"/>
      <c r="AL35" s="107">
        <v>0.3</v>
      </c>
      <c r="AM35" s="107"/>
    </row>
    <row r="36" spans="1:39" x14ac:dyDescent="0.2">
      <c r="A36" s="107">
        <v>350</v>
      </c>
      <c r="B36" s="107">
        <v>8.1999999999999993</v>
      </c>
      <c r="C36" s="107">
        <v>28.6</v>
      </c>
      <c r="D36" s="107">
        <v>1588.5</v>
      </c>
      <c r="E36" s="107">
        <v>814.4</v>
      </c>
      <c r="F36" s="107">
        <v>103.9</v>
      </c>
      <c r="G36" s="107">
        <v>1948.6</v>
      </c>
      <c r="H36" s="107">
        <v>12.2</v>
      </c>
      <c r="I36" s="107">
        <v>40.5</v>
      </c>
      <c r="J36" s="107">
        <v>0.5</v>
      </c>
      <c r="K36" s="107">
        <v>0.3</v>
      </c>
      <c r="N36" s="107">
        <v>3.5</v>
      </c>
      <c r="P36" s="107">
        <v>0.3</v>
      </c>
      <c r="Q36" s="107">
        <v>0.3</v>
      </c>
      <c r="W36" s="107">
        <v>4.5</v>
      </c>
      <c r="X36" s="107">
        <v>3.1</v>
      </c>
      <c r="AA36" s="107">
        <v>3.4</v>
      </c>
      <c r="AC36" s="107">
        <v>4.3</v>
      </c>
      <c r="AF36" s="107">
        <v>0.3</v>
      </c>
      <c r="AG36" s="107">
        <v>10.8</v>
      </c>
      <c r="AI36" s="107"/>
      <c r="AJ36" s="107"/>
      <c r="AK36" s="107"/>
      <c r="AL36" s="107"/>
      <c r="AM36" s="107"/>
    </row>
    <row r="37" spans="1:39" x14ac:dyDescent="0.2">
      <c r="A37" s="107">
        <v>360</v>
      </c>
      <c r="B37" s="107">
        <v>7.8</v>
      </c>
      <c r="C37" s="107">
        <v>29.5</v>
      </c>
      <c r="D37" s="107">
        <v>1930.4</v>
      </c>
      <c r="E37" s="107">
        <v>840.9</v>
      </c>
      <c r="F37" s="107">
        <v>108.8</v>
      </c>
      <c r="G37" s="107">
        <v>2023.3</v>
      </c>
      <c r="H37" s="107">
        <v>11.2</v>
      </c>
      <c r="I37" s="107">
        <v>38.299999999999997</v>
      </c>
      <c r="J37" s="107">
        <v>0.2</v>
      </c>
      <c r="K37" s="107">
        <v>0.3</v>
      </c>
      <c r="M37" s="107">
        <v>0.1</v>
      </c>
      <c r="N37" s="107">
        <v>3.1</v>
      </c>
      <c r="P37" s="107">
        <v>0.2</v>
      </c>
      <c r="Q37" s="107">
        <v>0.3</v>
      </c>
      <c r="W37" s="107">
        <v>2</v>
      </c>
      <c r="X37" s="107">
        <v>1.7</v>
      </c>
      <c r="Z37" s="107">
        <v>0.8</v>
      </c>
      <c r="AA37" s="107">
        <v>1</v>
      </c>
      <c r="AE37" s="107">
        <v>0.2</v>
      </c>
      <c r="AG37" s="107">
        <v>9.3000000000000007</v>
      </c>
      <c r="AI37" s="107"/>
      <c r="AJ37" s="107">
        <v>1.4</v>
      </c>
      <c r="AK37" s="107"/>
      <c r="AL37" s="107">
        <v>0.9</v>
      </c>
      <c r="AM37" s="107"/>
    </row>
    <row r="38" spans="1:39" x14ac:dyDescent="0.2">
      <c r="A38" s="107">
        <v>370</v>
      </c>
      <c r="B38" s="107">
        <v>7.8</v>
      </c>
      <c r="C38" s="107">
        <v>29</v>
      </c>
      <c r="D38" s="107">
        <v>1852.9</v>
      </c>
      <c r="E38" s="107">
        <v>870.9</v>
      </c>
      <c r="F38" s="107">
        <v>107</v>
      </c>
      <c r="G38" s="107">
        <v>1943</v>
      </c>
      <c r="H38" s="107">
        <v>14.6</v>
      </c>
      <c r="I38" s="107">
        <v>44</v>
      </c>
      <c r="J38" s="107">
        <v>0.4</v>
      </c>
      <c r="K38" s="107">
        <v>0.4</v>
      </c>
      <c r="N38" s="107">
        <v>3.4</v>
      </c>
      <c r="P38" s="107">
        <v>2.4</v>
      </c>
      <c r="Q38" s="107">
        <v>0.3</v>
      </c>
      <c r="V38" s="107">
        <v>1</v>
      </c>
      <c r="W38" s="107">
        <v>0.4</v>
      </c>
      <c r="X38" s="107">
        <v>1.9</v>
      </c>
      <c r="AA38" s="107">
        <v>3</v>
      </c>
      <c r="AC38" s="107">
        <v>0.2</v>
      </c>
      <c r="AD38" s="107">
        <v>0.6</v>
      </c>
      <c r="AG38" s="107">
        <v>8.3000000000000007</v>
      </c>
      <c r="AI38" s="107"/>
      <c r="AJ38" s="107">
        <v>0.7</v>
      </c>
      <c r="AK38" s="107"/>
      <c r="AL38" s="107"/>
      <c r="AM38" s="107"/>
    </row>
    <row r="39" spans="1:39" x14ac:dyDescent="0.2">
      <c r="A39" s="107">
        <v>380</v>
      </c>
      <c r="B39" s="107">
        <v>5.9</v>
      </c>
      <c r="C39" s="107">
        <v>20.5</v>
      </c>
      <c r="D39" s="107">
        <v>1506.1</v>
      </c>
      <c r="E39" s="107">
        <v>858.6</v>
      </c>
      <c r="F39" s="107">
        <v>111.9</v>
      </c>
      <c r="G39" s="107">
        <v>1994.7</v>
      </c>
      <c r="H39" s="107">
        <v>12.1</v>
      </c>
      <c r="I39" s="107">
        <v>40.6</v>
      </c>
      <c r="J39" s="107">
        <v>0.3</v>
      </c>
      <c r="K39" s="107">
        <v>0.1</v>
      </c>
      <c r="N39" s="107">
        <v>4.4000000000000004</v>
      </c>
      <c r="P39" s="107">
        <v>0.8</v>
      </c>
      <c r="Q39" s="107">
        <v>0.3</v>
      </c>
      <c r="T39" s="107">
        <v>0.1</v>
      </c>
      <c r="V39" s="107">
        <v>0.8</v>
      </c>
      <c r="W39" s="107">
        <v>31</v>
      </c>
      <c r="X39" s="107">
        <v>5.2</v>
      </c>
      <c r="Y39" s="107">
        <v>0.9</v>
      </c>
      <c r="Z39" s="107">
        <v>3.5</v>
      </c>
      <c r="AA39" s="107">
        <v>1.9</v>
      </c>
      <c r="AB39" s="107">
        <v>0.8</v>
      </c>
      <c r="AC39" s="107">
        <v>0.5</v>
      </c>
      <c r="AD39" s="107">
        <v>3.2</v>
      </c>
      <c r="AG39" s="107">
        <v>10.8</v>
      </c>
      <c r="AI39" s="107"/>
      <c r="AJ39" s="107">
        <v>0.4</v>
      </c>
      <c r="AK39" s="107"/>
      <c r="AL39" s="107">
        <v>0.1</v>
      </c>
      <c r="AM39" s="107"/>
    </row>
    <row r="40" spans="1:39" x14ac:dyDescent="0.2">
      <c r="A40" s="107">
        <v>390</v>
      </c>
      <c r="B40" s="107">
        <v>6.9</v>
      </c>
      <c r="C40" s="107">
        <v>22.5</v>
      </c>
      <c r="D40" s="107">
        <v>1386.6</v>
      </c>
      <c r="E40" s="107">
        <v>823.6</v>
      </c>
      <c r="F40" s="107">
        <v>110.1</v>
      </c>
      <c r="G40" s="107">
        <v>2026.7</v>
      </c>
      <c r="H40" s="107">
        <v>12.5</v>
      </c>
      <c r="I40" s="107">
        <v>39.799999999999997</v>
      </c>
      <c r="J40" s="107">
        <v>0.4</v>
      </c>
      <c r="K40" s="107">
        <v>0.2</v>
      </c>
      <c r="N40" s="107">
        <v>4.0999999999999996</v>
      </c>
      <c r="P40" s="107">
        <v>0.5</v>
      </c>
      <c r="Q40" s="107">
        <v>0.2</v>
      </c>
      <c r="W40" s="107">
        <v>1</v>
      </c>
      <c r="X40" s="107">
        <v>1.9</v>
      </c>
      <c r="AA40" s="107">
        <v>2.1</v>
      </c>
      <c r="AC40" s="107">
        <v>3.4</v>
      </c>
      <c r="AG40" s="107">
        <v>9.4</v>
      </c>
      <c r="AI40" s="107"/>
      <c r="AJ40" s="107">
        <v>0.9</v>
      </c>
      <c r="AK40" s="107"/>
      <c r="AL40" s="107">
        <v>0.3</v>
      </c>
      <c r="AM40" s="107"/>
    </row>
    <row r="41" spans="1:39" x14ac:dyDescent="0.2">
      <c r="A41" s="107">
        <v>400</v>
      </c>
      <c r="B41" s="107">
        <v>8.3000000000000007</v>
      </c>
      <c r="C41" s="107">
        <v>29.6</v>
      </c>
      <c r="D41" s="107">
        <v>1736.2</v>
      </c>
      <c r="E41" s="107">
        <v>924.5</v>
      </c>
      <c r="F41" s="107">
        <v>119.7</v>
      </c>
      <c r="G41" s="107">
        <v>2104.1999999999998</v>
      </c>
      <c r="H41" s="107">
        <v>18.399999999999999</v>
      </c>
      <c r="I41" s="107">
        <v>53.1</v>
      </c>
      <c r="J41" s="107">
        <v>0.4</v>
      </c>
      <c r="K41" s="107">
        <v>0.3</v>
      </c>
      <c r="N41" s="107">
        <v>4.2</v>
      </c>
      <c r="P41" s="107">
        <v>0.4</v>
      </c>
      <c r="Q41" s="107">
        <v>0.3</v>
      </c>
      <c r="X41" s="107">
        <v>4.5</v>
      </c>
      <c r="Z41" s="107">
        <v>0.9</v>
      </c>
      <c r="AA41" s="107">
        <v>0.5</v>
      </c>
      <c r="AB41" s="107">
        <v>5.2</v>
      </c>
      <c r="AC41" s="107">
        <v>3.5</v>
      </c>
      <c r="AD41" s="107">
        <v>2</v>
      </c>
      <c r="AF41" s="107">
        <v>0.5</v>
      </c>
      <c r="AG41" s="107">
        <v>13.4</v>
      </c>
      <c r="AI41" s="107"/>
      <c r="AJ41" s="107">
        <v>0.9</v>
      </c>
      <c r="AK41" s="107">
        <v>0.1</v>
      </c>
      <c r="AL41" s="107">
        <v>0.8</v>
      </c>
      <c r="AM41" s="107"/>
    </row>
    <row r="43" spans="1:39" x14ac:dyDescent="0.2">
      <c r="AI43" s="107"/>
      <c r="AJ43" s="107"/>
      <c r="AK43" s="107"/>
      <c r="AL43" s="107"/>
      <c r="AM43" s="107"/>
    </row>
    <row r="44" spans="1:39" x14ac:dyDescent="0.2">
      <c r="AI44" s="107"/>
      <c r="AJ44" s="107"/>
      <c r="AK44" s="107"/>
      <c r="AL44" s="107"/>
      <c r="AM44" s="107"/>
    </row>
    <row r="45" spans="1:39" x14ac:dyDescent="0.2">
      <c r="AI45" s="107"/>
      <c r="AJ45" s="107"/>
      <c r="AK45" s="107"/>
      <c r="AL45" s="107"/>
      <c r="AM45" s="107"/>
    </row>
    <row r="46" spans="1:39" x14ac:dyDescent="0.2">
      <c r="AI46" s="107"/>
      <c r="AJ46" s="107"/>
      <c r="AK46" s="107"/>
      <c r="AL46" s="107"/>
      <c r="AM46" s="107"/>
    </row>
    <row r="47" spans="1:39" x14ac:dyDescent="0.2">
      <c r="AI47" s="107"/>
      <c r="AJ47" s="107"/>
      <c r="AK47" s="107"/>
      <c r="AL47" s="107"/>
      <c r="AM47" s="107"/>
    </row>
    <row r="48" spans="1:39" x14ac:dyDescent="0.2">
      <c r="AI48" s="107"/>
      <c r="AJ48" s="107"/>
      <c r="AK48" s="107"/>
      <c r="AL48" s="107"/>
      <c r="AM48" s="107"/>
    </row>
    <row r="49" spans="35:39" x14ac:dyDescent="0.2">
      <c r="AI49" s="107"/>
      <c r="AJ49" s="107"/>
      <c r="AK49" s="107"/>
      <c r="AL49" s="107"/>
      <c r="AM49" s="107"/>
    </row>
    <row r="50" spans="35:39" x14ac:dyDescent="0.2">
      <c r="AI50" s="107"/>
      <c r="AJ50" s="107"/>
      <c r="AK50" s="107"/>
      <c r="AL50" s="107"/>
      <c r="AM50" s="107"/>
    </row>
    <row r="51" spans="35:39" x14ac:dyDescent="0.2">
      <c r="AI51" s="107"/>
      <c r="AJ51" s="107"/>
      <c r="AK51" s="107"/>
      <c r="AL51" s="107"/>
      <c r="AM51" s="107"/>
    </row>
    <row r="52" spans="35:39" x14ac:dyDescent="0.2">
      <c r="AI52" s="107"/>
      <c r="AJ52" s="107"/>
      <c r="AK52" s="107"/>
      <c r="AL52" s="107"/>
      <c r="AM52" s="107"/>
    </row>
    <row r="53" spans="35:39" x14ac:dyDescent="0.2">
      <c r="AI53" s="107"/>
      <c r="AJ53" s="107"/>
      <c r="AK53" s="107"/>
      <c r="AL53" s="107"/>
      <c r="AM53" s="107"/>
    </row>
    <row r="54" spans="35:39" x14ac:dyDescent="0.2">
      <c r="AI54" s="107"/>
      <c r="AJ54" s="107"/>
      <c r="AK54" s="107"/>
      <c r="AL54" s="107"/>
      <c r="AM54" s="107"/>
    </row>
    <row r="55" spans="35:39" x14ac:dyDescent="0.2">
      <c r="AI55" s="107"/>
      <c r="AJ55" s="107"/>
      <c r="AK55" s="107"/>
      <c r="AL55" s="107"/>
      <c r="AM55" s="107"/>
    </row>
    <row r="56" spans="35:39" x14ac:dyDescent="0.2">
      <c r="AI56" s="107"/>
      <c r="AJ56" s="107"/>
      <c r="AK56" s="107"/>
      <c r="AL56" s="107"/>
      <c r="AM56" s="107"/>
    </row>
    <row r="57" spans="35:39" x14ac:dyDescent="0.2">
      <c r="AI57" s="107"/>
      <c r="AJ57" s="107"/>
      <c r="AK57" s="107"/>
      <c r="AL57" s="107"/>
      <c r="AM57" s="107"/>
    </row>
    <row r="58" spans="35:39" x14ac:dyDescent="0.2">
      <c r="AI58" s="107"/>
      <c r="AJ58" s="107"/>
      <c r="AK58" s="107"/>
      <c r="AL58" s="107"/>
      <c r="AM58" s="107"/>
    </row>
    <row r="59" spans="35:39" x14ac:dyDescent="0.2">
      <c r="AI59" s="107"/>
      <c r="AJ59" s="107"/>
      <c r="AK59" s="107"/>
      <c r="AL59" s="107"/>
      <c r="AM59" s="107"/>
    </row>
    <row r="60" spans="35:39" x14ac:dyDescent="0.2">
      <c r="AI60" s="107"/>
      <c r="AJ60" s="107"/>
      <c r="AK60" s="107"/>
      <c r="AL60" s="107"/>
      <c r="AM60" s="107"/>
    </row>
    <row r="61" spans="35:39" x14ac:dyDescent="0.2">
      <c r="AI61" s="107"/>
      <c r="AJ61" s="107"/>
      <c r="AK61" s="107"/>
      <c r="AL61" s="107"/>
      <c r="AM61" s="107"/>
    </row>
    <row r="62" spans="35:39" x14ac:dyDescent="0.2">
      <c r="AI62" s="107"/>
      <c r="AJ62" s="107"/>
      <c r="AK62" s="107"/>
      <c r="AL62" s="107"/>
      <c r="AM62" s="107"/>
    </row>
    <row r="63" spans="35:39" x14ac:dyDescent="0.2">
      <c r="AI63" s="107"/>
      <c r="AJ63" s="107"/>
      <c r="AK63" s="107"/>
      <c r="AL63" s="107"/>
      <c r="AM63" s="107"/>
    </row>
    <row r="64" spans="35:39" x14ac:dyDescent="0.2">
      <c r="AI64" s="107"/>
      <c r="AJ64" s="107"/>
      <c r="AK64" s="107"/>
      <c r="AL64" s="107"/>
      <c r="AM64" s="107"/>
    </row>
    <row r="65" spans="35:39" x14ac:dyDescent="0.2">
      <c r="AI65" s="107"/>
      <c r="AJ65" s="107"/>
      <c r="AK65" s="107"/>
      <c r="AL65" s="107"/>
      <c r="AM65" s="107"/>
    </row>
    <row r="66" spans="35:39" x14ac:dyDescent="0.2">
      <c r="AI66" s="107"/>
      <c r="AJ66" s="107"/>
      <c r="AK66" s="107"/>
      <c r="AL66" s="107"/>
      <c r="AM66" s="107"/>
    </row>
    <row r="67" spans="35:39" x14ac:dyDescent="0.2">
      <c r="AI67" s="107"/>
      <c r="AJ67" s="107"/>
      <c r="AK67" s="107"/>
      <c r="AL67" s="107"/>
      <c r="AM67" s="107"/>
    </row>
    <row r="68" spans="35:39" x14ac:dyDescent="0.2">
      <c r="AI68" s="107"/>
      <c r="AJ68" s="107"/>
      <c r="AK68" s="107"/>
      <c r="AL68" s="107"/>
      <c r="AM68" s="107"/>
    </row>
    <row r="69" spans="35:39" x14ac:dyDescent="0.2">
      <c r="AI69" s="107"/>
      <c r="AJ69" s="107"/>
      <c r="AK69" s="107"/>
      <c r="AL69" s="107"/>
      <c r="AM69" s="107"/>
    </row>
    <row r="70" spans="35:39" x14ac:dyDescent="0.2">
      <c r="AI70" s="107"/>
      <c r="AJ70" s="107"/>
      <c r="AK70" s="107"/>
      <c r="AL70" s="107"/>
      <c r="AM70" s="107"/>
    </row>
    <row r="71" spans="35:39" x14ac:dyDescent="0.2">
      <c r="AI71" s="107"/>
      <c r="AJ71" s="107"/>
      <c r="AK71" s="107"/>
      <c r="AL71" s="107"/>
      <c r="AM71" s="107"/>
    </row>
    <row r="72" spans="35:39" x14ac:dyDescent="0.2">
      <c r="AI72" s="107"/>
      <c r="AJ72" s="107"/>
      <c r="AK72" s="107"/>
      <c r="AL72" s="107"/>
      <c r="AM72" s="107"/>
    </row>
    <row r="73" spans="35:39" x14ac:dyDescent="0.2">
      <c r="AI73" s="107"/>
      <c r="AJ73" s="107"/>
      <c r="AK73" s="107"/>
      <c r="AL73" s="107"/>
      <c r="AM73" s="107"/>
    </row>
    <row r="74" spans="35:39" x14ac:dyDescent="0.2">
      <c r="AI74" s="107"/>
      <c r="AJ74" s="107"/>
      <c r="AK74" s="107"/>
      <c r="AL74" s="107"/>
      <c r="AM74" s="107"/>
    </row>
    <row r="75" spans="35:39" x14ac:dyDescent="0.2">
      <c r="AI75" s="107"/>
      <c r="AJ75" s="107"/>
      <c r="AK75" s="107"/>
      <c r="AL75" s="107"/>
      <c r="AM75" s="107"/>
    </row>
    <row r="76" spans="35:39" x14ac:dyDescent="0.2">
      <c r="AI76" s="107"/>
      <c r="AJ76" s="107"/>
      <c r="AK76" s="107"/>
      <c r="AL76" s="107"/>
      <c r="AM76" s="107"/>
    </row>
    <row r="77" spans="35:39" x14ac:dyDescent="0.2">
      <c r="AI77" s="107"/>
      <c r="AJ77" s="107"/>
      <c r="AK77" s="107"/>
      <c r="AL77" s="107"/>
      <c r="AM77" s="107"/>
    </row>
    <row r="78" spans="35:39" x14ac:dyDescent="0.2">
      <c r="AI78" s="107"/>
      <c r="AJ78" s="107"/>
      <c r="AK78" s="107"/>
      <c r="AL78" s="107"/>
      <c r="AM78" s="107"/>
    </row>
    <row r="79" spans="35:39" x14ac:dyDescent="0.2">
      <c r="AI79" s="107"/>
      <c r="AJ79" s="107"/>
      <c r="AK79" s="107"/>
      <c r="AL79" s="107"/>
      <c r="AM79" s="107"/>
    </row>
    <row r="80" spans="35:39" x14ac:dyDescent="0.2">
      <c r="AI80" s="107"/>
      <c r="AJ80" s="107"/>
      <c r="AK80" s="107"/>
      <c r="AL80" s="107"/>
      <c r="AM80" s="107"/>
    </row>
  </sheetData>
  <sortState ref="A3:BU80">
    <sortCondition ref="A3"/>
  </sortState>
  <mergeCells count="1">
    <mergeCell ref="B1:AM1"/>
  </mergeCells>
  <conditionalFormatting sqref="O2">
    <cfRule type="cellIs" dxfId="0" priority="1" operator="equal">
      <formula>O$78</formula>
    </cfRule>
  </conditionalFormatting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0">
    <tabColor rgb="FFF3AFC8"/>
  </sheetPr>
  <dimension ref="A1:DR342"/>
  <sheetViews>
    <sheetView topLeftCell="B4" workbookViewId="0">
      <selection activeCell="K32" sqref="K32"/>
    </sheetView>
  </sheetViews>
  <sheetFormatPr defaultColWidth="8.85546875" defaultRowHeight="15" x14ac:dyDescent="0.25"/>
  <cols>
    <col min="1" max="1" width="8.85546875" style="62"/>
    <col min="2" max="2" width="12.42578125" style="62" bestFit="1" customWidth="1"/>
    <col min="3" max="3" width="8.85546875" style="62"/>
    <col min="4" max="4" width="8.85546875" style="26"/>
    <col min="5" max="5" width="20.85546875" style="62" customWidth="1"/>
    <col min="6" max="6" width="17.42578125" style="80" bestFit="1" customWidth="1"/>
    <col min="7" max="7" width="8.85546875" style="62"/>
    <col min="8" max="8" width="8.85546875" style="26"/>
    <col min="9" max="9" width="21.140625" style="62" customWidth="1"/>
    <col min="10" max="10" width="8.85546875" style="62"/>
    <col min="11" max="11" width="15" style="62" bestFit="1" customWidth="1"/>
    <col min="12" max="25" width="8.85546875" style="62"/>
    <col min="26" max="26" width="3" style="62" customWidth="1"/>
    <col min="27" max="39" width="9" style="62" bestFit="1" customWidth="1"/>
    <col min="40" max="40" width="8.85546875" style="62"/>
    <col min="41" max="41" width="9.140625" style="62" bestFit="1" customWidth="1"/>
    <col min="42" max="42" width="12.42578125" style="62" bestFit="1" customWidth="1"/>
    <col min="43" max="49" width="9.140625" style="62" bestFit="1" customWidth="1"/>
    <col min="50" max="50" width="11.85546875" style="62" bestFit="1" customWidth="1"/>
    <col min="51" max="53" width="8.85546875" style="62"/>
    <col min="54" max="54" width="12.42578125" style="62" bestFit="1" customWidth="1"/>
    <col min="55" max="71" width="9.140625" style="62" bestFit="1" customWidth="1"/>
    <col min="72" max="72" width="8.85546875" style="62"/>
    <col min="73" max="79" width="9" style="62" bestFit="1" customWidth="1"/>
    <col min="80" max="80" width="8.85546875" style="62"/>
    <col min="81" max="82" width="9" style="62" bestFit="1" customWidth="1"/>
    <col min="83" max="84" width="8.85546875" style="62"/>
    <col min="85" max="85" width="9" style="62" bestFit="1" customWidth="1"/>
    <col min="86" max="86" width="8.85546875" style="62"/>
    <col min="87" max="87" width="9" style="62" bestFit="1" customWidth="1"/>
    <col min="88" max="88" width="12.28515625" style="62" bestFit="1" customWidth="1"/>
    <col min="89" max="96" width="9" style="62" bestFit="1" customWidth="1"/>
    <col min="97" max="99" width="8.85546875" style="62"/>
    <col min="100" max="100" width="12.28515625" style="62" bestFit="1" customWidth="1"/>
    <col min="101" max="117" width="9" style="62" bestFit="1" customWidth="1"/>
    <col min="118" max="118" width="8.85546875" style="62"/>
    <col min="119" max="122" width="9" style="62" bestFit="1" customWidth="1"/>
    <col min="123" max="16384" width="8.85546875" style="62"/>
  </cols>
  <sheetData>
    <row r="1" spans="1:122" x14ac:dyDescent="0.25">
      <c r="B1" s="61"/>
      <c r="C1" s="83" t="s">
        <v>69</v>
      </c>
      <c r="D1" s="84"/>
      <c r="E1" s="85"/>
      <c r="F1" s="79"/>
      <c r="G1" s="86" t="s">
        <v>68</v>
      </c>
      <c r="H1" s="87"/>
      <c r="I1" s="88"/>
      <c r="J1" s="21"/>
    </row>
    <row r="2" spans="1:122" x14ac:dyDescent="0.25">
      <c r="C2" s="92"/>
      <c r="D2" s="92"/>
      <c r="E2" s="93"/>
      <c r="G2" s="86"/>
      <c r="H2" s="87"/>
      <c r="I2" s="88"/>
      <c r="L2" s="62" t="s">
        <v>502</v>
      </c>
    </row>
    <row r="3" spans="1:122" x14ac:dyDescent="0.25">
      <c r="A3" s="78">
        <v>10</v>
      </c>
      <c r="B3" s="52"/>
      <c r="C3" s="89" t="s">
        <v>74</v>
      </c>
      <c r="D3" s="90"/>
      <c r="E3" s="91"/>
      <c r="G3" s="89" t="s">
        <v>237</v>
      </c>
      <c r="H3" s="90"/>
      <c r="I3" s="91"/>
      <c r="L3" s="78" t="s">
        <v>499</v>
      </c>
      <c r="AA3" s="78" t="s">
        <v>500</v>
      </c>
    </row>
    <row r="4" spans="1:122" x14ac:dyDescent="0.25">
      <c r="A4" s="78">
        <f>A3</f>
        <v>10</v>
      </c>
      <c r="C4" s="2" t="s">
        <v>0</v>
      </c>
      <c r="D4" s="3" t="s">
        <v>1</v>
      </c>
      <c r="E4" s="2" t="s">
        <v>2</v>
      </c>
      <c r="G4" s="2" t="s">
        <v>0</v>
      </c>
      <c r="H4" s="3" t="s">
        <v>1</v>
      </c>
      <c r="I4" s="2" t="s">
        <v>2</v>
      </c>
      <c r="AO4" s="62" t="s">
        <v>507</v>
      </c>
      <c r="AV4" s="62">
        <f>2*AH4/61.98</f>
        <v>0</v>
      </c>
      <c r="AY4" s="62">
        <f>2*AK4/152</f>
        <v>0</v>
      </c>
      <c r="AZ4" s="62">
        <f>AL4/74.69</f>
        <v>0</v>
      </c>
      <c r="BC4" s="62" t="s">
        <v>515</v>
      </c>
      <c r="BE4" s="62" t="s">
        <v>515</v>
      </c>
      <c r="BH4" s="62" t="s">
        <v>515</v>
      </c>
      <c r="BI4" s="62" t="s">
        <v>515</v>
      </c>
      <c r="BK4" s="62" t="s">
        <v>527</v>
      </c>
      <c r="BU4" s="78" t="s">
        <v>531</v>
      </c>
      <c r="BV4" s="78"/>
      <c r="BW4" s="78"/>
      <c r="BX4" s="78"/>
      <c r="BY4" s="78"/>
      <c r="BZ4" s="78"/>
      <c r="CA4" s="78"/>
      <c r="CB4" s="78"/>
      <c r="CC4" s="78"/>
      <c r="CD4" s="78"/>
      <c r="CE4" s="78"/>
      <c r="CI4" s="62" t="s">
        <v>507</v>
      </c>
      <c r="CW4" s="62" t="s">
        <v>515</v>
      </c>
      <c r="CY4" s="62" t="s">
        <v>515</v>
      </c>
      <c r="DB4" s="62" t="s">
        <v>515</v>
      </c>
      <c r="DC4" s="62" t="s">
        <v>515</v>
      </c>
      <c r="DE4" s="62" t="s">
        <v>527</v>
      </c>
    </row>
    <row r="5" spans="1:122" x14ac:dyDescent="0.25">
      <c r="A5" s="78">
        <f>A4</f>
        <v>10</v>
      </c>
      <c r="B5" s="82" t="str">
        <f>A5&amp;" semi "&amp;C5</f>
        <v>10 semi Na2O</v>
      </c>
      <c r="C5" s="13" t="s">
        <v>26</v>
      </c>
      <c r="D5" s="5">
        <v>0.39689999999999998</v>
      </c>
      <c r="E5" s="6">
        <f>D5*(100-D$15)/100</f>
        <v>0.36911699999999997</v>
      </c>
      <c r="F5" s="80" t="str">
        <f t="shared" ref="F5:F36" si="0">A5&amp;" Quant "&amp;G5</f>
        <v>10 Quant SiO2</v>
      </c>
      <c r="G5" s="13" t="s">
        <v>5</v>
      </c>
      <c r="H5" s="5">
        <v>43.137999999999998</v>
      </c>
      <c r="I5" s="38">
        <f>H5*(100-H$15)/100</f>
        <v>40.118339999999996</v>
      </c>
      <c r="K5" s="77" t="s">
        <v>501</v>
      </c>
      <c r="L5" s="77" t="s">
        <v>5</v>
      </c>
      <c r="M5" s="77" t="s">
        <v>7</v>
      </c>
      <c r="N5" s="77" t="s">
        <v>4</v>
      </c>
      <c r="O5" s="77" t="s">
        <v>10</v>
      </c>
      <c r="P5" s="77" t="s">
        <v>9</v>
      </c>
      <c r="Q5" s="77" t="s">
        <v>3</v>
      </c>
      <c r="R5" s="77" t="s">
        <v>6</v>
      </c>
      <c r="S5" s="77" t="s">
        <v>26</v>
      </c>
      <c r="T5" s="77" t="s">
        <v>13</v>
      </c>
      <c r="U5" s="77" t="s">
        <v>35</v>
      </c>
      <c r="V5" s="77" t="s">
        <v>8</v>
      </c>
      <c r="W5" s="77" t="s">
        <v>11</v>
      </c>
      <c r="X5" s="77" t="s">
        <v>12</v>
      </c>
      <c r="Y5" s="77"/>
      <c r="Z5" s="77"/>
      <c r="AA5" s="77" t="s">
        <v>5</v>
      </c>
      <c r="AB5" s="77" t="s">
        <v>7</v>
      </c>
      <c r="AC5" s="77" t="s">
        <v>4</v>
      </c>
      <c r="AD5" s="77" t="s">
        <v>10</v>
      </c>
      <c r="AE5" s="77" t="s">
        <v>9</v>
      </c>
      <c r="AF5" s="77" t="s">
        <v>3</v>
      </c>
      <c r="AG5" s="77" t="s">
        <v>6</v>
      </c>
      <c r="AH5" s="77" t="s">
        <v>26</v>
      </c>
      <c r="AI5" s="77" t="s">
        <v>13</v>
      </c>
      <c r="AJ5" s="77" t="s">
        <v>35</v>
      </c>
      <c r="AK5" s="77" t="s">
        <v>8</v>
      </c>
      <c r="AL5" s="77" t="s">
        <v>11</v>
      </c>
      <c r="AM5" s="77" t="s">
        <v>12</v>
      </c>
      <c r="AO5" s="77" t="s">
        <v>5</v>
      </c>
      <c r="AP5" s="77" t="s">
        <v>7</v>
      </c>
      <c r="AQ5" s="77" t="s">
        <v>4</v>
      </c>
      <c r="AR5" s="77" t="s">
        <v>508</v>
      </c>
      <c r="AS5" s="77" t="s">
        <v>9</v>
      </c>
      <c r="AT5" s="77" t="s">
        <v>3</v>
      </c>
      <c r="AU5" s="77" t="s">
        <v>6</v>
      </c>
      <c r="AV5" s="77" t="s">
        <v>509</v>
      </c>
      <c r="AW5" s="77" t="s">
        <v>510</v>
      </c>
      <c r="AX5" s="77" t="s">
        <v>511</v>
      </c>
      <c r="AY5" s="77" t="s">
        <v>512</v>
      </c>
      <c r="AZ5" s="77" t="s">
        <v>11</v>
      </c>
      <c r="BA5" s="77"/>
      <c r="BB5" s="77" t="s">
        <v>513</v>
      </c>
      <c r="BC5" s="77" t="s">
        <v>514</v>
      </c>
      <c r="BD5" s="77" t="s">
        <v>517</v>
      </c>
      <c r="BE5" s="77" t="s">
        <v>518</v>
      </c>
      <c r="BF5" s="77" t="s">
        <v>516</v>
      </c>
      <c r="BG5" s="77" t="s">
        <v>519</v>
      </c>
      <c r="BH5" s="77" t="s">
        <v>520</v>
      </c>
      <c r="BI5" s="77" t="s">
        <v>5</v>
      </c>
      <c r="BJ5" s="77" t="s">
        <v>521</v>
      </c>
      <c r="BK5" s="77" t="s">
        <v>525</v>
      </c>
      <c r="BL5" s="77" t="s">
        <v>524</v>
      </c>
      <c r="BM5" s="77" t="s">
        <v>528</v>
      </c>
      <c r="BN5" s="77" t="s">
        <v>513</v>
      </c>
      <c r="BO5" s="77" t="s">
        <v>517</v>
      </c>
      <c r="BP5" s="77" t="s">
        <v>516</v>
      </c>
      <c r="BQ5" s="77" t="s">
        <v>519</v>
      </c>
      <c r="BR5" s="77" t="s">
        <v>525</v>
      </c>
      <c r="BS5" s="77" t="s">
        <v>530</v>
      </c>
      <c r="BU5" s="77" t="s">
        <v>5</v>
      </c>
      <c r="BV5" s="77" t="s">
        <v>7</v>
      </c>
      <c r="BW5" s="77" t="s">
        <v>4</v>
      </c>
      <c r="BX5" s="77" t="s">
        <v>10</v>
      </c>
      <c r="BY5" s="77" t="s">
        <v>9</v>
      </c>
      <c r="BZ5" s="77" t="s">
        <v>3</v>
      </c>
      <c r="CA5" s="77" t="s">
        <v>6</v>
      </c>
      <c r="CB5" s="77" t="s">
        <v>26</v>
      </c>
      <c r="CC5" s="77" t="s">
        <v>13</v>
      </c>
      <c r="CD5" s="77" t="s">
        <v>35</v>
      </c>
      <c r="CE5" s="77" t="s">
        <v>8</v>
      </c>
      <c r="CF5" s="77" t="s">
        <v>11</v>
      </c>
      <c r="CG5" s="77" t="s">
        <v>12</v>
      </c>
      <c r="CI5" s="77" t="s">
        <v>5</v>
      </c>
      <c r="CJ5" s="77" t="s">
        <v>7</v>
      </c>
      <c r="CK5" s="77" t="s">
        <v>4</v>
      </c>
      <c r="CL5" s="77" t="s">
        <v>508</v>
      </c>
      <c r="CM5" s="77" t="s">
        <v>9</v>
      </c>
      <c r="CN5" s="77" t="s">
        <v>3</v>
      </c>
      <c r="CO5" s="77" t="s">
        <v>6</v>
      </c>
      <c r="CP5" s="77" t="s">
        <v>509</v>
      </c>
      <c r="CQ5" s="77" t="s">
        <v>510</v>
      </c>
      <c r="CR5" s="77" t="s">
        <v>511</v>
      </c>
      <c r="CS5" s="77" t="s">
        <v>512</v>
      </c>
      <c r="CT5" s="77" t="s">
        <v>11</v>
      </c>
      <c r="CU5" s="77"/>
      <c r="CV5" s="77" t="s">
        <v>513</v>
      </c>
      <c r="CW5" s="77" t="s">
        <v>514</v>
      </c>
      <c r="CX5" s="77" t="s">
        <v>517</v>
      </c>
      <c r="CY5" s="77" t="s">
        <v>518</v>
      </c>
      <c r="CZ5" s="77" t="s">
        <v>516</v>
      </c>
      <c r="DA5" s="77" t="s">
        <v>519</v>
      </c>
      <c r="DB5" s="77" t="s">
        <v>520</v>
      </c>
      <c r="DC5" s="77" t="s">
        <v>5</v>
      </c>
      <c r="DD5" s="77" t="s">
        <v>521</v>
      </c>
      <c r="DE5" s="77" t="s">
        <v>525</v>
      </c>
      <c r="DF5" s="77" t="s">
        <v>524</v>
      </c>
      <c r="DG5" s="77" t="s">
        <v>528</v>
      </c>
      <c r="DH5" s="77" t="s">
        <v>513</v>
      </c>
      <c r="DI5" s="77" t="s">
        <v>517</v>
      </c>
      <c r="DJ5" s="77" t="s">
        <v>516</v>
      </c>
      <c r="DK5" s="77" t="s">
        <v>519</v>
      </c>
      <c r="DL5" s="77" t="s">
        <v>525</v>
      </c>
      <c r="DM5" s="77" t="s">
        <v>524</v>
      </c>
      <c r="DN5" s="77"/>
      <c r="DO5" s="77" t="s">
        <v>532</v>
      </c>
      <c r="DP5" s="77" t="s">
        <v>519</v>
      </c>
      <c r="DQ5" s="77" t="s">
        <v>525</v>
      </c>
      <c r="DR5" s="77" t="s">
        <v>524</v>
      </c>
    </row>
    <row r="6" spans="1:122" x14ac:dyDescent="0.25">
      <c r="A6" s="78">
        <f t="shared" ref="A6:A69" si="1">A5</f>
        <v>10</v>
      </c>
      <c r="B6" s="82" t="str">
        <f t="shared" ref="B6:B69" si="2">A6&amp;" semi "&amp;C6</f>
        <v>10 semi MgO</v>
      </c>
      <c r="C6" s="13" t="s">
        <v>3</v>
      </c>
      <c r="D6" s="5">
        <v>21.25</v>
      </c>
      <c r="E6" s="6">
        <f t="shared" ref="E6:E14" si="3">D6*(100-D$15)/100</f>
        <v>19.762499999999999</v>
      </c>
      <c r="F6" s="80" t="str">
        <f t="shared" si="0"/>
        <v>10 Quant TiO2</v>
      </c>
      <c r="G6" s="13" t="s">
        <v>7</v>
      </c>
      <c r="H6" s="5">
        <v>0.106</v>
      </c>
      <c r="I6" s="38">
        <f t="shared" ref="I6:I14" si="4">H6*(100-H$15)/100</f>
        <v>9.8580000000000001E-2</v>
      </c>
      <c r="K6" s="62">
        <v>10</v>
      </c>
      <c r="L6" s="62">
        <f t="shared" ref="L6:X15" si="5">INDEX($A$5:$I$445,(MATCH((CONCATENATE($K6,$L$3,L$5)),$B$5:$B$445,0)),4)</f>
        <v>39.6</v>
      </c>
      <c r="M6" s="62">
        <f t="shared" si="5"/>
        <v>0.111</v>
      </c>
      <c r="N6" s="62">
        <f t="shared" si="5"/>
        <v>14.73</v>
      </c>
      <c r="O6" s="62">
        <f t="shared" si="5"/>
        <v>12.26</v>
      </c>
      <c r="P6" s="62">
        <f t="shared" ref="P6:P21" si="6">INDEX($A$5:$I$445,(MATCH((CONCATENATE($K6,$L$3,P$5)),$B$5:$B$445,0)),4)</f>
        <v>0.16930000000000001</v>
      </c>
      <c r="Q6" s="62">
        <f t="shared" si="5"/>
        <v>21.25</v>
      </c>
      <c r="R6" s="62">
        <f t="shared" si="5"/>
        <v>11.19</v>
      </c>
      <c r="S6" s="62">
        <f t="shared" si="5"/>
        <v>0.39689999999999998</v>
      </c>
      <c r="T6"/>
      <c r="U6"/>
      <c r="V6" s="62">
        <f t="shared" si="5"/>
        <v>0.15160000000000001</v>
      </c>
      <c r="W6" s="62">
        <f t="shared" si="5"/>
        <v>0.1447</v>
      </c>
      <c r="X6" s="62">
        <f t="shared" si="5"/>
        <v>7</v>
      </c>
      <c r="AA6" s="62">
        <f t="shared" ref="AA6:AM15" si="7">INDEX($A$5:$I$445,(MATCH((CONCATENATE($K6,$AA$3,AA$5)),$F$5:$F$445,0)),8)</f>
        <v>43.137999999999998</v>
      </c>
      <c r="AB6" s="62">
        <f t="shared" si="7"/>
        <v>0.106</v>
      </c>
      <c r="AC6" s="62">
        <f t="shared" si="7"/>
        <v>13.175000000000001</v>
      </c>
      <c r="AD6" s="62">
        <f t="shared" si="7"/>
        <v>10.632</v>
      </c>
      <c r="AE6" s="62">
        <f t="shared" si="7"/>
        <v>0.161</v>
      </c>
      <c r="AF6" s="62">
        <f t="shared" si="7"/>
        <v>21.849</v>
      </c>
      <c r="AG6" s="62">
        <f t="shared" si="7"/>
        <v>10.601000000000001</v>
      </c>
      <c r="AH6" s="62">
        <f t="shared" si="7"/>
        <v>0.315</v>
      </c>
      <c r="AI6" s="62">
        <f t="shared" si="7"/>
        <v>1.7999999999999999E-2</v>
      </c>
      <c r="AJ6" s="62">
        <f t="shared" si="7"/>
        <v>5.0000000000000001E-3</v>
      </c>
      <c r="AK6" s="62" t="e">
        <f t="shared" si="7"/>
        <v>#N/A</v>
      </c>
      <c r="AL6" s="62" t="e">
        <f t="shared" si="7"/>
        <v>#N/A</v>
      </c>
      <c r="AM6" s="62">
        <f t="shared" si="7"/>
        <v>7</v>
      </c>
      <c r="AO6" s="62">
        <f>AA6/60.085</f>
        <v>0.71794957144045934</v>
      </c>
      <c r="AP6" s="62">
        <f>AB6/79.87</f>
        <v>1.3271566295229747E-3</v>
      </c>
      <c r="AQ6" s="62">
        <f>IF(AC6&gt;0,AC6/101.96,#N/A)</f>
        <v>0.12921734013338565</v>
      </c>
      <c r="AR6" s="62">
        <f>2*AD6/159.7</f>
        <v>0.13314965560425798</v>
      </c>
      <c r="AS6" s="62">
        <f>AE6/70.94</f>
        <v>2.2695235410205811E-3</v>
      </c>
      <c r="AT6" s="62">
        <f>AF6/40.3044</f>
        <v>0.54209962187751215</v>
      </c>
      <c r="AU6" s="62">
        <f>AG6/56.08</f>
        <v>0.18903352353780317</v>
      </c>
      <c r="AV6" s="62">
        <f>2*AH6/61.98</f>
        <v>1.016456921587609E-2</v>
      </c>
      <c r="AW6" s="62">
        <f>2*AI6/94.2</f>
        <v>3.8216560509554134E-4</v>
      </c>
      <c r="AX6" s="62">
        <f>2*AJ6/141.94</f>
        <v>7.0452303790333949E-5</v>
      </c>
      <c r="BB6" s="62">
        <f>IF(AR6&gt;AP6,AP6,#N/A)</f>
        <v>1.3271566295229747E-3</v>
      </c>
      <c r="BC6" s="62">
        <f>AR6-BB6</f>
        <v>0.131822498974735</v>
      </c>
      <c r="BD6" s="62">
        <f t="shared" ref="BD6" si="8">IF(AV6&gt;0,AV6,0)</f>
        <v>1.016456921587609E-2</v>
      </c>
      <c r="BE6" s="62">
        <f>AQ6-BD6</f>
        <v>0.11905277091750956</v>
      </c>
      <c r="BF6" s="62">
        <f>BE6/2</f>
        <v>5.9526385458754778E-2</v>
      </c>
      <c r="BG6" s="62">
        <f>AU6-BF6</f>
        <v>0.1295071380790484</v>
      </c>
      <c r="BH6" s="62">
        <f>BC6+AS6+AT6-BG6</f>
        <v>0.54668450631421939</v>
      </c>
      <c r="BI6" s="62">
        <f>IF(AO6-2*BG6-2*BF6-3*BD6&gt;0,AO6-2*BG6-2*BF6-3*BD6,0)</f>
        <v>0.30938881671722473</v>
      </c>
      <c r="BJ6" s="62">
        <f>IF(BI6&gt;0,BH6/BI6,0)</f>
        <v>1.766982116919495</v>
      </c>
      <c r="BK6" s="62">
        <f>(BJ6-1)*BI6</f>
        <v>0.23729568959699468</v>
      </c>
      <c r="BL6" s="62">
        <f>BI6-BK6</f>
        <v>7.2093127120230055E-2</v>
      </c>
      <c r="BM6" s="62">
        <f>BB6+BD6+BF6+BG6+BK6+BL6</f>
        <v>0.509914066100427</v>
      </c>
      <c r="BN6" s="62">
        <f>BB6/BM6*100</f>
        <v>0.26027064514466497</v>
      </c>
      <c r="BO6" s="62">
        <f>BD6/BM6*100</f>
        <v>1.9933886691162954</v>
      </c>
      <c r="BP6" s="62">
        <f>BF6/BM6*100</f>
        <v>11.673807297371381</v>
      </c>
      <c r="BQ6" s="62">
        <f>BG6/BM6*100</f>
        <v>25.397835966647392</v>
      </c>
      <c r="BR6" s="62">
        <f>BK6/BM6*100</f>
        <v>46.536407871960833</v>
      </c>
      <c r="BS6" s="62">
        <f>BL6/BM6*100</f>
        <v>14.138289549759428</v>
      </c>
      <c r="BU6" s="62">
        <f>1.204*AA6-5.3657</f>
        <v>46.572451999999998</v>
      </c>
      <c r="BV6" s="62">
        <f>AB6</f>
        <v>0.106</v>
      </c>
      <c r="BW6" s="62">
        <f>0.9358*AC6-0.6044</f>
        <v>11.724765</v>
      </c>
      <c r="BX6" s="62">
        <f>AD6</f>
        <v>10.632</v>
      </c>
      <c r="BY6" s="62">
        <f>AE6</f>
        <v>0.161</v>
      </c>
      <c r="BZ6" s="62">
        <f>0.9925*AF6+0.3272</f>
        <v>22.012332500000003</v>
      </c>
      <c r="CA6" s="62">
        <f>0.9664*AG6+0.0295</f>
        <v>10.274306400000002</v>
      </c>
      <c r="CB6" s="62">
        <f>AH6</f>
        <v>0.315</v>
      </c>
      <c r="CC6" s="62">
        <f t="shared" ref="CC6:CD6" si="9">AI6</f>
        <v>1.7999999999999999E-2</v>
      </c>
      <c r="CD6" s="62">
        <f t="shared" si="9"/>
        <v>5.0000000000000001E-3</v>
      </c>
      <c r="CG6" s="62">
        <f>AM6</f>
        <v>7</v>
      </c>
      <c r="CI6" s="62">
        <f>BU6/60.085</f>
        <v>0.77510946159607219</v>
      </c>
      <c r="CJ6" s="62">
        <f>BV6/79.87</f>
        <v>1.3271566295229747E-3</v>
      </c>
      <c r="CK6" s="62">
        <f>IF(BW6&gt;0,BW6/101.96,#N/A)</f>
        <v>0.11499377206747745</v>
      </c>
      <c r="CL6" s="62">
        <f>2*BX6/159.7</f>
        <v>0.13314965560425798</v>
      </c>
      <c r="CM6" s="62">
        <f>BY6/70.94</f>
        <v>2.2695235410205811E-3</v>
      </c>
      <c r="CN6" s="62">
        <f>BZ6/40.3044</f>
        <v>0.54615209505661921</v>
      </c>
      <c r="CO6" s="62">
        <f>CA6/56.08</f>
        <v>0.18320803138373756</v>
      </c>
      <c r="CP6" s="62">
        <f>IF(CB6&gt;0,2*CB6/61.98,0)</f>
        <v>1.016456921587609E-2</v>
      </c>
      <c r="CQ6" s="62">
        <f>2*CC6/94.2</f>
        <v>3.8216560509554134E-4</v>
      </c>
      <c r="CR6" s="62">
        <f>2*CD6/141.94</f>
        <v>7.0452303790333949E-5</v>
      </c>
      <c r="CV6" s="62">
        <f>IF(CL6&gt;CJ6,CJ6,#N/A)</f>
        <v>1.3271566295229747E-3</v>
      </c>
      <c r="CW6" s="62">
        <f>CL6-CV6</f>
        <v>0.131822498974735</v>
      </c>
      <c r="CX6" s="62">
        <f t="shared" ref="CX6" si="10">IF(CP6&gt;0,CP6,0)</f>
        <v>1.016456921587609E-2</v>
      </c>
      <c r="CY6" s="62">
        <f>CK6-CX6</f>
        <v>0.10482920285160136</v>
      </c>
      <c r="CZ6" s="62">
        <f>CY6/2</f>
        <v>5.2414601425800678E-2</v>
      </c>
      <c r="DA6" s="62">
        <f>CO6-CZ6</f>
        <v>0.13079342995793689</v>
      </c>
      <c r="DB6" s="62">
        <f>CW6+CM6+CN6-DA6</f>
        <v>0.54945068761443794</v>
      </c>
      <c r="DC6" s="62">
        <f>CI6-2*DA6-2*DA6-2*CZ6-3*CX6</f>
        <v>0.11661283126509497</v>
      </c>
      <c r="DD6" s="62">
        <f>DB6/DC6</f>
        <v>4.7117515427215402</v>
      </c>
      <c r="DE6" s="62">
        <f>(DD6-1)*DC6</f>
        <v>0.43283785634934291</v>
      </c>
      <c r="DF6" s="62">
        <f>DC6-DE6</f>
        <v>-0.31622502508424793</v>
      </c>
      <c r="DG6" s="62">
        <f>CV6+CX6+CZ6+DA6+DE6+DF6</f>
        <v>0.31131258849423166</v>
      </c>
      <c r="DH6" s="62">
        <f>CV6/DG6*100</f>
        <v>0.42630997864307879</v>
      </c>
      <c r="DI6" s="114">
        <f>CX6/DG6*100</f>
        <v>3.2650684847151403</v>
      </c>
      <c r="DJ6" s="114">
        <f>CZ6/DG6*100</f>
        <v>16.836646946826527</v>
      </c>
      <c r="DK6" s="114">
        <f>DA6/DG6*100</f>
        <v>42.013537130176267</v>
      </c>
      <c r="DL6" s="114">
        <f>DE6/DG6*100</f>
        <v>139.03641302875326</v>
      </c>
      <c r="DM6" s="114">
        <f>DF6/DG6*100</f>
        <v>-101.5779755691143</v>
      </c>
      <c r="DN6" s="114"/>
      <c r="DO6" s="114">
        <f>DJ6</f>
        <v>16.836646946826527</v>
      </c>
      <c r="DP6" s="114">
        <f>DK6+DJ6</f>
        <v>58.850184077002794</v>
      </c>
      <c r="DQ6" s="114">
        <f>DL6-2*DJ6</f>
        <v>105.36311913510021</v>
      </c>
      <c r="DR6" s="114">
        <f>DM6+DJ6</f>
        <v>-84.741328622287767</v>
      </c>
    </row>
    <row r="7" spans="1:122" x14ac:dyDescent="0.25">
      <c r="A7" s="78">
        <f t="shared" si="1"/>
        <v>10</v>
      </c>
      <c r="B7" s="82" t="str">
        <f t="shared" si="2"/>
        <v>10 semi Al2O3</v>
      </c>
      <c r="C7" s="13" t="s">
        <v>4</v>
      </c>
      <c r="D7" s="5">
        <v>14.73</v>
      </c>
      <c r="E7" s="6">
        <f t="shared" si="3"/>
        <v>13.698900000000002</v>
      </c>
      <c r="F7" s="80" t="str">
        <f t="shared" si="0"/>
        <v>10 Quant Al2O3</v>
      </c>
      <c r="G7" s="13" t="s">
        <v>4</v>
      </c>
      <c r="H7" s="5">
        <v>13.175000000000001</v>
      </c>
      <c r="I7" s="38">
        <f t="shared" si="4"/>
        <v>12.252750000000001</v>
      </c>
      <c r="K7" s="62">
        <v>20</v>
      </c>
      <c r="L7" s="62">
        <f t="shared" si="5"/>
        <v>41.17</v>
      </c>
      <c r="M7" s="62">
        <f t="shared" si="5"/>
        <v>0.19120000000000001</v>
      </c>
      <c r="N7" s="62">
        <f t="shared" si="5"/>
        <v>10.73</v>
      </c>
      <c r="O7" s="62">
        <f t="shared" si="5"/>
        <v>12.56</v>
      </c>
      <c r="P7" s="62">
        <f t="shared" si="6"/>
        <v>0.1971</v>
      </c>
      <c r="Q7" s="62">
        <f t="shared" si="5"/>
        <v>22.36</v>
      </c>
      <c r="R7" s="62">
        <f t="shared" si="5"/>
        <v>12.05</v>
      </c>
      <c r="S7" s="62">
        <f t="shared" si="5"/>
        <v>0.3024</v>
      </c>
      <c r="T7" s="62">
        <f t="shared" si="5"/>
        <v>3.279E-2</v>
      </c>
      <c r="U7"/>
      <c r="V7" s="62">
        <f t="shared" si="5"/>
        <v>0.27960000000000002</v>
      </c>
      <c r="W7" s="62">
        <f t="shared" si="5"/>
        <v>0.11749999999999999</v>
      </c>
      <c r="X7" s="62">
        <f t="shared" si="5"/>
        <v>7</v>
      </c>
      <c r="AA7" s="62">
        <f t="shared" si="7"/>
        <v>44.820999999999998</v>
      </c>
      <c r="AB7" s="62">
        <f t="shared" si="7"/>
        <v>0.19600000000000001</v>
      </c>
      <c r="AC7" s="62">
        <f t="shared" si="7"/>
        <v>9.0229999999999997</v>
      </c>
      <c r="AD7" s="62">
        <f t="shared" si="7"/>
        <v>11.096</v>
      </c>
      <c r="AE7" s="62">
        <f t="shared" si="7"/>
        <v>0.16900000000000001</v>
      </c>
      <c r="AF7" s="62">
        <f t="shared" si="7"/>
        <v>22.984000000000002</v>
      </c>
      <c r="AG7" s="62">
        <f t="shared" si="7"/>
        <v>11.433</v>
      </c>
      <c r="AH7" s="62">
        <f t="shared" si="7"/>
        <v>0.252</v>
      </c>
      <c r="AI7" s="62">
        <f t="shared" si="7"/>
        <v>2.1999999999999999E-2</v>
      </c>
      <c r="AJ7" s="62">
        <f t="shared" si="7"/>
        <v>4.0000000000000001E-3</v>
      </c>
      <c r="AK7" s="62" t="e">
        <f t="shared" si="7"/>
        <v>#N/A</v>
      </c>
      <c r="AL7" s="62" t="e">
        <f t="shared" si="7"/>
        <v>#N/A</v>
      </c>
      <c r="AM7" s="62">
        <f t="shared" si="7"/>
        <v>7</v>
      </c>
      <c r="AO7" s="62">
        <f t="shared" ref="AO7:AO29" si="11">AA7/60.085</f>
        <v>0.74595989015561281</v>
      </c>
      <c r="AP7" s="62">
        <f t="shared" ref="AP7:AP29" si="12">AB7/79.87</f>
        <v>2.4539877300613498E-3</v>
      </c>
      <c r="AQ7" s="62">
        <f t="shared" ref="AQ7:AQ29" si="13">IF(AC7&gt;0,AC7/101.96,#N/A)</f>
        <v>8.8495488426834051E-2</v>
      </c>
      <c r="AR7" s="62">
        <f t="shared" ref="AR7:AR29" si="14">2*AD7/159.7</f>
        <v>0.13896055103318725</v>
      </c>
      <c r="AS7" s="62">
        <f t="shared" ref="AS7:AS29" si="15">AE7/70.94</f>
        <v>2.3822948970961379E-3</v>
      </c>
      <c r="AT7" s="62">
        <f t="shared" ref="AT7:AT29" si="16">AF7/40.3044</f>
        <v>0.57026031897261842</v>
      </c>
      <c r="AU7" s="62">
        <f t="shared" ref="AU7:AU29" si="17">AG7/56.08</f>
        <v>0.2038694721825963</v>
      </c>
      <c r="AV7" s="62">
        <f t="shared" ref="AV7:AV29" si="18">2*AH7/61.98</f>
        <v>8.1316553727008717E-3</v>
      </c>
      <c r="AW7" s="62">
        <f t="shared" ref="AW7:AW29" si="19">2*AI7/94.2</f>
        <v>4.6709129511677281E-4</v>
      </c>
      <c r="AX7" s="62">
        <f t="shared" ref="AX7:AX29" si="20">2*AJ7/141.94</f>
        <v>5.6361843032267155E-5</v>
      </c>
      <c r="BB7" s="62">
        <f t="shared" ref="BB7:BB29" si="21">IF(AR7&gt;AP7,AP7,#N/A)</f>
        <v>2.4539877300613498E-3</v>
      </c>
      <c r="BC7" s="62">
        <f t="shared" ref="BC7:BC29" si="22">AR7-BB7</f>
        <v>0.13650656330312588</v>
      </c>
      <c r="BD7" s="62">
        <f t="shared" ref="BD7:BD29" si="23">IF(AV7&gt;0,AV7,0)</f>
        <v>8.1316553727008717E-3</v>
      </c>
      <c r="BE7" s="62">
        <f t="shared" ref="BE7:BE29" si="24">AQ7-BD7</f>
        <v>8.036383305413318E-2</v>
      </c>
      <c r="BF7" s="62">
        <f t="shared" ref="BF7:BF29" si="25">BE7/2</f>
        <v>4.018191652706659E-2</v>
      </c>
      <c r="BG7" s="62">
        <f t="shared" ref="BG7:BG29" si="26">AU7-BF7</f>
        <v>0.1636875556555297</v>
      </c>
      <c r="BH7" s="62">
        <f t="shared" ref="BH7:BH29" si="27">BC7+AS7+AT7-BG7</f>
        <v>0.5454616215173107</v>
      </c>
      <c r="BI7" s="62">
        <f t="shared" ref="BI7:BI29" si="28">IF(AO7-2*BG7-2*BF7-3*BD7&gt;0,AO7-2*BG7-2*BF7-3*BD7,0)</f>
        <v>0.31382597967231762</v>
      </c>
      <c r="BJ7" s="62">
        <f t="shared" ref="BJ7:BJ29" si="29">IF(BI7&gt;0,BH7/BI7,0)</f>
        <v>1.7381021867177986</v>
      </c>
      <c r="BK7" s="62">
        <f t="shared" ref="BK7:BK29" si="30">(BJ7-1)*BI7</f>
        <v>0.23163564184499305</v>
      </c>
      <c r="BL7" s="62">
        <f t="shared" ref="BL7:BL29" si="31">BI7-BK7</f>
        <v>8.2190337827324572E-2</v>
      </c>
      <c r="BM7" s="62">
        <f t="shared" ref="BM7:BM29" si="32">BB7+BD7+BF7+BG7+BK7+BL7</f>
        <v>0.52828109495767617</v>
      </c>
      <c r="BN7" s="62">
        <f t="shared" ref="BN7:BN29" si="33">BB7/BM7*100</f>
        <v>0.46452310209169112</v>
      </c>
      <c r="BO7" s="62">
        <f t="shared" ref="BO7:BO29" si="34">BD7/BM7*100</f>
        <v>1.5392667748885371</v>
      </c>
      <c r="BP7" s="62">
        <f t="shared" ref="BP7:BP29" si="35">BF7/BM7*100</f>
        <v>7.6061621191055124</v>
      </c>
      <c r="BQ7" s="62">
        <f t="shared" ref="BQ7:BQ29" si="36">BG7/BM7*100</f>
        <v>30.984935334217045</v>
      </c>
      <c r="BR7" s="62">
        <f t="shared" ref="BR7:BR29" si="37">BK7/BM7*100</f>
        <v>43.84704356372071</v>
      </c>
      <c r="BS7" s="62">
        <f t="shared" ref="BS7:BS29" si="38">BL7/BM7*100</f>
        <v>15.558069105976497</v>
      </c>
      <c r="BU7" s="62">
        <f t="shared" ref="BU7:BU29" si="39">1.204*AA7-5.3657</f>
        <v>48.598783999999995</v>
      </c>
      <c r="BV7" s="62">
        <f t="shared" ref="BV7:BV29" si="40">AB7</f>
        <v>0.19600000000000001</v>
      </c>
      <c r="BW7" s="62">
        <f t="shared" ref="BW7:BW29" si="41">0.9358*AC7-0.6044</f>
        <v>7.8393233999999996</v>
      </c>
      <c r="BX7" s="62">
        <f t="shared" ref="BX7:BX29" si="42">AD7</f>
        <v>11.096</v>
      </c>
      <c r="BY7" s="62">
        <f t="shared" ref="BY7:BY29" si="43">AE7</f>
        <v>0.16900000000000001</v>
      </c>
      <c r="BZ7" s="62">
        <f t="shared" ref="BZ7:BZ29" si="44">0.9925*AF7+0.3272</f>
        <v>23.138820000000003</v>
      </c>
      <c r="CA7" s="62">
        <f t="shared" ref="CA7:CA29" si="45">0.9664*AG7+0.0295</f>
        <v>11.0783512</v>
      </c>
      <c r="CB7" s="62">
        <f t="shared" ref="CB7:CB29" si="46">AH7</f>
        <v>0.252</v>
      </c>
      <c r="CC7" s="62">
        <f t="shared" ref="CC7:CC29" si="47">AI7</f>
        <v>2.1999999999999999E-2</v>
      </c>
      <c r="CD7" s="62">
        <f t="shared" ref="CD7:CD29" si="48">AJ7</f>
        <v>4.0000000000000001E-3</v>
      </c>
      <c r="CG7" s="62">
        <f t="shared" ref="CG7:CG29" si="49">AM7</f>
        <v>7</v>
      </c>
      <c r="CI7" s="62">
        <f t="shared" ref="CI7:CI29" si="50">BU7/60.085</f>
        <v>0.80883388532911704</v>
      </c>
      <c r="CJ7" s="62">
        <f t="shared" ref="CJ7:CJ29" si="51">BV7/79.87</f>
        <v>2.4539877300613498E-3</v>
      </c>
      <c r="CK7" s="62">
        <f t="shared" ref="CK7:CK29" si="52">IF(BW7&gt;0,BW7/101.96,#N/A)</f>
        <v>7.688626324048646E-2</v>
      </c>
      <c r="CL7" s="62">
        <f t="shared" ref="CL7:CL29" si="53">2*BX7/159.7</f>
        <v>0.13896055103318725</v>
      </c>
      <c r="CM7" s="62">
        <f t="shared" ref="CM7:CM29" si="54">BY7/70.94</f>
        <v>2.3822948970961379E-3</v>
      </c>
      <c r="CN7" s="62">
        <f t="shared" ref="CN7:CN29" si="55">BZ7/40.3044</f>
        <v>0.5741015869235121</v>
      </c>
      <c r="CO7" s="62">
        <f t="shared" ref="CO7:CO29" si="56">CA7/56.08</f>
        <v>0.19754549215406564</v>
      </c>
      <c r="CP7" s="62">
        <f t="shared" ref="CP7:CP29" si="57">IF(CB7&gt;0,2*CB7/61.98,0)</f>
        <v>8.1316553727008717E-3</v>
      </c>
      <c r="CQ7" s="62">
        <f t="shared" ref="CQ7:CQ29" si="58">2*CC7/94.2</f>
        <v>4.6709129511677281E-4</v>
      </c>
      <c r="CR7" s="62">
        <f t="shared" ref="CR7:CR29" si="59">2*CD7/141.94</f>
        <v>5.6361843032267155E-5</v>
      </c>
      <c r="CV7" s="62">
        <f t="shared" ref="CV7:CV29" si="60">IF(CL7&gt;CJ7,CJ7,#N/A)</f>
        <v>2.4539877300613498E-3</v>
      </c>
      <c r="CW7" s="62">
        <f t="shared" ref="CW7:CW29" si="61">CL7-CV7</f>
        <v>0.13650656330312588</v>
      </c>
      <c r="CX7" s="62">
        <f t="shared" ref="CX7:CX29" si="62">IF(CP7&gt;0,CP7,0)</f>
        <v>8.1316553727008717E-3</v>
      </c>
      <c r="CY7" s="62">
        <f t="shared" ref="CY7:CY29" si="63">CK7-CX7</f>
        <v>6.8754607867785589E-2</v>
      </c>
      <c r="CZ7" s="62">
        <f t="shared" ref="CZ7:CZ29" si="64">CY7/2</f>
        <v>3.4377303933892794E-2</v>
      </c>
      <c r="DA7" s="62">
        <f t="shared" ref="DA7:DA29" si="65">CO7-CZ7</f>
        <v>0.16316818822017284</v>
      </c>
      <c r="DB7" s="62">
        <f t="shared" ref="DB7:DB29" si="66">CW7+CM7+CN7-DA7</f>
        <v>0.54982225690356124</v>
      </c>
      <c r="DC7" s="62">
        <f t="shared" ref="DC7:DC29" si="67">CI7-2*DA7-2*DA7-2*CZ7-3*CX7</f>
        <v>6.3011558462537462E-2</v>
      </c>
      <c r="DD7" s="62">
        <f t="shared" ref="DD7:DD29" si="68">DB7/DC7</f>
        <v>8.7257365207122994</v>
      </c>
      <c r="DE7" s="62">
        <f t="shared" ref="DE7:DE29" si="69">(DD7-1)*DC7</f>
        <v>0.48681069844102381</v>
      </c>
      <c r="DF7" s="62">
        <f t="shared" ref="DF7:DF29" si="70">DC7-DE7</f>
        <v>-0.42379913997848634</v>
      </c>
      <c r="DG7" s="62">
        <f t="shared" ref="DG7:DG29" si="71">CV7+CX7+CZ7+DA7+DE7+DF7</f>
        <v>0.27114269371936534</v>
      </c>
      <c r="DH7" s="62">
        <f t="shared" ref="DH7:DH29" si="72">CV7/DG7*100</f>
        <v>0.90505397597076509</v>
      </c>
      <c r="DI7" s="114">
        <f t="shared" ref="DI7:DI29" si="73">CX7/DG7*100</f>
        <v>2.9990317132119348</v>
      </c>
      <c r="DJ7" s="114">
        <f t="shared" ref="DJ7:DJ29" si="74">CZ7/DG7*100</f>
        <v>12.678676110473978</v>
      </c>
      <c r="DK7" s="114">
        <f t="shared" ref="DK7:DK29" si="75">DA7/DG7*100</f>
        <v>60.177977131500029</v>
      </c>
      <c r="DL7" s="114">
        <f t="shared" ref="DL7:DL29" si="76">DE7/DG7*100</f>
        <v>179.54040795393013</v>
      </c>
      <c r="DM7" s="114">
        <f t="shared" ref="DM7:DM29" si="77">DF7/DG7*100</f>
        <v>-156.30114688508684</v>
      </c>
      <c r="DN7" s="114"/>
      <c r="DO7" s="114">
        <f t="shared" ref="DO7:DO29" si="78">DJ7</f>
        <v>12.678676110473978</v>
      </c>
      <c r="DP7" s="114">
        <f t="shared" ref="DP7:DP29" si="79">DK7+DJ7</f>
        <v>72.856653241974001</v>
      </c>
      <c r="DQ7" s="114">
        <f t="shared" ref="DQ7:DQ29" si="80">DL7-2*DJ7</f>
        <v>154.18305573298218</v>
      </c>
      <c r="DR7" s="114">
        <f t="shared" ref="DR7:DR29" si="81">DM7+DJ7</f>
        <v>-143.62247077461285</v>
      </c>
    </row>
    <row r="8" spans="1:122" x14ac:dyDescent="0.25">
      <c r="A8" s="78">
        <f t="shared" si="1"/>
        <v>10</v>
      </c>
      <c r="B8" s="82" t="str">
        <f t="shared" si="2"/>
        <v>10 semi SiO2</v>
      </c>
      <c r="C8" s="13" t="s">
        <v>5</v>
      </c>
      <c r="D8" s="5">
        <v>39.6</v>
      </c>
      <c r="E8" s="6">
        <f t="shared" si="3"/>
        <v>36.828000000000003</v>
      </c>
      <c r="F8" s="80" t="str">
        <f t="shared" si="0"/>
        <v>10 Quant Fe2O3</v>
      </c>
      <c r="G8" s="13" t="s">
        <v>10</v>
      </c>
      <c r="H8" s="5">
        <v>10.632</v>
      </c>
      <c r="I8" s="38">
        <f t="shared" si="4"/>
        <v>9.8877600000000001</v>
      </c>
      <c r="K8" s="62">
        <v>30</v>
      </c>
      <c r="L8" s="62">
        <f t="shared" si="5"/>
        <v>42.96</v>
      </c>
      <c r="M8" s="62">
        <f t="shared" si="5"/>
        <v>0.17299999999999999</v>
      </c>
      <c r="N8" s="62">
        <f t="shared" si="5"/>
        <v>20.61</v>
      </c>
      <c r="O8" s="62">
        <f t="shared" si="5"/>
        <v>5.6909999999999998</v>
      </c>
      <c r="P8" s="62">
        <f t="shared" si="6"/>
        <v>0.1235</v>
      </c>
      <c r="Q8" s="62">
        <f t="shared" si="5"/>
        <v>10.41</v>
      </c>
      <c r="R8" s="62">
        <f t="shared" si="5"/>
        <v>18.760000000000002</v>
      </c>
      <c r="S8" s="62">
        <f t="shared" si="5"/>
        <v>0.99099999999999999</v>
      </c>
      <c r="T8" s="62">
        <f t="shared" si="5"/>
        <v>3.9759999999999997E-2</v>
      </c>
      <c r="U8" s="62">
        <f t="shared" si="5"/>
        <v>1.512E-2</v>
      </c>
      <c r="V8" s="62">
        <f t="shared" si="5"/>
        <v>0.16020000000000001</v>
      </c>
      <c r="W8" s="62">
        <f t="shared" si="5"/>
        <v>6.1929999999999999E-2</v>
      </c>
      <c r="X8" s="62">
        <f t="shared" si="5"/>
        <v>3</v>
      </c>
      <c r="AA8" s="62">
        <f t="shared" si="7"/>
        <v>46.753</v>
      </c>
      <c r="AB8" s="62">
        <f t="shared" si="7"/>
        <v>0.19600000000000001</v>
      </c>
      <c r="AC8" s="62">
        <f t="shared" si="7"/>
        <v>18.73</v>
      </c>
      <c r="AD8" s="62">
        <f t="shared" si="7"/>
        <v>4.8689999999999998</v>
      </c>
      <c r="AE8" s="62">
        <f t="shared" si="7"/>
        <v>8.7999999999999995E-2</v>
      </c>
      <c r="AF8" s="62">
        <f t="shared" si="7"/>
        <v>10.683999999999999</v>
      </c>
      <c r="AG8" s="62">
        <f t="shared" si="7"/>
        <v>17.73</v>
      </c>
      <c r="AH8" s="62">
        <f t="shared" si="7"/>
        <v>0.91100000000000003</v>
      </c>
      <c r="AI8" s="62">
        <f t="shared" si="7"/>
        <v>3.3000000000000002E-2</v>
      </c>
      <c r="AJ8" s="62">
        <f t="shared" si="7"/>
        <v>6.0000000000000001E-3</v>
      </c>
      <c r="AK8" s="62" t="e">
        <f t="shared" si="7"/>
        <v>#N/A</v>
      </c>
      <c r="AL8" s="62" t="e">
        <f t="shared" si="7"/>
        <v>#N/A</v>
      </c>
      <c r="AM8" s="62">
        <f t="shared" si="7"/>
        <v>3</v>
      </c>
      <c r="AO8" s="62">
        <f t="shared" si="11"/>
        <v>0.77811433802113672</v>
      </c>
      <c r="AP8" s="62">
        <f t="shared" si="12"/>
        <v>2.4539877300613498E-3</v>
      </c>
      <c r="AQ8" s="62">
        <f t="shared" si="13"/>
        <v>0.18369948999607691</v>
      </c>
      <c r="AR8" s="62">
        <f t="shared" si="14"/>
        <v>6.0976831559173453E-2</v>
      </c>
      <c r="AS8" s="62">
        <f t="shared" si="15"/>
        <v>1.2404849168311249E-3</v>
      </c>
      <c r="AT8" s="62">
        <f t="shared" si="16"/>
        <v>0.26508272049701764</v>
      </c>
      <c r="AU8" s="62">
        <f t="shared" si="17"/>
        <v>0.31615549215406563</v>
      </c>
      <c r="AV8" s="62">
        <f t="shared" si="18"/>
        <v>2.9396579541787676E-2</v>
      </c>
      <c r="AW8" s="62">
        <f t="shared" si="19"/>
        <v>7.0063694267515921E-4</v>
      </c>
      <c r="AX8" s="62">
        <f t="shared" si="20"/>
        <v>8.4542764548400736E-5</v>
      </c>
      <c r="BB8" s="62">
        <f t="shared" si="21"/>
        <v>2.4539877300613498E-3</v>
      </c>
      <c r="BC8" s="62">
        <f t="shared" si="22"/>
        <v>5.8522843829112103E-2</v>
      </c>
      <c r="BD8" s="62">
        <f t="shared" si="23"/>
        <v>2.9396579541787676E-2</v>
      </c>
      <c r="BE8" s="62">
        <f t="shared" si="24"/>
        <v>0.15430291045428923</v>
      </c>
      <c r="BF8" s="62">
        <f t="shared" si="25"/>
        <v>7.7151455227144616E-2</v>
      </c>
      <c r="BG8" s="62">
        <f t="shared" si="26"/>
        <v>0.23900403692692102</v>
      </c>
      <c r="BH8" s="62">
        <f t="shared" si="27"/>
        <v>8.5842012316039884E-2</v>
      </c>
      <c r="BI8" s="62">
        <f t="shared" si="28"/>
        <v>5.7613615087642428E-2</v>
      </c>
      <c r="BJ8" s="62">
        <f t="shared" si="29"/>
        <v>1.4899605273068897</v>
      </c>
      <c r="BK8" s="62">
        <f t="shared" si="30"/>
        <v>2.8228397228397459E-2</v>
      </c>
      <c r="BL8" s="62">
        <f t="shared" si="31"/>
        <v>2.9385217859244969E-2</v>
      </c>
      <c r="BM8" s="62">
        <f t="shared" si="32"/>
        <v>0.40561967451355713</v>
      </c>
      <c r="BN8" s="62">
        <f t="shared" si="33"/>
        <v>0.60499721395524408</v>
      </c>
      <c r="BO8" s="62">
        <f t="shared" si="34"/>
        <v>7.2473258544575714</v>
      </c>
      <c r="BP8" s="62">
        <f t="shared" si="35"/>
        <v>19.020639301993711</v>
      </c>
      <c r="BQ8" s="62">
        <f t="shared" si="36"/>
        <v>58.923186409423721</v>
      </c>
      <c r="BR8" s="62">
        <f t="shared" si="37"/>
        <v>6.9593264336229765</v>
      </c>
      <c r="BS8" s="62">
        <f t="shared" si="38"/>
        <v>7.2445247865467675</v>
      </c>
      <c r="BU8" s="62">
        <f t="shared" si="39"/>
        <v>50.924911999999992</v>
      </c>
      <c r="BV8" s="62">
        <f t="shared" si="40"/>
        <v>0.19600000000000001</v>
      </c>
      <c r="BW8" s="62">
        <f t="shared" si="41"/>
        <v>16.923133999999997</v>
      </c>
      <c r="BX8" s="62">
        <f t="shared" si="42"/>
        <v>4.8689999999999998</v>
      </c>
      <c r="BY8" s="62">
        <f t="shared" si="43"/>
        <v>8.7999999999999995E-2</v>
      </c>
      <c r="BZ8" s="62">
        <f t="shared" si="44"/>
        <v>10.93107</v>
      </c>
      <c r="CA8" s="62">
        <f t="shared" si="45"/>
        <v>17.163772000000002</v>
      </c>
      <c r="CB8" s="62">
        <f t="shared" si="46"/>
        <v>0.91100000000000003</v>
      </c>
      <c r="CC8" s="62">
        <f t="shared" si="47"/>
        <v>3.3000000000000002E-2</v>
      </c>
      <c r="CD8" s="62">
        <f t="shared" si="48"/>
        <v>6.0000000000000001E-3</v>
      </c>
      <c r="CG8" s="62">
        <f t="shared" si="49"/>
        <v>3</v>
      </c>
      <c r="CI8" s="62">
        <f t="shared" si="50"/>
        <v>0.84754784055920762</v>
      </c>
      <c r="CJ8" s="62">
        <f t="shared" si="51"/>
        <v>2.4539877300613498E-3</v>
      </c>
      <c r="CK8" s="62">
        <f t="shared" si="52"/>
        <v>0.1659781679089839</v>
      </c>
      <c r="CL8" s="62">
        <f t="shared" si="53"/>
        <v>6.0976831559173453E-2</v>
      </c>
      <c r="CM8" s="62">
        <f t="shared" si="54"/>
        <v>1.2404849168311249E-3</v>
      </c>
      <c r="CN8" s="62">
        <f t="shared" si="55"/>
        <v>0.27121282043647837</v>
      </c>
      <c r="CO8" s="62">
        <f t="shared" si="56"/>
        <v>0.30605870185449363</v>
      </c>
      <c r="CP8" s="62">
        <f t="shared" si="57"/>
        <v>2.9396579541787676E-2</v>
      </c>
      <c r="CQ8" s="62">
        <f t="shared" si="58"/>
        <v>7.0063694267515921E-4</v>
      </c>
      <c r="CR8" s="62">
        <f t="shared" si="59"/>
        <v>8.4542764548400736E-5</v>
      </c>
      <c r="CV8" s="62">
        <f t="shared" si="60"/>
        <v>2.4539877300613498E-3</v>
      </c>
      <c r="CW8" s="62">
        <f t="shared" si="61"/>
        <v>5.8522843829112103E-2</v>
      </c>
      <c r="CX8" s="62">
        <f t="shared" si="62"/>
        <v>2.9396579541787676E-2</v>
      </c>
      <c r="CY8" s="62">
        <f t="shared" si="63"/>
        <v>0.13658158836719622</v>
      </c>
      <c r="CZ8" s="62">
        <f t="shared" si="64"/>
        <v>6.8290794183598111E-2</v>
      </c>
      <c r="DA8" s="62">
        <f t="shared" si="65"/>
        <v>0.23776790767089551</v>
      </c>
      <c r="DB8" s="62">
        <f t="shared" si="66"/>
        <v>9.3208241511526069E-2</v>
      </c>
      <c r="DC8" s="62">
        <f t="shared" si="67"/>
        <v>-0.32829511711693365</v>
      </c>
      <c r="DD8" s="62">
        <f t="shared" si="68"/>
        <v>-0.28391601535251204</v>
      </c>
      <c r="DE8" s="62">
        <f t="shared" si="69"/>
        <v>0.42150335862845972</v>
      </c>
      <c r="DF8" s="62">
        <f t="shared" si="70"/>
        <v>-0.74979847574539338</v>
      </c>
      <c r="DG8" s="62">
        <f t="shared" si="71"/>
        <v>9.6141520094089605E-3</v>
      </c>
      <c r="DH8" s="62">
        <f t="shared" si="72"/>
        <v>25.524744435699965</v>
      </c>
      <c r="DI8" s="114">
        <f t="shared" si="73"/>
        <v>305.76362338580145</v>
      </c>
      <c r="DJ8" s="114">
        <f t="shared" si="74"/>
        <v>710.31531555528579</v>
      </c>
      <c r="DK8" s="114">
        <f t="shared" si="75"/>
        <v>2473.1032694116152</v>
      </c>
      <c r="DL8" s="114">
        <f t="shared" si="76"/>
        <v>4384.1969444206034</v>
      </c>
      <c r="DM8" s="114">
        <f t="shared" si="77"/>
        <v>-7798.9038972090057</v>
      </c>
      <c r="DN8" s="114"/>
      <c r="DO8" s="114">
        <f t="shared" si="78"/>
        <v>710.31531555528579</v>
      </c>
      <c r="DP8" s="114">
        <f t="shared" si="79"/>
        <v>3183.4185849669011</v>
      </c>
      <c r="DQ8" s="114">
        <f t="shared" si="80"/>
        <v>2963.5663133100315</v>
      </c>
      <c r="DR8" s="114">
        <f t="shared" si="81"/>
        <v>-7088.5885816537202</v>
      </c>
    </row>
    <row r="9" spans="1:122" x14ac:dyDescent="0.25">
      <c r="A9" s="78">
        <f t="shared" si="1"/>
        <v>10</v>
      </c>
      <c r="B9" s="82" t="str">
        <f t="shared" si="2"/>
        <v>10 semi CaO</v>
      </c>
      <c r="C9" s="13" t="s">
        <v>6</v>
      </c>
      <c r="D9" s="5">
        <v>11.19</v>
      </c>
      <c r="E9" s="6">
        <f t="shared" si="3"/>
        <v>10.406699999999999</v>
      </c>
      <c r="F9" s="80" t="str">
        <f t="shared" si="0"/>
        <v>10 Quant MnO</v>
      </c>
      <c r="G9" s="13" t="s">
        <v>9</v>
      </c>
      <c r="H9" s="5">
        <v>0.161</v>
      </c>
      <c r="I9" s="38">
        <f t="shared" si="4"/>
        <v>0.14973</v>
      </c>
      <c r="K9" s="62">
        <v>40</v>
      </c>
      <c r="L9" s="62">
        <f t="shared" si="5"/>
        <v>42.56</v>
      </c>
      <c r="M9" s="62">
        <f t="shared" si="5"/>
        <v>0.26019999999999999</v>
      </c>
      <c r="N9" s="62">
        <f t="shared" si="5"/>
        <v>20.34</v>
      </c>
      <c r="O9" s="62">
        <f t="shared" si="5"/>
        <v>6.1210000000000004</v>
      </c>
      <c r="P9" s="62">
        <f t="shared" si="6"/>
        <v>9.2670000000000002E-2</v>
      </c>
      <c r="Q9" s="62">
        <f t="shared" si="5"/>
        <v>10.58</v>
      </c>
      <c r="R9" s="62">
        <f t="shared" si="5"/>
        <v>18.59</v>
      </c>
      <c r="S9" s="62">
        <f t="shared" si="5"/>
        <v>1.18</v>
      </c>
      <c r="T9" s="62">
        <f t="shared" si="5"/>
        <v>2.768E-2</v>
      </c>
      <c r="U9"/>
      <c r="V9" s="62">
        <f t="shared" si="5"/>
        <v>0.17560000000000001</v>
      </c>
      <c r="W9" s="62">
        <f t="shared" si="5"/>
        <v>6.9819999999999993E-2</v>
      </c>
      <c r="X9" s="62">
        <f t="shared" si="5"/>
        <v>4</v>
      </c>
      <c r="AA9" s="62">
        <f t="shared" si="7"/>
        <v>46.517000000000003</v>
      </c>
      <c r="AB9" s="62">
        <f t="shared" si="7"/>
        <v>0.219</v>
      </c>
      <c r="AC9" s="62">
        <f t="shared" si="7"/>
        <v>18.305</v>
      </c>
      <c r="AD9" s="62">
        <f t="shared" si="7"/>
        <v>5.28</v>
      </c>
      <c r="AE9" s="62">
        <f t="shared" si="7"/>
        <v>9.2999999999999999E-2</v>
      </c>
      <c r="AF9" s="62">
        <f t="shared" si="7"/>
        <v>10.759</v>
      </c>
      <c r="AG9" s="62">
        <f t="shared" si="7"/>
        <v>17.655000000000001</v>
      </c>
      <c r="AH9" s="62">
        <f t="shared" si="7"/>
        <v>1.147</v>
      </c>
      <c r="AI9" s="62">
        <f t="shared" si="7"/>
        <v>0.02</v>
      </c>
      <c r="AJ9" s="62">
        <f t="shared" si="7"/>
        <v>5.0000000000000001E-3</v>
      </c>
      <c r="AK9" s="62" t="e">
        <f t="shared" si="7"/>
        <v>#N/A</v>
      </c>
      <c r="AL9" s="62" t="e">
        <f t="shared" si="7"/>
        <v>#N/A</v>
      </c>
      <c r="AM9" s="62">
        <f t="shared" si="7"/>
        <v>4</v>
      </c>
      <c r="AO9" s="62">
        <f t="shared" si="11"/>
        <v>0.7741865690272115</v>
      </c>
      <c r="AP9" s="62">
        <f t="shared" si="12"/>
        <v>2.741955677976712E-3</v>
      </c>
      <c r="AQ9" s="62">
        <f t="shared" si="13"/>
        <v>0.17953118870145157</v>
      </c>
      <c r="AR9" s="62">
        <f t="shared" si="14"/>
        <v>6.6123982467125864E-2</v>
      </c>
      <c r="AS9" s="62">
        <f t="shared" si="15"/>
        <v>1.310967014378348E-3</v>
      </c>
      <c r="AT9" s="62">
        <f t="shared" si="16"/>
        <v>0.26694355951211285</v>
      </c>
      <c r="AU9" s="62">
        <f t="shared" si="17"/>
        <v>0.31481811697574896</v>
      </c>
      <c r="AV9" s="62">
        <f t="shared" si="18"/>
        <v>3.7011939335269445E-2</v>
      </c>
      <c r="AW9" s="62">
        <f t="shared" si="19"/>
        <v>4.2462845010615713E-4</v>
      </c>
      <c r="AX9" s="62">
        <f t="shared" si="20"/>
        <v>7.0452303790333949E-5</v>
      </c>
      <c r="BB9" s="62">
        <f t="shared" si="21"/>
        <v>2.741955677976712E-3</v>
      </c>
      <c r="BC9" s="62">
        <f t="shared" si="22"/>
        <v>6.3382026789149157E-2</v>
      </c>
      <c r="BD9" s="62">
        <f t="shared" si="23"/>
        <v>3.7011939335269445E-2</v>
      </c>
      <c r="BE9" s="62">
        <f t="shared" si="24"/>
        <v>0.14251924936618213</v>
      </c>
      <c r="BF9" s="62">
        <f t="shared" si="25"/>
        <v>7.1259624683091063E-2</v>
      </c>
      <c r="BG9" s="62">
        <f t="shared" si="26"/>
        <v>0.24355849229265791</v>
      </c>
      <c r="BH9" s="62">
        <f t="shared" si="27"/>
        <v>8.8078061022982435E-2</v>
      </c>
      <c r="BI9" s="62">
        <f t="shared" si="28"/>
        <v>3.3514517069905214E-2</v>
      </c>
      <c r="BJ9" s="114">
        <f t="shared" si="29"/>
        <v>2.6280569951005872</v>
      </c>
      <c r="BK9" s="62">
        <f t="shared" si="30"/>
        <v>5.456354395307722E-2</v>
      </c>
      <c r="BL9" s="62">
        <f t="shared" si="31"/>
        <v>-2.1049026883172006E-2</v>
      </c>
      <c r="BM9" s="62">
        <f t="shared" si="32"/>
        <v>0.38808652905890034</v>
      </c>
      <c r="BN9" s="62">
        <f t="shared" si="33"/>
        <v>0.70653204186857055</v>
      </c>
      <c r="BO9" s="62">
        <f t="shared" si="34"/>
        <v>9.5370327398434629</v>
      </c>
      <c r="BP9" s="62">
        <f t="shared" si="35"/>
        <v>18.36178773220853</v>
      </c>
      <c r="BQ9" s="62">
        <f t="shared" si="36"/>
        <v>62.758811258736777</v>
      </c>
      <c r="BR9" s="62">
        <f t="shared" si="37"/>
        <v>14.059633578468283</v>
      </c>
      <c r="BS9" s="114">
        <f t="shared" si="38"/>
        <v>-5.4237973511256223</v>
      </c>
      <c r="BU9" s="62">
        <f t="shared" si="39"/>
        <v>50.640768000000008</v>
      </c>
      <c r="BV9" s="62">
        <f t="shared" si="40"/>
        <v>0.219</v>
      </c>
      <c r="BW9" s="62">
        <f t="shared" si="41"/>
        <v>16.525418999999999</v>
      </c>
      <c r="BX9" s="62">
        <f t="shared" si="42"/>
        <v>5.28</v>
      </c>
      <c r="BY9" s="62">
        <f t="shared" si="43"/>
        <v>9.2999999999999999E-2</v>
      </c>
      <c r="BZ9" s="62">
        <f t="shared" si="44"/>
        <v>11.0055075</v>
      </c>
      <c r="CA9" s="62">
        <f t="shared" si="45"/>
        <v>17.091291999999999</v>
      </c>
      <c r="CB9" s="62">
        <f t="shared" si="46"/>
        <v>1.147</v>
      </c>
      <c r="CC9" s="62">
        <f t="shared" si="47"/>
        <v>0.02</v>
      </c>
      <c r="CD9" s="62">
        <f t="shared" si="48"/>
        <v>5.0000000000000001E-3</v>
      </c>
      <c r="CG9" s="62">
        <f t="shared" si="49"/>
        <v>4</v>
      </c>
      <c r="CI9" s="62">
        <f t="shared" si="50"/>
        <v>0.84281880669052189</v>
      </c>
      <c r="CJ9" s="62">
        <f t="shared" si="51"/>
        <v>2.741955677976712E-3</v>
      </c>
      <c r="CK9" s="62">
        <f t="shared" si="52"/>
        <v>0.16207747155747351</v>
      </c>
      <c r="CL9" s="62">
        <f t="shared" si="53"/>
        <v>6.6123982467125864E-2</v>
      </c>
      <c r="CM9" s="62">
        <f t="shared" si="54"/>
        <v>1.310967014378348E-3</v>
      </c>
      <c r="CN9" s="62">
        <f t="shared" si="55"/>
        <v>0.27305970315896033</v>
      </c>
      <c r="CO9" s="62">
        <f t="shared" si="56"/>
        <v>0.30476626248216832</v>
      </c>
      <c r="CP9" s="62">
        <f t="shared" si="57"/>
        <v>3.7011939335269445E-2</v>
      </c>
      <c r="CQ9" s="62">
        <f t="shared" si="58"/>
        <v>4.2462845010615713E-4</v>
      </c>
      <c r="CR9" s="62">
        <f t="shared" si="59"/>
        <v>7.0452303790333949E-5</v>
      </c>
      <c r="CV9" s="62">
        <f t="shared" si="60"/>
        <v>2.741955677976712E-3</v>
      </c>
      <c r="CW9" s="62">
        <f t="shared" si="61"/>
        <v>6.3382026789149157E-2</v>
      </c>
      <c r="CX9" s="62">
        <f t="shared" si="62"/>
        <v>3.7011939335269445E-2</v>
      </c>
      <c r="CY9" s="62">
        <f t="shared" si="63"/>
        <v>0.12506553222220407</v>
      </c>
      <c r="CZ9" s="62">
        <f t="shared" si="64"/>
        <v>6.2532766111102034E-2</v>
      </c>
      <c r="DA9" s="62">
        <f t="shared" si="65"/>
        <v>0.24223349637106628</v>
      </c>
      <c r="DB9" s="62">
        <f t="shared" si="66"/>
        <v>9.5519200591421549E-2</v>
      </c>
      <c r="DC9" s="62">
        <f t="shared" si="67"/>
        <v>-0.36221652902175561</v>
      </c>
      <c r="DD9" s="62">
        <f t="shared" si="68"/>
        <v>-0.26370745931830303</v>
      </c>
      <c r="DE9" s="62">
        <f t="shared" si="69"/>
        <v>0.45773572961317716</v>
      </c>
      <c r="DF9" s="62">
        <f t="shared" si="70"/>
        <v>-0.81995225863493282</v>
      </c>
      <c r="DG9" s="62">
        <f t="shared" si="71"/>
        <v>-1.7696371526341181E-2</v>
      </c>
      <c r="DH9" s="62">
        <f t="shared" si="72"/>
        <v>-15.494451356286742</v>
      </c>
      <c r="DI9" s="114">
        <f t="shared" si="73"/>
        <v>-209.14987730776841</v>
      </c>
      <c r="DJ9" s="114">
        <f t="shared" si="74"/>
        <v>-353.3649031838055</v>
      </c>
      <c r="DK9" s="114">
        <f t="shared" si="75"/>
        <v>-1368.8314353623277</v>
      </c>
      <c r="DL9" s="114">
        <f t="shared" si="76"/>
        <v>-2586.6078191895672</v>
      </c>
      <c r="DM9" s="114">
        <f t="shared" si="77"/>
        <v>4633.4484863997559</v>
      </c>
      <c r="DN9" s="114"/>
      <c r="DO9" s="114">
        <f t="shared" si="78"/>
        <v>-353.3649031838055</v>
      </c>
      <c r="DP9" s="114">
        <f t="shared" si="79"/>
        <v>-1722.1963385461331</v>
      </c>
      <c r="DQ9" s="114">
        <f t="shared" si="80"/>
        <v>-1879.8780128219562</v>
      </c>
      <c r="DR9" s="114">
        <f t="shared" si="81"/>
        <v>4280.0835832159501</v>
      </c>
    </row>
    <row r="10" spans="1:122" x14ac:dyDescent="0.25">
      <c r="A10" s="78">
        <f t="shared" si="1"/>
        <v>10</v>
      </c>
      <c r="B10" s="82" t="str">
        <f t="shared" si="2"/>
        <v>10 semi TiO2</v>
      </c>
      <c r="C10" s="13" t="s">
        <v>7</v>
      </c>
      <c r="D10" s="5">
        <v>0.111</v>
      </c>
      <c r="E10" s="6">
        <f t="shared" si="3"/>
        <v>0.10323</v>
      </c>
      <c r="F10" s="80" t="str">
        <f t="shared" si="0"/>
        <v>10 Quant MgO</v>
      </c>
      <c r="G10" s="13" t="s">
        <v>3</v>
      </c>
      <c r="H10" s="5">
        <v>21.849</v>
      </c>
      <c r="I10" s="38">
        <f t="shared" si="4"/>
        <v>20.319570000000002</v>
      </c>
      <c r="K10" s="62">
        <v>50</v>
      </c>
      <c r="L10" s="62">
        <f t="shared" si="5"/>
        <v>44.12</v>
      </c>
      <c r="M10" s="62">
        <f t="shared" si="5"/>
        <v>0.29730000000000001</v>
      </c>
      <c r="N10" s="62">
        <f t="shared" si="5"/>
        <v>19.760000000000002</v>
      </c>
      <c r="O10" s="62">
        <f t="shared" si="5"/>
        <v>7.5410000000000004</v>
      </c>
      <c r="P10" s="62">
        <f t="shared" si="6"/>
        <v>0.12939999999999999</v>
      </c>
      <c r="Q10" s="62">
        <f t="shared" si="5"/>
        <v>10.08</v>
      </c>
      <c r="R10" s="62">
        <f t="shared" si="5"/>
        <v>16.82</v>
      </c>
      <c r="S10" s="62">
        <f t="shared" si="5"/>
        <v>1.173</v>
      </c>
      <c r="T10"/>
      <c r="U10"/>
      <c r="V10" s="62">
        <f t="shared" si="5"/>
        <v>3.9949999999999999E-2</v>
      </c>
      <c r="W10" s="62">
        <f t="shared" si="5"/>
        <v>4.0189999999999997E-2</v>
      </c>
      <c r="X10" s="62">
        <f t="shared" si="5"/>
        <v>2</v>
      </c>
      <c r="AA10" s="62">
        <f t="shared" si="7"/>
        <v>47.786000000000001</v>
      </c>
      <c r="AB10" s="62">
        <f t="shared" si="7"/>
        <v>0.24</v>
      </c>
      <c r="AC10" s="62">
        <f t="shared" si="7"/>
        <v>17.77</v>
      </c>
      <c r="AD10" s="62">
        <f t="shared" si="7"/>
        <v>6.6310000000000002</v>
      </c>
      <c r="AE10" s="62">
        <f t="shared" si="7"/>
        <v>0.112</v>
      </c>
      <c r="AF10" s="62">
        <f t="shared" si="7"/>
        <v>10.282999999999999</v>
      </c>
      <c r="AG10" s="62">
        <f t="shared" si="7"/>
        <v>15.922000000000001</v>
      </c>
      <c r="AH10" s="62">
        <f t="shared" si="7"/>
        <v>1.234</v>
      </c>
      <c r="AI10" s="62">
        <f t="shared" si="7"/>
        <v>1.7999999999999999E-2</v>
      </c>
      <c r="AJ10" s="62">
        <f t="shared" si="7"/>
        <v>6.0000000000000001E-3</v>
      </c>
      <c r="AK10" s="62" t="e">
        <f t="shared" si="7"/>
        <v>#N/A</v>
      </c>
      <c r="AL10" s="62" t="e">
        <f t="shared" si="7"/>
        <v>#N/A</v>
      </c>
      <c r="AM10" s="62">
        <f t="shared" si="7"/>
        <v>2</v>
      </c>
      <c r="AO10" s="62">
        <f t="shared" si="11"/>
        <v>0.79530664891403846</v>
      </c>
      <c r="AP10" s="62">
        <f t="shared" si="12"/>
        <v>3.0048829347689991E-3</v>
      </c>
      <c r="AQ10" s="62">
        <f t="shared" si="13"/>
        <v>0.17428403295409967</v>
      </c>
      <c r="AR10" s="62">
        <f t="shared" si="14"/>
        <v>8.3043206011271145E-2</v>
      </c>
      <c r="AS10" s="62">
        <f t="shared" si="15"/>
        <v>1.5787989850577955E-3</v>
      </c>
      <c r="AT10" s="62">
        <f t="shared" si="16"/>
        <v>0.25513343456297571</v>
      </c>
      <c r="AU10" s="62">
        <f t="shared" si="17"/>
        <v>0.28391583452211128</v>
      </c>
      <c r="AV10" s="62">
        <f t="shared" si="18"/>
        <v>3.9819296547273314E-2</v>
      </c>
      <c r="AW10" s="62">
        <f t="shared" si="19"/>
        <v>3.8216560509554134E-4</v>
      </c>
      <c r="AX10" s="62">
        <f t="shared" si="20"/>
        <v>8.4542764548400736E-5</v>
      </c>
      <c r="BB10" s="62">
        <f t="shared" si="21"/>
        <v>3.0048829347689991E-3</v>
      </c>
      <c r="BC10" s="62">
        <f t="shared" si="22"/>
        <v>8.0038323076502146E-2</v>
      </c>
      <c r="BD10" s="62">
        <f t="shared" si="23"/>
        <v>3.9819296547273314E-2</v>
      </c>
      <c r="BE10" s="62">
        <f t="shared" si="24"/>
        <v>0.13446473640682635</v>
      </c>
      <c r="BF10" s="62">
        <f t="shared" si="25"/>
        <v>6.7232368203413176E-2</v>
      </c>
      <c r="BG10" s="62">
        <f t="shared" si="26"/>
        <v>0.21668346631869811</v>
      </c>
      <c r="BH10" s="62">
        <f t="shared" si="27"/>
        <v>0.12006709030583756</v>
      </c>
      <c r="BI10" s="62">
        <f t="shared" si="28"/>
        <v>0.10801709022799594</v>
      </c>
      <c r="BJ10" s="62">
        <f t="shared" si="29"/>
        <v>1.1115564217885079</v>
      </c>
      <c r="BK10" s="62">
        <f t="shared" si="30"/>
        <v>1.2050000077841629E-2</v>
      </c>
      <c r="BL10" s="62">
        <f t="shared" si="31"/>
        <v>9.5967090150154311E-2</v>
      </c>
      <c r="BM10" s="62">
        <f t="shared" si="32"/>
        <v>0.43475710423214953</v>
      </c>
      <c r="BN10" s="62">
        <f t="shared" si="33"/>
        <v>0.69116361883863919</v>
      </c>
      <c r="BO10" s="62">
        <f t="shared" si="34"/>
        <v>9.1589754738109566</v>
      </c>
      <c r="BP10" s="62">
        <f t="shared" si="35"/>
        <v>15.464351829777751</v>
      </c>
      <c r="BQ10" s="62">
        <f t="shared" si="36"/>
        <v>49.840120888052127</v>
      </c>
      <c r="BR10" s="62">
        <f t="shared" si="37"/>
        <v>2.7716626043693648</v>
      </c>
      <c r="BS10" s="62">
        <f t="shared" si="38"/>
        <v>22.073725585151166</v>
      </c>
      <c r="BU10" s="62">
        <f t="shared" si="39"/>
        <v>52.168644</v>
      </c>
      <c r="BV10" s="62">
        <f t="shared" si="40"/>
        <v>0.24</v>
      </c>
      <c r="BW10" s="62">
        <f t="shared" si="41"/>
        <v>16.024766</v>
      </c>
      <c r="BX10" s="62">
        <f t="shared" si="42"/>
        <v>6.6310000000000002</v>
      </c>
      <c r="BY10" s="62">
        <f t="shared" si="43"/>
        <v>0.112</v>
      </c>
      <c r="BZ10" s="62">
        <f t="shared" si="44"/>
        <v>10.533077499999999</v>
      </c>
      <c r="CA10" s="62">
        <f t="shared" si="45"/>
        <v>15.416520800000002</v>
      </c>
      <c r="CB10" s="62">
        <f t="shared" si="46"/>
        <v>1.234</v>
      </c>
      <c r="CC10" s="62">
        <f t="shared" si="47"/>
        <v>1.7999999999999999E-2</v>
      </c>
      <c r="CD10" s="62">
        <f t="shared" si="48"/>
        <v>6.0000000000000001E-3</v>
      </c>
      <c r="CG10" s="62">
        <f t="shared" si="49"/>
        <v>2</v>
      </c>
      <c r="CI10" s="62">
        <f t="shared" si="50"/>
        <v>0.86824738287426151</v>
      </c>
      <c r="CJ10" s="62">
        <f t="shared" si="51"/>
        <v>3.0048829347689991E-3</v>
      </c>
      <c r="CK10" s="62">
        <f t="shared" si="52"/>
        <v>0.15716718320910161</v>
      </c>
      <c r="CL10" s="62">
        <f t="shared" si="53"/>
        <v>8.3043206011271145E-2</v>
      </c>
      <c r="CM10" s="62">
        <f t="shared" si="54"/>
        <v>1.5787989850577955E-3</v>
      </c>
      <c r="CN10" s="62">
        <f t="shared" si="55"/>
        <v>0.26133815414694173</v>
      </c>
      <c r="CO10" s="62">
        <f t="shared" si="56"/>
        <v>0.27490229671897293</v>
      </c>
      <c r="CP10" s="62">
        <f t="shared" si="57"/>
        <v>3.9819296547273314E-2</v>
      </c>
      <c r="CQ10" s="62">
        <f t="shared" si="58"/>
        <v>3.8216560509554134E-4</v>
      </c>
      <c r="CR10" s="62">
        <f t="shared" si="59"/>
        <v>8.4542764548400736E-5</v>
      </c>
      <c r="CV10" s="62">
        <f t="shared" si="60"/>
        <v>3.0048829347689991E-3</v>
      </c>
      <c r="CW10" s="62">
        <f t="shared" si="61"/>
        <v>8.0038323076502146E-2</v>
      </c>
      <c r="CX10" s="62">
        <f t="shared" si="62"/>
        <v>3.9819296547273314E-2</v>
      </c>
      <c r="CY10" s="62">
        <f t="shared" si="63"/>
        <v>0.1173478866618283</v>
      </c>
      <c r="CZ10" s="62">
        <f t="shared" si="64"/>
        <v>5.8673943330914149E-2</v>
      </c>
      <c r="DA10" s="62">
        <f t="shared" si="65"/>
        <v>0.21622835338805879</v>
      </c>
      <c r="DB10" s="62">
        <f t="shared" si="66"/>
        <v>0.12672692282044284</v>
      </c>
      <c r="DC10" s="62">
        <f t="shared" si="67"/>
        <v>-0.2334718069816219</v>
      </c>
      <c r="DD10" s="62">
        <f t="shared" si="68"/>
        <v>-0.54279325824731528</v>
      </c>
      <c r="DE10" s="62">
        <f t="shared" si="69"/>
        <v>0.36019872980206469</v>
      </c>
      <c r="DF10" s="62">
        <f t="shared" si="70"/>
        <v>-0.59367053678368653</v>
      </c>
      <c r="DG10" s="62">
        <f t="shared" si="71"/>
        <v>8.4254669219393397E-2</v>
      </c>
      <c r="DH10" s="62">
        <f t="shared" si="72"/>
        <v>3.5664289737397095</v>
      </c>
      <c r="DI10" s="114">
        <f t="shared" si="73"/>
        <v>47.260640764711312</v>
      </c>
      <c r="DJ10" s="114">
        <f t="shared" si="74"/>
        <v>69.638803255082777</v>
      </c>
      <c r="DK10" s="114">
        <f t="shared" si="75"/>
        <v>256.63664149581422</v>
      </c>
      <c r="DL10" s="114">
        <f t="shared" si="76"/>
        <v>427.51189119754514</v>
      </c>
      <c r="DM10" s="114">
        <f t="shared" si="77"/>
        <v>-704.61440568689318</v>
      </c>
      <c r="DN10" s="114"/>
      <c r="DO10" s="114">
        <f t="shared" si="78"/>
        <v>69.638803255082777</v>
      </c>
      <c r="DP10" s="114">
        <f t="shared" si="79"/>
        <v>326.27544475089701</v>
      </c>
      <c r="DQ10" s="114">
        <f t="shared" si="80"/>
        <v>288.23428468737961</v>
      </c>
      <c r="DR10" s="114">
        <f t="shared" si="81"/>
        <v>-634.97560243181044</v>
      </c>
    </row>
    <row r="11" spans="1:122" x14ac:dyDescent="0.25">
      <c r="A11" s="78">
        <f t="shared" si="1"/>
        <v>10</v>
      </c>
      <c r="B11" s="82" t="str">
        <f t="shared" si="2"/>
        <v>10 semi Cr2O3</v>
      </c>
      <c r="C11" s="13" t="s">
        <v>8</v>
      </c>
      <c r="D11" s="5">
        <v>0.15160000000000001</v>
      </c>
      <c r="E11" s="6">
        <f t="shared" si="3"/>
        <v>0.140988</v>
      </c>
      <c r="F11" s="80" t="str">
        <f t="shared" si="0"/>
        <v>10 Quant CaO</v>
      </c>
      <c r="G11" s="13" t="s">
        <v>6</v>
      </c>
      <c r="H11" s="5">
        <v>10.601000000000001</v>
      </c>
      <c r="I11" s="38">
        <f t="shared" si="4"/>
        <v>9.8589300000000009</v>
      </c>
      <c r="K11" s="62">
        <v>60</v>
      </c>
      <c r="L11" s="62">
        <f t="shared" si="5"/>
        <v>43.5</v>
      </c>
      <c r="M11" s="62">
        <f t="shared" si="5"/>
        <v>0.28739999999999999</v>
      </c>
      <c r="N11" s="62">
        <f t="shared" si="5"/>
        <v>19.690000000000001</v>
      </c>
      <c r="O11" s="62">
        <f t="shared" si="5"/>
        <v>8.1920000000000002</v>
      </c>
      <c r="P11" s="62">
        <f t="shared" si="6"/>
        <v>0.1424</v>
      </c>
      <c r="Q11" s="62">
        <f t="shared" si="5"/>
        <v>10.37</v>
      </c>
      <c r="R11" s="62">
        <f t="shared" si="5"/>
        <v>16.399999999999999</v>
      </c>
      <c r="S11" s="62">
        <f t="shared" si="5"/>
        <v>1.2709999999999999</v>
      </c>
      <c r="T11"/>
      <c r="U11"/>
      <c r="V11" s="62">
        <f t="shared" si="5"/>
        <v>9.4579999999999997E-2</v>
      </c>
      <c r="W11" s="62">
        <f t="shared" si="5"/>
        <v>5.67E-2</v>
      </c>
      <c r="X11" s="62">
        <f t="shared" si="5"/>
        <v>2</v>
      </c>
      <c r="AA11" s="62">
        <f t="shared" si="7"/>
        <v>47.430999999999997</v>
      </c>
      <c r="AB11" s="62">
        <f t="shared" si="7"/>
        <v>0.27400000000000002</v>
      </c>
      <c r="AC11" s="62">
        <f t="shared" si="7"/>
        <v>17.831</v>
      </c>
      <c r="AD11" s="62">
        <f t="shared" si="7"/>
        <v>6.95</v>
      </c>
      <c r="AE11" s="62">
        <f t="shared" si="7"/>
        <v>0.11700000000000001</v>
      </c>
      <c r="AF11" s="62">
        <f t="shared" si="7"/>
        <v>10.617000000000001</v>
      </c>
      <c r="AG11" s="62">
        <f t="shared" si="7"/>
        <v>15.423</v>
      </c>
      <c r="AH11" s="62">
        <f t="shared" si="7"/>
        <v>1.3360000000000001</v>
      </c>
      <c r="AI11" s="62">
        <f t="shared" si="7"/>
        <v>1.6E-2</v>
      </c>
      <c r="AJ11" s="62">
        <f t="shared" si="7"/>
        <v>4.0000000000000001E-3</v>
      </c>
      <c r="AK11" s="62" t="e">
        <f t="shared" si="7"/>
        <v>#N/A</v>
      </c>
      <c r="AL11" s="62" t="e">
        <f t="shared" si="7"/>
        <v>#N/A</v>
      </c>
      <c r="AM11" s="62">
        <f t="shared" si="7"/>
        <v>2</v>
      </c>
      <c r="AO11" s="62">
        <f t="shared" si="11"/>
        <v>0.7893983523341932</v>
      </c>
      <c r="AP11" s="62">
        <f t="shared" si="12"/>
        <v>3.4305746838612745E-3</v>
      </c>
      <c r="AQ11" s="62">
        <f t="shared" si="13"/>
        <v>0.17488230678697528</v>
      </c>
      <c r="AR11" s="62">
        <f t="shared" si="14"/>
        <v>8.7038196618659996E-2</v>
      </c>
      <c r="AS11" s="62">
        <f t="shared" si="15"/>
        <v>1.6492810826050184E-3</v>
      </c>
      <c r="AT11" s="62">
        <f t="shared" si="16"/>
        <v>0.26342037097686605</v>
      </c>
      <c r="AU11" s="62">
        <f t="shared" si="17"/>
        <v>0.27501783166904425</v>
      </c>
      <c r="AV11" s="62">
        <f t="shared" si="18"/>
        <v>4.3110680864795102E-2</v>
      </c>
      <c r="AW11" s="62">
        <f t="shared" si="19"/>
        <v>3.3970276008492571E-4</v>
      </c>
      <c r="AX11" s="62">
        <f t="shared" si="20"/>
        <v>5.6361843032267155E-5</v>
      </c>
      <c r="BB11" s="62">
        <f t="shared" si="21"/>
        <v>3.4305746838612745E-3</v>
      </c>
      <c r="BC11" s="62">
        <f t="shared" si="22"/>
        <v>8.3607621934798718E-2</v>
      </c>
      <c r="BD11" s="62">
        <f t="shared" si="23"/>
        <v>4.3110680864795102E-2</v>
      </c>
      <c r="BE11" s="62">
        <f t="shared" si="24"/>
        <v>0.13177162592218017</v>
      </c>
      <c r="BF11" s="62">
        <f t="shared" si="25"/>
        <v>6.5885812961090084E-2</v>
      </c>
      <c r="BG11" s="62">
        <f t="shared" si="26"/>
        <v>0.20913201870795417</v>
      </c>
      <c r="BH11" s="62">
        <f t="shared" si="27"/>
        <v>0.13954525528631562</v>
      </c>
      <c r="BI11" s="62">
        <f t="shared" si="28"/>
        <v>0.11003064640171939</v>
      </c>
      <c r="BJ11" s="62">
        <f t="shared" si="29"/>
        <v>1.2682398936096317</v>
      </c>
      <c r="BK11" s="62">
        <f t="shared" si="30"/>
        <v>2.9514608884596217E-2</v>
      </c>
      <c r="BL11" s="62">
        <f t="shared" si="31"/>
        <v>8.0516037517123176E-2</v>
      </c>
      <c r="BM11" s="62">
        <f t="shared" si="32"/>
        <v>0.43158973361942005</v>
      </c>
      <c r="BN11" s="62">
        <f t="shared" si="33"/>
        <v>0.79486939021732805</v>
      </c>
      <c r="BO11" s="62">
        <f t="shared" si="34"/>
        <v>9.988810554703905</v>
      </c>
      <c r="BP11" s="62">
        <f t="shared" si="35"/>
        <v>15.265843422306432</v>
      </c>
      <c r="BQ11" s="62">
        <f t="shared" si="36"/>
        <v>48.456207925550146</v>
      </c>
      <c r="BR11" s="62">
        <f t="shared" si="37"/>
        <v>6.8385799256806417</v>
      </c>
      <c r="BS11" s="62">
        <f t="shared" si="38"/>
        <v>18.655688781541542</v>
      </c>
      <c r="BU11" s="62">
        <f t="shared" si="39"/>
        <v>51.741223999999988</v>
      </c>
      <c r="BV11" s="62">
        <f t="shared" si="40"/>
        <v>0.27400000000000002</v>
      </c>
      <c r="BW11" s="62">
        <f t="shared" si="41"/>
        <v>16.081849800000001</v>
      </c>
      <c r="BX11" s="62">
        <f t="shared" si="42"/>
        <v>6.95</v>
      </c>
      <c r="BY11" s="62">
        <f t="shared" si="43"/>
        <v>0.11700000000000001</v>
      </c>
      <c r="BZ11" s="62">
        <f t="shared" si="44"/>
        <v>10.864572500000001</v>
      </c>
      <c r="CA11" s="62">
        <f t="shared" si="45"/>
        <v>14.934287200000002</v>
      </c>
      <c r="CB11" s="62">
        <f t="shared" si="46"/>
        <v>1.3360000000000001</v>
      </c>
      <c r="CC11" s="62">
        <f t="shared" si="47"/>
        <v>1.6E-2</v>
      </c>
      <c r="CD11" s="62">
        <f t="shared" si="48"/>
        <v>4.0000000000000001E-3</v>
      </c>
      <c r="CG11" s="62">
        <f t="shared" si="49"/>
        <v>2</v>
      </c>
      <c r="CI11" s="62">
        <f t="shared" si="50"/>
        <v>0.86113379379212762</v>
      </c>
      <c r="CJ11" s="62">
        <f t="shared" si="51"/>
        <v>3.4305746838612745E-3</v>
      </c>
      <c r="CK11" s="62">
        <f t="shared" si="52"/>
        <v>0.15772704786190664</v>
      </c>
      <c r="CL11" s="62">
        <f t="shared" si="53"/>
        <v>8.7038196618659996E-2</v>
      </c>
      <c r="CM11" s="62">
        <f t="shared" si="54"/>
        <v>1.6492810826050184E-3</v>
      </c>
      <c r="CN11" s="62">
        <f t="shared" si="55"/>
        <v>0.26956293853772789</v>
      </c>
      <c r="CO11" s="62">
        <f t="shared" si="56"/>
        <v>0.26630326676176896</v>
      </c>
      <c r="CP11" s="62">
        <f t="shared" si="57"/>
        <v>4.3110680864795102E-2</v>
      </c>
      <c r="CQ11" s="62">
        <f t="shared" si="58"/>
        <v>3.3970276008492571E-4</v>
      </c>
      <c r="CR11" s="62">
        <f t="shared" si="59"/>
        <v>5.6361843032267155E-5</v>
      </c>
      <c r="CV11" s="62">
        <f t="shared" si="60"/>
        <v>3.4305746838612745E-3</v>
      </c>
      <c r="CW11" s="62">
        <f t="shared" si="61"/>
        <v>8.3607621934798718E-2</v>
      </c>
      <c r="CX11" s="62">
        <f t="shared" si="62"/>
        <v>4.3110680864795102E-2</v>
      </c>
      <c r="CY11" s="62">
        <f t="shared" si="63"/>
        <v>0.11461636699711153</v>
      </c>
      <c r="CZ11" s="62">
        <f t="shared" si="64"/>
        <v>5.7308183498555765E-2</v>
      </c>
      <c r="DA11" s="62">
        <f t="shared" si="65"/>
        <v>0.2089950832632132</v>
      </c>
      <c r="DB11" s="62">
        <f t="shared" si="66"/>
        <v>0.14582475829191843</v>
      </c>
      <c r="DC11" s="62">
        <f t="shared" si="67"/>
        <v>-0.218794948852222</v>
      </c>
      <c r="DD11" s="62">
        <f t="shared" si="68"/>
        <v>-0.66649051569472506</v>
      </c>
      <c r="DE11" s="62">
        <f t="shared" si="69"/>
        <v>0.36461970714414049</v>
      </c>
      <c r="DF11" s="62">
        <f t="shared" si="70"/>
        <v>-0.58341465599636244</v>
      </c>
      <c r="DG11" s="62">
        <f t="shared" si="71"/>
        <v>9.4049573458203417E-2</v>
      </c>
      <c r="DH11" s="62">
        <f t="shared" si="72"/>
        <v>3.6476238623090156</v>
      </c>
      <c r="DI11" s="114">
        <f t="shared" si="73"/>
        <v>45.838252402020643</v>
      </c>
      <c r="DJ11" s="114">
        <f t="shared" si="74"/>
        <v>60.934017445623077</v>
      </c>
      <c r="DK11" s="114">
        <f t="shared" si="75"/>
        <v>222.21800224973137</v>
      </c>
      <c r="DL11" s="114">
        <f t="shared" si="76"/>
        <v>387.68884720798991</v>
      </c>
      <c r="DM11" s="114">
        <f t="shared" si="77"/>
        <v>-620.32674316767395</v>
      </c>
      <c r="DN11" s="114"/>
      <c r="DO11" s="114">
        <f t="shared" si="78"/>
        <v>60.934017445623077</v>
      </c>
      <c r="DP11" s="114">
        <f t="shared" si="79"/>
        <v>283.15201969535445</v>
      </c>
      <c r="DQ11" s="114">
        <f t="shared" si="80"/>
        <v>265.82081231674374</v>
      </c>
      <c r="DR11" s="114">
        <f t="shared" si="81"/>
        <v>-559.39272572205084</v>
      </c>
    </row>
    <row r="12" spans="1:122" x14ac:dyDescent="0.25">
      <c r="A12" s="78">
        <f t="shared" si="1"/>
        <v>10</v>
      </c>
      <c r="B12" s="82" t="str">
        <f t="shared" si="2"/>
        <v>10 semi MnO</v>
      </c>
      <c r="C12" s="13" t="s">
        <v>9</v>
      </c>
      <c r="D12" s="5">
        <v>0.16930000000000001</v>
      </c>
      <c r="E12" s="6">
        <f t="shared" si="3"/>
        <v>0.15744900000000001</v>
      </c>
      <c r="F12" s="80" t="str">
        <f t="shared" si="0"/>
        <v>10 Quant Na2O</v>
      </c>
      <c r="G12" s="13" t="s">
        <v>26</v>
      </c>
      <c r="H12" s="5">
        <v>0.315</v>
      </c>
      <c r="I12" s="38">
        <f t="shared" si="4"/>
        <v>0.29295000000000004</v>
      </c>
      <c r="K12" s="62">
        <v>70</v>
      </c>
      <c r="L12" s="62">
        <f t="shared" si="5"/>
        <v>43.97</v>
      </c>
      <c r="M12" s="62">
        <f t="shared" si="5"/>
        <v>0.26319999999999999</v>
      </c>
      <c r="N12" s="62">
        <f t="shared" si="5"/>
        <v>19.760000000000002</v>
      </c>
      <c r="O12" s="62">
        <f t="shared" si="5"/>
        <v>8.5920000000000005</v>
      </c>
      <c r="P12" s="62">
        <f t="shared" si="6"/>
        <v>0.14960000000000001</v>
      </c>
      <c r="Q12" s="62">
        <f t="shared" si="5"/>
        <v>9.66</v>
      </c>
      <c r="R12" s="62">
        <f t="shared" si="5"/>
        <v>15.35</v>
      </c>
      <c r="S12" s="62">
        <f t="shared" si="5"/>
        <v>1.736</v>
      </c>
      <c r="T12"/>
      <c r="U12"/>
      <c r="V12" s="62">
        <f t="shared" si="5"/>
        <v>0.48220000000000002</v>
      </c>
      <c r="W12" s="62">
        <f t="shared" si="5"/>
        <v>4.1590000000000002E-2</v>
      </c>
      <c r="X12" s="62">
        <f t="shared" si="5"/>
        <v>2</v>
      </c>
      <c r="AA12" s="62">
        <f t="shared" si="7"/>
        <v>47.820999999999998</v>
      </c>
      <c r="AB12" s="62">
        <f t="shared" si="7"/>
        <v>0.24399999999999999</v>
      </c>
      <c r="AC12" s="62">
        <f t="shared" si="7"/>
        <v>18.004000000000001</v>
      </c>
      <c r="AD12" s="62">
        <f t="shared" si="7"/>
        <v>7.25</v>
      </c>
      <c r="AE12" s="62">
        <f t="shared" si="7"/>
        <v>0.12</v>
      </c>
      <c r="AF12" s="62">
        <f t="shared" si="7"/>
        <v>10.031000000000001</v>
      </c>
      <c r="AG12" s="62">
        <f t="shared" si="7"/>
        <v>14.865</v>
      </c>
      <c r="AH12" s="62">
        <f t="shared" si="7"/>
        <v>1.6419999999999999</v>
      </c>
      <c r="AI12" s="62">
        <f t="shared" si="7"/>
        <v>1.9E-2</v>
      </c>
      <c r="AJ12" s="62">
        <f t="shared" si="7"/>
        <v>5.0000000000000001E-3</v>
      </c>
      <c r="AK12" s="62" t="e">
        <f t="shared" si="7"/>
        <v>#N/A</v>
      </c>
      <c r="AL12" s="62" t="e">
        <f t="shared" si="7"/>
        <v>#N/A</v>
      </c>
      <c r="AM12" s="62">
        <f t="shared" si="7"/>
        <v>2</v>
      </c>
      <c r="AO12" s="62">
        <f t="shared" si="11"/>
        <v>0.79588915702754426</v>
      </c>
      <c r="AP12" s="62">
        <f t="shared" si="12"/>
        <v>3.0549643170151492E-3</v>
      </c>
      <c r="AQ12" s="62">
        <f t="shared" si="13"/>
        <v>0.17657905060808163</v>
      </c>
      <c r="AR12" s="62">
        <f t="shared" si="14"/>
        <v>9.0795241077019417E-2</v>
      </c>
      <c r="AS12" s="62">
        <f t="shared" si="15"/>
        <v>1.6915703411333521E-3</v>
      </c>
      <c r="AT12" s="62">
        <f t="shared" si="16"/>
        <v>0.24888101547225613</v>
      </c>
      <c r="AU12" s="62">
        <f t="shared" si="17"/>
        <v>0.26506776034236806</v>
      </c>
      <c r="AV12" s="62">
        <f t="shared" si="18"/>
        <v>5.2984833817360438E-2</v>
      </c>
      <c r="AW12" s="62">
        <f t="shared" si="19"/>
        <v>4.0339702760084923E-4</v>
      </c>
      <c r="AX12" s="62">
        <f t="shared" si="20"/>
        <v>7.0452303790333949E-5</v>
      </c>
      <c r="BB12" s="62">
        <f t="shared" si="21"/>
        <v>3.0549643170151492E-3</v>
      </c>
      <c r="BC12" s="62">
        <f t="shared" si="22"/>
        <v>8.7740276760004274E-2</v>
      </c>
      <c r="BD12" s="62">
        <f t="shared" si="23"/>
        <v>5.2984833817360438E-2</v>
      </c>
      <c r="BE12" s="62">
        <f t="shared" si="24"/>
        <v>0.12359421679072119</v>
      </c>
      <c r="BF12" s="62">
        <f t="shared" si="25"/>
        <v>6.1797108395360595E-2</v>
      </c>
      <c r="BG12" s="62">
        <f t="shared" si="26"/>
        <v>0.20327065194700747</v>
      </c>
      <c r="BH12" s="62">
        <f t="shared" si="27"/>
        <v>0.1350422106263863</v>
      </c>
      <c r="BI12" s="62">
        <f t="shared" si="28"/>
        <v>0.10679913489072682</v>
      </c>
      <c r="BJ12" s="62">
        <f t="shared" si="29"/>
        <v>1.2644504167993198</v>
      </c>
      <c r="BK12" s="62">
        <f t="shared" si="30"/>
        <v>2.8243075735659484E-2</v>
      </c>
      <c r="BL12" s="62">
        <f t="shared" si="31"/>
        <v>7.8556059155067332E-2</v>
      </c>
      <c r="BM12" s="62">
        <f t="shared" si="32"/>
        <v>0.42790669336747045</v>
      </c>
      <c r="BN12" s="62">
        <f t="shared" si="33"/>
        <v>0.71393235122677989</v>
      </c>
      <c r="BO12" s="62">
        <f t="shared" si="34"/>
        <v>12.382333494339388</v>
      </c>
      <c r="BP12" s="62">
        <f t="shared" si="35"/>
        <v>14.441725112790307</v>
      </c>
      <c r="BQ12" s="62">
        <f t="shared" si="36"/>
        <v>47.50349903324512</v>
      </c>
      <c r="BR12" s="62">
        <f t="shared" si="37"/>
        <v>6.6002883744109546</v>
      </c>
      <c r="BS12" s="62">
        <f t="shared" si="38"/>
        <v>18.358221633987455</v>
      </c>
      <c r="BU12" s="62">
        <f t="shared" si="39"/>
        <v>52.21078399999999</v>
      </c>
      <c r="BV12" s="62">
        <f t="shared" si="40"/>
        <v>0.24399999999999999</v>
      </c>
      <c r="BW12" s="62">
        <f t="shared" si="41"/>
        <v>16.243743199999997</v>
      </c>
      <c r="BX12" s="62">
        <f t="shared" si="42"/>
        <v>7.25</v>
      </c>
      <c r="BY12" s="62">
        <f t="shared" si="43"/>
        <v>0.12</v>
      </c>
      <c r="BZ12" s="62">
        <f t="shared" si="44"/>
        <v>10.2829675</v>
      </c>
      <c r="CA12" s="62">
        <f t="shared" si="45"/>
        <v>14.395036000000001</v>
      </c>
      <c r="CB12" s="62">
        <f t="shared" si="46"/>
        <v>1.6419999999999999</v>
      </c>
      <c r="CC12" s="62">
        <f t="shared" si="47"/>
        <v>1.9E-2</v>
      </c>
      <c r="CD12" s="62">
        <f t="shared" si="48"/>
        <v>5.0000000000000001E-3</v>
      </c>
      <c r="CG12" s="62">
        <f t="shared" si="49"/>
        <v>2</v>
      </c>
      <c r="CI12" s="62">
        <f t="shared" si="50"/>
        <v>0.86894872264292233</v>
      </c>
      <c r="CJ12" s="62">
        <f t="shared" si="51"/>
        <v>3.0549643170151492E-3</v>
      </c>
      <c r="CK12" s="62">
        <f t="shared" si="52"/>
        <v>0.15931486072969792</v>
      </c>
      <c r="CL12" s="62">
        <f t="shared" si="53"/>
        <v>9.0795241077019417E-2</v>
      </c>
      <c r="CM12" s="62">
        <f t="shared" si="54"/>
        <v>1.6915703411333521E-3</v>
      </c>
      <c r="CN12" s="62">
        <f t="shared" si="55"/>
        <v>0.25513262819940252</v>
      </c>
      <c r="CO12" s="62">
        <f t="shared" si="56"/>
        <v>0.25668751783166904</v>
      </c>
      <c r="CP12" s="62">
        <f t="shared" si="57"/>
        <v>5.2984833817360438E-2</v>
      </c>
      <c r="CQ12" s="62">
        <f t="shared" si="58"/>
        <v>4.0339702760084923E-4</v>
      </c>
      <c r="CR12" s="62">
        <f t="shared" si="59"/>
        <v>7.0452303790333949E-5</v>
      </c>
      <c r="CV12" s="62">
        <f t="shared" si="60"/>
        <v>3.0549643170151492E-3</v>
      </c>
      <c r="CW12" s="62">
        <f t="shared" si="61"/>
        <v>8.7740276760004274E-2</v>
      </c>
      <c r="CX12" s="62">
        <f t="shared" si="62"/>
        <v>5.2984833817360438E-2</v>
      </c>
      <c r="CY12" s="62">
        <f t="shared" si="63"/>
        <v>0.10633002691233748</v>
      </c>
      <c r="CZ12" s="62">
        <f t="shared" si="64"/>
        <v>5.3165013456168739E-2</v>
      </c>
      <c r="DA12" s="62">
        <f t="shared" si="65"/>
        <v>0.20352250437550029</v>
      </c>
      <c r="DB12" s="62">
        <f t="shared" si="66"/>
        <v>0.14104197092503984</v>
      </c>
      <c r="DC12" s="62">
        <f t="shared" si="67"/>
        <v>-0.21042582322349762</v>
      </c>
      <c r="DD12" s="62">
        <f t="shared" si="68"/>
        <v>-0.67026930803657236</v>
      </c>
      <c r="DE12" s="62">
        <f t="shared" si="69"/>
        <v>0.35146779414853752</v>
      </c>
      <c r="DF12" s="62">
        <f t="shared" si="70"/>
        <v>-0.56189361737203514</v>
      </c>
      <c r="DG12" s="62">
        <f t="shared" si="71"/>
        <v>0.10230149274254707</v>
      </c>
      <c r="DH12" s="62">
        <f t="shared" si="72"/>
        <v>2.9862363051762131</v>
      </c>
      <c r="DI12" s="114">
        <f t="shared" si="73"/>
        <v>51.792825692878772</v>
      </c>
      <c r="DJ12" s="114">
        <f t="shared" si="74"/>
        <v>51.9689518020664</v>
      </c>
      <c r="DK12" s="114">
        <f t="shared" si="75"/>
        <v>198.94382664355348</v>
      </c>
      <c r="DL12" s="114">
        <f t="shared" si="76"/>
        <v>343.56076800662601</v>
      </c>
      <c r="DM12" s="114">
        <f t="shared" si="77"/>
        <v>-549.25260845030095</v>
      </c>
      <c r="DN12" s="114"/>
      <c r="DO12" s="114">
        <f t="shared" si="78"/>
        <v>51.9689518020664</v>
      </c>
      <c r="DP12" s="114">
        <f t="shared" si="79"/>
        <v>250.91277844561989</v>
      </c>
      <c r="DQ12" s="114">
        <f t="shared" si="80"/>
        <v>239.62286440249321</v>
      </c>
      <c r="DR12" s="114">
        <f t="shared" si="81"/>
        <v>-497.28365664823457</v>
      </c>
    </row>
    <row r="13" spans="1:122" x14ac:dyDescent="0.25">
      <c r="A13" s="78">
        <f t="shared" si="1"/>
        <v>10</v>
      </c>
      <c r="B13" s="82" t="str">
        <f t="shared" si="2"/>
        <v>10 semi Fe2O3</v>
      </c>
      <c r="C13" s="13" t="s">
        <v>10</v>
      </c>
      <c r="D13" s="5">
        <v>12.26</v>
      </c>
      <c r="E13" s="6">
        <f t="shared" si="3"/>
        <v>11.401800000000001</v>
      </c>
      <c r="F13" s="80" t="str">
        <f t="shared" si="0"/>
        <v>10 Quant K2O</v>
      </c>
      <c r="G13" s="13" t="s">
        <v>13</v>
      </c>
      <c r="H13" s="5">
        <v>1.7999999999999999E-2</v>
      </c>
      <c r="I13" s="38">
        <f t="shared" si="4"/>
        <v>1.6739999999999998E-2</v>
      </c>
      <c r="K13" s="62">
        <v>80</v>
      </c>
      <c r="L13" s="62">
        <f t="shared" si="5"/>
        <v>44.32</v>
      </c>
      <c r="M13" s="62">
        <f t="shared" si="5"/>
        <v>0.29870000000000002</v>
      </c>
      <c r="N13" s="62">
        <f t="shared" si="5"/>
        <v>19.55</v>
      </c>
      <c r="O13" s="62">
        <f t="shared" si="5"/>
        <v>6.8090000000000002</v>
      </c>
      <c r="P13" s="62">
        <f t="shared" si="6"/>
        <v>0.12239999999999999</v>
      </c>
      <c r="Q13" s="62">
        <f t="shared" si="5"/>
        <v>9.7650000000000006</v>
      </c>
      <c r="R13" s="62">
        <f t="shared" si="5"/>
        <v>17.809999999999999</v>
      </c>
      <c r="S13" s="62">
        <f t="shared" si="5"/>
        <v>1.2729999999999999</v>
      </c>
      <c r="T13"/>
      <c r="U13"/>
      <c r="V13"/>
      <c r="W13" s="62">
        <f t="shared" si="5"/>
        <v>5.6050000000000003E-2</v>
      </c>
      <c r="X13" s="62">
        <f t="shared" si="5"/>
        <v>2</v>
      </c>
      <c r="AA13" s="62">
        <f t="shared" si="7"/>
        <v>47.978999999999999</v>
      </c>
      <c r="AB13" s="62">
        <f t="shared" si="7"/>
        <v>0.249</v>
      </c>
      <c r="AC13" s="62">
        <f t="shared" si="7"/>
        <v>17.568000000000001</v>
      </c>
      <c r="AD13" s="62">
        <f t="shared" si="7"/>
        <v>5.98</v>
      </c>
      <c r="AE13" s="62">
        <f t="shared" si="7"/>
        <v>0.1</v>
      </c>
      <c r="AF13" s="62">
        <f t="shared" si="7"/>
        <v>10.11</v>
      </c>
      <c r="AG13" s="62">
        <f t="shared" si="7"/>
        <v>16.738</v>
      </c>
      <c r="AH13" s="62">
        <f t="shared" si="7"/>
        <v>1.256</v>
      </c>
      <c r="AI13" s="62">
        <f t="shared" si="7"/>
        <v>1.4999999999999999E-2</v>
      </c>
      <c r="AJ13" s="62">
        <f t="shared" si="7"/>
        <v>4.0000000000000001E-3</v>
      </c>
      <c r="AK13" s="62" t="e">
        <f t="shared" si="7"/>
        <v>#N/A</v>
      </c>
      <c r="AL13" s="62" t="e">
        <f t="shared" si="7"/>
        <v>#N/A</v>
      </c>
      <c r="AM13" s="62">
        <f t="shared" si="7"/>
        <v>2</v>
      </c>
      <c r="AO13" s="62">
        <f t="shared" si="11"/>
        <v>0.7985187650827994</v>
      </c>
      <c r="AP13" s="62">
        <f t="shared" si="12"/>
        <v>3.1175660448228368E-3</v>
      </c>
      <c r="AQ13" s="62">
        <f t="shared" si="13"/>
        <v>0.17230286386818364</v>
      </c>
      <c r="AR13" s="62">
        <f t="shared" si="14"/>
        <v>7.4890419536631198E-2</v>
      </c>
      <c r="AS13" s="62">
        <f t="shared" si="15"/>
        <v>1.4096419509444602E-3</v>
      </c>
      <c r="AT13" s="62">
        <f t="shared" si="16"/>
        <v>0.25084109923482295</v>
      </c>
      <c r="AU13" s="62">
        <f t="shared" si="17"/>
        <v>0.29846647646219687</v>
      </c>
      <c r="AV13" s="62">
        <f t="shared" si="18"/>
        <v>4.0529202968699586E-2</v>
      </c>
      <c r="AW13" s="62">
        <f t="shared" si="19"/>
        <v>3.1847133757961782E-4</v>
      </c>
      <c r="AX13" s="62">
        <f t="shared" si="20"/>
        <v>5.6361843032267155E-5</v>
      </c>
      <c r="BB13" s="62">
        <f t="shared" si="21"/>
        <v>3.1175660448228368E-3</v>
      </c>
      <c r="BC13" s="62">
        <f t="shared" si="22"/>
        <v>7.1772853491808355E-2</v>
      </c>
      <c r="BD13" s="62">
        <f t="shared" si="23"/>
        <v>4.0529202968699586E-2</v>
      </c>
      <c r="BE13" s="62">
        <f t="shared" si="24"/>
        <v>0.13177366089948406</v>
      </c>
      <c r="BF13" s="62">
        <f t="shared" si="25"/>
        <v>6.5886830449742029E-2</v>
      </c>
      <c r="BG13" s="62">
        <f t="shared" si="26"/>
        <v>0.23257964601245484</v>
      </c>
      <c r="BH13" s="62">
        <f t="shared" si="27"/>
        <v>9.1443948665120955E-2</v>
      </c>
      <c r="BI13" s="62">
        <f t="shared" si="28"/>
        <v>7.9998203252306888E-2</v>
      </c>
      <c r="BJ13" s="62">
        <f t="shared" si="29"/>
        <v>1.1430750310318252</v>
      </c>
      <c r="BK13" s="62">
        <f t="shared" si="30"/>
        <v>1.1445745412814066E-2</v>
      </c>
      <c r="BL13" s="62">
        <f t="shared" si="31"/>
        <v>6.855245783949282E-2</v>
      </c>
      <c r="BM13" s="62">
        <f t="shared" si="32"/>
        <v>0.4221114487280262</v>
      </c>
      <c r="BN13" s="62">
        <f t="shared" si="33"/>
        <v>0.73856467390713654</v>
      </c>
      <c r="BO13" s="62">
        <f t="shared" si="34"/>
        <v>9.6015407994331046</v>
      </c>
      <c r="BP13" s="62">
        <f t="shared" si="35"/>
        <v>15.608870749249466</v>
      </c>
      <c r="BQ13" s="62">
        <f t="shared" si="36"/>
        <v>55.099108710105135</v>
      </c>
      <c r="BR13" s="62">
        <f t="shared" si="37"/>
        <v>2.7115458363672009</v>
      </c>
      <c r="BS13" s="62">
        <f t="shared" si="38"/>
        <v>16.240369230937958</v>
      </c>
      <c r="BU13" s="62">
        <f t="shared" si="39"/>
        <v>52.401015999999998</v>
      </c>
      <c r="BV13" s="62">
        <f t="shared" si="40"/>
        <v>0.249</v>
      </c>
      <c r="BW13" s="62">
        <f t="shared" si="41"/>
        <v>15.835734400000002</v>
      </c>
      <c r="BX13" s="62">
        <f t="shared" si="42"/>
        <v>5.98</v>
      </c>
      <c r="BY13" s="62">
        <f t="shared" si="43"/>
        <v>0.1</v>
      </c>
      <c r="BZ13" s="62">
        <f t="shared" si="44"/>
        <v>10.361374999999999</v>
      </c>
      <c r="CA13" s="62">
        <f t="shared" si="45"/>
        <v>16.2051032</v>
      </c>
      <c r="CB13" s="62">
        <f t="shared" si="46"/>
        <v>1.256</v>
      </c>
      <c r="CC13" s="62">
        <f t="shared" si="47"/>
        <v>1.4999999999999999E-2</v>
      </c>
      <c r="CD13" s="62">
        <f t="shared" si="48"/>
        <v>4.0000000000000001E-3</v>
      </c>
      <c r="CG13" s="62">
        <f t="shared" si="49"/>
        <v>2</v>
      </c>
      <c r="CI13" s="62">
        <f t="shared" si="50"/>
        <v>0.87211477074144961</v>
      </c>
      <c r="CJ13" s="62">
        <f t="shared" si="51"/>
        <v>3.1175660448228368E-3</v>
      </c>
      <c r="CK13" s="62">
        <f t="shared" si="52"/>
        <v>0.15531320517850139</v>
      </c>
      <c r="CL13" s="62">
        <f t="shared" si="53"/>
        <v>7.4890419536631198E-2</v>
      </c>
      <c r="CM13" s="62">
        <f t="shared" si="54"/>
        <v>1.4096419509444602E-3</v>
      </c>
      <c r="CN13" s="62">
        <f t="shared" si="55"/>
        <v>0.25707801133375013</v>
      </c>
      <c r="CO13" s="62">
        <f t="shared" si="56"/>
        <v>0.28896403708987162</v>
      </c>
      <c r="CP13" s="62">
        <f t="shared" si="57"/>
        <v>4.0529202968699586E-2</v>
      </c>
      <c r="CQ13" s="62">
        <f t="shared" si="58"/>
        <v>3.1847133757961782E-4</v>
      </c>
      <c r="CR13" s="62">
        <f t="shared" si="59"/>
        <v>5.6361843032267155E-5</v>
      </c>
      <c r="CV13" s="62">
        <f t="shared" si="60"/>
        <v>3.1175660448228368E-3</v>
      </c>
      <c r="CW13" s="62">
        <f t="shared" si="61"/>
        <v>7.1772853491808355E-2</v>
      </c>
      <c r="CX13" s="62">
        <f t="shared" si="62"/>
        <v>4.0529202968699586E-2</v>
      </c>
      <c r="CY13" s="62">
        <f t="shared" si="63"/>
        <v>0.11478400220980181</v>
      </c>
      <c r="CZ13" s="62">
        <f t="shared" si="64"/>
        <v>5.7392001104900905E-2</v>
      </c>
      <c r="DA13" s="62">
        <f t="shared" si="65"/>
        <v>0.23157203598497073</v>
      </c>
      <c r="DB13" s="62">
        <f t="shared" si="66"/>
        <v>9.8688470791532257E-2</v>
      </c>
      <c r="DC13" s="62">
        <f t="shared" si="67"/>
        <v>-0.29054498431433384</v>
      </c>
      <c r="DD13" s="62">
        <f t="shared" si="68"/>
        <v>-0.33966675082837949</v>
      </c>
      <c r="DE13" s="62">
        <f t="shared" si="69"/>
        <v>0.3892334551058661</v>
      </c>
      <c r="DF13" s="62">
        <f t="shared" si="70"/>
        <v>-0.6797784394202</v>
      </c>
      <c r="DG13" s="62">
        <f t="shared" si="71"/>
        <v>4.2065821789060154E-2</v>
      </c>
      <c r="DH13" s="62">
        <f t="shared" si="72"/>
        <v>7.4111616324909324</v>
      </c>
      <c r="DI13" s="114">
        <f t="shared" si="73"/>
        <v>96.347108519438962</v>
      </c>
      <c r="DJ13" s="114">
        <f t="shared" si="74"/>
        <v>136.43380460435114</v>
      </c>
      <c r="DK13" s="114">
        <f t="shared" si="75"/>
        <v>550.4992560140463</v>
      </c>
      <c r="DL13" s="114">
        <f t="shared" si="76"/>
        <v>925.29621091841375</v>
      </c>
      <c r="DM13" s="114">
        <f t="shared" si="77"/>
        <v>-1615.987541688741</v>
      </c>
      <c r="DN13" s="114"/>
      <c r="DO13" s="114">
        <f t="shared" si="78"/>
        <v>136.43380460435114</v>
      </c>
      <c r="DP13" s="114">
        <f t="shared" si="79"/>
        <v>686.93306061839746</v>
      </c>
      <c r="DQ13" s="114">
        <f t="shared" si="80"/>
        <v>652.42860170971153</v>
      </c>
      <c r="DR13" s="114">
        <f t="shared" si="81"/>
        <v>-1479.5537370843899</v>
      </c>
    </row>
    <row r="14" spans="1:122" x14ac:dyDescent="0.25">
      <c r="A14" s="78">
        <f t="shared" si="1"/>
        <v>10</v>
      </c>
      <c r="B14" s="82" t="str">
        <f t="shared" si="2"/>
        <v>10 semi NiO</v>
      </c>
      <c r="C14" s="13" t="s">
        <v>11</v>
      </c>
      <c r="D14" s="5">
        <v>0.1447</v>
      </c>
      <c r="E14" s="6">
        <f t="shared" si="3"/>
        <v>0.134571</v>
      </c>
      <c r="F14" s="80" t="str">
        <f t="shared" si="0"/>
        <v>10 Quant P2O5</v>
      </c>
      <c r="G14" s="13" t="s">
        <v>35</v>
      </c>
      <c r="H14" s="5">
        <v>5.0000000000000001E-3</v>
      </c>
      <c r="I14" s="38">
        <f t="shared" si="4"/>
        <v>4.6500000000000005E-3</v>
      </c>
      <c r="K14" s="62">
        <v>90</v>
      </c>
      <c r="L14" s="62">
        <f t="shared" si="5"/>
        <v>41.1</v>
      </c>
      <c r="M14" s="62">
        <f t="shared" si="5"/>
        <v>0.1741</v>
      </c>
      <c r="N14" s="62">
        <f t="shared" si="5"/>
        <v>17.41</v>
      </c>
      <c r="O14" s="62">
        <f t="shared" si="5"/>
        <v>8.6780000000000008</v>
      </c>
      <c r="P14" s="62">
        <f t="shared" si="6"/>
        <v>0.12379999999999999</v>
      </c>
      <c r="Q14" s="62">
        <f t="shared" si="5"/>
        <v>14.43</v>
      </c>
      <c r="R14" s="62">
        <f t="shared" si="5"/>
        <v>16.79</v>
      </c>
      <c r="S14" s="62">
        <f t="shared" si="5"/>
        <v>1.036</v>
      </c>
      <c r="T14"/>
      <c r="U14"/>
      <c r="V14" s="62">
        <f t="shared" si="5"/>
        <v>0.1673</v>
      </c>
      <c r="W14" s="62">
        <f t="shared" si="5"/>
        <v>9.9000000000000005E-2</v>
      </c>
      <c r="X14" s="62">
        <f t="shared" si="5"/>
        <v>8</v>
      </c>
      <c r="AA14" s="62">
        <f t="shared" si="7"/>
        <v>44.545000000000002</v>
      </c>
      <c r="AB14" s="62">
        <f t="shared" si="7"/>
        <v>0.17799999999999999</v>
      </c>
      <c r="AC14" s="62">
        <f t="shared" si="7"/>
        <v>15.661</v>
      </c>
      <c r="AD14" s="62">
        <f t="shared" si="7"/>
        <v>7.4710000000000001</v>
      </c>
      <c r="AE14" s="62">
        <f t="shared" si="7"/>
        <v>0.12</v>
      </c>
      <c r="AF14" s="62">
        <f t="shared" si="7"/>
        <v>14.994999999999999</v>
      </c>
      <c r="AG14" s="62">
        <f t="shared" si="7"/>
        <v>16.068999999999999</v>
      </c>
      <c r="AH14" s="62">
        <f t="shared" si="7"/>
        <v>0.93600000000000005</v>
      </c>
      <c r="AI14" s="62">
        <f t="shared" si="7"/>
        <v>0.02</v>
      </c>
      <c r="AJ14" s="62">
        <f t="shared" si="7"/>
        <v>6.0000000000000001E-3</v>
      </c>
      <c r="AK14" s="62" t="e">
        <f t="shared" si="7"/>
        <v>#N/A</v>
      </c>
      <c r="AL14" s="62" t="e">
        <f t="shared" si="7"/>
        <v>#N/A</v>
      </c>
      <c r="AM14" s="62">
        <f t="shared" si="7"/>
        <v>8</v>
      </c>
      <c r="AO14" s="62">
        <f t="shared" si="11"/>
        <v>0.74136639760339518</v>
      </c>
      <c r="AP14" s="62">
        <f t="shared" si="12"/>
        <v>2.2286215099536744E-3</v>
      </c>
      <c r="AQ14" s="62">
        <f t="shared" si="13"/>
        <v>0.15359945076500589</v>
      </c>
      <c r="AR14" s="62">
        <f t="shared" si="14"/>
        <v>9.3562930494677524E-2</v>
      </c>
      <c r="AS14" s="62">
        <f t="shared" si="15"/>
        <v>1.6915703411333521E-3</v>
      </c>
      <c r="AT14" s="62">
        <f t="shared" si="16"/>
        <v>0.37204374708468552</v>
      </c>
      <c r="AU14" s="62">
        <f t="shared" si="17"/>
        <v>0.28653708987161197</v>
      </c>
      <c r="AV14" s="62">
        <f t="shared" si="18"/>
        <v>3.0203291384317526E-2</v>
      </c>
      <c r="AW14" s="62">
        <f t="shared" si="19"/>
        <v>4.2462845010615713E-4</v>
      </c>
      <c r="AX14" s="62">
        <f t="shared" si="20"/>
        <v>8.4542764548400736E-5</v>
      </c>
      <c r="BB14" s="62">
        <f t="shared" si="21"/>
        <v>2.2286215099536744E-3</v>
      </c>
      <c r="BC14" s="62">
        <f t="shared" si="22"/>
        <v>9.1334308984723847E-2</v>
      </c>
      <c r="BD14" s="62">
        <f t="shared" si="23"/>
        <v>3.0203291384317526E-2</v>
      </c>
      <c r="BE14" s="62">
        <f t="shared" si="24"/>
        <v>0.12339615938068836</v>
      </c>
      <c r="BF14" s="62">
        <f t="shared" si="25"/>
        <v>6.1698079690344181E-2</v>
      </c>
      <c r="BG14" s="62">
        <f t="shared" si="26"/>
        <v>0.22483901018126778</v>
      </c>
      <c r="BH14" s="62">
        <f t="shared" si="27"/>
        <v>0.24023061622927494</v>
      </c>
      <c r="BI14" s="62">
        <f t="shared" si="28"/>
        <v>7.768234370721866E-2</v>
      </c>
      <c r="BJ14" s="114">
        <f t="shared" si="29"/>
        <v>3.0924738462409627</v>
      </c>
      <c r="BK14" s="62">
        <f t="shared" si="30"/>
        <v>0.16254827252205628</v>
      </c>
      <c r="BL14" s="62">
        <f t="shared" si="31"/>
        <v>-8.4865928814837621E-2</v>
      </c>
      <c r="BM14" s="62">
        <f t="shared" si="32"/>
        <v>0.3966513464731018</v>
      </c>
      <c r="BN14" s="62">
        <f t="shared" si="33"/>
        <v>0.56185905576014583</v>
      </c>
      <c r="BO14" s="62">
        <f t="shared" si="34"/>
        <v>7.6145692313603952</v>
      </c>
      <c r="BP14" s="62">
        <f t="shared" si="35"/>
        <v>15.554738497409367</v>
      </c>
      <c r="BQ14" s="62">
        <f t="shared" si="36"/>
        <v>56.684292686881079</v>
      </c>
      <c r="BR14" s="62">
        <f t="shared" si="37"/>
        <v>40.980138846718681</v>
      </c>
      <c r="BS14" s="114">
        <f t="shared" si="38"/>
        <v>-21.395598318129661</v>
      </c>
      <c r="BU14" s="62">
        <f t="shared" si="39"/>
        <v>48.266480000000001</v>
      </c>
      <c r="BV14" s="62">
        <f t="shared" si="40"/>
        <v>0.17799999999999999</v>
      </c>
      <c r="BW14" s="62">
        <f t="shared" si="41"/>
        <v>14.051163799999999</v>
      </c>
      <c r="BX14" s="62">
        <f t="shared" si="42"/>
        <v>7.4710000000000001</v>
      </c>
      <c r="BY14" s="62">
        <f t="shared" si="43"/>
        <v>0.12</v>
      </c>
      <c r="BZ14" s="62">
        <f t="shared" si="44"/>
        <v>15.209737499999999</v>
      </c>
      <c r="CA14" s="62">
        <f t="shared" si="45"/>
        <v>15.5585816</v>
      </c>
      <c r="CB14" s="62">
        <f t="shared" si="46"/>
        <v>0.93600000000000005</v>
      </c>
      <c r="CC14" s="62">
        <f t="shared" si="47"/>
        <v>0.02</v>
      </c>
      <c r="CD14" s="62">
        <f t="shared" si="48"/>
        <v>6.0000000000000001E-3</v>
      </c>
      <c r="CG14" s="62">
        <f t="shared" si="49"/>
        <v>8</v>
      </c>
      <c r="CI14" s="62">
        <f t="shared" si="50"/>
        <v>0.80330332029624696</v>
      </c>
      <c r="CJ14" s="62">
        <f t="shared" si="51"/>
        <v>2.2286215099536744E-3</v>
      </c>
      <c r="CK14" s="62">
        <f t="shared" si="52"/>
        <v>0.13781055119654767</v>
      </c>
      <c r="CL14" s="62">
        <f t="shared" si="53"/>
        <v>9.3562930494677524E-2</v>
      </c>
      <c r="CM14" s="62">
        <f t="shared" si="54"/>
        <v>1.6915703411333521E-3</v>
      </c>
      <c r="CN14" s="62">
        <f t="shared" si="55"/>
        <v>0.37737163932473872</v>
      </c>
      <c r="CO14" s="62">
        <f t="shared" si="56"/>
        <v>0.27743547788873041</v>
      </c>
      <c r="CP14" s="62">
        <f t="shared" si="57"/>
        <v>3.0203291384317526E-2</v>
      </c>
      <c r="CQ14" s="62">
        <f t="shared" si="58"/>
        <v>4.2462845010615713E-4</v>
      </c>
      <c r="CR14" s="62">
        <f t="shared" si="59"/>
        <v>8.4542764548400736E-5</v>
      </c>
      <c r="CV14" s="62">
        <f t="shared" si="60"/>
        <v>2.2286215099536744E-3</v>
      </c>
      <c r="CW14" s="62">
        <f t="shared" si="61"/>
        <v>9.1334308984723847E-2</v>
      </c>
      <c r="CX14" s="62">
        <f t="shared" si="62"/>
        <v>3.0203291384317526E-2</v>
      </c>
      <c r="CY14" s="62">
        <f t="shared" si="63"/>
        <v>0.10760725981223014</v>
      </c>
      <c r="CZ14" s="62">
        <f t="shared" si="64"/>
        <v>5.3803629906115071E-2</v>
      </c>
      <c r="DA14" s="62">
        <f t="shared" si="65"/>
        <v>0.22363184798261534</v>
      </c>
      <c r="DB14" s="62">
        <f t="shared" si="66"/>
        <v>0.24676567066798058</v>
      </c>
      <c r="DC14" s="62">
        <f t="shared" si="67"/>
        <v>-0.28944120559939712</v>
      </c>
      <c r="DD14" s="62">
        <f t="shared" si="68"/>
        <v>-0.85255888206020713</v>
      </c>
      <c r="DE14" s="62">
        <f t="shared" si="69"/>
        <v>0.53620687626737773</v>
      </c>
      <c r="DF14" s="62">
        <f t="shared" si="70"/>
        <v>-0.82564808186677485</v>
      </c>
      <c r="DG14" s="62">
        <f t="shared" si="71"/>
        <v>2.0426185183604506E-2</v>
      </c>
      <c r="DH14" s="62">
        <f t="shared" si="72"/>
        <v>10.910610522333474</v>
      </c>
      <c r="DI14" s="114">
        <f t="shared" si="73"/>
        <v>147.86555155957763</v>
      </c>
      <c r="DJ14" s="114">
        <f t="shared" si="74"/>
        <v>263.40518027468806</v>
      </c>
      <c r="DK14" s="114">
        <f t="shared" si="75"/>
        <v>1094.8292398823351</v>
      </c>
      <c r="DL14" s="114">
        <f t="shared" si="76"/>
        <v>2625.0955401000433</v>
      </c>
      <c r="DM14" s="114">
        <f t="shared" si="77"/>
        <v>-4042.1061223389779</v>
      </c>
      <c r="DN14" s="114"/>
      <c r="DO14" s="114">
        <f t="shared" si="78"/>
        <v>263.40518027468806</v>
      </c>
      <c r="DP14" s="114">
        <f t="shared" si="79"/>
        <v>1358.2344201570231</v>
      </c>
      <c r="DQ14" s="114">
        <f t="shared" si="80"/>
        <v>2098.2851795506672</v>
      </c>
      <c r="DR14" s="114">
        <f t="shared" si="81"/>
        <v>-3778.7009420642898</v>
      </c>
    </row>
    <row r="15" spans="1:122" x14ac:dyDescent="0.25">
      <c r="A15" s="78">
        <f t="shared" si="1"/>
        <v>10</v>
      </c>
      <c r="B15" s="82" t="str">
        <f t="shared" si="2"/>
        <v>10 semi LOI</v>
      </c>
      <c r="C15" s="4" t="s">
        <v>12</v>
      </c>
      <c r="D15" s="5">
        <v>7</v>
      </c>
      <c r="E15" s="5"/>
      <c r="F15" s="80" t="str">
        <f t="shared" si="0"/>
        <v>10 Quant LOI</v>
      </c>
      <c r="G15" s="4" t="s">
        <v>12</v>
      </c>
      <c r="H15" s="5">
        <v>7</v>
      </c>
      <c r="I15" s="5"/>
      <c r="K15" s="62">
        <v>100</v>
      </c>
      <c r="L15" s="62">
        <f t="shared" si="5"/>
        <v>43.26</v>
      </c>
      <c r="M15" s="62">
        <f t="shared" si="5"/>
        <v>0.26069999999999999</v>
      </c>
      <c r="N15" s="62">
        <f t="shared" si="5"/>
        <v>18.649999999999999</v>
      </c>
      <c r="O15" s="62">
        <f t="shared" si="5"/>
        <v>7.4560000000000004</v>
      </c>
      <c r="P15" s="62">
        <f t="shared" si="6"/>
        <v>0.13550000000000001</v>
      </c>
      <c r="Q15" s="62">
        <f t="shared" si="5"/>
        <v>11.87</v>
      </c>
      <c r="R15" s="62">
        <f t="shared" si="5"/>
        <v>17.190000000000001</v>
      </c>
      <c r="S15" s="62">
        <f t="shared" si="5"/>
        <v>1.022</v>
      </c>
      <c r="T15"/>
      <c r="U15"/>
      <c r="V15" s="62">
        <f t="shared" si="5"/>
        <v>0.10390000000000001</v>
      </c>
      <c r="W15" s="62">
        <f t="shared" si="5"/>
        <v>5.5390000000000002E-2</v>
      </c>
      <c r="X15" s="62">
        <f t="shared" si="5"/>
        <v>3</v>
      </c>
      <c r="AA15" s="114">
        <f t="shared" si="7"/>
        <v>38.185000000000002</v>
      </c>
      <c r="AB15" s="114">
        <f t="shared" si="7"/>
        <v>4.8000000000000001E-2</v>
      </c>
      <c r="AC15" s="114">
        <f t="shared" si="7"/>
        <v>47.97</v>
      </c>
      <c r="AD15" s="114">
        <f t="shared" si="7"/>
        <v>1.2749999999999999</v>
      </c>
      <c r="AE15" s="114">
        <f t="shared" si="7"/>
        <v>2.6509999999999998</v>
      </c>
      <c r="AF15" s="114">
        <f t="shared" si="7"/>
        <v>2.1</v>
      </c>
      <c r="AG15" s="114">
        <f t="shared" si="7"/>
        <v>10.449</v>
      </c>
      <c r="AH15" s="114">
        <f t="shared" si="7"/>
        <v>-2.6469999999999998</v>
      </c>
      <c r="AI15" s="114">
        <f t="shared" si="7"/>
        <v>1.2999999999999999E-2</v>
      </c>
      <c r="AJ15" s="114">
        <f t="shared" si="7"/>
        <v>-4.4999999999999998E-2</v>
      </c>
      <c r="AK15" s="114" t="e">
        <f t="shared" si="7"/>
        <v>#N/A</v>
      </c>
      <c r="AL15" s="114" t="e">
        <f t="shared" si="7"/>
        <v>#N/A</v>
      </c>
      <c r="AM15" s="114">
        <f t="shared" si="7"/>
        <v>3</v>
      </c>
      <c r="AN15" s="114"/>
      <c r="AO15" s="114">
        <f t="shared" si="11"/>
        <v>0.63551635183490063</v>
      </c>
      <c r="AP15" s="114">
        <f t="shared" si="12"/>
        <v>6.0097658695379994E-4</v>
      </c>
      <c r="AQ15" s="114">
        <f t="shared" si="13"/>
        <v>0.47047861906630051</v>
      </c>
      <c r="AR15" s="114">
        <f t="shared" si="14"/>
        <v>1.5967438948027553E-2</v>
      </c>
      <c r="AS15" s="114">
        <f t="shared" si="15"/>
        <v>3.7369608119537635E-2</v>
      </c>
      <c r="AT15" s="114">
        <f t="shared" si="16"/>
        <v>5.210349242266353E-2</v>
      </c>
      <c r="AU15" s="114">
        <f t="shared" si="17"/>
        <v>0.18632310984308131</v>
      </c>
      <c r="AV15" s="114">
        <f t="shared" si="18"/>
        <v>-8.5414649887060337E-2</v>
      </c>
      <c r="AW15" s="114">
        <f t="shared" si="19"/>
        <v>2.7600849256900208E-4</v>
      </c>
      <c r="AX15" s="114">
        <f t="shared" si="20"/>
        <v>-6.3407073411300544E-4</v>
      </c>
      <c r="AY15" s="114"/>
      <c r="AZ15" s="114"/>
      <c r="BA15" s="114"/>
      <c r="BB15" s="114">
        <f t="shared" si="21"/>
        <v>6.0097658695379994E-4</v>
      </c>
      <c r="BC15" s="114">
        <f t="shared" si="22"/>
        <v>1.5366462361073753E-2</v>
      </c>
      <c r="BD15" s="114">
        <f t="shared" si="23"/>
        <v>0</v>
      </c>
      <c r="BE15" s="114">
        <f t="shared" si="24"/>
        <v>0.47047861906630051</v>
      </c>
      <c r="BF15" s="114">
        <f t="shared" si="25"/>
        <v>0.23523930953315025</v>
      </c>
      <c r="BG15" s="114">
        <f t="shared" si="26"/>
        <v>-4.891619969006894E-2</v>
      </c>
      <c r="BH15" s="114">
        <f t="shared" si="27"/>
        <v>0.15375576259334386</v>
      </c>
      <c r="BI15" s="114">
        <f t="shared" si="28"/>
        <v>0.262870132148738</v>
      </c>
      <c r="BJ15" s="114">
        <f t="shared" si="29"/>
        <v>0.5849114973105628</v>
      </c>
      <c r="BK15" s="114">
        <f t="shared" si="30"/>
        <v>-0.10911436955539415</v>
      </c>
      <c r="BL15" s="114">
        <f t="shared" si="31"/>
        <v>0.37198450170413216</v>
      </c>
      <c r="BM15" s="114">
        <f t="shared" si="32"/>
        <v>0.44979421857877311</v>
      </c>
      <c r="BN15" s="114">
        <f t="shared" si="33"/>
        <v>0.13361145211086126</v>
      </c>
      <c r="BO15" s="114">
        <f t="shared" si="34"/>
        <v>0</v>
      </c>
      <c r="BP15" s="114">
        <f t="shared" si="35"/>
        <v>52.299318180754348</v>
      </c>
      <c r="BQ15" s="114">
        <f t="shared" si="36"/>
        <v>-10.87523975844571</v>
      </c>
      <c r="BR15" s="114">
        <f t="shared" si="37"/>
        <v>-24.258731003738944</v>
      </c>
      <c r="BS15" s="114">
        <f t="shared" si="38"/>
        <v>82.701041129319449</v>
      </c>
      <c r="BU15" s="62">
        <f t="shared" si="39"/>
        <v>40.609040000000007</v>
      </c>
      <c r="BV15" s="62">
        <f t="shared" si="40"/>
        <v>4.8000000000000001E-2</v>
      </c>
      <c r="BW15" s="62">
        <f t="shared" si="41"/>
        <v>44.285925999999996</v>
      </c>
      <c r="BX15" s="62">
        <f t="shared" si="42"/>
        <v>1.2749999999999999</v>
      </c>
      <c r="BY15" s="62">
        <f t="shared" si="43"/>
        <v>2.6509999999999998</v>
      </c>
      <c r="BZ15" s="62">
        <f t="shared" si="44"/>
        <v>2.4114500000000003</v>
      </c>
      <c r="CA15" s="62">
        <f t="shared" si="45"/>
        <v>10.127413600000001</v>
      </c>
      <c r="CC15" s="62">
        <f t="shared" si="47"/>
        <v>1.2999999999999999E-2</v>
      </c>
      <c r="CD15" s="62">
        <f t="shared" si="48"/>
        <v>-4.4999999999999998E-2</v>
      </c>
      <c r="CG15" s="62">
        <f t="shared" si="49"/>
        <v>3</v>
      </c>
      <c r="CI15" s="62">
        <f t="shared" si="50"/>
        <v>0.67585986519097951</v>
      </c>
      <c r="CJ15" s="62">
        <f t="shared" si="51"/>
        <v>6.0097658695379994E-4</v>
      </c>
      <c r="CK15" s="62">
        <f t="shared" si="52"/>
        <v>0.43434607689289917</v>
      </c>
      <c r="CL15" s="62">
        <f t="shared" si="53"/>
        <v>1.5967438948027553E-2</v>
      </c>
      <c r="CM15" s="62">
        <f t="shared" si="54"/>
        <v>3.7369608119537635E-2</v>
      </c>
      <c r="CN15" s="62">
        <f t="shared" si="55"/>
        <v>5.9830936572681896E-2</v>
      </c>
      <c r="CO15" s="62">
        <f t="shared" si="56"/>
        <v>0.18058868758915836</v>
      </c>
      <c r="CP15" s="62">
        <f t="shared" si="57"/>
        <v>0</v>
      </c>
      <c r="CQ15" s="62">
        <f t="shared" si="58"/>
        <v>2.7600849256900208E-4</v>
      </c>
      <c r="CR15" s="62">
        <f t="shared" si="59"/>
        <v>-6.3407073411300544E-4</v>
      </c>
      <c r="CV15" s="62">
        <f t="shared" si="60"/>
        <v>6.0097658695379994E-4</v>
      </c>
      <c r="CW15" s="62">
        <f t="shared" si="61"/>
        <v>1.5366462361073753E-2</v>
      </c>
      <c r="CX15" s="62">
        <f t="shared" si="62"/>
        <v>0</v>
      </c>
      <c r="CY15" s="62">
        <f t="shared" si="63"/>
        <v>0.43434607689289917</v>
      </c>
      <c r="CZ15" s="62">
        <f t="shared" si="64"/>
        <v>0.21717303844644958</v>
      </c>
      <c r="DA15" s="62">
        <f t="shared" si="65"/>
        <v>-3.6584350857291226E-2</v>
      </c>
      <c r="DB15" s="62">
        <f t="shared" si="66"/>
        <v>0.14915135791058451</v>
      </c>
      <c r="DC15" s="62">
        <f t="shared" si="67"/>
        <v>0.38785119172724525</v>
      </c>
      <c r="DD15" s="62">
        <f t="shared" si="68"/>
        <v>0.3845582045174547</v>
      </c>
      <c r="DE15" s="62">
        <f t="shared" si="69"/>
        <v>-0.23869983381666074</v>
      </c>
      <c r="DF15" s="62">
        <f t="shared" si="70"/>
        <v>0.62655102554390596</v>
      </c>
      <c r="DG15" s="62">
        <f t="shared" si="71"/>
        <v>0.5690408559033574</v>
      </c>
      <c r="DH15" s="62">
        <f t="shared" si="72"/>
        <v>0.10561220353848659</v>
      </c>
      <c r="DI15" s="114">
        <f t="shared" si="73"/>
        <v>0</v>
      </c>
      <c r="DJ15" s="114">
        <f t="shared" si="74"/>
        <v>38.164753232293918</v>
      </c>
      <c r="DK15" s="114">
        <f t="shared" si="75"/>
        <v>-6.4291255149356976</v>
      </c>
      <c r="DL15" s="114">
        <f t="shared" si="76"/>
        <v>-41.947749680947361</v>
      </c>
      <c r="DM15" s="114">
        <f t="shared" si="77"/>
        <v>110.10650976005066</v>
      </c>
      <c r="DN15" s="114"/>
      <c r="DO15" s="114">
        <f t="shared" si="78"/>
        <v>38.164753232293918</v>
      </c>
      <c r="DP15" s="114">
        <f t="shared" si="79"/>
        <v>31.73562771735822</v>
      </c>
      <c r="DQ15" s="114">
        <f t="shared" si="80"/>
        <v>-118.2772561455352</v>
      </c>
      <c r="DR15" s="114">
        <f t="shared" si="81"/>
        <v>148.27126299234459</v>
      </c>
    </row>
    <row r="16" spans="1:122" x14ac:dyDescent="0.25">
      <c r="A16" s="78">
        <f t="shared" si="1"/>
        <v>10</v>
      </c>
      <c r="B16" s="82" t="str">
        <f t="shared" si="2"/>
        <v xml:space="preserve">10 semi </v>
      </c>
      <c r="F16" s="80" t="str">
        <f t="shared" si="0"/>
        <v xml:space="preserve">10 Quant </v>
      </c>
      <c r="K16" s="62">
        <v>110</v>
      </c>
      <c r="L16" s="62">
        <f t="shared" ref="L16:X29" si="82">INDEX($A$5:$I$445,(MATCH((CONCATENATE($K16,$L$3,L$5)),$B$5:$B$445,0)),4)</f>
        <v>43.86</v>
      </c>
      <c r="M16" s="62">
        <f t="shared" si="82"/>
        <v>0.2218</v>
      </c>
      <c r="N16" s="62">
        <f t="shared" si="82"/>
        <v>23.45</v>
      </c>
      <c r="O16" s="62">
        <f t="shared" si="82"/>
        <v>5.9329999999999998</v>
      </c>
      <c r="P16" s="62">
        <f t="shared" si="6"/>
        <v>9.5589999999999994E-2</v>
      </c>
      <c r="Q16" s="62">
        <f t="shared" si="82"/>
        <v>7.2389999999999999</v>
      </c>
      <c r="R16" s="62">
        <f t="shared" si="82"/>
        <v>17.23</v>
      </c>
      <c r="S16" s="62">
        <f t="shared" si="82"/>
        <v>1.7689999999999999</v>
      </c>
      <c r="T16" s="62">
        <f t="shared" si="82"/>
        <v>3.7929999999999998E-2</v>
      </c>
      <c r="U16"/>
      <c r="V16" s="62">
        <f t="shared" si="82"/>
        <v>0.1026</v>
      </c>
      <c r="W16" s="62">
        <f t="shared" si="82"/>
        <v>5.7099999999999998E-2</v>
      </c>
      <c r="X16" s="62">
        <f t="shared" si="82"/>
        <v>2</v>
      </c>
      <c r="AA16" s="114">
        <f t="shared" ref="AA16:AM21" si="83">INDEX($A$5:$I$445,(MATCH((CONCATENATE($K16,$AA$3,AA$5)),$F$5:$F$445,0)),8)</f>
        <v>14.568</v>
      </c>
      <c r="AB16" s="114">
        <f t="shared" si="83"/>
        <v>5.7629999999999999</v>
      </c>
      <c r="AC16" s="114">
        <f t="shared" si="83"/>
        <v>63.555</v>
      </c>
      <c r="AD16" s="114">
        <f t="shared" si="83"/>
        <v>7.3159999999999998</v>
      </c>
      <c r="AE16" s="114">
        <f t="shared" si="83"/>
        <v>1.556</v>
      </c>
      <c r="AF16" s="114">
        <f t="shared" si="83"/>
        <v>-18.175000000000001</v>
      </c>
      <c r="AG16" s="114">
        <f t="shared" si="83"/>
        <v>-0.46100000000000002</v>
      </c>
      <c r="AH16" s="114">
        <f t="shared" si="83"/>
        <v>13.226000000000001</v>
      </c>
      <c r="AI16" s="114">
        <f t="shared" si="83"/>
        <v>-0.40899999999999997</v>
      </c>
      <c r="AJ16" s="114">
        <f t="shared" si="83"/>
        <v>13.061</v>
      </c>
      <c r="AK16" s="114" t="e">
        <f t="shared" si="83"/>
        <v>#N/A</v>
      </c>
      <c r="AL16" s="114" t="e">
        <f t="shared" si="83"/>
        <v>#N/A</v>
      </c>
      <c r="AM16" s="114">
        <f t="shared" si="83"/>
        <v>2</v>
      </c>
      <c r="AN16" s="114"/>
      <c r="AO16" s="114">
        <f t="shared" si="11"/>
        <v>0.24245651993009901</v>
      </c>
      <c r="AP16" s="114">
        <f t="shared" si="12"/>
        <v>7.2154751471140602E-2</v>
      </c>
      <c r="AQ16" s="114">
        <f t="shared" si="13"/>
        <v>0.62333267948214988</v>
      </c>
      <c r="AR16" s="114">
        <f t="shared" si="14"/>
        <v>9.1621790857858487E-2</v>
      </c>
      <c r="AS16" s="114">
        <f t="shared" si="15"/>
        <v>2.1934028756695801E-2</v>
      </c>
      <c r="AT16" s="114">
        <f t="shared" si="16"/>
        <v>-0.45094332132471887</v>
      </c>
      <c r="AU16" s="114">
        <f t="shared" si="17"/>
        <v>-8.220399429386592E-3</v>
      </c>
      <c r="AV16" s="114">
        <f t="shared" si="18"/>
        <v>0.42678283317199101</v>
      </c>
      <c r="AW16" s="114">
        <f t="shared" si="19"/>
        <v>-8.6836518046709121E-3</v>
      </c>
      <c r="AX16" s="114">
        <f t="shared" si="20"/>
        <v>0.18403550796111032</v>
      </c>
      <c r="AY16" s="114"/>
      <c r="AZ16" s="114"/>
      <c r="BA16" s="114"/>
      <c r="BB16" s="114">
        <f t="shared" si="21"/>
        <v>7.2154751471140602E-2</v>
      </c>
      <c r="BC16" s="114">
        <f t="shared" si="22"/>
        <v>1.9467039386717885E-2</v>
      </c>
      <c r="BD16" s="114">
        <f t="shared" si="23"/>
        <v>0.42678283317199101</v>
      </c>
      <c r="BE16" s="114">
        <f t="shared" si="24"/>
        <v>0.19654984631015887</v>
      </c>
      <c r="BF16" s="114">
        <f t="shared" si="25"/>
        <v>9.8274923155079436E-2</v>
      </c>
      <c r="BG16" s="114">
        <f t="shared" si="26"/>
        <v>-0.10649532258446603</v>
      </c>
      <c r="BH16" s="114">
        <f t="shared" si="27"/>
        <v>-0.30304693059683918</v>
      </c>
      <c r="BI16" s="114">
        <f t="shared" si="28"/>
        <v>0</v>
      </c>
      <c r="BJ16" s="114">
        <f t="shared" si="29"/>
        <v>0</v>
      </c>
      <c r="BK16" s="114">
        <f t="shared" si="30"/>
        <v>0</v>
      </c>
      <c r="BL16" s="114">
        <f t="shared" si="31"/>
        <v>0</v>
      </c>
      <c r="BM16" s="114">
        <f t="shared" si="32"/>
        <v>0.49071718521374497</v>
      </c>
      <c r="BN16" s="114">
        <f t="shared" si="33"/>
        <v>14.703938163427408</v>
      </c>
      <c r="BO16" s="114">
        <f t="shared" si="34"/>
        <v>86.9712425062298</v>
      </c>
      <c r="BP16" s="114">
        <f t="shared" si="35"/>
        <v>20.026794682618089</v>
      </c>
      <c r="BQ16" s="114">
        <f t="shared" si="36"/>
        <v>-21.701975352275294</v>
      </c>
      <c r="BR16" s="114">
        <f t="shared" si="37"/>
        <v>0</v>
      </c>
      <c r="BS16" s="114">
        <f t="shared" si="38"/>
        <v>0</v>
      </c>
      <c r="BU16" s="114">
        <f t="shared" si="39"/>
        <v>12.174171999999999</v>
      </c>
      <c r="BV16" s="114">
        <f t="shared" si="40"/>
        <v>5.7629999999999999</v>
      </c>
      <c r="BW16" s="114">
        <f t="shared" si="41"/>
        <v>58.870368999999997</v>
      </c>
      <c r="BX16" s="114">
        <f t="shared" si="42"/>
        <v>7.3159999999999998</v>
      </c>
      <c r="BY16" s="114">
        <f t="shared" si="43"/>
        <v>1.556</v>
      </c>
      <c r="BZ16" s="114">
        <f t="shared" si="44"/>
        <v>-17.7114875</v>
      </c>
      <c r="CA16" s="114">
        <f t="shared" si="45"/>
        <v>-0.4160104</v>
      </c>
      <c r="CB16" s="114">
        <f t="shared" si="46"/>
        <v>13.226000000000001</v>
      </c>
      <c r="CC16" s="114">
        <f t="shared" si="47"/>
        <v>-0.40899999999999997</v>
      </c>
      <c r="CD16" s="114">
        <f t="shared" si="48"/>
        <v>13.061</v>
      </c>
      <c r="CE16" s="114"/>
      <c r="CF16" s="114"/>
      <c r="CG16" s="114">
        <f t="shared" si="49"/>
        <v>2</v>
      </c>
      <c r="CH16" s="114"/>
      <c r="CI16" s="114">
        <f t="shared" si="50"/>
        <v>0.20261582757759838</v>
      </c>
      <c r="CJ16" s="114">
        <f t="shared" si="51"/>
        <v>7.2154751471140602E-2</v>
      </c>
      <c r="CK16" s="114">
        <f t="shared" si="52"/>
        <v>0.57738690663005099</v>
      </c>
      <c r="CL16" s="114">
        <f t="shared" si="53"/>
        <v>9.1621790857858487E-2</v>
      </c>
      <c r="CM16" s="114">
        <f t="shared" si="54"/>
        <v>2.1934028756695801E-2</v>
      </c>
      <c r="CN16" s="114">
        <f t="shared" si="55"/>
        <v>-0.43944302607159519</v>
      </c>
      <c r="CO16" s="114">
        <f t="shared" si="56"/>
        <v>-7.4181597717546365E-3</v>
      </c>
      <c r="CP16" s="114">
        <f t="shared" si="57"/>
        <v>0.42678283317199101</v>
      </c>
      <c r="CQ16" s="114">
        <f t="shared" si="58"/>
        <v>-8.6836518046709121E-3</v>
      </c>
      <c r="CR16" s="114">
        <f t="shared" si="59"/>
        <v>0.18403550796111032</v>
      </c>
      <c r="CS16" s="114"/>
      <c r="CT16" s="114"/>
      <c r="CU16" s="114"/>
      <c r="CV16" s="114">
        <f t="shared" si="60"/>
        <v>7.2154751471140602E-2</v>
      </c>
      <c r="CW16" s="114">
        <f t="shared" si="61"/>
        <v>1.9467039386717885E-2</v>
      </c>
      <c r="CX16" s="114">
        <f t="shared" si="62"/>
        <v>0.42678283317199101</v>
      </c>
      <c r="CY16" s="114">
        <f t="shared" si="63"/>
        <v>0.15060407345805998</v>
      </c>
      <c r="CZ16" s="114">
        <f t="shared" si="64"/>
        <v>7.5302036729029992E-2</v>
      </c>
      <c r="DA16" s="114">
        <f t="shared" si="65"/>
        <v>-8.2720196500784632E-2</v>
      </c>
      <c r="DB16" s="114">
        <f t="shared" si="66"/>
        <v>-0.31532176142739687</v>
      </c>
      <c r="DC16" s="114">
        <f t="shared" si="67"/>
        <v>-0.89745595939329625</v>
      </c>
      <c r="DD16" s="114">
        <f t="shared" si="68"/>
        <v>0.35135067980445822</v>
      </c>
      <c r="DE16" s="114">
        <f t="shared" si="69"/>
        <v>0.58213419796589938</v>
      </c>
      <c r="DF16" s="114">
        <f t="shared" si="70"/>
        <v>-1.4795901573591956</v>
      </c>
      <c r="DG16" s="114">
        <f t="shared" si="71"/>
        <v>-0.40593653452191947</v>
      </c>
      <c r="DH16" s="114">
        <f t="shared" si="72"/>
        <v>-17.774884824328232</v>
      </c>
      <c r="DI16" s="114">
        <f t="shared" si="73"/>
        <v>-105.13535907149196</v>
      </c>
      <c r="DJ16" s="114">
        <f t="shared" si="74"/>
        <v>-18.550199433937347</v>
      </c>
      <c r="DK16" s="114">
        <f t="shared" si="75"/>
        <v>20.377618042733221</v>
      </c>
      <c r="DL16" s="114">
        <f t="shared" si="76"/>
        <v>-143.40522432933804</v>
      </c>
      <c r="DM16" s="114">
        <f t="shared" si="77"/>
        <v>364.48804961636233</v>
      </c>
      <c r="DN16" s="114"/>
      <c r="DO16" s="114">
        <f t="shared" si="78"/>
        <v>-18.550199433937347</v>
      </c>
      <c r="DP16" s="114">
        <f t="shared" si="79"/>
        <v>1.8274186087958739</v>
      </c>
      <c r="DQ16" s="114">
        <f t="shared" si="80"/>
        <v>-106.30482546146334</v>
      </c>
      <c r="DR16" s="114">
        <f t="shared" si="81"/>
        <v>345.937850182425</v>
      </c>
    </row>
    <row r="17" spans="1:122" x14ac:dyDescent="0.25">
      <c r="A17" s="78">
        <f t="shared" si="1"/>
        <v>10</v>
      </c>
      <c r="B17" s="82" t="str">
        <f t="shared" si="2"/>
        <v xml:space="preserve">10 semi </v>
      </c>
      <c r="F17" s="80" t="str">
        <f t="shared" si="0"/>
        <v xml:space="preserve">10 Quant </v>
      </c>
      <c r="K17" s="62">
        <v>120</v>
      </c>
      <c r="L17" s="62">
        <f t="shared" si="82"/>
        <v>43.83</v>
      </c>
      <c r="M17" s="62">
        <f t="shared" si="82"/>
        <v>0.24279999999999999</v>
      </c>
      <c r="N17" s="62">
        <f t="shared" si="82"/>
        <v>20.94</v>
      </c>
      <c r="O17" s="62">
        <f t="shared" si="82"/>
        <v>7.093</v>
      </c>
      <c r="P17" s="62">
        <f t="shared" si="6"/>
        <v>0.1221</v>
      </c>
      <c r="Q17" s="62">
        <f t="shared" si="82"/>
        <v>8.7230000000000008</v>
      </c>
      <c r="R17" s="62">
        <f t="shared" si="82"/>
        <v>17.600000000000001</v>
      </c>
      <c r="S17" s="62">
        <f t="shared" si="82"/>
        <v>1.2829999999999999</v>
      </c>
      <c r="T17"/>
      <c r="U17"/>
      <c r="V17" s="62">
        <f t="shared" si="82"/>
        <v>0.1016</v>
      </c>
      <c r="W17" s="62">
        <f t="shared" si="82"/>
        <v>6.071E-2</v>
      </c>
      <c r="X17" s="62">
        <f t="shared" si="82"/>
        <v>2</v>
      </c>
      <c r="AA17" s="114">
        <f t="shared" si="83"/>
        <v>49.658000000000001</v>
      </c>
      <c r="AB17" s="114">
        <f t="shared" si="83"/>
        <v>0.26</v>
      </c>
      <c r="AC17" s="114">
        <f t="shared" si="83"/>
        <v>19.71</v>
      </c>
      <c r="AD17" s="114">
        <f t="shared" si="83"/>
        <v>5.1660000000000004</v>
      </c>
      <c r="AE17" s="114">
        <f t="shared" si="83"/>
        <v>0.109</v>
      </c>
      <c r="AF17" s="114">
        <f t="shared" si="83"/>
        <v>7.5359999999999996</v>
      </c>
      <c r="AG17" s="114">
        <f t="shared" si="83"/>
        <v>17.574999999999999</v>
      </c>
      <c r="AH17" s="114">
        <f t="shared" si="83"/>
        <v>-3.5999999999999997E-2</v>
      </c>
      <c r="AI17" s="114">
        <f t="shared" si="83"/>
        <v>1.7999999999999999E-2</v>
      </c>
      <c r="AJ17" s="114">
        <f t="shared" si="83"/>
        <v>4.0000000000000001E-3</v>
      </c>
      <c r="AK17" s="114" t="e">
        <f t="shared" si="83"/>
        <v>#N/A</v>
      </c>
      <c r="AL17" s="114" t="e">
        <f t="shared" si="83"/>
        <v>#N/A</v>
      </c>
      <c r="AM17" s="114">
        <f t="shared" si="83"/>
        <v>2</v>
      </c>
      <c r="AN17" s="114"/>
      <c r="AO17" s="114">
        <f t="shared" si="11"/>
        <v>0.82646251144212368</v>
      </c>
      <c r="AP17" s="114">
        <f t="shared" si="12"/>
        <v>3.2552898459997496E-3</v>
      </c>
      <c r="AQ17" s="114">
        <f t="shared" si="13"/>
        <v>0.19331110239309535</v>
      </c>
      <c r="AR17" s="114">
        <f t="shared" si="14"/>
        <v>6.4696305572949295E-2</v>
      </c>
      <c r="AS17" s="114">
        <f t="shared" si="15"/>
        <v>1.5365097265294615E-3</v>
      </c>
      <c r="AT17" s="114">
        <f t="shared" si="16"/>
        <v>0.18697710423675826</v>
      </c>
      <c r="AU17" s="114">
        <f t="shared" si="17"/>
        <v>0.31339158345221113</v>
      </c>
      <c r="AV17" s="114">
        <f t="shared" si="18"/>
        <v>-1.1616650532429815E-3</v>
      </c>
      <c r="AW17" s="114">
        <f t="shared" si="19"/>
        <v>3.8216560509554134E-4</v>
      </c>
      <c r="AX17" s="114">
        <f t="shared" si="20"/>
        <v>5.6361843032267155E-5</v>
      </c>
      <c r="AY17" s="114"/>
      <c r="AZ17" s="114"/>
      <c r="BA17" s="114"/>
      <c r="BB17" s="114">
        <f t="shared" si="21"/>
        <v>3.2552898459997496E-3</v>
      </c>
      <c r="BC17" s="114">
        <f t="shared" si="22"/>
        <v>6.1441015726949544E-2</v>
      </c>
      <c r="BD17" s="114">
        <f t="shared" si="23"/>
        <v>0</v>
      </c>
      <c r="BE17" s="114">
        <f t="shared" si="24"/>
        <v>0.19331110239309535</v>
      </c>
      <c r="BF17" s="114">
        <f t="shared" si="25"/>
        <v>9.6655551196547673E-2</v>
      </c>
      <c r="BG17" s="114">
        <f t="shared" si="26"/>
        <v>0.21673603225566346</v>
      </c>
      <c r="BH17" s="114">
        <f t="shared" si="27"/>
        <v>3.321859743457381E-2</v>
      </c>
      <c r="BI17" s="114">
        <f t="shared" si="28"/>
        <v>0.19967934453770142</v>
      </c>
      <c r="BJ17" s="114">
        <f t="shared" si="29"/>
        <v>0.16635970791812077</v>
      </c>
      <c r="BK17" s="114">
        <f t="shared" si="30"/>
        <v>-0.16646074710312761</v>
      </c>
      <c r="BL17" s="114">
        <f t="shared" si="31"/>
        <v>0.36614009164082906</v>
      </c>
      <c r="BM17" s="114">
        <f t="shared" si="32"/>
        <v>0.51632621783591237</v>
      </c>
      <c r="BN17" s="114">
        <f t="shared" si="33"/>
        <v>0.63047153786683663</v>
      </c>
      <c r="BO17" s="114">
        <f t="shared" si="34"/>
        <v>0</v>
      </c>
      <c r="BP17" s="114">
        <f t="shared" si="35"/>
        <v>18.719861176459695</v>
      </c>
      <c r="BQ17" s="114">
        <f t="shared" si="36"/>
        <v>41.976569224796137</v>
      </c>
      <c r="BR17" s="114">
        <f t="shared" si="37"/>
        <v>-32.239452763180928</v>
      </c>
      <c r="BS17" s="114">
        <f t="shared" si="38"/>
        <v>70.912550824058258</v>
      </c>
      <c r="BT17" s="62" t="s">
        <v>529</v>
      </c>
      <c r="BU17" s="62">
        <f t="shared" si="39"/>
        <v>54.422532000000004</v>
      </c>
      <c r="BV17" s="62">
        <f t="shared" si="40"/>
        <v>0.26</v>
      </c>
      <c r="BW17" s="62">
        <f t="shared" si="41"/>
        <v>17.840218</v>
      </c>
      <c r="BX17" s="62">
        <f t="shared" si="42"/>
        <v>5.1660000000000004</v>
      </c>
      <c r="BY17" s="62">
        <f t="shared" si="43"/>
        <v>0.109</v>
      </c>
      <c r="BZ17" s="62">
        <f t="shared" si="44"/>
        <v>7.8066800000000001</v>
      </c>
      <c r="CA17" s="62">
        <f t="shared" si="45"/>
        <v>17.01398</v>
      </c>
      <c r="CC17" s="62">
        <f t="shared" si="47"/>
        <v>1.7999999999999999E-2</v>
      </c>
      <c r="CD17" s="62">
        <f t="shared" si="48"/>
        <v>4.0000000000000001E-3</v>
      </c>
      <c r="CG17" s="62">
        <f t="shared" si="49"/>
        <v>2</v>
      </c>
      <c r="CI17" s="62">
        <f t="shared" si="50"/>
        <v>0.90575904135807606</v>
      </c>
      <c r="CJ17" s="62">
        <f t="shared" si="51"/>
        <v>3.2552898459997496E-3</v>
      </c>
      <c r="CK17" s="62">
        <f t="shared" si="52"/>
        <v>0.17497271479011378</v>
      </c>
      <c r="CL17" s="62">
        <f t="shared" si="53"/>
        <v>6.4696305572949295E-2</v>
      </c>
      <c r="CM17" s="62">
        <f t="shared" si="54"/>
        <v>1.5365097265294615E-3</v>
      </c>
      <c r="CN17" s="62">
        <f t="shared" si="55"/>
        <v>0.19369299629817091</v>
      </c>
      <c r="CO17" s="62">
        <f t="shared" si="56"/>
        <v>0.30338766048502142</v>
      </c>
      <c r="CP17" s="62">
        <f t="shared" si="57"/>
        <v>0</v>
      </c>
      <c r="CQ17" s="62">
        <f t="shared" si="58"/>
        <v>3.8216560509554134E-4</v>
      </c>
      <c r="CR17" s="62">
        <f t="shared" si="59"/>
        <v>5.6361843032267155E-5</v>
      </c>
      <c r="CV17" s="62">
        <f t="shared" si="60"/>
        <v>3.2552898459997496E-3</v>
      </c>
      <c r="CW17" s="62">
        <f t="shared" si="61"/>
        <v>6.1441015726949544E-2</v>
      </c>
      <c r="CX17" s="62">
        <f t="shared" si="62"/>
        <v>0</v>
      </c>
      <c r="CY17" s="62">
        <f t="shared" si="63"/>
        <v>0.17497271479011378</v>
      </c>
      <c r="CZ17" s="62">
        <f t="shared" si="64"/>
        <v>8.7486357395056891E-2</v>
      </c>
      <c r="DA17" s="62">
        <f t="shared" si="65"/>
        <v>0.21590130308996452</v>
      </c>
      <c r="DB17" s="62">
        <f t="shared" si="66"/>
        <v>4.0769218661685425E-2</v>
      </c>
      <c r="DC17" s="62">
        <f t="shared" si="67"/>
        <v>-0.13281888579189582</v>
      </c>
      <c r="DD17" s="62">
        <f t="shared" si="68"/>
        <v>-0.30695347592031247</v>
      </c>
      <c r="DE17" s="62">
        <f t="shared" si="69"/>
        <v>0.17358810445358125</v>
      </c>
      <c r="DF17" s="62">
        <f t="shared" si="70"/>
        <v>-0.30640699024547707</v>
      </c>
      <c r="DG17" s="62">
        <f t="shared" si="71"/>
        <v>0.17382406453912536</v>
      </c>
      <c r="DH17" s="62">
        <f t="shared" si="72"/>
        <v>1.8727498143774157</v>
      </c>
      <c r="DI17" s="114">
        <f t="shared" si="73"/>
        <v>0</v>
      </c>
      <c r="DJ17" s="114">
        <f t="shared" si="74"/>
        <v>50.330405992413631</v>
      </c>
      <c r="DK17" s="114">
        <f t="shared" si="75"/>
        <v>124.20679706368745</v>
      </c>
      <c r="DL17" s="114">
        <f t="shared" si="76"/>
        <v>99.864253498979139</v>
      </c>
      <c r="DM17" s="114">
        <f t="shared" si="77"/>
        <v>-176.27420636945766</v>
      </c>
      <c r="DN17" s="114"/>
      <c r="DO17" s="114">
        <f t="shared" si="78"/>
        <v>50.330405992413631</v>
      </c>
      <c r="DP17" s="114">
        <f t="shared" si="79"/>
        <v>174.53720305610108</v>
      </c>
      <c r="DQ17" s="114">
        <f t="shared" si="80"/>
        <v>-0.79655848584812361</v>
      </c>
      <c r="DR17" s="114">
        <f t="shared" si="81"/>
        <v>-125.94380037704403</v>
      </c>
    </row>
    <row r="18" spans="1:122" x14ac:dyDescent="0.25">
      <c r="A18" s="78">
        <f>A17+10</f>
        <v>20</v>
      </c>
      <c r="B18" s="82" t="str">
        <f t="shared" si="2"/>
        <v>20 semi Simi-Quantification of sample: CMIB 7B 20</v>
      </c>
      <c r="C18" s="89" t="s">
        <v>73</v>
      </c>
      <c r="D18" s="90"/>
      <c r="E18" s="91"/>
      <c r="F18" s="80" t="str">
        <f t="shared" si="0"/>
        <v>20 Quant Quantification of sample: CMIB 7B 20</v>
      </c>
      <c r="G18" s="89" t="s">
        <v>236</v>
      </c>
      <c r="H18" s="90"/>
      <c r="I18" s="91"/>
      <c r="K18" s="62">
        <v>130</v>
      </c>
      <c r="L18" s="62">
        <f t="shared" si="82"/>
        <v>44</v>
      </c>
      <c r="M18" s="62">
        <f t="shared" si="82"/>
        <v>0.2666</v>
      </c>
      <c r="N18" s="62">
        <f t="shared" si="82"/>
        <v>15.98</v>
      </c>
      <c r="O18" s="62">
        <f t="shared" si="82"/>
        <v>8.9060000000000006</v>
      </c>
      <c r="P18" s="62">
        <f t="shared" si="6"/>
        <v>0.1532</v>
      </c>
      <c r="Q18" s="62">
        <f t="shared" si="82"/>
        <v>12.14</v>
      </c>
      <c r="R18" s="62">
        <f t="shared" si="82"/>
        <v>17.41</v>
      </c>
      <c r="S18" s="62">
        <f t="shared" si="82"/>
        <v>0.96799999999999997</v>
      </c>
      <c r="T18"/>
      <c r="U18"/>
      <c r="V18" s="62">
        <f t="shared" si="82"/>
        <v>0.11840000000000001</v>
      </c>
      <c r="W18" s="62">
        <f t="shared" si="82"/>
        <v>5.3179999999999998E-2</v>
      </c>
      <c r="X18" s="62">
        <f t="shared" si="82"/>
        <v>3</v>
      </c>
      <c r="AA18" s="62">
        <f t="shared" si="83"/>
        <v>47.783999999999999</v>
      </c>
      <c r="AB18" s="62">
        <f t="shared" si="83"/>
        <v>0.28199999999999997</v>
      </c>
      <c r="AC18" s="62">
        <f t="shared" si="83"/>
        <v>14.307</v>
      </c>
      <c r="AD18" s="62">
        <f t="shared" si="83"/>
        <v>7.4219999999999997</v>
      </c>
      <c r="AE18" s="62">
        <f t="shared" si="83"/>
        <v>0.13100000000000001</v>
      </c>
      <c r="AF18" s="62">
        <f t="shared" si="83"/>
        <v>12.366</v>
      </c>
      <c r="AG18" s="62">
        <f t="shared" si="83"/>
        <v>16.725999999999999</v>
      </c>
      <c r="AH18" s="62">
        <f t="shared" si="83"/>
        <v>0.96799999999999997</v>
      </c>
      <c r="AI18" s="62">
        <f t="shared" si="83"/>
        <v>0.01</v>
      </c>
      <c r="AJ18" s="62">
        <f t="shared" si="83"/>
        <v>4.0000000000000001E-3</v>
      </c>
      <c r="AK18" s="62" t="e">
        <f t="shared" si="83"/>
        <v>#N/A</v>
      </c>
      <c r="AL18" s="62" t="e">
        <f t="shared" si="83"/>
        <v>#N/A</v>
      </c>
      <c r="AM18" s="62">
        <f t="shared" si="83"/>
        <v>3</v>
      </c>
      <c r="AO18" s="62">
        <f t="shared" si="11"/>
        <v>0.79527336273612381</v>
      </c>
      <c r="AP18" s="62">
        <f t="shared" si="12"/>
        <v>3.5307374483535738E-3</v>
      </c>
      <c r="AQ18" s="62">
        <f t="shared" si="13"/>
        <v>0.14031973322871716</v>
      </c>
      <c r="AR18" s="62">
        <f t="shared" si="14"/>
        <v>9.2949279899812151E-2</v>
      </c>
      <c r="AS18" s="62">
        <f t="shared" si="15"/>
        <v>1.846630955737243E-3</v>
      </c>
      <c r="AT18" s="62">
        <f t="shared" si="16"/>
        <v>0.30681513680888439</v>
      </c>
      <c r="AU18" s="62">
        <f t="shared" si="17"/>
        <v>0.29825249643366619</v>
      </c>
      <c r="AV18" s="62">
        <f t="shared" si="18"/>
        <v>3.1235882542755729E-2</v>
      </c>
      <c r="AW18" s="62">
        <f t="shared" si="19"/>
        <v>2.1231422505307856E-4</v>
      </c>
      <c r="AX18" s="62">
        <f t="shared" si="20"/>
        <v>5.6361843032267155E-5</v>
      </c>
      <c r="BB18" s="62">
        <f t="shared" si="21"/>
        <v>3.5307374483535738E-3</v>
      </c>
      <c r="BC18" s="62">
        <f t="shared" si="22"/>
        <v>8.9418542451458582E-2</v>
      </c>
      <c r="BD18" s="62">
        <f t="shared" si="23"/>
        <v>3.1235882542755729E-2</v>
      </c>
      <c r="BE18" s="62">
        <f t="shared" si="24"/>
        <v>0.10908385068596144</v>
      </c>
      <c r="BF18" s="62">
        <f t="shared" si="25"/>
        <v>5.4541925342980718E-2</v>
      </c>
      <c r="BG18" s="62">
        <f t="shared" si="26"/>
        <v>0.24371057109068547</v>
      </c>
      <c r="BH18" s="62">
        <f t="shared" si="27"/>
        <v>0.15436973912539473</v>
      </c>
      <c r="BI18" s="62">
        <f t="shared" si="28"/>
        <v>0.10506072224052423</v>
      </c>
      <c r="BJ18" s="62">
        <f t="shared" si="29"/>
        <v>1.4693382629902665</v>
      </c>
      <c r="BK18" s="62">
        <f t="shared" si="30"/>
        <v>4.93090168848705E-2</v>
      </c>
      <c r="BL18" s="62">
        <f t="shared" si="31"/>
        <v>5.5751705355653734E-2</v>
      </c>
      <c r="BM18" s="62">
        <f t="shared" si="32"/>
        <v>0.4380798386652997</v>
      </c>
      <c r="BN18" s="62">
        <f t="shared" si="33"/>
        <v>0.80595753027820038</v>
      </c>
      <c r="BO18" s="62">
        <f t="shared" si="34"/>
        <v>7.1301803429078738</v>
      </c>
      <c r="BP18" s="62">
        <f t="shared" si="35"/>
        <v>12.450224942821816</v>
      </c>
      <c r="BQ18" s="62">
        <f t="shared" si="36"/>
        <v>55.63154237665897</v>
      </c>
      <c r="BR18" s="62">
        <f t="shared" si="37"/>
        <v>11.255714719741624</v>
      </c>
      <c r="BS18" s="62">
        <f t="shared" si="38"/>
        <v>12.726380087591515</v>
      </c>
      <c r="BU18" s="62">
        <f t="shared" si="39"/>
        <v>52.166235999999998</v>
      </c>
      <c r="BV18" s="62">
        <f t="shared" si="40"/>
        <v>0.28199999999999997</v>
      </c>
      <c r="BW18" s="62">
        <f t="shared" si="41"/>
        <v>12.784090599999999</v>
      </c>
      <c r="BX18" s="62">
        <f t="shared" si="42"/>
        <v>7.4219999999999997</v>
      </c>
      <c r="BY18" s="62">
        <f t="shared" si="43"/>
        <v>0.13100000000000001</v>
      </c>
      <c r="BZ18" s="62">
        <f t="shared" si="44"/>
        <v>12.600455</v>
      </c>
      <c r="CA18" s="62">
        <f t="shared" si="45"/>
        <v>16.193506399999997</v>
      </c>
      <c r="CB18" s="62">
        <f t="shared" si="46"/>
        <v>0.96799999999999997</v>
      </c>
      <c r="CC18" s="62">
        <f t="shared" si="47"/>
        <v>0.01</v>
      </c>
      <c r="CD18" s="62">
        <f t="shared" si="48"/>
        <v>4.0000000000000001E-3</v>
      </c>
      <c r="CG18" s="62">
        <f t="shared" si="49"/>
        <v>3</v>
      </c>
      <c r="CI18" s="62">
        <f t="shared" si="50"/>
        <v>0.86820730631605225</v>
      </c>
      <c r="CJ18" s="62">
        <f t="shared" si="51"/>
        <v>3.5307374483535738E-3</v>
      </c>
      <c r="CK18" s="62">
        <f t="shared" si="52"/>
        <v>0.12538339152608866</v>
      </c>
      <c r="CL18" s="62">
        <f t="shared" si="53"/>
        <v>9.2949279899812151E-2</v>
      </c>
      <c r="CM18" s="62">
        <f t="shared" si="54"/>
        <v>1.846630955737243E-3</v>
      </c>
      <c r="CN18" s="62">
        <f t="shared" si="55"/>
        <v>0.31263224362600611</v>
      </c>
      <c r="CO18" s="62">
        <f t="shared" si="56"/>
        <v>0.28875724679029952</v>
      </c>
      <c r="CP18" s="62">
        <f t="shared" si="57"/>
        <v>3.1235882542755729E-2</v>
      </c>
      <c r="CQ18" s="62">
        <f t="shared" si="58"/>
        <v>2.1231422505307856E-4</v>
      </c>
      <c r="CR18" s="62">
        <f t="shared" si="59"/>
        <v>5.6361843032267155E-5</v>
      </c>
      <c r="CV18" s="62">
        <f t="shared" si="60"/>
        <v>3.5307374483535738E-3</v>
      </c>
      <c r="CW18" s="62">
        <f t="shared" si="61"/>
        <v>8.9418542451458582E-2</v>
      </c>
      <c r="CX18" s="62">
        <f t="shared" si="62"/>
        <v>3.1235882542755729E-2</v>
      </c>
      <c r="CY18" s="62">
        <f t="shared" si="63"/>
        <v>9.4147508983332934E-2</v>
      </c>
      <c r="CZ18" s="62">
        <f t="shared" si="64"/>
        <v>4.7073754491666467E-2</v>
      </c>
      <c r="DA18" s="62">
        <f t="shared" si="65"/>
        <v>0.24168349229863306</v>
      </c>
      <c r="DB18" s="62">
        <f t="shared" si="66"/>
        <v>0.16221392473456886</v>
      </c>
      <c r="DC18" s="62">
        <f t="shared" si="67"/>
        <v>-0.28638181949008013</v>
      </c>
      <c r="DD18" s="62">
        <f t="shared" si="68"/>
        <v>-0.56642535836737262</v>
      </c>
      <c r="DE18" s="62">
        <f t="shared" si="69"/>
        <v>0.44859574422464898</v>
      </c>
      <c r="DF18" s="62">
        <f t="shared" si="70"/>
        <v>-0.73497756371472911</v>
      </c>
      <c r="DG18" s="62">
        <f t="shared" si="71"/>
        <v>3.7142047291328639E-2</v>
      </c>
      <c r="DH18" s="62">
        <f t="shared" si="72"/>
        <v>9.5060388584930706</v>
      </c>
      <c r="DI18" s="114">
        <f t="shared" si="73"/>
        <v>84.098440502627341</v>
      </c>
      <c r="DJ18" s="114">
        <f t="shared" si="74"/>
        <v>126.73979471954561</v>
      </c>
      <c r="DK18" s="114">
        <f t="shared" si="75"/>
        <v>650.70051309491942</v>
      </c>
      <c r="DL18" s="114">
        <f t="shared" si="76"/>
        <v>1207.7841070688107</v>
      </c>
      <c r="DM18" s="114">
        <f t="shared" si="77"/>
        <v>-1978.828894244396</v>
      </c>
      <c r="DN18" s="114"/>
      <c r="DO18" s="114">
        <f t="shared" si="78"/>
        <v>126.73979471954561</v>
      </c>
      <c r="DP18" s="114">
        <f t="shared" si="79"/>
        <v>777.44030781446509</v>
      </c>
      <c r="DQ18" s="114">
        <f t="shared" si="80"/>
        <v>954.3045176297195</v>
      </c>
      <c r="DR18" s="114">
        <f t="shared" si="81"/>
        <v>-1852.0890995248503</v>
      </c>
    </row>
    <row r="19" spans="1:122" x14ac:dyDescent="0.25">
      <c r="A19" s="78">
        <f t="shared" si="1"/>
        <v>20</v>
      </c>
      <c r="B19" s="82" t="str">
        <f t="shared" si="2"/>
        <v>20 semi Elements</v>
      </c>
      <c r="C19" s="2" t="s">
        <v>0</v>
      </c>
      <c r="D19" s="3" t="s">
        <v>1</v>
      </c>
      <c r="E19" s="2" t="s">
        <v>2</v>
      </c>
      <c r="F19" s="80" t="str">
        <f t="shared" si="0"/>
        <v>20 Quant Elements</v>
      </c>
      <c r="G19" s="2" t="s">
        <v>0</v>
      </c>
      <c r="H19" s="3" t="s">
        <v>1</v>
      </c>
      <c r="I19" s="2" t="s">
        <v>2</v>
      </c>
      <c r="K19" s="62">
        <v>140</v>
      </c>
      <c r="L19" s="62">
        <f t="shared" si="82"/>
        <v>42.5</v>
      </c>
      <c r="M19" s="62">
        <f t="shared" si="82"/>
        <v>0.2407</v>
      </c>
      <c r="N19" s="62">
        <f t="shared" si="82"/>
        <v>15.08</v>
      </c>
      <c r="O19" s="62">
        <f t="shared" si="82"/>
        <v>9.11</v>
      </c>
      <c r="P19" s="62">
        <f t="shared" si="6"/>
        <v>0.1656</v>
      </c>
      <c r="Q19" s="62">
        <f t="shared" si="82"/>
        <v>14.91</v>
      </c>
      <c r="R19" s="62">
        <f t="shared" si="82"/>
        <v>17.27</v>
      </c>
      <c r="S19" s="62">
        <f t="shared" si="82"/>
        <v>0.43809999999999999</v>
      </c>
      <c r="T19"/>
      <c r="U19"/>
      <c r="V19" s="62">
        <f t="shared" si="82"/>
        <v>0.16650000000000001</v>
      </c>
      <c r="W19" s="62">
        <f t="shared" si="82"/>
        <v>0.11509999999999999</v>
      </c>
      <c r="X19" s="62">
        <f t="shared" si="82"/>
        <v>6</v>
      </c>
      <c r="AA19" s="62">
        <f t="shared" si="83"/>
        <v>46.232999999999997</v>
      </c>
      <c r="AB19" s="62">
        <f t="shared" si="83"/>
        <v>0.20699999999999999</v>
      </c>
      <c r="AC19" s="62">
        <f t="shared" si="83"/>
        <v>13.407</v>
      </c>
      <c r="AD19" s="62">
        <f t="shared" si="83"/>
        <v>7.8079999999999998</v>
      </c>
      <c r="AE19" s="62">
        <f t="shared" si="83"/>
        <v>0.14799999999999999</v>
      </c>
      <c r="AF19" s="62">
        <f t="shared" si="83"/>
        <v>15.271000000000001</v>
      </c>
      <c r="AG19" s="62">
        <f t="shared" si="83"/>
        <v>16.5</v>
      </c>
      <c r="AH19" s="62">
        <f t="shared" si="83"/>
        <v>0.40899999999999997</v>
      </c>
      <c r="AI19" s="62">
        <f t="shared" si="83"/>
        <v>1.2999999999999999E-2</v>
      </c>
      <c r="AJ19" s="62">
        <f t="shared" si="83"/>
        <v>3.0000000000000001E-3</v>
      </c>
      <c r="AK19" s="62" t="e">
        <f t="shared" si="83"/>
        <v>#N/A</v>
      </c>
      <c r="AL19" s="62" t="e">
        <f t="shared" si="83"/>
        <v>#N/A</v>
      </c>
      <c r="AM19" s="62">
        <f t="shared" si="83"/>
        <v>6</v>
      </c>
      <c r="AO19" s="62">
        <f t="shared" si="11"/>
        <v>0.76945993176333516</v>
      </c>
      <c r="AP19" s="62">
        <f t="shared" si="12"/>
        <v>2.5917115312382617E-3</v>
      </c>
      <c r="AQ19" s="62">
        <f t="shared" si="13"/>
        <v>0.1314927422518635</v>
      </c>
      <c r="AR19" s="62">
        <f t="shared" si="14"/>
        <v>9.7783343769567946E-2</v>
      </c>
      <c r="AS19" s="62">
        <f t="shared" si="15"/>
        <v>2.0862700873978011E-3</v>
      </c>
      <c r="AT19" s="62">
        <f t="shared" si="16"/>
        <v>0.37889163466023562</v>
      </c>
      <c r="AU19" s="62">
        <f t="shared" si="17"/>
        <v>0.2942225392296719</v>
      </c>
      <c r="AV19" s="62">
        <f t="shared" si="18"/>
        <v>1.3197805743788319E-2</v>
      </c>
      <c r="AW19" s="62">
        <f t="shared" si="19"/>
        <v>2.7600849256900208E-4</v>
      </c>
      <c r="AX19" s="62">
        <f t="shared" si="20"/>
        <v>4.2271382274200368E-5</v>
      </c>
      <c r="BB19" s="62">
        <f t="shared" si="21"/>
        <v>2.5917115312382617E-3</v>
      </c>
      <c r="BC19" s="62">
        <f t="shared" si="22"/>
        <v>9.5191632238329688E-2</v>
      </c>
      <c r="BD19" s="62">
        <f t="shared" si="23"/>
        <v>1.3197805743788319E-2</v>
      </c>
      <c r="BE19" s="62">
        <f t="shared" si="24"/>
        <v>0.11829493650807518</v>
      </c>
      <c r="BF19" s="62">
        <f t="shared" si="25"/>
        <v>5.9147468254037591E-2</v>
      </c>
      <c r="BG19" s="62">
        <f t="shared" si="26"/>
        <v>0.23507507097563429</v>
      </c>
      <c r="BH19" s="62">
        <f t="shared" si="27"/>
        <v>0.2410944660103288</v>
      </c>
      <c r="BI19" s="62">
        <f t="shared" si="28"/>
        <v>0.14142143607262642</v>
      </c>
      <c r="BJ19" s="62">
        <f t="shared" si="29"/>
        <v>1.7047943558324192</v>
      </c>
      <c r="BK19" s="62">
        <f t="shared" si="30"/>
        <v>9.9673029937702384E-2</v>
      </c>
      <c r="BL19" s="62">
        <f t="shared" si="31"/>
        <v>4.1748406134924032E-2</v>
      </c>
      <c r="BM19" s="62">
        <f t="shared" si="32"/>
        <v>0.45143349257732485</v>
      </c>
      <c r="BN19" s="62">
        <f t="shared" si="33"/>
        <v>0.57410705538077333</v>
      </c>
      <c r="BO19" s="62">
        <f t="shared" si="34"/>
        <v>2.9235326932521963</v>
      </c>
      <c r="BP19" s="62">
        <f t="shared" si="35"/>
        <v>13.102144441333488</v>
      </c>
      <c r="BQ19" s="62">
        <f t="shared" si="36"/>
        <v>52.073024009260664</v>
      </c>
      <c r="BR19" s="62">
        <f t="shared" si="37"/>
        <v>22.079227965264376</v>
      </c>
      <c r="BS19" s="62">
        <f t="shared" si="38"/>
        <v>9.2479638355085179</v>
      </c>
      <c r="BU19" s="62">
        <f t="shared" si="39"/>
        <v>50.29883199999999</v>
      </c>
      <c r="BV19" s="62">
        <f t="shared" si="40"/>
        <v>0.20699999999999999</v>
      </c>
      <c r="BW19" s="62">
        <f t="shared" si="41"/>
        <v>11.9418706</v>
      </c>
      <c r="BX19" s="62">
        <f t="shared" si="42"/>
        <v>7.8079999999999998</v>
      </c>
      <c r="BY19" s="62">
        <f t="shared" si="43"/>
        <v>0.14799999999999999</v>
      </c>
      <c r="BZ19" s="62">
        <f t="shared" si="44"/>
        <v>15.483667500000001</v>
      </c>
      <c r="CA19" s="62">
        <f t="shared" si="45"/>
        <v>15.975100000000001</v>
      </c>
      <c r="CB19" s="62">
        <f t="shared" si="46"/>
        <v>0.40899999999999997</v>
      </c>
      <c r="CC19" s="62">
        <f t="shared" si="47"/>
        <v>1.2999999999999999E-2</v>
      </c>
      <c r="CD19" s="62">
        <f t="shared" si="48"/>
        <v>3.0000000000000001E-3</v>
      </c>
      <c r="CG19" s="62">
        <f t="shared" si="49"/>
        <v>6</v>
      </c>
      <c r="CI19" s="62">
        <f t="shared" si="50"/>
        <v>0.83712793542481467</v>
      </c>
      <c r="CJ19" s="62">
        <f t="shared" si="51"/>
        <v>2.5917115312382617E-3</v>
      </c>
      <c r="CK19" s="62">
        <f t="shared" si="52"/>
        <v>0.117123093369949</v>
      </c>
      <c r="CL19" s="62">
        <f t="shared" si="53"/>
        <v>9.7783343769567946E-2</v>
      </c>
      <c r="CM19" s="62">
        <f t="shared" si="54"/>
        <v>2.0862700873978011E-3</v>
      </c>
      <c r="CN19" s="62">
        <f t="shared" si="55"/>
        <v>0.38416816774347218</v>
      </c>
      <c r="CO19" s="62">
        <f t="shared" si="56"/>
        <v>0.28486269614835952</v>
      </c>
      <c r="CP19" s="62">
        <f t="shared" si="57"/>
        <v>1.3197805743788319E-2</v>
      </c>
      <c r="CQ19" s="62">
        <f t="shared" si="58"/>
        <v>2.7600849256900208E-4</v>
      </c>
      <c r="CR19" s="62">
        <f t="shared" si="59"/>
        <v>4.2271382274200368E-5</v>
      </c>
      <c r="CV19" s="62">
        <f t="shared" si="60"/>
        <v>2.5917115312382617E-3</v>
      </c>
      <c r="CW19" s="62">
        <f t="shared" si="61"/>
        <v>9.5191632238329688E-2</v>
      </c>
      <c r="CX19" s="62">
        <f t="shared" si="62"/>
        <v>1.3197805743788319E-2</v>
      </c>
      <c r="CY19" s="62">
        <f t="shared" si="63"/>
        <v>0.10392528762616068</v>
      </c>
      <c r="CZ19" s="62">
        <f t="shared" si="64"/>
        <v>5.1962643813080342E-2</v>
      </c>
      <c r="DA19" s="62">
        <f t="shared" si="65"/>
        <v>0.23290005233527916</v>
      </c>
      <c r="DB19" s="62">
        <f t="shared" si="66"/>
        <v>0.24854601773392049</v>
      </c>
      <c r="DC19" s="62">
        <f t="shared" si="67"/>
        <v>-0.23799097877382763</v>
      </c>
      <c r="DD19" s="62">
        <f t="shared" si="68"/>
        <v>-1.0443505842720355</v>
      </c>
      <c r="DE19" s="62">
        <f t="shared" si="69"/>
        <v>0.48653699650774818</v>
      </c>
      <c r="DF19" s="62">
        <f t="shared" si="70"/>
        <v>-0.72452797528157586</v>
      </c>
      <c r="DG19" s="62">
        <f t="shared" si="71"/>
        <v>6.2661234649558417E-2</v>
      </c>
      <c r="DH19" s="62">
        <f t="shared" si="72"/>
        <v>4.136068409332764</v>
      </c>
      <c r="DI19" s="114">
        <f t="shared" si="73"/>
        <v>21.062154005740336</v>
      </c>
      <c r="DJ19" s="114">
        <f t="shared" si="74"/>
        <v>82.926300612633284</v>
      </c>
      <c r="DK19" s="114">
        <f t="shared" si="75"/>
        <v>371.68123743141155</v>
      </c>
      <c r="DL19" s="114">
        <f t="shared" si="76"/>
        <v>776.45612830448249</v>
      </c>
      <c r="DM19" s="114">
        <f t="shared" si="77"/>
        <v>-1156.2618887636006</v>
      </c>
      <c r="DN19" s="114"/>
      <c r="DO19" s="114">
        <f t="shared" si="78"/>
        <v>82.926300612633284</v>
      </c>
      <c r="DP19" s="114">
        <f t="shared" si="79"/>
        <v>454.60753804404482</v>
      </c>
      <c r="DQ19" s="114">
        <f t="shared" si="80"/>
        <v>610.60352707921595</v>
      </c>
      <c r="DR19" s="114">
        <f t="shared" si="81"/>
        <v>-1073.3355881509674</v>
      </c>
    </row>
    <row r="20" spans="1:122" x14ac:dyDescent="0.25">
      <c r="A20" s="78">
        <f t="shared" si="1"/>
        <v>20</v>
      </c>
      <c r="B20" s="82" t="str">
        <f t="shared" si="2"/>
        <v>20 semi Na2O</v>
      </c>
      <c r="C20" s="13" t="s">
        <v>26</v>
      </c>
      <c r="D20" s="5">
        <v>0.3024</v>
      </c>
      <c r="E20" s="6">
        <f>D20*(100-D$31)/100</f>
        <v>0.28123199999999998</v>
      </c>
      <c r="F20" s="80" t="str">
        <f t="shared" si="0"/>
        <v>20 Quant SiO2</v>
      </c>
      <c r="G20" s="13" t="s">
        <v>5</v>
      </c>
      <c r="H20" s="5">
        <v>44.820999999999998</v>
      </c>
      <c r="I20" s="38">
        <f>H20*(100-H$30)/100</f>
        <v>41.683529999999998</v>
      </c>
      <c r="K20" s="62">
        <v>150</v>
      </c>
      <c r="L20" s="62">
        <f t="shared" si="82"/>
        <v>41.23</v>
      </c>
      <c r="M20" s="62">
        <f t="shared" si="82"/>
        <v>0.17230000000000001</v>
      </c>
      <c r="N20" s="62">
        <f t="shared" si="82"/>
        <v>12.77</v>
      </c>
      <c r="O20" s="62">
        <f t="shared" si="82"/>
        <v>11.1</v>
      </c>
      <c r="P20" s="62">
        <f t="shared" si="6"/>
        <v>0.18090000000000001</v>
      </c>
      <c r="Q20" s="62">
        <f t="shared" si="82"/>
        <v>20.29</v>
      </c>
      <c r="R20" s="62">
        <f t="shared" si="82"/>
        <v>13.62</v>
      </c>
      <c r="S20" s="62">
        <f t="shared" si="82"/>
        <v>0.22009999999999999</v>
      </c>
      <c r="T20"/>
      <c r="U20"/>
      <c r="V20" s="62">
        <f t="shared" si="82"/>
        <v>0.26340000000000002</v>
      </c>
      <c r="W20" s="62">
        <f t="shared" si="82"/>
        <v>0.1467</v>
      </c>
      <c r="X20" s="62">
        <f t="shared" si="82"/>
        <v>8</v>
      </c>
      <c r="AA20" s="62">
        <f t="shared" si="83"/>
        <v>45.109000000000002</v>
      </c>
      <c r="AB20" s="62">
        <f t="shared" si="83"/>
        <v>0.13200000000000001</v>
      </c>
      <c r="AC20" s="62">
        <f t="shared" si="83"/>
        <v>11.358000000000001</v>
      </c>
      <c r="AD20" s="62">
        <f t="shared" si="83"/>
        <v>9.3699999999999992</v>
      </c>
      <c r="AE20" s="62">
        <f t="shared" si="83"/>
        <v>0.14199999999999999</v>
      </c>
      <c r="AF20" s="62">
        <f t="shared" si="83"/>
        <v>20.898</v>
      </c>
      <c r="AG20" s="62">
        <f t="shared" si="83"/>
        <v>12.798</v>
      </c>
      <c r="AH20" s="62">
        <f t="shared" si="83"/>
        <v>0.17899999999999999</v>
      </c>
      <c r="AI20" s="62">
        <f t="shared" si="83"/>
        <v>0.01</v>
      </c>
      <c r="AJ20" s="62">
        <f t="shared" si="83"/>
        <v>4.0000000000000001E-3</v>
      </c>
      <c r="AK20" s="62" t="e">
        <f t="shared" si="83"/>
        <v>#N/A</v>
      </c>
      <c r="AL20" s="62" t="e">
        <f t="shared" si="83"/>
        <v>#N/A</v>
      </c>
      <c r="AM20" s="62">
        <f t="shared" si="83"/>
        <v>8</v>
      </c>
      <c r="AO20" s="62">
        <f t="shared" si="11"/>
        <v>0.75075309977531834</v>
      </c>
      <c r="AP20" s="62">
        <f t="shared" si="12"/>
        <v>1.6526856141229499E-3</v>
      </c>
      <c r="AQ20" s="62">
        <f t="shared" si="13"/>
        <v>0.11139662612789331</v>
      </c>
      <c r="AR20" s="62">
        <f t="shared" si="14"/>
        <v>0.11734502191609267</v>
      </c>
      <c r="AS20" s="62">
        <f t="shared" si="15"/>
        <v>2.0016915703411331E-3</v>
      </c>
      <c r="AT20" s="62">
        <f t="shared" si="16"/>
        <v>0.51850418316610591</v>
      </c>
      <c r="AU20" s="62">
        <f t="shared" si="17"/>
        <v>0.22820970042796007</v>
      </c>
      <c r="AV20" s="62">
        <f t="shared" si="18"/>
        <v>5.7760567925137143E-3</v>
      </c>
      <c r="AW20" s="62">
        <f t="shared" si="19"/>
        <v>2.1231422505307856E-4</v>
      </c>
      <c r="AX20" s="62">
        <f t="shared" si="20"/>
        <v>5.6361843032267155E-5</v>
      </c>
      <c r="BB20" s="62">
        <f t="shared" si="21"/>
        <v>1.6526856141229499E-3</v>
      </c>
      <c r="BC20" s="62">
        <f t="shared" si="22"/>
        <v>0.11569233630196972</v>
      </c>
      <c r="BD20" s="62">
        <f t="shared" si="23"/>
        <v>5.7760567925137143E-3</v>
      </c>
      <c r="BE20" s="62">
        <f t="shared" si="24"/>
        <v>0.1056205693353796</v>
      </c>
      <c r="BF20" s="62">
        <f t="shared" si="25"/>
        <v>5.2810284667689798E-2</v>
      </c>
      <c r="BG20" s="62">
        <f t="shared" si="26"/>
        <v>0.17539941576027027</v>
      </c>
      <c r="BH20" s="62">
        <f t="shared" si="27"/>
        <v>0.46079879527814649</v>
      </c>
      <c r="BI20" s="62">
        <f t="shared" si="28"/>
        <v>0.27700552854185706</v>
      </c>
      <c r="BJ20" s="62">
        <f t="shared" si="29"/>
        <v>1.6635003557646224</v>
      </c>
      <c r="BK20" s="62">
        <f t="shared" si="30"/>
        <v>0.18379326673628943</v>
      </c>
      <c r="BL20" s="62">
        <f t="shared" si="31"/>
        <v>9.3212261805567631E-2</v>
      </c>
      <c r="BM20" s="62">
        <f t="shared" si="32"/>
        <v>0.51264397137645379</v>
      </c>
      <c r="BN20" s="62">
        <f t="shared" si="33"/>
        <v>0.32238467755418515</v>
      </c>
      <c r="BO20" s="62">
        <f t="shared" si="34"/>
        <v>1.1267189540930227</v>
      </c>
      <c r="BP20" s="62">
        <f t="shared" si="35"/>
        <v>10.301551879346928</v>
      </c>
      <c r="BQ20" s="62">
        <f t="shared" si="36"/>
        <v>34.21466467055513</v>
      </c>
      <c r="BR20" s="62">
        <f t="shared" si="37"/>
        <v>35.852029283169529</v>
      </c>
      <c r="BS20" s="62">
        <f t="shared" si="38"/>
        <v>18.182650535281212</v>
      </c>
      <c r="BU20" s="62">
        <f t="shared" si="39"/>
        <v>48.945536000000004</v>
      </c>
      <c r="BV20" s="62">
        <f t="shared" si="40"/>
        <v>0.13200000000000001</v>
      </c>
      <c r="BW20" s="62">
        <f t="shared" si="41"/>
        <v>10.0244164</v>
      </c>
      <c r="BX20" s="62">
        <f t="shared" si="42"/>
        <v>9.3699999999999992</v>
      </c>
      <c r="BY20" s="62">
        <f t="shared" si="43"/>
        <v>0.14199999999999999</v>
      </c>
      <c r="BZ20" s="62">
        <f t="shared" si="44"/>
        <v>21.068465000000003</v>
      </c>
      <c r="CA20" s="62">
        <f t="shared" si="45"/>
        <v>12.3974872</v>
      </c>
      <c r="CB20" s="62">
        <f t="shared" si="46"/>
        <v>0.17899999999999999</v>
      </c>
      <c r="CC20" s="62">
        <f t="shared" si="47"/>
        <v>0.01</v>
      </c>
      <c r="CD20" s="62">
        <f t="shared" si="48"/>
        <v>4.0000000000000001E-3</v>
      </c>
      <c r="CG20" s="62">
        <f t="shared" si="49"/>
        <v>8</v>
      </c>
      <c r="CI20" s="62">
        <f t="shared" si="50"/>
        <v>0.81460490971124244</v>
      </c>
      <c r="CJ20" s="62">
        <f t="shared" si="51"/>
        <v>1.6526856141229499E-3</v>
      </c>
      <c r="CK20" s="62">
        <f t="shared" si="52"/>
        <v>9.83171479011377E-2</v>
      </c>
      <c r="CL20" s="62">
        <f t="shared" si="53"/>
        <v>0.11734502191609267</v>
      </c>
      <c r="CM20" s="62">
        <f t="shared" si="54"/>
        <v>2.0016915703411331E-3</v>
      </c>
      <c r="CN20" s="62">
        <f t="shared" si="55"/>
        <v>0.52273362213554853</v>
      </c>
      <c r="CO20" s="62">
        <f t="shared" si="56"/>
        <v>0.22106788873038519</v>
      </c>
      <c r="CP20" s="62">
        <f t="shared" si="57"/>
        <v>5.7760567925137143E-3</v>
      </c>
      <c r="CQ20" s="62">
        <f t="shared" si="58"/>
        <v>2.1231422505307856E-4</v>
      </c>
      <c r="CR20" s="62">
        <f t="shared" si="59"/>
        <v>5.6361843032267155E-5</v>
      </c>
      <c r="CV20" s="62">
        <f t="shared" si="60"/>
        <v>1.6526856141229499E-3</v>
      </c>
      <c r="CW20" s="62">
        <f t="shared" si="61"/>
        <v>0.11569233630196972</v>
      </c>
      <c r="CX20" s="62">
        <f t="shared" si="62"/>
        <v>5.7760567925137143E-3</v>
      </c>
      <c r="CY20" s="62">
        <f t="shared" si="63"/>
        <v>9.2541091108623991E-2</v>
      </c>
      <c r="CZ20" s="62">
        <f t="shared" si="64"/>
        <v>4.6270545554311995E-2</v>
      </c>
      <c r="DA20" s="62">
        <f t="shared" si="65"/>
        <v>0.17479734317607321</v>
      </c>
      <c r="DB20" s="62">
        <f t="shared" si="66"/>
        <v>0.46563030683178619</v>
      </c>
      <c r="DC20" s="62">
        <f t="shared" si="67"/>
        <v>5.5462755207844883E-3</v>
      </c>
      <c r="DD20" s="62">
        <f t="shared" si="68"/>
        <v>83.95369200229085</v>
      </c>
      <c r="DE20" s="62">
        <f t="shared" si="69"/>
        <v>0.46008403131100173</v>
      </c>
      <c r="DF20" s="62">
        <f t="shared" si="70"/>
        <v>-0.45453775579021727</v>
      </c>
      <c r="DG20" s="62">
        <f t="shared" si="71"/>
        <v>0.23404290665780636</v>
      </c>
      <c r="DH20" s="62">
        <f t="shared" si="72"/>
        <v>0.7061464232023652</v>
      </c>
      <c r="DI20" s="114">
        <f t="shared" si="73"/>
        <v>2.4679478113638686</v>
      </c>
      <c r="DJ20" s="114">
        <f t="shared" si="74"/>
        <v>19.770112333275737</v>
      </c>
      <c r="DK20" s="114">
        <f t="shared" si="75"/>
        <v>74.686024743165589</v>
      </c>
      <c r="DL20" s="114">
        <f t="shared" si="76"/>
        <v>196.5810619433511</v>
      </c>
      <c r="DM20" s="114">
        <f t="shared" si="77"/>
        <v>-194.21129325435868</v>
      </c>
      <c r="DN20" s="114"/>
      <c r="DO20" s="114">
        <f t="shared" si="78"/>
        <v>19.770112333275737</v>
      </c>
      <c r="DP20" s="114">
        <f t="shared" si="79"/>
        <v>94.456137076441323</v>
      </c>
      <c r="DQ20" s="114">
        <f t="shared" si="80"/>
        <v>157.04083727679964</v>
      </c>
      <c r="DR20" s="114">
        <f t="shared" si="81"/>
        <v>-174.44118092108295</v>
      </c>
    </row>
    <row r="21" spans="1:122" x14ac:dyDescent="0.25">
      <c r="A21" s="78">
        <f t="shared" si="1"/>
        <v>20</v>
      </c>
      <c r="B21" s="82" t="str">
        <f t="shared" si="2"/>
        <v>20 semi MgO</v>
      </c>
      <c r="C21" s="13" t="s">
        <v>3</v>
      </c>
      <c r="D21" s="5">
        <v>22.36</v>
      </c>
      <c r="E21" s="6">
        <f t="shared" ref="E21:E30" si="84">D21*(100-D$31)/100</f>
        <v>20.794799999999999</v>
      </c>
      <c r="F21" s="80" t="str">
        <f t="shared" si="0"/>
        <v>20 Quant TiO2</v>
      </c>
      <c r="G21" s="13" t="s">
        <v>7</v>
      </c>
      <c r="H21" s="5">
        <v>0.19600000000000001</v>
      </c>
      <c r="I21" s="38">
        <f t="shared" ref="I21:I29" si="85">H21*(100-H$30)/100</f>
        <v>0.18228000000000003</v>
      </c>
      <c r="K21" s="62">
        <v>160</v>
      </c>
      <c r="L21" s="62">
        <f t="shared" si="82"/>
        <v>40.47</v>
      </c>
      <c r="M21" s="62">
        <f t="shared" si="82"/>
        <v>0.11550000000000001</v>
      </c>
      <c r="N21" s="62">
        <f t="shared" si="82"/>
        <v>10.58</v>
      </c>
      <c r="O21" s="62">
        <f t="shared" si="82"/>
        <v>12.33</v>
      </c>
      <c r="P21" s="62">
        <f t="shared" si="6"/>
        <v>0.18279999999999999</v>
      </c>
      <c r="Q21" s="62">
        <f t="shared" si="82"/>
        <v>22.26</v>
      </c>
      <c r="R21" s="62">
        <f t="shared" si="82"/>
        <v>13.42</v>
      </c>
      <c r="S21" s="62">
        <f t="shared" si="82"/>
        <v>0.2157</v>
      </c>
      <c r="T21"/>
      <c r="U21"/>
      <c r="V21" s="62">
        <f t="shared" si="82"/>
        <v>0.2661</v>
      </c>
      <c r="W21" s="62">
        <f t="shared" si="82"/>
        <v>0.1603</v>
      </c>
      <c r="X21" s="62">
        <f t="shared" si="82"/>
        <v>7</v>
      </c>
      <c r="AA21" s="62">
        <f t="shared" si="83"/>
        <v>44.13</v>
      </c>
      <c r="AB21" s="62">
        <f t="shared" si="83"/>
        <v>0.124</v>
      </c>
      <c r="AC21" s="62">
        <f t="shared" si="83"/>
        <v>9.2439999999999998</v>
      </c>
      <c r="AD21" s="62">
        <f t="shared" si="83"/>
        <v>10.52</v>
      </c>
      <c r="AE21" s="62">
        <f t="shared" si="83"/>
        <v>0.16</v>
      </c>
      <c r="AF21" s="62">
        <f t="shared" si="83"/>
        <v>22.997</v>
      </c>
      <c r="AG21" s="62">
        <f t="shared" si="83"/>
        <v>12.712</v>
      </c>
      <c r="AH21" s="62">
        <f t="shared" si="83"/>
        <v>0.106</v>
      </c>
      <c r="AI21" s="62">
        <f t="shared" si="83"/>
        <v>3.0000000000000001E-3</v>
      </c>
      <c r="AJ21" s="62">
        <f t="shared" si="83"/>
        <v>4.0000000000000001E-3</v>
      </c>
      <c r="AK21" s="62" t="e">
        <f t="shared" si="83"/>
        <v>#N/A</v>
      </c>
      <c r="AL21" s="62" t="e">
        <f t="shared" si="83"/>
        <v>#N/A</v>
      </c>
      <c r="AM21" s="62">
        <f t="shared" si="83"/>
        <v>7</v>
      </c>
      <c r="AO21" s="62">
        <f t="shared" si="11"/>
        <v>0.73445951568611134</v>
      </c>
      <c r="AP21" s="62">
        <f t="shared" si="12"/>
        <v>1.5525228496306497E-3</v>
      </c>
      <c r="AQ21" s="62">
        <f t="shared" si="13"/>
        <v>9.0663005100039232E-2</v>
      </c>
      <c r="AR21" s="62">
        <f t="shared" si="14"/>
        <v>0.13174702567313715</v>
      </c>
      <c r="AS21" s="62">
        <f t="shared" si="15"/>
        <v>2.2554271215111362E-3</v>
      </c>
      <c r="AT21" s="62">
        <f t="shared" si="16"/>
        <v>0.57058286440190153</v>
      </c>
      <c r="AU21" s="62">
        <f t="shared" si="17"/>
        <v>0.22667617689015693</v>
      </c>
      <c r="AV21" s="62">
        <f t="shared" si="18"/>
        <v>3.4204582123265569E-3</v>
      </c>
      <c r="AW21" s="62">
        <f t="shared" si="19"/>
        <v>6.3694267515923561E-5</v>
      </c>
      <c r="AX21" s="62">
        <f t="shared" si="20"/>
        <v>5.6361843032267155E-5</v>
      </c>
      <c r="BB21" s="62">
        <f t="shared" si="21"/>
        <v>1.5525228496306497E-3</v>
      </c>
      <c r="BC21" s="62">
        <f t="shared" si="22"/>
        <v>0.1301945028235065</v>
      </c>
      <c r="BD21" s="62">
        <f t="shared" si="23"/>
        <v>3.4204582123265569E-3</v>
      </c>
      <c r="BE21" s="62">
        <f t="shared" si="24"/>
        <v>8.7242546887712671E-2</v>
      </c>
      <c r="BF21" s="62">
        <f t="shared" si="25"/>
        <v>4.3621273443856336E-2</v>
      </c>
      <c r="BG21" s="62">
        <f t="shared" si="26"/>
        <v>0.1830549034463006</v>
      </c>
      <c r="BH21" s="62">
        <f t="shared" si="27"/>
        <v>0.51997789090061863</v>
      </c>
      <c r="BI21" s="62">
        <f t="shared" si="28"/>
        <v>0.27084578726881781</v>
      </c>
      <c r="BJ21" s="62">
        <f t="shared" si="29"/>
        <v>1.9198300853929624</v>
      </c>
      <c r="BK21" s="62">
        <f t="shared" si="30"/>
        <v>0.2491321036318008</v>
      </c>
      <c r="BL21" s="62">
        <f t="shared" si="31"/>
        <v>2.1713683637017006E-2</v>
      </c>
      <c r="BM21" s="62">
        <f t="shared" si="32"/>
        <v>0.50249494522093197</v>
      </c>
      <c r="BN21" s="62">
        <f t="shared" si="33"/>
        <v>0.30896287900927077</v>
      </c>
      <c r="BO21" s="62">
        <f t="shared" si="34"/>
        <v>0.68069504874774089</v>
      </c>
      <c r="BP21" s="62">
        <f t="shared" si="35"/>
        <v>8.6809377604141602</v>
      </c>
      <c r="BQ21" s="62">
        <f t="shared" si="36"/>
        <v>36.429202957617186</v>
      </c>
      <c r="BR21" s="62">
        <f t="shared" si="37"/>
        <v>49.579026814342356</v>
      </c>
      <c r="BS21" s="62">
        <f t="shared" si="38"/>
        <v>4.3211745398692818</v>
      </c>
      <c r="BU21" s="62">
        <f t="shared" si="39"/>
        <v>47.766819999999996</v>
      </c>
      <c r="BV21" s="62">
        <f t="shared" si="40"/>
        <v>0.124</v>
      </c>
      <c r="BW21" s="62">
        <f t="shared" si="41"/>
        <v>8.0461352000000002</v>
      </c>
      <c r="BX21" s="62">
        <f t="shared" si="42"/>
        <v>10.52</v>
      </c>
      <c r="BY21" s="62">
        <f t="shared" si="43"/>
        <v>0.16</v>
      </c>
      <c r="BZ21" s="62">
        <f t="shared" si="44"/>
        <v>23.151722500000002</v>
      </c>
      <c r="CA21" s="62">
        <f t="shared" si="45"/>
        <v>12.314376800000002</v>
      </c>
      <c r="CB21" s="62">
        <f t="shared" si="46"/>
        <v>0.106</v>
      </c>
      <c r="CC21" s="62">
        <f t="shared" si="47"/>
        <v>3.0000000000000001E-3</v>
      </c>
      <c r="CD21" s="62">
        <f t="shared" si="48"/>
        <v>4.0000000000000001E-3</v>
      </c>
      <c r="CG21" s="62">
        <f t="shared" si="49"/>
        <v>7</v>
      </c>
      <c r="CI21" s="62">
        <f t="shared" si="50"/>
        <v>0.79498743446783715</v>
      </c>
      <c r="CJ21" s="62">
        <f t="shared" si="51"/>
        <v>1.5525228496306497E-3</v>
      </c>
      <c r="CK21" s="62">
        <f t="shared" si="52"/>
        <v>7.8914625343271871E-2</v>
      </c>
      <c r="CL21" s="62">
        <f t="shared" si="53"/>
        <v>0.13174702567313715</v>
      </c>
      <c r="CM21" s="62">
        <f t="shared" si="54"/>
        <v>2.2554271215111362E-3</v>
      </c>
      <c r="CN21" s="62">
        <f t="shared" si="55"/>
        <v>0.57442171326207558</v>
      </c>
      <c r="CO21" s="62">
        <f t="shared" si="56"/>
        <v>0.21958589158345224</v>
      </c>
      <c r="CP21" s="62">
        <f t="shared" si="57"/>
        <v>3.4204582123265569E-3</v>
      </c>
      <c r="CQ21" s="62">
        <f t="shared" si="58"/>
        <v>6.3694267515923561E-5</v>
      </c>
      <c r="CR21" s="62">
        <f t="shared" si="59"/>
        <v>5.6361843032267155E-5</v>
      </c>
      <c r="CV21" s="62">
        <f t="shared" si="60"/>
        <v>1.5525228496306497E-3</v>
      </c>
      <c r="CW21" s="62">
        <f t="shared" si="61"/>
        <v>0.1301945028235065</v>
      </c>
      <c r="CX21" s="62">
        <f t="shared" si="62"/>
        <v>3.4204582123265569E-3</v>
      </c>
      <c r="CY21" s="62">
        <f t="shared" si="63"/>
        <v>7.5494167130945311E-2</v>
      </c>
      <c r="CZ21" s="62">
        <f t="shared" si="64"/>
        <v>3.7747083565472656E-2</v>
      </c>
      <c r="DA21" s="62">
        <f t="shared" si="65"/>
        <v>0.18183880801797958</v>
      </c>
      <c r="DB21" s="62">
        <f t="shared" si="66"/>
        <v>0.52503283518911359</v>
      </c>
      <c r="DC21" s="62">
        <f t="shared" si="67"/>
        <v>-1.8123339372006154E-2</v>
      </c>
      <c r="DD21" s="62">
        <f t="shared" si="68"/>
        <v>-28.969983092635502</v>
      </c>
      <c r="DE21" s="62">
        <f t="shared" si="69"/>
        <v>0.54315617456111975</v>
      </c>
      <c r="DF21" s="62">
        <f t="shared" si="70"/>
        <v>-0.56127951393312592</v>
      </c>
      <c r="DG21" s="62">
        <f t="shared" si="71"/>
        <v>0.20643553327340325</v>
      </c>
      <c r="DH21" s="62">
        <f t="shared" si="72"/>
        <v>0.7520618301571601</v>
      </c>
      <c r="DI21" s="114">
        <f t="shared" si="73"/>
        <v>1.656913496474709</v>
      </c>
      <c r="DJ21" s="114">
        <f t="shared" si="74"/>
        <v>18.28516775524319</v>
      </c>
      <c r="DK21" s="114">
        <f t="shared" si="75"/>
        <v>88.085033198791535</v>
      </c>
      <c r="DL21" s="114">
        <f t="shared" si="76"/>
        <v>263.11176469884356</v>
      </c>
      <c r="DM21" s="114">
        <f t="shared" si="77"/>
        <v>-271.89094097951016</v>
      </c>
      <c r="DN21" s="114"/>
      <c r="DO21" s="114">
        <f t="shared" si="78"/>
        <v>18.28516775524319</v>
      </c>
      <c r="DP21" s="114">
        <f t="shared" si="79"/>
        <v>106.37020095403473</v>
      </c>
      <c r="DQ21" s="114">
        <f t="shared" si="80"/>
        <v>226.54142918835717</v>
      </c>
      <c r="DR21" s="114">
        <f t="shared" si="81"/>
        <v>-253.60577322426698</v>
      </c>
    </row>
    <row r="22" spans="1:122" x14ac:dyDescent="0.25">
      <c r="A22" s="78">
        <f t="shared" si="1"/>
        <v>20</v>
      </c>
      <c r="B22" s="82" t="str">
        <f t="shared" si="2"/>
        <v>20 semi Al2O3</v>
      </c>
      <c r="C22" s="13" t="s">
        <v>4</v>
      </c>
      <c r="D22" s="5">
        <v>10.73</v>
      </c>
      <c r="E22" s="6">
        <f t="shared" si="84"/>
        <v>9.9788999999999994</v>
      </c>
      <c r="F22" s="80" t="str">
        <f t="shared" si="0"/>
        <v>20 Quant Al2O3</v>
      </c>
      <c r="G22" s="13" t="s">
        <v>4</v>
      </c>
      <c r="H22" s="5">
        <v>9.0229999999999997</v>
      </c>
      <c r="I22" s="38">
        <f t="shared" si="85"/>
        <v>8.3913899999999995</v>
      </c>
      <c r="K22" s="62">
        <v>170</v>
      </c>
      <c r="L22"/>
      <c r="M22"/>
      <c r="N22"/>
      <c r="O22"/>
      <c r="P22"/>
      <c r="Q22"/>
      <c r="R22"/>
      <c r="S22"/>
      <c r="T22"/>
      <c r="U22"/>
      <c r="V22"/>
      <c r="W22"/>
      <c r="X22"/>
      <c r="AA22"/>
      <c r="AB22"/>
      <c r="AC22"/>
      <c r="AD22"/>
      <c r="AE22"/>
      <c r="AF22"/>
      <c r="AG22"/>
      <c r="AH22"/>
      <c r="AI22"/>
      <c r="AJ22"/>
      <c r="AK22"/>
      <c r="AL22"/>
      <c r="AM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>
        <f t="shared" si="24"/>
        <v>0</v>
      </c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C22"/>
      <c r="CD22"/>
      <c r="CG22" s="62">
        <f t="shared" si="49"/>
        <v>0</v>
      </c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>
        <f t="shared" si="63"/>
        <v>0</v>
      </c>
      <c r="CZ22"/>
      <c r="DA22"/>
      <c r="DB22"/>
      <c r="DC22"/>
      <c r="DD22"/>
      <c r="DE22"/>
      <c r="DF22"/>
      <c r="DG22"/>
      <c r="DH22"/>
      <c r="DI22"/>
      <c r="DJ22"/>
      <c r="DK22"/>
      <c r="DL22" s="113"/>
      <c r="DM22"/>
      <c r="DN22"/>
      <c r="DO22"/>
      <c r="DP22"/>
      <c r="DQ22"/>
      <c r="DR22"/>
    </row>
    <row r="23" spans="1:122" x14ac:dyDescent="0.25">
      <c r="A23" s="78">
        <f t="shared" si="1"/>
        <v>20</v>
      </c>
      <c r="B23" s="82" t="str">
        <f t="shared" si="2"/>
        <v>20 semi SiO2</v>
      </c>
      <c r="C23" s="13" t="s">
        <v>5</v>
      </c>
      <c r="D23" s="5">
        <v>41.17</v>
      </c>
      <c r="E23" s="6">
        <f t="shared" si="84"/>
        <v>38.2881</v>
      </c>
      <c r="F23" s="80" t="str">
        <f t="shared" si="0"/>
        <v>20 Quant Fe2O3</v>
      </c>
      <c r="G23" s="13" t="s">
        <v>10</v>
      </c>
      <c r="H23" s="5">
        <v>11.096</v>
      </c>
      <c r="I23" s="38">
        <f t="shared" si="85"/>
        <v>10.319280000000001</v>
      </c>
      <c r="K23" s="62">
        <v>180</v>
      </c>
      <c r="L23" s="62">
        <f t="shared" si="82"/>
        <v>38.549999999999997</v>
      </c>
      <c r="M23"/>
      <c r="N23" s="62">
        <f t="shared" si="82"/>
        <v>5.2350000000000003</v>
      </c>
      <c r="O23" s="62">
        <f t="shared" si="82"/>
        <v>14.17</v>
      </c>
      <c r="P23" s="62">
        <f t="shared" ref="P23:P29" si="86">INDEX($A$5:$I$445,(MATCH((CONCATENATE($K23,$L$3,P$5)),$B$5:$B$445,0)),4)</f>
        <v>0.17150000000000001</v>
      </c>
      <c r="Q23" s="62">
        <f t="shared" si="82"/>
        <v>35.630000000000003</v>
      </c>
      <c r="R23" s="62">
        <f t="shared" si="82"/>
        <v>5.3680000000000003</v>
      </c>
      <c r="S23"/>
      <c r="T23"/>
      <c r="U23"/>
      <c r="V23" s="62">
        <f t="shared" si="82"/>
        <v>0.54790000000000005</v>
      </c>
      <c r="W23" s="62">
        <f t="shared" si="82"/>
        <v>0.32</v>
      </c>
      <c r="X23" s="62">
        <f t="shared" si="82"/>
        <v>14</v>
      </c>
      <c r="AA23" s="114">
        <f t="shared" ref="AA23:AM23" si="87">INDEX($A$5:$I$445,(MATCH((CONCATENATE($K23,$AA$3,AA$5)),$F$5:$F$445,0)),8)</f>
        <v>71.156000000000006</v>
      </c>
      <c r="AB23" s="114">
        <f t="shared" si="87"/>
        <v>0.14899999999999999</v>
      </c>
      <c r="AC23" s="114">
        <f t="shared" si="87"/>
        <v>-16.548999999999999</v>
      </c>
      <c r="AD23" s="114">
        <f t="shared" si="87"/>
        <v>13.499000000000001</v>
      </c>
      <c r="AE23" s="114">
        <f t="shared" si="87"/>
        <v>9.1690000000000005</v>
      </c>
      <c r="AF23" s="114">
        <f t="shared" si="87"/>
        <v>1.157</v>
      </c>
      <c r="AG23" s="114">
        <f t="shared" si="87"/>
        <v>27.834</v>
      </c>
      <c r="AH23" s="114">
        <f t="shared" si="87"/>
        <v>-6.4039999999999999</v>
      </c>
      <c r="AI23" s="114">
        <f t="shared" si="87"/>
        <v>8.9999999999999993E-3</v>
      </c>
      <c r="AJ23" s="114">
        <f t="shared" si="87"/>
        <v>-0.02</v>
      </c>
      <c r="AK23" s="114" t="e">
        <f t="shared" si="87"/>
        <v>#N/A</v>
      </c>
      <c r="AL23" s="114" t="e">
        <f t="shared" si="87"/>
        <v>#N/A</v>
      </c>
      <c r="AM23" s="114">
        <f t="shared" si="87"/>
        <v>14</v>
      </c>
      <c r="AO23" s="114">
        <f t="shared" si="11"/>
        <v>1.1842556378463844</v>
      </c>
      <c r="AP23" s="114">
        <f t="shared" si="12"/>
        <v>1.8655314886690871E-3</v>
      </c>
      <c r="AQ23"/>
      <c r="AR23" s="114">
        <f t="shared" si="14"/>
        <v>0.16905447714464622</v>
      </c>
      <c r="AS23" s="114">
        <f t="shared" si="15"/>
        <v>0.12925007048209755</v>
      </c>
      <c r="AT23" s="114">
        <f t="shared" si="16"/>
        <v>2.8706543206200811E-2</v>
      </c>
      <c r="AU23" s="114">
        <f t="shared" si="17"/>
        <v>0.49632667617689019</v>
      </c>
      <c r="AV23" s="114">
        <f t="shared" si="18"/>
        <v>-0.20664730558244596</v>
      </c>
      <c r="AW23" s="114">
        <f t="shared" si="19"/>
        <v>1.9108280254777067E-4</v>
      </c>
      <c r="AX23" s="114">
        <f t="shared" si="20"/>
        <v>-2.818092151613358E-4</v>
      </c>
      <c r="AY23" s="114"/>
      <c r="AZ23" s="114"/>
      <c r="BA23" s="114"/>
      <c r="BB23" s="114">
        <f t="shared" si="21"/>
        <v>1.8655314886690871E-3</v>
      </c>
      <c r="BC23" s="114">
        <f t="shared" si="22"/>
        <v>0.16718894565597714</v>
      </c>
      <c r="BD23" s="114">
        <f t="shared" si="23"/>
        <v>0</v>
      </c>
      <c r="BE23" s="114">
        <f t="shared" si="24"/>
        <v>0</v>
      </c>
      <c r="BF23" s="114">
        <f t="shared" si="25"/>
        <v>0</v>
      </c>
      <c r="BG23" s="114">
        <f t="shared" si="26"/>
        <v>0.49632667617689019</v>
      </c>
      <c r="BH23" s="114">
        <f t="shared" si="27"/>
        <v>-0.17118111683261472</v>
      </c>
      <c r="BI23" s="114">
        <f t="shared" si="28"/>
        <v>0.19160228549260405</v>
      </c>
      <c r="BJ23" s="114">
        <f t="shared" si="29"/>
        <v>-0.89341897145179094</v>
      </c>
      <c r="BK23" s="114">
        <f t="shared" si="30"/>
        <v>-0.36278340232521877</v>
      </c>
      <c r="BL23" s="114">
        <f t="shared" si="31"/>
        <v>0.55438568781782283</v>
      </c>
      <c r="BM23" s="114">
        <f t="shared" si="32"/>
        <v>0.68979449315816332</v>
      </c>
      <c r="BN23" s="114">
        <f t="shared" si="33"/>
        <v>0.27044743139770738</v>
      </c>
      <c r="BO23" s="114">
        <f t="shared" si="34"/>
        <v>0</v>
      </c>
      <c r="BP23" s="114">
        <f t="shared" si="35"/>
        <v>0</v>
      </c>
      <c r="BQ23" s="114">
        <f t="shared" si="36"/>
        <v>71.952832488485413</v>
      </c>
      <c r="BR23" s="114">
        <f t="shared" si="37"/>
        <v>-52.592968764399231</v>
      </c>
      <c r="BS23" s="114">
        <f t="shared" si="38"/>
        <v>80.369688844516105</v>
      </c>
      <c r="BU23" s="114">
        <f t="shared" si="39"/>
        <v>80.306123999999997</v>
      </c>
      <c r="BV23" s="114">
        <f t="shared" si="40"/>
        <v>0.14899999999999999</v>
      </c>
      <c r="BW23" s="114">
        <f t="shared" si="41"/>
        <v>-16.090954199999999</v>
      </c>
      <c r="BX23" s="114">
        <f t="shared" si="42"/>
        <v>13.499000000000001</v>
      </c>
      <c r="BY23" s="114">
        <f t="shared" si="43"/>
        <v>9.1690000000000005</v>
      </c>
      <c r="BZ23" s="114">
        <f t="shared" si="44"/>
        <v>1.4755225000000001</v>
      </c>
      <c r="CA23" s="114">
        <f t="shared" si="45"/>
        <v>26.928277599999998</v>
      </c>
      <c r="CB23" s="114">
        <f t="shared" si="46"/>
        <v>-6.4039999999999999</v>
      </c>
      <c r="CC23" s="114">
        <f t="shared" si="47"/>
        <v>8.9999999999999993E-3</v>
      </c>
      <c r="CD23" s="114">
        <f t="shared" si="48"/>
        <v>-0.02</v>
      </c>
      <c r="CE23" s="114"/>
      <c r="CF23" s="114"/>
      <c r="CG23" s="114">
        <f t="shared" si="49"/>
        <v>14</v>
      </c>
      <c r="CH23" s="114"/>
      <c r="CI23" s="114">
        <f t="shared" si="50"/>
        <v>1.3365419655488058</v>
      </c>
      <c r="CJ23" s="114">
        <f t="shared" si="51"/>
        <v>1.8655314886690871E-3</v>
      </c>
      <c r="CK23" s="114"/>
      <c r="CL23" s="114">
        <f t="shared" si="53"/>
        <v>0.16905447714464622</v>
      </c>
      <c r="CM23" s="114">
        <f t="shared" si="54"/>
        <v>0.12925007048209755</v>
      </c>
      <c r="CN23" s="114">
        <f t="shared" si="55"/>
        <v>3.6609464475342642E-2</v>
      </c>
      <c r="CO23" s="114">
        <f t="shared" si="56"/>
        <v>0.48017613409415116</v>
      </c>
      <c r="CP23" s="114">
        <f t="shared" si="57"/>
        <v>0</v>
      </c>
      <c r="CQ23" s="114">
        <f t="shared" si="58"/>
        <v>1.9108280254777067E-4</v>
      </c>
      <c r="CR23" s="114">
        <f t="shared" si="59"/>
        <v>-2.818092151613358E-4</v>
      </c>
      <c r="CS23" s="114"/>
      <c r="CT23" s="114"/>
      <c r="CU23" s="114"/>
      <c r="CV23" s="114">
        <f t="shared" si="60"/>
        <v>1.8655314886690871E-3</v>
      </c>
      <c r="CW23" s="114">
        <f t="shared" si="61"/>
        <v>0.16718894565597714</v>
      </c>
      <c r="CX23" s="114">
        <f t="shared" si="62"/>
        <v>0</v>
      </c>
      <c r="CY23" s="114">
        <f t="shared" si="63"/>
        <v>0</v>
      </c>
      <c r="CZ23" s="114">
        <f t="shared" si="64"/>
        <v>0</v>
      </c>
      <c r="DA23" s="114">
        <f t="shared" si="65"/>
        <v>0.48017613409415116</v>
      </c>
      <c r="DB23" s="114">
        <f t="shared" si="66"/>
        <v>-0.14712765348073387</v>
      </c>
      <c r="DC23" s="114">
        <f t="shared" si="67"/>
        <v>-0.58416257082779888</v>
      </c>
      <c r="DD23" s="114">
        <f t="shared" si="68"/>
        <v>0.25186080181796616</v>
      </c>
      <c r="DE23" s="114">
        <f t="shared" si="69"/>
        <v>0.43703491734706496</v>
      </c>
      <c r="DF23" s="114">
        <f t="shared" si="70"/>
        <v>-1.0211974881748638</v>
      </c>
      <c r="DG23" s="114">
        <f t="shared" si="71"/>
        <v>-0.10212090524497852</v>
      </c>
      <c r="DH23" s="114">
        <f t="shared" si="72"/>
        <v>-1.8267870659722913</v>
      </c>
      <c r="DI23" s="114">
        <f t="shared" si="73"/>
        <v>0</v>
      </c>
      <c r="DJ23" s="114">
        <f t="shared" si="74"/>
        <v>0</v>
      </c>
      <c r="DK23" s="114">
        <f t="shared" si="75"/>
        <v>-470.20356208383919</v>
      </c>
      <c r="DL23" s="114">
        <f t="shared" si="76"/>
        <v>-427.95832674872889</v>
      </c>
      <c r="DM23" s="114">
        <f t="shared" si="77"/>
        <v>999.98867589854046</v>
      </c>
      <c r="DN23" s="114"/>
      <c r="DO23" s="114">
        <f t="shared" si="78"/>
        <v>0</v>
      </c>
      <c r="DP23" s="114">
        <f t="shared" si="79"/>
        <v>-470.20356208383919</v>
      </c>
      <c r="DQ23" s="114">
        <f t="shared" si="80"/>
        <v>-427.95832674872889</v>
      </c>
      <c r="DR23" s="114">
        <f t="shared" si="81"/>
        <v>999.98867589854046</v>
      </c>
    </row>
    <row r="24" spans="1:122" x14ac:dyDescent="0.25">
      <c r="A24" s="78">
        <f t="shared" si="1"/>
        <v>20</v>
      </c>
      <c r="B24" s="82" t="str">
        <f t="shared" si="2"/>
        <v>20 semi K2O</v>
      </c>
      <c r="C24" s="13" t="s">
        <v>13</v>
      </c>
      <c r="D24" s="5">
        <v>3.279E-2</v>
      </c>
      <c r="E24" s="6">
        <f t="shared" si="84"/>
        <v>3.04947E-2</v>
      </c>
      <c r="F24" s="80" t="str">
        <f t="shared" si="0"/>
        <v>20 Quant MnO</v>
      </c>
      <c r="G24" s="13" t="s">
        <v>9</v>
      </c>
      <c r="H24" s="5">
        <v>0.16900000000000001</v>
      </c>
      <c r="I24" s="38">
        <f t="shared" si="85"/>
        <v>0.15717</v>
      </c>
      <c r="K24" s="62">
        <v>190</v>
      </c>
      <c r="L24" s="62">
        <f t="shared" si="82"/>
        <v>37.74</v>
      </c>
      <c r="M24"/>
      <c r="N24" s="62">
        <f t="shared" si="82"/>
        <v>1.538</v>
      </c>
      <c r="O24" s="62">
        <f t="shared" si="82"/>
        <v>13.26</v>
      </c>
      <c r="P24" s="62">
        <f t="shared" si="86"/>
        <v>0.15970000000000001</v>
      </c>
      <c r="Q24" s="62">
        <f t="shared" si="82"/>
        <v>45.23</v>
      </c>
      <c r="R24" s="62">
        <f t="shared" si="82"/>
        <v>1.0009999999999999</v>
      </c>
      <c r="S24"/>
      <c r="T24"/>
      <c r="U24"/>
      <c r="V24" s="62">
        <f t="shared" si="82"/>
        <v>0.62649999999999995</v>
      </c>
      <c r="W24" s="62">
        <f t="shared" si="82"/>
        <v>0.44829999999999998</v>
      </c>
      <c r="X24" s="62">
        <f t="shared" si="82"/>
        <v>13</v>
      </c>
      <c r="AA24" s="114">
        <f t="shared" ref="AA24:AI24" si="88">INDEX($A$5:$I$445,(MATCH((CONCATENATE($K24,$AA$3,AA$5)),$F$5:$F$445,0)),8)</f>
        <v>96.043999999999997</v>
      </c>
      <c r="AB24" s="114">
        <f t="shared" si="88"/>
        <v>-5.0000000000000001E-3</v>
      </c>
      <c r="AC24" s="114">
        <f t="shared" si="88"/>
        <v>1.252</v>
      </c>
      <c r="AD24" s="114">
        <f t="shared" si="88"/>
        <v>0.75700000000000001</v>
      </c>
      <c r="AE24" s="114">
        <f t="shared" si="88"/>
        <v>0.51500000000000001</v>
      </c>
      <c r="AF24" s="114">
        <f t="shared" si="88"/>
        <v>0.25800000000000001</v>
      </c>
      <c r="AG24" s="114">
        <f t="shared" si="88"/>
        <v>1.72</v>
      </c>
      <c r="AH24" s="114">
        <f t="shared" si="88"/>
        <v>-0.55100000000000005</v>
      </c>
      <c r="AI24" s="114">
        <f t="shared" si="88"/>
        <v>0.01</v>
      </c>
      <c r="AJ24" s="114"/>
      <c r="AK24" s="114" t="e">
        <f t="shared" ref="AK24:AM29" si="89">INDEX($A$5:$I$445,(MATCH((CONCATENATE($K24,$AA$3,AK$5)),$F$5:$F$445,0)),8)</f>
        <v>#N/A</v>
      </c>
      <c r="AL24" s="114" t="e">
        <f t="shared" si="89"/>
        <v>#N/A</v>
      </c>
      <c r="AM24" s="114">
        <f t="shared" si="89"/>
        <v>13</v>
      </c>
      <c r="AO24" s="114">
        <f t="shared" si="11"/>
        <v>1.5984688358159274</v>
      </c>
      <c r="AP24" s="114">
        <f t="shared" si="12"/>
        <v>-6.2601727807687496E-5</v>
      </c>
      <c r="AQ24" s="114">
        <f t="shared" si="13"/>
        <v>1.2279325225578659E-2</v>
      </c>
      <c r="AR24" s="114">
        <f t="shared" si="14"/>
        <v>9.4802755165936132E-3</v>
      </c>
      <c r="AS24" s="114">
        <f t="shared" si="15"/>
        <v>7.2596560473639701E-3</v>
      </c>
      <c r="AT24" s="114">
        <f t="shared" si="16"/>
        <v>6.4012862119272335E-3</v>
      </c>
      <c r="AU24" s="114">
        <f t="shared" si="17"/>
        <v>3.0670470756062766E-2</v>
      </c>
      <c r="AV24" s="114">
        <f t="shared" si="18"/>
        <v>-1.7779929009357858E-2</v>
      </c>
      <c r="AW24" s="114">
        <f t="shared" si="19"/>
        <v>2.1231422505307856E-4</v>
      </c>
      <c r="AX24" s="114">
        <f t="shared" si="20"/>
        <v>0</v>
      </c>
      <c r="AY24" s="114"/>
      <c r="AZ24" s="114"/>
      <c r="BA24" s="114"/>
      <c r="BB24" s="114">
        <f t="shared" si="21"/>
        <v>-6.2601727807687496E-5</v>
      </c>
      <c r="BC24" s="114">
        <f t="shared" si="22"/>
        <v>9.5428772444013012E-3</v>
      </c>
      <c r="BD24" s="114">
        <f t="shared" si="23"/>
        <v>0</v>
      </c>
      <c r="BE24" s="114">
        <f t="shared" si="24"/>
        <v>1.2279325225578659E-2</v>
      </c>
      <c r="BF24" s="114">
        <f t="shared" si="25"/>
        <v>6.1396626127893294E-3</v>
      </c>
      <c r="BG24" s="114">
        <f t="shared" si="26"/>
        <v>2.4530808143273436E-2</v>
      </c>
      <c r="BH24" s="114">
        <f t="shared" si="27"/>
        <v>-1.3269886395809311E-3</v>
      </c>
      <c r="BI24" s="114">
        <f t="shared" si="28"/>
        <v>1.5371278943038018</v>
      </c>
      <c r="BJ24" s="114">
        <f t="shared" si="29"/>
        <v>-8.6329097565557658E-4</v>
      </c>
      <c r="BK24" s="114">
        <f t="shared" si="30"/>
        <v>-1.5384548829433828</v>
      </c>
      <c r="BL24" s="114">
        <f t="shared" si="31"/>
        <v>3.0755827772471847</v>
      </c>
      <c r="BM24" s="114">
        <f t="shared" si="32"/>
        <v>1.567735763332057</v>
      </c>
      <c r="BN24" s="114">
        <f t="shared" si="33"/>
        <v>-3.9931300460119713E-3</v>
      </c>
      <c r="BO24" s="114">
        <f t="shared" si="34"/>
        <v>0</v>
      </c>
      <c r="BP24" s="114">
        <f t="shared" si="35"/>
        <v>0.39162611177154777</v>
      </c>
      <c r="BQ24" s="114">
        <f t="shared" si="36"/>
        <v>1.5647284904144683</v>
      </c>
      <c r="BR24" s="114">
        <f t="shared" si="37"/>
        <v>-98.132282169385434</v>
      </c>
      <c r="BS24" s="114">
        <f t="shared" si="38"/>
        <v>196.17992069724545</v>
      </c>
      <c r="BU24" s="114">
        <f t="shared" si="39"/>
        <v>110.27127599999999</v>
      </c>
      <c r="BV24" s="114">
        <f t="shared" si="40"/>
        <v>-5.0000000000000001E-3</v>
      </c>
      <c r="BW24" s="114">
        <f t="shared" si="41"/>
        <v>0.56722159999999988</v>
      </c>
      <c r="BX24" s="114">
        <f t="shared" si="42"/>
        <v>0.75700000000000001</v>
      </c>
      <c r="BY24" s="114">
        <f t="shared" si="43"/>
        <v>0.51500000000000001</v>
      </c>
      <c r="BZ24" s="114">
        <f t="shared" si="44"/>
        <v>0.58326500000000003</v>
      </c>
      <c r="CA24" s="114">
        <f t="shared" si="45"/>
        <v>1.6917080000000002</v>
      </c>
      <c r="CB24" s="114">
        <f t="shared" si="46"/>
        <v>-0.55100000000000005</v>
      </c>
      <c r="CC24" s="114">
        <f t="shared" si="47"/>
        <v>0.01</v>
      </c>
      <c r="CD24" s="114">
        <f t="shared" si="48"/>
        <v>0</v>
      </c>
      <c r="CE24" s="114"/>
      <c r="CF24" s="114"/>
      <c r="CG24" s="114">
        <f t="shared" si="49"/>
        <v>13</v>
      </c>
      <c r="CH24" s="114"/>
      <c r="CI24" s="114">
        <f t="shared" si="50"/>
        <v>1.8352546559041356</v>
      </c>
      <c r="CJ24" s="114">
        <f t="shared" si="51"/>
        <v>-6.2601727807687496E-5</v>
      </c>
      <c r="CK24" s="114">
        <f t="shared" si="52"/>
        <v>5.5631777167516666E-3</v>
      </c>
      <c r="CL24" s="114">
        <f t="shared" si="53"/>
        <v>9.4802755165936132E-3</v>
      </c>
      <c r="CM24" s="114">
        <f t="shared" si="54"/>
        <v>7.2596560473639701E-3</v>
      </c>
      <c r="CN24" s="114">
        <f t="shared" si="55"/>
        <v>1.4471496908526118E-2</v>
      </c>
      <c r="CO24" s="114">
        <f t="shared" si="56"/>
        <v>3.016597717546363E-2</v>
      </c>
      <c r="CP24" s="114">
        <f t="shared" si="57"/>
        <v>0</v>
      </c>
      <c r="CQ24" s="114">
        <f t="shared" si="58"/>
        <v>2.1231422505307856E-4</v>
      </c>
      <c r="CR24" s="114">
        <f t="shared" si="59"/>
        <v>0</v>
      </c>
      <c r="CS24" s="114"/>
      <c r="CT24" s="114"/>
      <c r="CU24" s="114"/>
      <c r="CV24" s="114">
        <f t="shared" si="60"/>
        <v>-6.2601727807687496E-5</v>
      </c>
      <c r="CW24" s="114">
        <f t="shared" si="61"/>
        <v>9.5428772444013012E-3</v>
      </c>
      <c r="CX24" s="114">
        <f t="shared" si="62"/>
        <v>0</v>
      </c>
      <c r="CY24" s="114">
        <f t="shared" si="63"/>
        <v>5.5631777167516666E-3</v>
      </c>
      <c r="CZ24" s="114">
        <f t="shared" si="64"/>
        <v>2.7815888583758333E-3</v>
      </c>
      <c r="DA24" s="114">
        <f t="shared" si="65"/>
        <v>2.7384388317087796E-2</v>
      </c>
      <c r="DB24" s="114">
        <f t="shared" si="66"/>
        <v>3.8896418832035928E-3</v>
      </c>
      <c r="DC24" s="114">
        <f t="shared" si="67"/>
        <v>1.7201539249190327</v>
      </c>
      <c r="DD24" s="114">
        <f t="shared" si="68"/>
        <v>2.2612173404113691E-3</v>
      </c>
      <c r="DE24" s="114">
        <f t="shared" si="69"/>
        <v>-1.716264283035829</v>
      </c>
      <c r="DF24" s="114">
        <f t="shared" si="70"/>
        <v>3.436418207954862</v>
      </c>
      <c r="DG24" s="114">
        <f t="shared" si="71"/>
        <v>1.7502573003666888</v>
      </c>
      <c r="DH24" s="114">
        <f t="shared" si="72"/>
        <v>-3.5767157088601818E-3</v>
      </c>
      <c r="DI24" s="114">
        <f t="shared" si="73"/>
        <v>0</v>
      </c>
      <c r="DJ24" s="114">
        <f t="shared" si="74"/>
        <v>0.15892456827879389</v>
      </c>
      <c r="DK24" s="114">
        <f t="shared" si="75"/>
        <v>1.5645921494714297</v>
      </c>
      <c r="DL24" s="114">
        <f t="shared" si="76"/>
        <v>-98.057827422074567</v>
      </c>
      <c r="DM24" s="114">
        <f t="shared" si="77"/>
        <v>196.33788742003321</v>
      </c>
      <c r="DN24" s="114"/>
      <c r="DO24" s="114">
        <f t="shared" si="78"/>
        <v>0.15892456827879389</v>
      </c>
      <c r="DP24" s="114">
        <f t="shared" si="79"/>
        <v>1.7235167177502235</v>
      </c>
      <c r="DQ24" s="114">
        <f t="shared" si="80"/>
        <v>-98.375676558632151</v>
      </c>
      <c r="DR24" s="114">
        <f t="shared" si="81"/>
        <v>196.496811988312</v>
      </c>
    </row>
    <row r="25" spans="1:122" x14ac:dyDescent="0.25">
      <c r="A25" s="78">
        <f t="shared" si="1"/>
        <v>20</v>
      </c>
      <c r="B25" s="82" t="str">
        <f t="shared" si="2"/>
        <v>20 semi CaO</v>
      </c>
      <c r="C25" s="13" t="s">
        <v>6</v>
      </c>
      <c r="D25" s="5">
        <v>12.05</v>
      </c>
      <c r="E25" s="6">
        <f t="shared" si="84"/>
        <v>11.2065</v>
      </c>
      <c r="F25" s="80" t="str">
        <f t="shared" si="0"/>
        <v>20 Quant MgO</v>
      </c>
      <c r="G25" s="13" t="s">
        <v>3</v>
      </c>
      <c r="H25" s="5">
        <v>22.984000000000002</v>
      </c>
      <c r="I25" s="38">
        <f t="shared" si="85"/>
        <v>21.375120000000003</v>
      </c>
      <c r="K25" s="62">
        <v>200</v>
      </c>
      <c r="L25" s="62">
        <f t="shared" si="82"/>
        <v>38.07</v>
      </c>
      <c r="M25" s="62">
        <f t="shared" si="82"/>
        <v>5.2789999999999997E-2</v>
      </c>
      <c r="N25" s="62">
        <f t="shared" si="82"/>
        <v>2.677</v>
      </c>
      <c r="O25" s="62">
        <f t="shared" si="82"/>
        <v>13.55</v>
      </c>
      <c r="P25" s="62">
        <f t="shared" si="86"/>
        <v>0.15870000000000001</v>
      </c>
      <c r="Q25" s="62">
        <f t="shared" si="82"/>
        <v>42.25</v>
      </c>
      <c r="R25" s="62">
        <f t="shared" si="82"/>
        <v>2.11</v>
      </c>
      <c r="S25"/>
      <c r="T25"/>
      <c r="U25"/>
      <c r="V25" s="62">
        <f t="shared" si="82"/>
        <v>0.72240000000000004</v>
      </c>
      <c r="W25" s="62">
        <f t="shared" si="82"/>
        <v>0.40699999999999997</v>
      </c>
      <c r="X25" s="62">
        <f t="shared" si="82"/>
        <v>12</v>
      </c>
      <c r="AA25" s="114">
        <f t="shared" ref="AA25:AH29" si="90">INDEX($A$5:$I$445,(MATCH((CONCATENATE($K25,$AA$3,AA$5)),$F$5:$F$445,0)),8)</f>
        <v>92.872</v>
      </c>
      <c r="AB25" s="114">
        <f t="shared" si="90"/>
        <v>2.5999999999999999E-2</v>
      </c>
      <c r="AC25" s="114">
        <f t="shared" si="90"/>
        <v>2.1930000000000001</v>
      </c>
      <c r="AD25" s="114">
        <f t="shared" si="90"/>
        <v>1.3340000000000001</v>
      </c>
      <c r="AE25" s="114">
        <f t="shared" si="90"/>
        <v>0.63800000000000001</v>
      </c>
      <c r="AF25" s="114">
        <f t="shared" si="90"/>
        <v>3.3000000000000002E-2</v>
      </c>
      <c r="AG25" s="114">
        <f t="shared" si="90"/>
        <v>3.4129999999999998</v>
      </c>
      <c r="AH25" s="114">
        <f t="shared" si="90"/>
        <v>-0.51100000000000001</v>
      </c>
      <c r="AI25" s="114"/>
      <c r="AJ25" s="114">
        <f>INDEX($A$5:$I$445,(MATCH((CONCATENATE($K25,$AA$3,AJ$5)),$F$5:$F$445,0)),8)</f>
        <v>2E-3</v>
      </c>
      <c r="AK25" s="114" t="e">
        <f t="shared" si="89"/>
        <v>#N/A</v>
      </c>
      <c r="AL25" s="114" t="e">
        <f t="shared" si="89"/>
        <v>#N/A</v>
      </c>
      <c r="AM25" s="114">
        <f t="shared" si="89"/>
        <v>12</v>
      </c>
      <c r="AO25" s="114">
        <f t="shared" si="11"/>
        <v>1.5456769576433387</v>
      </c>
      <c r="AP25" s="114">
        <f t="shared" si="12"/>
        <v>3.2552898459997491E-4</v>
      </c>
      <c r="AQ25" s="114">
        <f t="shared" si="13"/>
        <v>2.1508434680266773E-2</v>
      </c>
      <c r="AR25" s="114">
        <f t="shared" si="14"/>
        <v>1.6706324358171574E-2</v>
      </c>
      <c r="AS25" s="114">
        <f t="shared" si="15"/>
        <v>8.9935156470256558E-3</v>
      </c>
      <c r="AT25" s="114">
        <f t="shared" si="16"/>
        <v>8.1876916664185549E-4</v>
      </c>
      <c r="AU25" s="114">
        <f t="shared" si="17"/>
        <v>6.0859486447931523E-2</v>
      </c>
      <c r="AV25" s="114">
        <f t="shared" si="18"/>
        <v>-1.64891900613101E-2</v>
      </c>
      <c r="AW25" s="114">
        <f t="shared" si="19"/>
        <v>0</v>
      </c>
      <c r="AX25" s="114">
        <f t="shared" si="20"/>
        <v>2.8180921516133577E-5</v>
      </c>
      <c r="AY25" s="114"/>
      <c r="AZ25" s="114"/>
      <c r="BA25" s="114"/>
      <c r="BB25" s="114">
        <f t="shared" si="21"/>
        <v>3.2552898459997491E-4</v>
      </c>
      <c r="BC25" s="114">
        <f t="shared" si="22"/>
        <v>1.6380795373571597E-2</v>
      </c>
      <c r="BD25" s="114">
        <f t="shared" si="23"/>
        <v>0</v>
      </c>
      <c r="BE25" s="114">
        <f t="shared" si="24"/>
        <v>2.1508434680266773E-2</v>
      </c>
      <c r="BF25" s="114">
        <f t="shared" si="25"/>
        <v>1.0754217340133387E-2</v>
      </c>
      <c r="BG25" s="114">
        <f t="shared" si="26"/>
        <v>5.0105269107798139E-2</v>
      </c>
      <c r="BH25" s="114">
        <f t="shared" si="27"/>
        <v>-2.3912188920559029E-2</v>
      </c>
      <c r="BI25" s="114">
        <f t="shared" si="28"/>
        <v>1.4239579847474757</v>
      </c>
      <c r="BJ25" s="114">
        <f t="shared" si="29"/>
        <v>-1.6792762972426895E-2</v>
      </c>
      <c r="BK25" s="114">
        <f t="shared" si="30"/>
        <v>-1.4478701736680348</v>
      </c>
      <c r="BL25" s="114">
        <f t="shared" si="31"/>
        <v>2.8718281584155108</v>
      </c>
      <c r="BM25" s="114">
        <f t="shared" si="32"/>
        <v>1.4851430001800074</v>
      </c>
      <c r="BN25" s="114">
        <f t="shared" si="33"/>
        <v>2.1919033019750896E-2</v>
      </c>
      <c r="BO25" s="114">
        <f t="shared" si="34"/>
        <v>0</v>
      </c>
      <c r="BP25" s="114">
        <f t="shared" si="35"/>
        <v>0.72411998971344282</v>
      </c>
      <c r="BQ25" s="114">
        <f t="shared" si="36"/>
        <v>3.3737673141054505</v>
      </c>
      <c r="BR25" s="114">
        <f t="shared" si="37"/>
        <v>-97.490287029097203</v>
      </c>
      <c r="BS25" s="114">
        <f t="shared" si="38"/>
        <v>193.37048069225855</v>
      </c>
      <c r="BU25" s="114">
        <f t="shared" si="39"/>
        <v>106.45218799999999</v>
      </c>
      <c r="BV25" s="114">
        <f t="shared" si="40"/>
        <v>2.5999999999999999E-2</v>
      </c>
      <c r="BW25" s="114">
        <f t="shared" si="41"/>
        <v>1.4478094000000001</v>
      </c>
      <c r="BX25" s="114">
        <f t="shared" si="42"/>
        <v>1.3340000000000001</v>
      </c>
      <c r="BY25" s="114">
        <f t="shared" si="43"/>
        <v>0.63800000000000001</v>
      </c>
      <c r="BZ25" s="114">
        <f t="shared" si="44"/>
        <v>0.35995250000000001</v>
      </c>
      <c r="CA25" s="114">
        <f t="shared" si="45"/>
        <v>3.3278232000000001</v>
      </c>
      <c r="CB25" s="114">
        <f t="shared" si="46"/>
        <v>-0.51100000000000001</v>
      </c>
      <c r="CC25" s="114">
        <f t="shared" si="47"/>
        <v>0</v>
      </c>
      <c r="CD25" s="114">
        <f t="shared" si="48"/>
        <v>2E-3</v>
      </c>
      <c r="CE25" s="114"/>
      <c r="CF25" s="114"/>
      <c r="CG25" s="114">
        <f t="shared" si="49"/>
        <v>12</v>
      </c>
      <c r="CH25" s="114"/>
      <c r="CI25" s="114">
        <f t="shared" si="50"/>
        <v>1.7716932345843388</v>
      </c>
      <c r="CJ25" s="114">
        <f t="shared" si="51"/>
        <v>3.2552898459997491E-4</v>
      </c>
      <c r="CK25" s="114">
        <f t="shared" si="52"/>
        <v>1.4199778344448806E-2</v>
      </c>
      <c r="CL25" s="114">
        <f t="shared" si="53"/>
        <v>1.6706324358171574E-2</v>
      </c>
      <c r="CM25" s="114">
        <f t="shared" si="54"/>
        <v>8.9935156470256558E-3</v>
      </c>
      <c r="CN25" s="114">
        <f t="shared" si="55"/>
        <v>8.9308487410803775E-3</v>
      </c>
      <c r="CO25" s="114">
        <f t="shared" si="56"/>
        <v>5.9340641940085592E-2</v>
      </c>
      <c r="CP25" s="114">
        <f t="shared" si="57"/>
        <v>0</v>
      </c>
      <c r="CQ25" s="114">
        <f t="shared" si="58"/>
        <v>0</v>
      </c>
      <c r="CR25" s="114">
        <f t="shared" si="59"/>
        <v>2.8180921516133577E-5</v>
      </c>
      <c r="CS25" s="114"/>
      <c r="CT25" s="114"/>
      <c r="CU25" s="114"/>
      <c r="CV25" s="114">
        <f t="shared" si="60"/>
        <v>3.2552898459997491E-4</v>
      </c>
      <c r="CW25" s="114">
        <f t="shared" si="61"/>
        <v>1.6380795373571597E-2</v>
      </c>
      <c r="CX25" s="114">
        <f t="shared" si="62"/>
        <v>0</v>
      </c>
      <c r="CY25" s="114">
        <f t="shared" si="63"/>
        <v>1.4199778344448806E-2</v>
      </c>
      <c r="CZ25" s="114">
        <f t="shared" si="64"/>
        <v>7.099889172224403E-3</v>
      </c>
      <c r="DA25" s="114">
        <f t="shared" si="65"/>
        <v>5.2240752767861193E-2</v>
      </c>
      <c r="DB25" s="114">
        <f t="shared" si="66"/>
        <v>-1.793559300618356E-2</v>
      </c>
      <c r="DC25" s="114">
        <f t="shared" si="67"/>
        <v>1.5485304451684452</v>
      </c>
      <c r="DD25" s="114">
        <f t="shared" si="68"/>
        <v>-1.158233153383857E-2</v>
      </c>
      <c r="DE25" s="114">
        <f t="shared" si="69"/>
        <v>-1.5664660381746287</v>
      </c>
      <c r="DF25" s="114">
        <f t="shared" si="70"/>
        <v>3.1149964833430737</v>
      </c>
      <c r="DG25" s="114">
        <f t="shared" si="71"/>
        <v>1.6081966160931305</v>
      </c>
      <c r="DH25" s="114">
        <f t="shared" si="72"/>
        <v>2.0241864790811349E-2</v>
      </c>
      <c r="DI25" s="114">
        <f t="shared" si="73"/>
        <v>0</v>
      </c>
      <c r="DJ25" s="114">
        <f t="shared" si="74"/>
        <v>0.44148141472107477</v>
      </c>
      <c r="DK25" s="114">
        <f t="shared" si="75"/>
        <v>3.2484058382595138</v>
      </c>
      <c r="DL25" s="114">
        <f t="shared" si="76"/>
        <v>-97.405132090137087</v>
      </c>
      <c r="DM25" s="114">
        <f t="shared" si="77"/>
        <v>193.6950029723657</v>
      </c>
      <c r="DN25" s="114"/>
      <c r="DO25" s="114">
        <f t="shared" si="78"/>
        <v>0.44148141472107477</v>
      </c>
      <c r="DP25" s="114">
        <f t="shared" si="79"/>
        <v>3.6898872529805886</v>
      </c>
      <c r="DQ25" s="114">
        <f t="shared" si="80"/>
        <v>-98.288094919579237</v>
      </c>
      <c r="DR25" s="114">
        <f t="shared" si="81"/>
        <v>194.13648438708677</v>
      </c>
    </row>
    <row r="26" spans="1:122" x14ac:dyDescent="0.25">
      <c r="A26" s="78">
        <f t="shared" si="1"/>
        <v>20</v>
      </c>
      <c r="B26" s="82" t="str">
        <f t="shared" si="2"/>
        <v>20 semi TiO2</v>
      </c>
      <c r="C26" s="13" t="s">
        <v>7</v>
      </c>
      <c r="D26" s="5">
        <v>0.19120000000000001</v>
      </c>
      <c r="E26" s="6">
        <f t="shared" si="84"/>
        <v>0.177816</v>
      </c>
      <c r="F26" s="80" t="str">
        <f t="shared" si="0"/>
        <v>20 Quant CaO</v>
      </c>
      <c r="G26" s="13" t="s">
        <v>6</v>
      </c>
      <c r="H26" s="5">
        <v>11.433</v>
      </c>
      <c r="I26" s="38">
        <f t="shared" si="85"/>
        <v>10.63269</v>
      </c>
      <c r="K26" s="62">
        <v>210</v>
      </c>
      <c r="L26" s="62">
        <f t="shared" si="82"/>
        <v>38.28</v>
      </c>
      <c r="M26" s="62">
        <f t="shared" si="82"/>
        <v>6.3469999999999999E-2</v>
      </c>
      <c r="N26" s="62">
        <f t="shared" si="82"/>
        <v>5.0430000000000001</v>
      </c>
      <c r="O26" s="62">
        <f t="shared" si="82"/>
        <v>12.9</v>
      </c>
      <c r="P26" s="62">
        <f t="shared" si="86"/>
        <v>0.1898</v>
      </c>
      <c r="Q26" s="62">
        <f t="shared" si="82"/>
        <v>37.36</v>
      </c>
      <c r="R26" s="62">
        <f t="shared" si="82"/>
        <v>5.0389999999999997</v>
      </c>
      <c r="S26" s="62">
        <f t="shared" si="82"/>
        <v>0.1318</v>
      </c>
      <c r="T26"/>
      <c r="U26"/>
      <c r="V26" s="62">
        <f t="shared" si="82"/>
        <v>0.63419999999999999</v>
      </c>
      <c r="W26" s="62">
        <f t="shared" si="82"/>
        <v>0.36149999999999999</v>
      </c>
      <c r="X26" s="62">
        <f t="shared" si="82"/>
        <v>13</v>
      </c>
      <c r="AA26" s="114">
        <f t="shared" si="90"/>
        <v>81.850999999999999</v>
      </c>
      <c r="AB26" s="114">
        <f t="shared" si="90"/>
        <v>8.8999999999999996E-2</v>
      </c>
      <c r="AC26" s="114">
        <f t="shared" si="90"/>
        <v>7.5890000000000004</v>
      </c>
      <c r="AD26" s="114">
        <f t="shared" si="90"/>
        <v>1.377</v>
      </c>
      <c r="AE26" s="114">
        <f t="shared" si="90"/>
        <v>0.378</v>
      </c>
      <c r="AF26" s="114">
        <f t="shared" si="90"/>
        <v>-0.16600000000000001</v>
      </c>
      <c r="AG26" s="114">
        <f t="shared" si="90"/>
        <v>9.14</v>
      </c>
      <c r="AH26" s="114">
        <f t="shared" si="90"/>
        <v>-0.27700000000000002</v>
      </c>
      <c r="AI26" s="114">
        <f>INDEX($A$5:$I$445,(MATCH((CONCATENATE($K26,$AA$3,AI$5)),$F$5:$F$445,0)),8)</f>
        <v>1.6E-2</v>
      </c>
      <c r="AJ26" s="114">
        <f>INDEX($A$5:$I$445,(MATCH((CONCATENATE($K26,$AA$3,AJ$5)),$F$5:$F$445,0)),8)</f>
        <v>3.0000000000000001E-3</v>
      </c>
      <c r="AK26" s="114" t="e">
        <f t="shared" si="89"/>
        <v>#N/A</v>
      </c>
      <c r="AL26" s="114" t="e">
        <f t="shared" si="89"/>
        <v>#N/A</v>
      </c>
      <c r="AM26" s="114">
        <f t="shared" si="89"/>
        <v>13</v>
      </c>
      <c r="AO26" s="114">
        <f t="shared" si="11"/>
        <v>1.3622534742448198</v>
      </c>
      <c r="AP26" s="114">
        <f t="shared" si="12"/>
        <v>1.1143107549768372E-3</v>
      </c>
      <c r="AQ26" s="114">
        <f t="shared" si="13"/>
        <v>7.4431149470380556E-2</v>
      </c>
      <c r="AR26" s="114">
        <f t="shared" si="14"/>
        <v>1.7244834063869757E-2</v>
      </c>
      <c r="AS26" s="114">
        <f t="shared" si="15"/>
        <v>5.3284465745700596E-3</v>
      </c>
      <c r="AT26" s="114">
        <f t="shared" si="16"/>
        <v>-4.1186570200772129E-3</v>
      </c>
      <c r="AU26" s="114">
        <f t="shared" si="17"/>
        <v>0.16298145506419404</v>
      </c>
      <c r="AV26" s="114">
        <f t="shared" si="18"/>
        <v>-8.9383672152307213E-3</v>
      </c>
      <c r="AW26" s="114">
        <f t="shared" si="19"/>
        <v>3.3970276008492571E-4</v>
      </c>
      <c r="AX26" s="114">
        <f t="shared" si="20"/>
        <v>4.2271382274200368E-5</v>
      </c>
      <c r="AY26" s="114"/>
      <c r="AZ26" s="114"/>
      <c r="BA26" s="114"/>
      <c r="BB26" s="114">
        <f t="shared" si="21"/>
        <v>1.1143107549768372E-3</v>
      </c>
      <c r="BC26" s="114">
        <f t="shared" si="22"/>
        <v>1.6130523308892919E-2</v>
      </c>
      <c r="BD26" s="114">
        <f t="shared" si="23"/>
        <v>0</v>
      </c>
      <c r="BE26" s="114">
        <f t="shared" si="24"/>
        <v>7.4431149470380556E-2</v>
      </c>
      <c r="BF26" s="114">
        <f t="shared" si="25"/>
        <v>3.7215574735190278E-2</v>
      </c>
      <c r="BG26" s="114">
        <f t="shared" si="26"/>
        <v>0.12576588032900377</v>
      </c>
      <c r="BH26" s="114">
        <f t="shared" si="27"/>
        <v>-0.108425567465618</v>
      </c>
      <c r="BI26" s="114">
        <f t="shared" si="28"/>
        <v>1.0362905641164315</v>
      </c>
      <c r="BJ26" s="114">
        <f t="shared" si="29"/>
        <v>-0.10462853877094257</v>
      </c>
      <c r="BK26" s="114">
        <f t="shared" si="30"/>
        <v>-1.1447161315820493</v>
      </c>
      <c r="BL26" s="114">
        <f t="shared" si="31"/>
        <v>2.181006695698481</v>
      </c>
      <c r="BM26" s="114">
        <f t="shared" si="32"/>
        <v>1.2003863299356026</v>
      </c>
      <c r="BN26" s="114">
        <f t="shared" si="33"/>
        <v>9.2829343952677043E-2</v>
      </c>
      <c r="BO26" s="114">
        <f t="shared" si="34"/>
        <v>0</v>
      </c>
      <c r="BP26" s="114">
        <f t="shared" si="35"/>
        <v>3.1002997790875204</v>
      </c>
      <c r="BQ26" s="114">
        <f t="shared" si="36"/>
        <v>10.477117007467985</v>
      </c>
      <c r="BR26" s="114">
        <f t="shared" si="37"/>
        <v>-95.362309869311844</v>
      </c>
      <c r="BS26" s="114">
        <f t="shared" si="38"/>
        <v>181.69206373880365</v>
      </c>
      <c r="BU26" s="114">
        <f t="shared" si="39"/>
        <v>93.182903999999994</v>
      </c>
      <c r="BV26" s="114">
        <f t="shared" si="40"/>
        <v>8.8999999999999996E-2</v>
      </c>
      <c r="BW26" s="114">
        <f t="shared" si="41"/>
        <v>6.4973862000000002</v>
      </c>
      <c r="BX26" s="114">
        <f t="shared" si="42"/>
        <v>1.377</v>
      </c>
      <c r="BY26" s="114">
        <f t="shared" si="43"/>
        <v>0.378</v>
      </c>
      <c r="BZ26" s="114">
        <f t="shared" si="44"/>
        <v>0.16244499999999998</v>
      </c>
      <c r="CA26" s="114">
        <f t="shared" si="45"/>
        <v>8.8623960000000022</v>
      </c>
      <c r="CB26" s="114">
        <f t="shared" si="46"/>
        <v>-0.27700000000000002</v>
      </c>
      <c r="CC26" s="114">
        <f t="shared" si="47"/>
        <v>1.6E-2</v>
      </c>
      <c r="CD26" s="114">
        <f t="shared" si="48"/>
        <v>3.0000000000000001E-3</v>
      </c>
      <c r="CE26" s="114"/>
      <c r="CF26" s="114"/>
      <c r="CG26" s="114">
        <f t="shared" si="49"/>
        <v>13</v>
      </c>
      <c r="CH26" s="114"/>
      <c r="CI26" s="114">
        <f t="shared" si="50"/>
        <v>1.550851360572522</v>
      </c>
      <c r="CJ26" s="114">
        <f t="shared" si="51"/>
        <v>1.1143107549768372E-3</v>
      </c>
      <c r="CK26" s="114">
        <f t="shared" si="52"/>
        <v>6.3724854845037274E-2</v>
      </c>
      <c r="CL26" s="114">
        <f t="shared" si="53"/>
        <v>1.7244834063869757E-2</v>
      </c>
      <c r="CM26" s="114">
        <f t="shared" si="54"/>
        <v>5.3284465745700596E-3</v>
      </c>
      <c r="CN26" s="114">
        <f t="shared" si="55"/>
        <v>4.0304532507617029E-3</v>
      </c>
      <c r="CO26" s="114">
        <f t="shared" si="56"/>
        <v>0.1580313124108417</v>
      </c>
      <c r="CP26" s="114">
        <f t="shared" si="57"/>
        <v>0</v>
      </c>
      <c r="CQ26" s="114">
        <f t="shared" si="58"/>
        <v>3.3970276008492571E-4</v>
      </c>
      <c r="CR26" s="114">
        <f t="shared" si="59"/>
        <v>4.2271382274200368E-5</v>
      </c>
      <c r="CS26" s="114"/>
      <c r="CT26" s="114"/>
      <c r="CU26" s="114"/>
      <c r="CV26" s="114">
        <f t="shared" si="60"/>
        <v>1.1143107549768372E-3</v>
      </c>
      <c r="CW26" s="114">
        <f t="shared" si="61"/>
        <v>1.6130523308892919E-2</v>
      </c>
      <c r="CX26" s="114">
        <f t="shared" si="62"/>
        <v>0</v>
      </c>
      <c r="CY26" s="114">
        <f t="shared" si="63"/>
        <v>6.3724854845037274E-2</v>
      </c>
      <c r="CZ26" s="114">
        <f t="shared" si="64"/>
        <v>3.1862427422518637E-2</v>
      </c>
      <c r="DA26" s="114">
        <f t="shared" si="65"/>
        <v>0.12616888498832307</v>
      </c>
      <c r="DB26" s="114">
        <f t="shared" si="66"/>
        <v>-0.10067946185409839</v>
      </c>
      <c r="DC26" s="114">
        <f t="shared" si="67"/>
        <v>0.98245096577419244</v>
      </c>
      <c r="DD26" s="114">
        <f t="shared" si="68"/>
        <v>-0.10247784913597272</v>
      </c>
      <c r="DE26" s="114">
        <f t="shared" si="69"/>
        <v>-1.0831304276282909</v>
      </c>
      <c r="DF26" s="114">
        <f t="shared" si="70"/>
        <v>2.0655813934024834</v>
      </c>
      <c r="DG26" s="114">
        <f t="shared" si="71"/>
        <v>1.141596588940011</v>
      </c>
      <c r="DH26" s="114">
        <f t="shared" si="72"/>
        <v>9.7609853232961286E-2</v>
      </c>
      <c r="DI26" s="114">
        <f t="shared" si="73"/>
        <v>0</v>
      </c>
      <c r="DJ26" s="114">
        <f t="shared" si="74"/>
        <v>2.7910408747895228</v>
      </c>
      <c r="DK26" s="114">
        <f t="shared" si="75"/>
        <v>11.051967587383272</v>
      </c>
      <c r="DL26" s="114">
        <f t="shared" si="76"/>
        <v>-94.878562017603187</v>
      </c>
      <c r="DM26" s="114">
        <f t="shared" si="77"/>
        <v>180.93794370219743</v>
      </c>
      <c r="DN26" s="114"/>
      <c r="DO26" s="114">
        <f t="shared" si="78"/>
        <v>2.7910408747895228</v>
      </c>
      <c r="DP26" s="114">
        <f t="shared" si="79"/>
        <v>13.843008462172795</v>
      </c>
      <c r="DQ26" s="114">
        <f t="shared" si="80"/>
        <v>-100.46064376718223</v>
      </c>
      <c r="DR26" s="114">
        <f t="shared" si="81"/>
        <v>183.72898457698696</v>
      </c>
    </row>
    <row r="27" spans="1:122" x14ac:dyDescent="0.25">
      <c r="A27" s="78">
        <f t="shared" si="1"/>
        <v>20</v>
      </c>
      <c r="B27" s="82" t="str">
        <f t="shared" si="2"/>
        <v>20 semi Cr2O3</v>
      </c>
      <c r="C27" s="13" t="s">
        <v>8</v>
      </c>
      <c r="D27" s="5">
        <v>0.27960000000000002</v>
      </c>
      <c r="E27" s="6">
        <f t="shared" si="84"/>
        <v>0.26002799999999998</v>
      </c>
      <c r="F27" s="80" t="str">
        <f t="shared" si="0"/>
        <v>20 Quant Na2O</v>
      </c>
      <c r="G27" s="13" t="s">
        <v>26</v>
      </c>
      <c r="H27" s="5">
        <v>0.252</v>
      </c>
      <c r="I27" s="38">
        <f t="shared" si="85"/>
        <v>0.23436000000000001</v>
      </c>
      <c r="K27" s="62">
        <v>220</v>
      </c>
      <c r="L27" s="62">
        <f t="shared" si="82"/>
        <v>37.39</v>
      </c>
      <c r="M27"/>
      <c r="N27" s="62">
        <f t="shared" si="82"/>
        <v>4.18</v>
      </c>
      <c r="O27" s="62">
        <f t="shared" si="82"/>
        <v>14.85</v>
      </c>
      <c r="P27" s="62">
        <f t="shared" si="86"/>
        <v>0.19600000000000001</v>
      </c>
      <c r="Q27" s="62">
        <f t="shared" si="82"/>
        <v>38.9</v>
      </c>
      <c r="R27" s="62">
        <f t="shared" si="82"/>
        <v>3.6219999999999999</v>
      </c>
      <c r="S27"/>
      <c r="T27"/>
      <c r="U27"/>
      <c r="V27" s="62">
        <f t="shared" si="82"/>
        <v>0.5252</v>
      </c>
      <c r="W27" s="62">
        <f t="shared" si="82"/>
        <v>0.3458</v>
      </c>
      <c r="X27" s="62">
        <f t="shared" si="82"/>
        <v>13</v>
      </c>
      <c r="AA27" s="114">
        <f t="shared" si="90"/>
        <v>85.427999999999997</v>
      </c>
      <c r="AB27" s="114">
        <f t="shared" si="90"/>
        <v>2.1000000000000001E-2</v>
      </c>
      <c r="AC27" s="114">
        <f t="shared" si="90"/>
        <v>5.968</v>
      </c>
      <c r="AD27" s="114">
        <f t="shared" si="90"/>
        <v>0.75900000000000001</v>
      </c>
      <c r="AE27" s="114">
        <f t="shared" si="90"/>
        <v>0.46400000000000002</v>
      </c>
      <c r="AF27" s="114">
        <f t="shared" si="90"/>
        <v>0.41199999999999998</v>
      </c>
      <c r="AG27" s="114">
        <f t="shared" si="90"/>
        <v>6.7610000000000001</v>
      </c>
      <c r="AH27" s="114">
        <f t="shared" si="90"/>
        <v>0.17399999999999999</v>
      </c>
      <c r="AI27" s="114">
        <f>INDEX($A$5:$I$445,(MATCH((CONCATENATE($K27,$AA$3,AI$5)),$F$5:$F$445,0)),8)</f>
        <v>8.0000000000000002E-3</v>
      </c>
      <c r="AJ27" s="114">
        <f>INDEX($A$5:$I$445,(MATCH((CONCATENATE($K27,$AA$3,AJ$5)),$F$5:$F$445,0)),8)</f>
        <v>5.0000000000000001E-3</v>
      </c>
      <c r="AK27" s="114" t="e">
        <f t="shared" si="89"/>
        <v>#N/A</v>
      </c>
      <c r="AL27" s="114" t="e">
        <f t="shared" si="89"/>
        <v>#N/A</v>
      </c>
      <c r="AM27" s="114">
        <f t="shared" si="89"/>
        <v>13</v>
      </c>
      <c r="AO27" s="114">
        <f t="shared" si="11"/>
        <v>1.4217858034451194</v>
      </c>
      <c r="AP27" s="114">
        <f t="shared" si="12"/>
        <v>2.6292725679228745E-4</v>
      </c>
      <c r="AQ27" s="114">
        <f t="shared" si="13"/>
        <v>5.8532757944291885E-2</v>
      </c>
      <c r="AR27" s="114">
        <f t="shared" si="14"/>
        <v>9.5053224796493429E-3</v>
      </c>
      <c r="AS27" s="114">
        <f t="shared" si="15"/>
        <v>6.5407386523822957E-3</v>
      </c>
      <c r="AT27" s="114">
        <f t="shared" si="16"/>
        <v>1.0222208989589225E-2</v>
      </c>
      <c r="AU27" s="114">
        <f t="shared" si="17"/>
        <v>0.12055991440798859</v>
      </c>
      <c r="AV27" s="114">
        <f t="shared" si="18"/>
        <v>5.6147144240077445E-3</v>
      </c>
      <c r="AW27" s="114">
        <f t="shared" si="19"/>
        <v>1.6985138004246286E-4</v>
      </c>
      <c r="AX27" s="114">
        <f t="shared" si="20"/>
        <v>7.0452303790333949E-5</v>
      </c>
      <c r="AY27" s="114"/>
      <c r="AZ27" s="114"/>
      <c r="BA27" s="114"/>
      <c r="BB27" s="114">
        <f t="shared" si="21"/>
        <v>2.6292725679228745E-4</v>
      </c>
      <c r="BC27" s="114">
        <f t="shared" si="22"/>
        <v>9.2423952228570562E-3</v>
      </c>
      <c r="BD27" s="114">
        <f t="shared" si="23"/>
        <v>5.6147144240077445E-3</v>
      </c>
      <c r="BE27" s="114">
        <f t="shared" si="24"/>
        <v>5.291804352028414E-2</v>
      </c>
      <c r="BF27" s="114">
        <f t="shared" si="25"/>
        <v>2.645902176014207E-2</v>
      </c>
      <c r="BG27" s="114">
        <f t="shared" si="26"/>
        <v>9.4100892647846518E-2</v>
      </c>
      <c r="BH27" s="114">
        <f t="shared" si="27"/>
        <v>-6.8095549783017933E-2</v>
      </c>
      <c r="BI27" s="114">
        <f t="shared" si="28"/>
        <v>1.1638218313571191</v>
      </c>
      <c r="BJ27" s="114">
        <f t="shared" si="29"/>
        <v>-5.8510287355249643E-2</v>
      </c>
      <c r="BK27" s="114">
        <f t="shared" si="30"/>
        <v>-1.2319173811401372</v>
      </c>
      <c r="BL27" s="114">
        <f t="shared" si="31"/>
        <v>2.3957392124972561</v>
      </c>
      <c r="BM27" s="114">
        <f t="shared" si="32"/>
        <v>1.2902593874459076</v>
      </c>
      <c r="BN27" s="114">
        <f t="shared" si="33"/>
        <v>2.0377860401601638E-2</v>
      </c>
      <c r="BO27" s="114">
        <f t="shared" si="34"/>
        <v>0.43516167978612241</v>
      </c>
      <c r="BP27" s="114">
        <f t="shared" si="35"/>
        <v>2.0506746176455413</v>
      </c>
      <c r="BQ27" s="114">
        <f t="shared" si="36"/>
        <v>7.2931763615470349</v>
      </c>
      <c r="BR27" s="114">
        <f t="shared" si="37"/>
        <v>-95.478273060949419</v>
      </c>
      <c r="BS27" s="114">
        <f t="shared" si="38"/>
        <v>185.67888254156912</v>
      </c>
      <c r="BU27" s="114">
        <f t="shared" si="39"/>
        <v>97.489611999999994</v>
      </c>
      <c r="BV27" s="114">
        <f t="shared" si="40"/>
        <v>2.1000000000000001E-2</v>
      </c>
      <c r="BW27" s="114">
        <f t="shared" si="41"/>
        <v>4.9804543999999993</v>
      </c>
      <c r="BX27" s="114">
        <f t="shared" si="42"/>
        <v>0.75900000000000001</v>
      </c>
      <c r="BY27" s="114">
        <f t="shared" si="43"/>
        <v>0.46400000000000002</v>
      </c>
      <c r="BZ27" s="114">
        <f t="shared" si="44"/>
        <v>0.73611000000000004</v>
      </c>
      <c r="CA27" s="114">
        <f t="shared" si="45"/>
        <v>6.5633303999999999</v>
      </c>
      <c r="CB27" s="114">
        <f t="shared" si="46"/>
        <v>0.17399999999999999</v>
      </c>
      <c r="CC27" s="114">
        <f t="shared" si="47"/>
        <v>8.0000000000000002E-3</v>
      </c>
      <c r="CD27" s="114">
        <f t="shared" si="48"/>
        <v>5.0000000000000001E-3</v>
      </c>
      <c r="CE27" s="114"/>
      <c r="CF27" s="114"/>
      <c r="CG27" s="114">
        <f t="shared" si="49"/>
        <v>13</v>
      </c>
      <c r="CH27" s="114"/>
      <c r="CI27" s="114">
        <f t="shared" si="50"/>
        <v>1.6225282849296829</v>
      </c>
      <c r="CJ27" s="114">
        <f t="shared" si="51"/>
        <v>2.6292725679228745E-4</v>
      </c>
      <c r="CK27" s="114">
        <f t="shared" si="52"/>
        <v>4.8847140054923494E-2</v>
      </c>
      <c r="CL27" s="114">
        <f t="shared" si="53"/>
        <v>9.5053224796493429E-3</v>
      </c>
      <c r="CM27" s="114">
        <f t="shared" si="54"/>
        <v>6.5407386523822957E-3</v>
      </c>
      <c r="CN27" s="114">
        <f t="shared" si="55"/>
        <v>1.8263762765355643E-2</v>
      </c>
      <c r="CO27" s="114">
        <f t="shared" si="56"/>
        <v>0.11703513552068474</v>
      </c>
      <c r="CP27" s="114">
        <f t="shared" si="57"/>
        <v>5.6147144240077445E-3</v>
      </c>
      <c r="CQ27" s="114">
        <f t="shared" si="58"/>
        <v>1.6985138004246286E-4</v>
      </c>
      <c r="CR27" s="114">
        <f t="shared" si="59"/>
        <v>7.0452303790333949E-5</v>
      </c>
      <c r="CS27" s="114"/>
      <c r="CT27" s="114"/>
      <c r="CU27" s="114"/>
      <c r="CV27" s="114">
        <f t="shared" si="60"/>
        <v>2.6292725679228745E-4</v>
      </c>
      <c r="CW27" s="114">
        <f t="shared" si="61"/>
        <v>9.2423952228570562E-3</v>
      </c>
      <c r="CX27" s="114">
        <f t="shared" si="62"/>
        <v>5.6147144240077445E-3</v>
      </c>
      <c r="CY27" s="114">
        <f t="shared" si="63"/>
        <v>4.3232425630915748E-2</v>
      </c>
      <c r="CZ27" s="114">
        <f t="shared" si="64"/>
        <v>2.1616212815457874E-2</v>
      </c>
      <c r="DA27" s="114">
        <f t="shared" si="65"/>
        <v>9.5418922705226866E-2</v>
      </c>
      <c r="DB27" s="114">
        <f t="shared" si="66"/>
        <v>-6.1372026064631872E-2</v>
      </c>
      <c r="DC27" s="114">
        <f t="shared" si="67"/>
        <v>1.1807760252058364</v>
      </c>
      <c r="DD27" s="114">
        <f t="shared" si="68"/>
        <v>-5.1976009636487429E-2</v>
      </c>
      <c r="DE27" s="114">
        <f t="shared" si="69"/>
        <v>-1.2421480512704681</v>
      </c>
      <c r="DF27" s="114">
        <f t="shared" si="70"/>
        <v>2.4229240764763045</v>
      </c>
      <c r="DG27" s="114">
        <f t="shared" si="71"/>
        <v>1.3036888024073212</v>
      </c>
      <c r="DH27" s="114">
        <f t="shared" si="72"/>
        <v>2.0167946238916851E-2</v>
      </c>
      <c r="DI27" s="114">
        <f t="shared" si="73"/>
        <v>0.43067904039981914</v>
      </c>
      <c r="DJ27" s="114">
        <f t="shared" si="74"/>
        <v>1.6580807302741685</v>
      </c>
      <c r="DK27" s="114">
        <f t="shared" si="75"/>
        <v>7.3191487515296165</v>
      </c>
      <c r="DL27" s="114">
        <f t="shared" si="76"/>
        <v>-95.279490701828891</v>
      </c>
      <c r="DM27" s="114">
        <f t="shared" si="77"/>
        <v>185.85141423338638</v>
      </c>
      <c r="DN27" s="114"/>
      <c r="DO27" s="114">
        <f t="shared" si="78"/>
        <v>1.6580807302741685</v>
      </c>
      <c r="DP27" s="114">
        <f t="shared" si="79"/>
        <v>8.9772294818037857</v>
      </c>
      <c r="DQ27" s="114">
        <f t="shared" si="80"/>
        <v>-98.595652162377235</v>
      </c>
      <c r="DR27" s="114">
        <f t="shared" si="81"/>
        <v>187.50949496366056</v>
      </c>
    </row>
    <row r="28" spans="1:122" x14ac:dyDescent="0.25">
      <c r="A28" s="78">
        <f t="shared" si="1"/>
        <v>20</v>
      </c>
      <c r="B28" s="82" t="str">
        <f t="shared" si="2"/>
        <v>20 semi MnO</v>
      </c>
      <c r="C28" s="13" t="s">
        <v>9</v>
      </c>
      <c r="D28" s="5">
        <v>0.1971</v>
      </c>
      <c r="E28" s="6">
        <f t="shared" si="84"/>
        <v>0.18330300000000002</v>
      </c>
      <c r="F28" s="80" t="str">
        <f t="shared" si="0"/>
        <v>20 Quant K2O</v>
      </c>
      <c r="G28" s="13" t="s">
        <v>13</v>
      </c>
      <c r="H28" s="5">
        <v>2.1999999999999999E-2</v>
      </c>
      <c r="I28" s="38">
        <f t="shared" si="85"/>
        <v>2.0459999999999999E-2</v>
      </c>
      <c r="J28" s="16"/>
      <c r="K28" s="62">
        <v>230</v>
      </c>
      <c r="L28" s="62">
        <f t="shared" si="82"/>
        <v>37.9</v>
      </c>
      <c r="M28" s="62">
        <f t="shared" si="82"/>
        <v>8.7129999999999999E-2</v>
      </c>
      <c r="N28" s="62">
        <f t="shared" si="82"/>
        <v>4.9189999999999996</v>
      </c>
      <c r="O28" s="62">
        <f t="shared" si="82"/>
        <v>14.92</v>
      </c>
      <c r="P28" s="62">
        <f t="shared" si="86"/>
        <v>0.19919999999999999</v>
      </c>
      <c r="Q28" s="62">
        <f t="shared" si="82"/>
        <v>37.64</v>
      </c>
      <c r="R28" s="62">
        <f t="shared" si="82"/>
        <v>3.5710000000000002</v>
      </c>
      <c r="S28"/>
      <c r="T28"/>
      <c r="U28"/>
      <c r="V28" s="62">
        <f t="shared" si="82"/>
        <v>0.42830000000000001</v>
      </c>
      <c r="W28" s="62">
        <f t="shared" si="82"/>
        <v>0.33989999999999998</v>
      </c>
      <c r="X28" s="62">
        <f t="shared" si="82"/>
        <v>12</v>
      </c>
      <c r="AA28" s="114">
        <f t="shared" si="90"/>
        <v>18.286000000000001</v>
      </c>
      <c r="AB28" s="114">
        <f t="shared" si="90"/>
        <v>1E-3</v>
      </c>
      <c r="AC28" s="114">
        <f t="shared" si="90"/>
        <v>-44.767000000000003</v>
      </c>
      <c r="AD28" s="114">
        <f t="shared" si="90"/>
        <v>49.289000000000001</v>
      </c>
      <c r="AE28" s="114">
        <f t="shared" si="90"/>
        <v>29.324000000000002</v>
      </c>
      <c r="AF28" s="114">
        <f t="shared" si="90"/>
        <v>20.411999999999999</v>
      </c>
      <c r="AG28" s="114">
        <f t="shared" si="90"/>
        <v>5.8319999999999999</v>
      </c>
      <c r="AH28" s="114">
        <f t="shared" si="90"/>
        <v>9.4260000000000002</v>
      </c>
      <c r="AI28" s="114">
        <f>INDEX($A$5:$I$445,(MATCH((CONCATENATE($K28,$AA$3,AI$5)),$F$5:$F$445,0)),8)</f>
        <v>0.32</v>
      </c>
      <c r="AJ28" s="114">
        <f>INDEX($A$5:$I$445,(MATCH((CONCATENATE($K28,$AA$3,AJ$5)),$F$5:$F$445,0)),8)</f>
        <v>11.877000000000001</v>
      </c>
      <c r="AK28" s="114" t="e">
        <f t="shared" si="89"/>
        <v>#N/A</v>
      </c>
      <c r="AL28" s="114" t="e">
        <f t="shared" si="89"/>
        <v>#N/A</v>
      </c>
      <c r="AM28" s="114">
        <f t="shared" si="89"/>
        <v>12</v>
      </c>
      <c r="AO28" s="114">
        <f t="shared" si="11"/>
        <v>0.30433552467337938</v>
      </c>
      <c r="AP28" s="114">
        <f t="shared" si="12"/>
        <v>1.2520345561537498E-5</v>
      </c>
      <c r="AQ28" s="114"/>
      <c r="AR28" s="114">
        <f t="shared" si="14"/>
        <v>0.61726988102692559</v>
      </c>
      <c r="AS28" s="114">
        <f t="shared" si="15"/>
        <v>0.4133634056949535</v>
      </c>
      <c r="AT28" s="114">
        <f t="shared" si="16"/>
        <v>0.50644594634828943</v>
      </c>
      <c r="AU28" s="114">
        <f t="shared" si="17"/>
        <v>0.10399429386590585</v>
      </c>
      <c r="AV28" s="114">
        <f t="shared" si="18"/>
        <v>0.30416263310745406</v>
      </c>
      <c r="AW28" s="114">
        <f t="shared" si="19"/>
        <v>6.794055201698514E-3</v>
      </c>
      <c r="AX28" s="114">
        <f t="shared" si="20"/>
        <v>0.16735240242355925</v>
      </c>
      <c r="AY28" s="114"/>
      <c r="AZ28" s="114"/>
      <c r="BA28" s="114"/>
      <c r="BB28" s="114">
        <f t="shared" si="21"/>
        <v>1.2520345561537498E-5</v>
      </c>
      <c r="BC28" s="114">
        <f t="shared" si="22"/>
        <v>0.61725736068136405</v>
      </c>
      <c r="BD28" s="114">
        <f t="shared" si="23"/>
        <v>0.30416263310745406</v>
      </c>
      <c r="BE28" s="114">
        <f t="shared" si="24"/>
        <v>-0.30416263310745406</v>
      </c>
      <c r="BF28" s="114">
        <f t="shared" si="25"/>
        <v>-0.15208131655372703</v>
      </c>
      <c r="BG28" s="114">
        <f t="shared" si="26"/>
        <v>0.25607561041963289</v>
      </c>
      <c r="BH28" s="114">
        <f t="shared" si="27"/>
        <v>1.2809911023049743</v>
      </c>
      <c r="BI28" s="114">
        <f t="shared" si="28"/>
        <v>0</v>
      </c>
      <c r="BJ28" s="114">
        <f t="shared" si="29"/>
        <v>0</v>
      </c>
      <c r="BK28" s="114">
        <f t="shared" si="30"/>
        <v>0</v>
      </c>
      <c r="BL28" s="114">
        <f t="shared" si="31"/>
        <v>0</v>
      </c>
      <c r="BM28" s="114">
        <f t="shared" si="32"/>
        <v>0.40816944731892146</v>
      </c>
      <c r="BN28" s="114">
        <f t="shared" si="33"/>
        <v>3.0674382033682151E-3</v>
      </c>
      <c r="BO28" s="114">
        <f t="shared" si="34"/>
        <v>74.51871645596195</v>
      </c>
      <c r="BP28" s="114">
        <f t="shared" si="35"/>
        <v>-37.259358227980975</v>
      </c>
      <c r="BQ28" s="114">
        <f t="shared" si="36"/>
        <v>62.737574333815658</v>
      </c>
      <c r="BR28" s="114">
        <f t="shared" si="37"/>
        <v>0</v>
      </c>
      <c r="BS28" s="114">
        <f t="shared" si="38"/>
        <v>0</v>
      </c>
      <c r="BU28" s="114">
        <f t="shared" si="39"/>
        <v>16.650644</v>
      </c>
      <c r="BV28" s="114">
        <f t="shared" si="40"/>
        <v>1E-3</v>
      </c>
      <c r="BW28" s="114">
        <f t="shared" si="41"/>
        <v>-42.497358599999998</v>
      </c>
      <c r="BX28" s="114">
        <f t="shared" si="42"/>
        <v>49.289000000000001</v>
      </c>
      <c r="BY28" s="114">
        <f t="shared" si="43"/>
        <v>29.324000000000002</v>
      </c>
      <c r="BZ28" s="114">
        <f t="shared" si="44"/>
        <v>20.586110000000001</v>
      </c>
      <c r="CA28" s="114">
        <f t="shared" si="45"/>
        <v>5.6655447999999993</v>
      </c>
      <c r="CB28" s="114">
        <f t="shared" si="46"/>
        <v>9.4260000000000002</v>
      </c>
      <c r="CC28" s="114">
        <f t="shared" si="47"/>
        <v>0.32</v>
      </c>
      <c r="CD28" s="114">
        <f t="shared" si="48"/>
        <v>11.877000000000001</v>
      </c>
      <c r="CE28" s="114"/>
      <c r="CF28" s="114"/>
      <c r="CG28" s="114">
        <f t="shared" si="49"/>
        <v>12</v>
      </c>
      <c r="CH28" s="114"/>
      <c r="CI28" s="114">
        <f t="shared" si="50"/>
        <v>0.27711814928850792</v>
      </c>
      <c r="CJ28" s="114">
        <f t="shared" si="51"/>
        <v>1.2520345561537498E-5</v>
      </c>
      <c r="CK28" s="114"/>
      <c r="CL28" s="114">
        <f t="shared" si="53"/>
        <v>0.61726988102692559</v>
      </c>
      <c r="CM28" s="114">
        <f t="shared" si="54"/>
        <v>0.4133634056949535</v>
      </c>
      <c r="CN28" s="114">
        <f t="shared" si="55"/>
        <v>0.51076582209386567</v>
      </c>
      <c r="CO28" s="114">
        <f t="shared" si="56"/>
        <v>0.10102611982881597</v>
      </c>
      <c r="CP28" s="114">
        <f t="shared" si="57"/>
        <v>0.30416263310745406</v>
      </c>
      <c r="CQ28" s="114">
        <f t="shared" si="58"/>
        <v>6.794055201698514E-3</v>
      </c>
      <c r="CR28" s="114">
        <f t="shared" si="59"/>
        <v>0.16735240242355925</v>
      </c>
      <c r="CS28" s="114"/>
      <c r="CT28" s="114"/>
      <c r="CU28" s="114"/>
      <c r="CV28" s="114">
        <f t="shared" si="60"/>
        <v>1.2520345561537498E-5</v>
      </c>
      <c r="CW28" s="114">
        <f t="shared" si="61"/>
        <v>0.61725736068136405</v>
      </c>
      <c r="CX28" s="114">
        <f t="shared" si="62"/>
        <v>0.30416263310745406</v>
      </c>
      <c r="CY28" s="114">
        <f t="shared" si="63"/>
        <v>-0.30416263310745406</v>
      </c>
      <c r="CZ28" s="114">
        <f t="shared" si="64"/>
        <v>-0.15208131655372703</v>
      </c>
      <c r="DA28" s="114">
        <f t="shared" si="65"/>
        <v>0.25310743638254302</v>
      </c>
      <c r="DB28" s="114">
        <f t="shared" si="66"/>
        <v>1.2882791520876404</v>
      </c>
      <c r="DC28" s="114">
        <f>CI28-2*DA28-2*DA28-2*CZ28-3*CX28</f>
        <v>-1.3436368624565722</v>
      </c>
      <c r="DD28" s="114">
        <f t="shared" si="68"/>
        <v>-0.95880009553494894</v>
      </c>
      <c r="DE28" s="114">
        <f t="shared" si="69"/>
        <v>2.6319160145442129</v>
      </c>
      <c r="DF28" s="114">
        <f t="shared" si="70"/>
        <v>-3.9755528770007853</v>
      </c>
      <c r="DG28" s="114">
        <f t="shared" si="71"/>
        <v>-0.93843558917474068</v>
      </c>
      <c r="DH28" s="114">
        <f t="shared" si="72"/>
        <v>-1.3341720738178609E-3</v>
      </c>
      <c r="DI28" s="114">
        <f t="shared" si="73"/>
        <v>-32.411668591441035</v>
      </c>
      <c r="DJ28" s="114">
        <f t="shared" si="74"/>
        <v>16.205834295720518</v>
      </c>
      <c r="DK28" s="114">
        <f t="shared" si="75"/>
        <v>-26.971210310248939</v>
      </c>
      <c r="DL28" s="114">
        <f t="shared" si="76"/>
        <v>-280.45782202897027</v>
      </c>
      <c r="DM28" s="114">
        <f t="shared" si="77"/>
        <v>423.63620080701355</v>
      </c>
      <c r="DN28" s="114"/>
      <c r="DO28" s="114">
        <f t="shared" si="78"/>
        <v>16.205834295720518</v>
      </c>
      <c r="DP28" s="114">
        <f t="shared" si="79"/>
        <v>-10.765376014528421</v>
      </c>
      <c r="DQ28" s="114">
        <f t="shared" si="80"/>
        <v>-312.86949062041128</v>
      </c>
      <c r="DR28" s="114">
        <f t="shared" si="81"/>
        <v>439.84203510273409</v>
      </c>
    </row>
    <row r="29" spans="1:122" x14ac:dyDescent="0.25">
      <c r="A29" s="78">
        <f t="shared" si="1"/>
        <v>20</v>
      </c>
      <c r="B29" s="82" t="str">
        <f t="shared" si="2"/>
        <v>20 semi Fe2O3</v>
      </c>
      <c r="C29" s="13" t="s">
        <v>10</v>
      </c>
      <c r="D29" s="5">
        <v>12.56</v>
      </c>
      <c r="E29" s="6">
        <f t="shared" si="84"/>
        <v>11.680800000000001</v>
      </c>
      <c r="F29" s="80" t="str">
        <f t="shared" si="0"/>
        <v>20 Quant P2O5</v>
      </c>
      <c r="G29" s="13" t="s">
        <v>35</v>
      </c>
      <c r="H29" s="5">
        <v>4.0000000000000001E-3</v>
      </c>
      <c r="I29" s="38">
        <f t="shared" si="85"/>
        <v>3.7199999999999998E-3</v>
      </c>
      <c r="K29" s="62">
        <v>235</v>
      </c>
      <c r="L29" s="62">
        <f t="shared" si="82"/>
        <v>39.01</v>
      </c>
      <c r="M29" s="62">
        <f t="shared" si="82"/>
        <v>7.1660000000000001E-2</v>
      </c>
      <c r="N29" s="62">
        <f t="shared" si="82"/>
        <v>4.5570000000000004</v>
      </c>
      <c r="O29" s="62">
        <f t="shared" si="82"/>
        <v>14.98</v>
      </c>
      <c r="P29" s="62">
        <f t="shared" si="86"/>
        <v>0.20130000000000001</v>
      </c>
      <c r="Q29" s="62">
        <f t="shared" si="82"/>
        <v>36.86</v>
      </c>
      <c r="R29" s="62">
        <f t="shared" si="82"/>
        <v>3.4569999999999999</v>
      </c>
      <c r="S29"/>
      <c r="T29"/>
      <c r="U29"/>
      <c r="V29" s="62">
        <f t="shared" si="82"/>
        <v>0.52539999999999998</v>
      </c>
      <c r="W29" s="62">
        <f t="shared" si="82"/>
        <v>0.33860000000000001</v>
      </c>
      <c r="X29" s="62">
        <f t="shared" si="82"/>
        <v>12</v>
      </c>
      <c r="AA29" s="114">
        <f t="shared" si="90"/>
        <v>91.635999999999996</v>
      </c>
      <c r="AB29" s="114">
        <f t="shared" si="90"/>
        <v>2.5999999999999999E-2</v>
      </c>
      <c r="AC29" s="114">
        <f t="shared" si="90"/>
        <v>4.1120000000000001</v>
      </c>
      <c r="AD29" s="114">
        <f t="shared" si="90"/>
        <v>0.79400000000000004</v>
      </c>
      <c r="AE29" s="114">
        <f t="shared" si="90"/>
        <v>1.35</v>
      </c>
      <c r="AF29" s="114">
        <f t="shared" si="90"/>
        <v>0.64300000000000002</v>
      </c>
      <c r="AG29" s="114">
        <f t="shared" si="90"/>
        <v>1.8089999999999999</v>
      </c>
      <c r="AH29" s="114">
        <f t="shared" si="90"/>
        <v>-0.40500000000000003</v>
      </c>
      <c r="AI29" s="114">
        <f>INDEX($A$5:$I$445,(MATCH((CONCATENATE($K29,$AA$3,AI$5)),$F$5:$F$445,0)),8)</f>
        <v>0.03</v>
      </c>
      <c r="AJ29" s="114">
        <f>INDEX($A$5:$I$445,(MATCH((CONCATENATE($K29,$AA$3,AJ$5)),$F$5:$F$445,0)),8)</f>
        <v>4.0000000000000001E-3</v>
      </c>
      <c r="AK29" s="114" t="e">
        <f t="shared" si="89"/>
        <v>#N/A</v>
      </c>
      <c r="AL29" s="114" t="e">
        <f t="shared" si="89"/>
        <v>#N/A</v>
      </c>
      <c r="AM29" s="114">
        <f t="shared" si="89"/>
        <v>12</v>
      </c>
      <c r="AO29" s="114">
        <f t="shared" si="11"/>
        <v>1.5251060996921029</v>
      </c>
      <c r="AP29" s="114">
        <f t="shared" si="12"/>
        <v>3.2552898459997491E-4</v>
      </c>
      <c r="AQ29" s="114">
        <f t="shared" si="13"/>
        <v>4.032954099646921E-2</v>
      </c>
      <c r="AR29" s="114">
        <f t="shared" si="14"/>
        <v>9.9436443331246092E-3</v>
      </c>
      <c r="AS29" s="114">
        <f t="shared" si="15"/>
        <v>1.9030166337750214E-2</v>
      </c>
      <c r="AT29" s="114">
        <f t="shared" si="16"/>
        <v>1.5953593156082215E-2</v>
      </c>
      <c r="AU29" s="114">
        <f t="shared" si="17"/>
        <v>3.2257489300998574E-2</v>
      </c>
      <c r="AV29" s="114">
        <f t="shared" si="18"/>
        <v>-1.3068731848983545E-2</v>
      </c>
      <c r="AW29" s="114">
        <f t="shared" si="19"/>
        <v>6.3694267515923564E-4</v>
      </c>
      <c r="AX29" s="114">
        <f t="shared" si="20"/>
        <v>5.6361843032267155E-5</v>
      </c>
      <c r="AY29" s="114"/>
      <c r="AZ29" s="114"/>
      <c r="BA29" s="114"/>
      <c r="BB29" s="114">
        <f t="shared" si="21"/>
        <v>3.2552898459997491E-4</v>
      </c>
      <c r="BC29" s="114">
        <f t="shared" si="22"/>
        <v>9.6181153485246345E-3</v>
      </c>
      <c r="BD29" s="114">
        <f t="shared" si="23"/>
        <v>0</v>
      </c>
      <c r="BE29" s="114">
        <f t="shared" si="24"/>
        <v>4.032954099646921E-2</v>
      </c>
      <c r="BF29" s="114">
        <f t="shared" si="25"/>
        <v>2.0164770498234605E-2</v>
      </c>
      <c r="BG29" s="114">
        <f t="shared" si="26"/>
        <v>1.2092718802763969E-2</v>
      </c>
      <c r="BH29" s="114">
        <f t="shared" si="27"/>
        <v>3.250915603959309E-2</v>
      </c>
      <c r="BI29" s="114">
        <f t="shared" si="28"/>
        <v>1.4605911210901057</v>
      </c>
      <c r="BJ29" s="114">
        <f t="shared" si="29"/>
        <v>2.2257533658927096E-2</v>
      </c>
      <c r="BK29" s="114">
        <f t="shared" si="30"/>
        <v>-1.4280819650505125</v>
      </c>
      <c r="BL29" s="114">
        <f t="shared" si="31"/>
        <v>2.888673086140618</v>
      </c>
      <c r="BM29" s="114">
        <f t="shared" si="32"/>
        <v>1.4931741393757041</v>
      </c>
      <c r="BN29" s="114">
        <f t="shared" si="33"/>
        <v>2.1801140002068248E-2</v>
      </c>
      <c r="BO29" s="114">
        <f t="shared" si="34"/>
        <v>0</v>
      </c>
      <c r="BP29" s="114">
        <f t="shared" si="35"/>
        <v>1.3504634165888711</v>
      </c>
      <c r="BQ29" s="114">
        <f t="shared" si="36"/>
        <v>0.80986661125941639</v>
      </c>
      <c r="BR29" s="114">
        <f t="shared" si="37"/>
        <v>-95.640684324173563</v>
      </c>
      <c r="BS29" s="114">
        <f t="shared" si="38"/>
        <v>193.45855315632321</v>
      </c>
      <c r="BU29" s="114">
        <f t="shared" si="39"/>
        <v>104.96404399999999</v>
      </c>
      <c r="BV29" s="114">
        <f t="shared" si="40"/>
        <v>2.5999999999999999E-2</v>
      </c>
      <c r="BW29" s="114">
        <f t="shared" si="41"/>
        <v>3.2436096000000001</v>
      </c>
      <c r="BX29" s="114">
        <f t="shared" si="42"/>
        <v>0.79400000000000004</v>
      </c>
      <c r="BY29" s="114">
        <f t="shared" si="43"/>
        <v>1.35</v>
      </c>
      <c r="BZ29" s="114">
        <f t="shared" si="44"/>
        <v>0.9653775</v>
      </c>
      <c r="CA29" s="114">
        <f t="shared" si="45"/>
        <v>1.7777176000000001</v>
      </c>
      <c r="CB29" s="114">
        <f t="shared" si="46"/>
        <v>-0.40500000000000003</v>
      </c>
      <c r="CC29" s="114">
        <f t="shared" si="47"/>
        <v>0.03</v>
      </c>
      <c r="CD29" s="114">
        <f t="shared" si="48"/>
        <v>4.0000000000000001E-3</v>
      </c>
      <c r="CE29" s="114"/>
      <c r="CF29" s="114"/>
      <c r="CG29" s="114">
        <f t="shared" si="49"/>
        <v>12</v>
      </c>
      <c r="CH29" s="114"/>
      <c r="CI29" s="114">
        <f t="shared" si="50"/>
        <v>1.7469259216110509</v>
      </c>
      <c r="CJ29" s="114">
        <f t="shared" si="51"/>
        <v>3.2552898459997491E-4</v>
      </c>
      <c r="CK29" s="114">
        <f t="shared" si="52"/>
        <v>3.1812569635151042E-2</v>
      </c>
      <c r="CL29" s="114">
        <f t="shared" si="53"/>
        <v>9.9436443331246092E-3</v>
      </c>
      <c r="CM29" s="114">
        <f t="shared" si="54"/>
        <v>1.9030166337750214E-2</v>
      </c>
      <c r="CN29" s="114">
        <f t="shared" si="55"/>
        <v>2.3952161550599933E-2</v>
      </c>
      <c r="CO29" s="114">
        <f t="shared" si="56"/>
        <v>3.1699671897289589E-2</v>
      </c>
      <c r="CP29" s="114">
        <f t="shared" si="57"/>
        <v>0</v>
      </c>
      <c r="CQ29" s="114">
        <f t="shared" si="58"/>
        <v>6.3694267515923564E-4</v>
      </c>
      <c r="CR29" s="114">
        <f t="shared" si="59"/>
        <v>5.6361843032267155E-5</v>
      </c>
      <c r="CS29" s="114"/>
      <c r="CT29" s="114"/>
      <c r="CU29" s="114"/>
      <c r="CV29" s="114">
        <f t="shared" si="60"/>
        <v>3.2552898459997491E-4</v>
      </c>
      <c r="CW29" s="114">
        <f t="shared" si="61"/>
        <v>9.6181153485246345E-3</v>
      </c>
      <c r="CX29" s="114">
        <f t="shared" si="62"/>
        <v>0</v>
      </c>
      <c r="CY29" s="114">
        <f t="shared" si="63"/>
        <v>3.1812569635151042E-2</v>
      </c>
      <c r="CZ29" s="114">
        <f t="shared" si="64"/>
        <v>1.5906284817575521E-2</v>
      </c>
      <c r="DA29" s="114">
        <f t="shared" si="65"/>
        <v>1.5793387079714068E-2</v>
      </c>
      <c r="DB29" s="114">
        <f t="shared" si="66"/>
        <v>3.6807056157160713E-2</v>
      </c>
      <c r="DC29" s="114">
        <f t="shared" si="67"/>
        <v>1.6519398036570434</v>
      </c>
      <c r="DD29" s="114">
        <f t="shared" si="68"/>
        <v>2.2281112226775888E-2</v>
      </c>
      <c r="DE29" s="114">
        <f t="shared" si="69"/>
        <v>-1.6151327474998827</v>
      </c>
      <c r="DF29" s="114">
        <f t="shared" si="70"/>
        <v>3.2670725511569261</v>
      </c>
      <c r="DG29" s="114">
        <f t="shared" si="71"/>
        <v>1.6839650045389329</v>
      </c>
      <c r="DH29" s="114">
        <f t="shared" si="72"/>
        <v>1.9331101520669917E-2</v>
      </c>
      <c r="DI29" s="114">
        <f t="shared" si="73"/>
        <v>0</v>
      </c>
      <c r="DJ29" s="114">
        <f t="shared" si="74"/>
        <v>0.94457335958300614</v>
      </c>
      <c r="DK29" s="114">
        <f t="shared" si="75"/>
        <v>0.937869079057155</v>
      </c>
      <c r="DL29" s="114">
        <f t="shared" si="76"/>
        <v>-95.912488866839823</v>
      </c>
      <c r="DM29" s="114">
        <f t="shared" si="77"/>
        <v>194.01071532667899</v>
      </c>
      <c r="DN29" s="114"/>
      <c r="DO29" s="114">
        <f t="shared" si="78"/>
        <v>0.94457335958300614</v>
      </c>
      <c r="DP29" s="114">
        <f t="shared" si="79"/>
        <v>1.8824424386401613</v>
      </c>
      <c r="DQ29" s="114">
        <f t="shared" si="80"/>
        <v>-97.80163558600583</v>
      </c>
      <c r="DR29" s="114">
        <f t="shared" si="81"/>
        <v>194.95528868626201</v>
      </c>
    </row>
    <row r="30" spans="1:122" x14ac:dyDescent="0.25">
      <c r="A30" s="78">
        <f t="shared" si="1"/>
        <v>20</v>
      </c>
      <c r="B30" s="82" t="str">
        <f t="shared" si="2"/>
        <v>20 semi NiO</v>
      </c>
      <c r="C30" s="13" t="s">
        <v>11</v>
      </c>
      <c r="D30" s="5">
        <v>0.11749999999999999</v>
      </c>
      <c r="E30" s="6">
        <f t="shared" si="84"/>
        <v>0.109275</v>
      </c>
      <c r="F30" s="80" t="str">
        <f t="shared" si="0"/>
        <v>20 Quant LOI</v>
      </c>
      <c r="G30" s="4" t="s">
        <v>12</v>
      </c>
      <c r="H30" s="5">
        <v>7</v>
      </c>
      <c r="I30" s="5"/>
    </row>
    <row r="31" spans="1:122" x14ac:dyDescent="0.25">
      <c r="A31" s="78">
        <f t="shared" si="1"/>
        <v>20</v>
      </c>
      <c r="B31" s="82" t="str">
        <f t="shared" si="2"/>
        <v>20 semi LOI</v>
      </c>
      <c r="C31" s="4" t="s">
        <v>12</v>
      </c>
      <c r="D31" s="5">
        <v>7</v>
      </c>
      <c r="E31" s="5"/>
      <c r="F31" s="80" t="str">
        <f t="shared" si="0"/>
        <v xml:space="preserve">20 Quant </v>
      </c>
    </row>
    <row r="32" spans="1:122" x14ac:dyDescent="0.25">
      <c r="A32" s="78">
        <f t="shared" si="1"/>
        <v>20</v>
      </c>
      <c r="B32" s="82" t="str">
        <f t="shared" si="2"/>
        <v xml:space="preserve">20 semi </v>
      </c>
      <c r="F32" s="80" t="str">
        <f t="shared" si="0"/>
        <v xml:space="preserve">20 Quant </v>
      </c>
      <c r="K32" s="78" t="s">
        <v>535</v>
      </c>
      <c r="L32" s="78"/>
      <c r="M32" s="78"/>
      <c r="N32" s="78"/>
      <c r="O32" s="78"/>
      <c r="P32" s="78"/>
      <c r="Q32" s="115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78"/>
      <c r="CQ32" s="78"/>
      <c r="CR32" s="78"/>
      <c r="CS32" s="78"/>
      <c r="CT32" s="78"/>
      <c r="CU32" s="78"/>
      <c r="CV32" s="78"/>
      <c r="CW32" s="78"/>
      <c r="CX32" s="78"/>
      <c r="CY32" s="78"/>
      <c r="CZ32" s="78"/>
      <c r="DA32" s="78"/>
      <c r="DB32" s="78"/>
      <c r="DC32" s="78"/>
      <c r="DD32" s="78"/>
      <c r="DE32" s="78"/>
      <c r="DF32" s="78"/>
      <c r="DG32" s="78"/>
      <c r="DH32" s="78"/>
      <c r="DI32" s="78"/>
      <c r="DJ32" s="78"/>
      <c r="DK32" s="78"/>
      <c r="DL32" s="78"/>
      <c r="DM32" s="78"/>
      <c r="DN32" s="78"/>
    </row>
    <row r="33" spans="1:122" x14ac:dyDescent="0.25">
      <c r="A33" s="78">
        <f t="shared" si="1"/>
        <v>20</v>
      </c>
      <c r="B33" s="82" t="str">
        <f t="shared" si="2"/>
        <v xml:space="preserve">20 semi </v>
      </c>
      <c r="F33" s="80" t="str">
        <f t="shared" si="0"/>
        <v xml:space="preserve">20 Quant </v>
      </c>
      <c r="AO33" s="62" t="s">
        <v>507</v>
      </c>
      <c r="BC33" s="62" t="s">
        <v>515</v>
      </c>
      <c r="BE33" s="62" t="s">
        <v>515</v>
      </c>
      <c r="BH33" s="62" t="s">
        <v>515</v>
      </c>
      <c r="BI33" s="62" t="s">
        <v>515</v>
      </c>
      <c r="BK33" s="62" t="s">
        <v>527</v>
      </c>
      <c r="CI33" s="62" t="s">
        <v>507</v>
      </c>
      <c r="CW33" s="62" t="s">
        <v>515</v>
      </c>
      <c r="CY33" s="62" t="s">
        <v>515</v>
      </c>
      <c r="DB33" s="62" t="s">
        <v>515</v>
      </c>
      <c r="DC33" s="62" t="s">
        <v>515</v>
      </c>
      <c r="DE33" s="62" t="s">
        <v>527</v>
      </c>
    </row>
    <row r="34" spans="1:122" x14ac:dyDescent="0.25">
      <c r="A34" s="78">
        <f>A33+10</f>
        <v>30</v>
      </c>
      <c r="B34" s="82" t="str">
        <f t="shared" si="2"/>
        <v>30 semi Simi-Quantification of sample: CMIB 7B 30</v>
      </c>
      <c r="C34" s="89" t="s">
        <v>72</v>
      </c>
      <c r="D34" s="90"/>
      <c r="E34" s="91"/>
      <c r="F34" s="80" t="str">
        <f t="shared" si="0"/>
        <v>30 Quant Quantification of sample: CMIB 7B 30</v>
      </c>
      <c r="G34" s="89" t="s">
        <v>235</v>
      </c>
      <c r="H34" s="90"/>
      <c r="I34" s="91"/>
      <c r="K34" s="77" t="s">
        <v>501</v>
      </c>
      <c r="L34" s="77" t="s">
        <v>5</v>
      </c>
      <c r="M34" s="77" t="s">
        <v>7</v>
      </c>
      <c r="N34" s="77" t="s">
        <v>4</v>
      </c>
      <c r="O34" s="77" t="s">
        <v>10</v>
      </c>
      <c r="P34" s="77" t="s">
        <v>9</v>
      </c>
      <c r="Q34" s="77" t="s">
        <v>3</v>
      </c>
      <c r="R34" s="77" t="s">
        <v>6</v>
      </c>
      <c r="S34" s="77" t="s">
        <v>26</v>
      </c>
      <c r="T34" s="77" t="s">
        <v>13</v>
      </c>
      <c r="U34" s="77" t="s">
        <v>35</v>
      </c>
      <c r="V34" s="77" t="s">
        <v>8</v>
      </c>
      <c r="W34" s="77" t="s">
        <v>11</v>
      </c>
      <c r="X34" s="77" t="s">
        <v>12</v>
      </c>
      <c r="Y34" s="77" t="s">
        <v>528</v>
      </c>
      <c r="AA34" s="77" t="s">
        <v>5</v>
      </c>
      <c r="AB34" s="77" t="s">
        <v>7</v>
      </c>
      <c r="AC34" s="77" t="s">
        <v>4</v>
      </c>
      <c r="AD34" s="77" t="s">
        <v>10</v>
      </c>
      <c r="AE34" s="77" t="s">
        <v>9</v>
      </c>
      <c r="AF34" s="77" t="s">
        <v>3</v>
      </c>
      <c r="AG34" s="77" t="s">
        <v>6</v>
      </c>
      <c r="AH34" s="77" t="s">
        <v>26</v>
      </c>
      <c r="AI34" s="77" t="s">
        <v>13</v>
      </c>
      <c r="AJ34" s="77" t="s">
        <v>35</v>
      </c>
      <c r="AK34" s="77" t="s">
        <v>8</v>
      </c>
      <c r="AL34" s="77" t="s">
        <v>11</v>
      </c>
      <c r="AM34" s="77" t="s">
        <v>528</v>
      </c>
      <c r="AO34" s="77" t="s">
        <v>5</v>
      </c>
      <c r="AP34" s="77" t="s">
        <v>7</v>
      </c>
      <c r="AQ34" s="77" t="s">
        <v>4</v>
      </c>
      <c r="AR34" s="77" t="s">
        <v>508</v>
      </c>
      <c r="AS34" s="77" t="s">
        <v>9</v>
      </c>
      <c r="AT34" s="77" t="s">
        <v>3</v>
      </c>
      <c r="AU34" s="77" t="s">
        <v>6</v>
      </c>
      <c r="AV34" s="77" t="s">
        <v>509</v>
      </c>
      <c r="AW34" s="77" t="s">
        <v>510</v>
      </c>
      <c r="AX34" s="77" t="s">
        <v>511</v>
      </c>
      <c r="AY34" s="77" t="s">
        <v>512</v>
      </c>
      <c r="AZ34" s="77" t="s">
        <v>11</v>
      </c>
      <c r="BB34" s="77" t="s">
        <v>513</v>
      </c>
      <c r="BC34" s="77" t="s">
        <v>514</v>
      </c>
      <c r="BD34" s="77" t="s">
        <v>517</v>
      </c>
      <c r="BE34" s="77" t="s">
        <v>518</v>
      </c>
      <c r="BF34" s="77" t="s">
        <v>516</v>
      </c>
      <c r="BG34" s="77" t="s">
        <v>519</v>
      </c>
      <c r="BH34" s="77" t="s">
        <v>520</v>
      </c>
      <c r="BI34" s="77" t="s">
        <v>5</v>
      </c>
      <c r="BJ34" s="77" t="s">
        <v>521</v>
      </c>
      <c r="BK34" s="77" t="s">
        <v>525</v>
      </c>
      <c r="BL34" s="77" t="s">
        <v>524</v>
      </c>
      <c r="BM34" s="77" t="s">
        <v>528</v>
      </c>
      <c r="BN34" s="77" t="s">
        <v>513</v>
      </c>
      <c r="BO34" s="77" t="s">
        <v>517</v>
      </c>
      <c r="BP34" s="77" t="s">
        <v>516</v>
      </c>
      <c r="BQ34" s="77" t="s">
        <v>519</v>
      </c>
      <c r="BR34" s="77" t="s">
        <v>525</v>
      </c>
      <c r="BS34" s="77" t="s">
        <v>524</v>
      </c>
      <c r="BU34" s="77" t="s">
        <v>5</v>
      </c>
      <c r="BV34" s="77" t="s">
        <v>7</v>
      </c>
      <c r="BW34" s="77" t="s">
        <v>4</v>
      </c>
      <c r="BX34" s="77" t="s">
        <v>10</v>
      </c>
      <c r="BY34" s="77" t="s">
        <v>9</v>
      </c>
      <c r="BZ34" s="77" t="s">
        <v>3</v>
      </c>
      <c r="CA34" s="77" t="s">
        <v>6</v>
      </c>
      <c r="CB34" s="77" t="s">
        <v>26</v>
      </c>
      <c r="CC34" s="77" t="s">
        <v>13</v>
      </c>
      <c r="CD34" s="77" t="s">
        <v>35</v>
      </c>
      <c r="CE34" s="77" t="s">
        <v>8</v>
      </c>
      <c r="CF34" s="77" t="s">
        <v>11</v>
      </c>
      <c r="CG34" s="77" t="s">
        <v>12</v>
      </c>
      <c r="CI34" s="77" t="s">
        <v>5</v>
      </c>
      <c r="CJ34" s="77" t="s">
        <v>7</v>
      </c>
      <c r="CK34" s="77" t="s">
        <v>4</v>
      </c>
      <c r="CL34" s="77" t="s">
        <v>508</v>
      </c>
      <c r="CM34" s="77" t="s">
        <v>9</v>
      </c>
      <c r="CN34" s="77" t="s">
        <v>3</v>
      </c>
      <c r="CO34" s="77" t="s">
        <v>6</v>
      </c>
      <c r="CP34" s="77" t="s">
        <v>509</v>
      </c>
      <c r="CQ34" s="77" t="s">
        <v>510</v>
      </c>
      <c r="CR34" s="77" t="s">
        <v>511</v>
      </c>
      <c r="CS34" s="77" t="s">
        <v>512</v>
      </c>
      <c r="CT34" s="77" t="s">
        <v>11</v>
      </c>
      <c r="CV34" s="77" t="s">
        <v>513</v>
      </c>
      <c r="CW34" s="77" t="s">
        <v>514</v>
      </c>
      <c r="CX34" s="77" t="s">
        <v>517</v>
      </c>
      <c r="CY34" s="77" t="s">
        <v>518</v>
      </c>
      <c r="CZ34" s="77" t="s">
        <v>516</v>
      </c>
      <c r="DA34" s="77" t="s">
        <v>519</v>
      </c>
      <c r="DB34" s="77" t="s">
        <v>520</v>
      </c>
      <c r="DC34" s="77" t="s">
        <v>5</v>
      </c>
      <c r="DD34" s="77" t="s">
        <v>521</v>
      </c>
      <c r="DE34" s="77" t="s">
        <v>525</v>
      </c>
      <c r="DF34" s="77" t="s">
        <v>524</v>
      </c>
      <c r="DG34" s="77" t="s">
        <v>528</v>
      </c>
      <c r="DH34" s="77" t="s">
        <v>513</v>
      </c>
      <c r="DI34" s="77" t="s">
        <v>517</v>
      </c>
      <c r="DJ34" s="77" t="s">
        <v>516</v>
      </c>
      <c r="DK34" s="77" t="s">
        <v>519</v>
      </c>
      <c r="DL34" s="77" t="s">
        <v>525</v>
      </c>
      <c r="DM34" s="77" t="s">
        <v>524</v>
      </c>
      <c r="DN34" s="77"/>
      <c r="DO34" s="77" t="s">
        <v>532</v>
      </c>
      <c r="DP34" s="77" t="s">
        <v>519</v>
      </c>
      <c r="DQ34" s="77" t="s">
        <v>525</v>
      </c>
      <c r="DR34" s="77" t="s">
        <v>524</v>
      </c>
    </row>
    <row r="35" spans="1:122" x14ac:dyDescent="0.25">
      <c r="A35" s="78">
        <f t="shared" si="1"/>
        <v>30</v>
      </c>
      <c r="B35" s="82" t="str">
        <f t="shared" si="2"/>
        <v>30 semi Elements</v>
      </c>
      <c r="C35" s="2" t="s">
        <v>0</v>
      </c>
      <c r="D35" s="3" t="s">
        <v>1</v>
      </c>
      <c r="E35" s="2" t="s">
        <v>2</v>
      </c>
      <c r="F35" s="80" t="str">
        <f t="shared" si="0"/>
        <v>30 Quant Elements</v>
      </c>
      <c r="G35" s="2" t="s">
        <v>0</v>
      </c>
      <c r="H35" s="3" t="s">
        <v>1</v>
      </c>
      <c r="I35" s="2" t="s">
        <v>2</v>
      </c>
      <c r="K35" s="62">
        <v>10</v>
      </c>
      <c r="L35" s="62">
        <v>39.6</v>
      </c>
      <c r="M35" s="62">
        <v>0.111</v>
      </c>
      <c r="N35" s="62">
        <v>14.73</v>
      </c>
      <c r="O35" s="62">
        <v>12.26</v>
      </c>
      <c r="P35" s="62">
        <v>0.16930000000000001</v>
      </c>
      <c r="Q35" s="62">
        <v>21.25</v>
      </c>
      <c r="R35" s="62">
        <v>11.19</v>
      </c>
      <c r="S35" s="62">
        <v>0.39689999999999998</v>
      </c>
      <c r="T35"/>
      <c r="U35"/>
      <c r="V35" s="62">
        <v>0.15160000000000001</v>
      </c>
      <c r="W35" s="62">
        <v>0.1447</v>
      </c>
      <c r="X35" s="62">
        <v>7</v>
      </c>
      <c r="Y35" s="62">
        <f>SUM(L35:W35)</f>
        <v>100.00350000000002</v>
      </c>
      <c r="AA35" s="62">
        <f>L35*100/$Y35</f>
        <v>39.598614048508296</v>
      </c>
      <c r="AB35" s="62">
        <f t="shared" ref="AB35:AL35" si="91">M35*100/$Y35</f>
        <v>0.11099611513597021</v>
      </c>
      <c r="AC35" s="62">
        <f t="shared" si="91"/>
        <v>14.729484468043616</v>
      </c>
      <c r="AD35" s="62">
        <f t="shared" si="91"/>
        <v>12.259570915017973</v>
      </c>
      <c r="AE35" s="62">
        <f t="shared" si="91"/>
        <v>0.16929407470738522</v>
      </c>
      <c r="AF35" s="62">
        <f t="shared" si="91"/>
        <v>21.249256276030334</v>
      </c>
      <c r="AG35" s="62">
        <f t="shared" si="91"/>
        <v>11.189608363707269</v>
      </c>
      <c r="AH35" s="62">
        <f t="shared" si="91"/>
        <v>0.39688610898618537</v>
      </c>
      <c r="AI35" s="62">
        <f t="shared" si="91"/>
        <v>0</v>
      </c>
      <c r="AJ35" s="62">
        <f t="shared" si="91"/>
        <v>0</v>
      </c>
      <c r="AK35" s="62">
        <f t="shared" si="91"/>
        <v>0.15159469418570348</v>
      </c>
      <c r="AL35" s="62">
        <f t="shared" si="91"/>
        <v>0.14469493567725125</v>
      </c>
      <c r="AM35" s="62">
        <f>SUM(AA35:AL35)</f>
        <v>99.999999999999972</v>
      </c>
      <c r="AO35" s="62">
        <f t="shared" ref="AO35" si="92">AA35/60.085</f>
        <v>0.65904325619552795</v>
      </c>
      <c r="AP35" s="62">
        <f t="shared" ref="AP35" si="93">AB35/79.87</f>
        <v>1.3897097174905497E-3</v>
      </c>
      <c r="AQ35" s="62">
        <f t="shared" ref="AQ35" si="94">IF(AC35&gt;0,AC35/101.96,#N/A)</f>
        <v>0.14446336277014141</v>
      </c>
      <c r="AR35" s="62">
        <f t="shared" ref="AR35" si="95">2*AD35/159.7</f>
        <v>0.15353250989377551</v>
      </c>
      <c r="AS35" s="62">
        <f t="shared" ref="AS35" si="96">AE35/70.94</f>
        <v>2.3864402975385568E-3</v>
      </c>
      <c r="AT35" s="62">
        <f t="shared" ref="AT35" si="97">AF35/40.3044</f>
        <v>0.52721926826922949</v>
      </c>
      <c r="AU35" s="62">
        <f t="shared" ref="AU35" si="98">AG35/56.08</f>
        <v>0.19952939307609252</v>
      </c>
      <c r="AV35" s="62">
        <f>IF(AH35&gt;0,2*AH35/61.98,0)</f>
        <v>1.2806908970189913E-2</v>
      </c>
      <c r="AW35" s="62">
        <f t="shared" ref="AW35" si="99">2*AI35/94.2</f>
        <v>0</v>
      </c>
      <c r="AX35" s="62">
        <f t="shared" ref="AX35" si="100">2*AJ35/141.94</f>
        <v>0</v>
      </c>
      <c r="AY35" s="62">
        <f t="shared" ref="AY35" si="101">2*AK35/152</f>
        <v>1.9946670287592561E-3</v>
      </c>
      <c r="AZ35" s="62">
        <f t="shared" ref="AZ35" si="102">AL35/74.69</f>
        <v>1.9372732049437844E-3</v>
      </c>
      <c r="BB35" s="62">
        <f t="shared" ref="BB35" si="103">IF(AR35&gt;AP35,AP35,#N/A)</f>
        <v>1.3897097174905497E-3</v>
      </c>
      <c r="BC35" s="62">
        <f t="shared" ref="BC35" si="104">AR35-BB35</f>
        <v>0.15214280017628495</v>
      </c>
      <c r="BD35" s="62">
        <f t="shared" ref="BD35" si="105">IF(AV35&gt;0,AV35,0)</f>
        <v>1.2806908970189913E-2</v>
      </c>
      <c r="BE35" s="62">
        <f t="shared" ref="BE35" si="106">AQ35-BD35</f>
        <v>0.1316564537999515</v>
      </c>
      <c r="BF35" s="62">
        <f>BE35/2</f>
        <v>6.582822689997575E-2</v>
      </c>
      <c r="BG35" s="62">
        <f t="shared" ref="BG35" si="107">AU35-BF35</f>
        <v>0.13370116617611677</v>
      </c>
      <c r="BH35" s="62">
        <f t="shared" ref="BH35" si="108">BC35+AS35+AT35-BG35</f>
        <v>0.54804734256693632</v>
      </c>
      <c r="BI35" s="62">
        <f t="shared" ref="BI35" si="109">AO35-2*BG35-2*BG35-2*BF35-3*BD35</f>
        <v>-4.5838589219460373E-2</v>
      </c>
      <c r="BJ35" s="62">
        <f t="shared" ref="BJ35" si="110">BH35/BI35</f>
        <v>-11.956025521271226</v>
      </c>
      <c r="BK35" s="62">
        <f t="shared" ref="BK35" si="111">(BJ35-1)*BI35</f>
        <v>0.5938859317863967</v>
      </c>
      <c r="BL35" s="62">
        <f t="shared" ref="BL35" si="112">BI35-BK35</f>
        <v>-0.63972452100585708</v>
      </c>
      <c r="BM35" s="62">
        <f t="shared" ref="BM35" si="113">BB35+BD35+BF35+BG35+BK35+BL35</f>
        <v>0.16788742254431255</v>
      </c>
      <c r="BN35" s="62">
        <f t="shared" ref="BN35" si="114">BB35/BM35*100</f>
        <v>0.82776285229094326</v>
      </c>
      <c r="BO35" s="62">
        <f t="shared" ref="BO35" si="115">BD35/BM35*100</f>
        <v>7.6282718360332389</v>
      </c>
      <c r="BP35" s="114">
        <f t="shared" ref="BP35" si="116">BF35/BM35*100</f>
        <v>39.209742994655187</v>
      </c>
      <c r="BQ35" s="114">
        <f t="shared" ref="BQ35" si="117">BG35/BM35*100</f>
        <v>79.637392813525025</v>
      </c>
      <c r="BR35" s="114">
        <f t="shared" ref="BR35" si="118">BK35/BM35*100</f>
        <v>353.74057376433024</v>
      </c>
      <c r="BS35" s="114">
        <f t="shared" ref="BS35" si="119">BL35/BM35*100</f>
        <v>-381.04374426083456</v>
      </c>
      <c r="BU35" s="62">
        <f>1.204*AA35-5.3657</f>
        <v>42.311031314403991</v>
      </c>
      <c r="BV35" s="62">
        <f>AB35</f>
        <v>0.11099611513597021</v>
      </c>
      <c r="BW35" s="62">
        <f>0.9358*AC35-0.6044</f>
        <v>13.179451565195215</v>
      </c>
      <c r="BX35" s="62">
        <f>AD35</f>
        <v>12.259570915017973</v>
      </c>
      <c r="BY35" s="62">
        <f>AE35</f>
        <v>0.16929407470738522</v>
      </c>
      <c r="BZ35" s="62">
        <f>0.9925*AF35+0.3272</f>
        <v>21.417086853960107</v>
      </c>
      <c r="CA35" s="62">
        <f>0.9664*AG35+0.0295</f>
        <v>10.843137522686705</v>
      </c>
      <c r="CB35" s="62">
        <f>AH35</f>
        <v>0.39688610898618537</v>
      </c>
      <c r="CC35" s="62">
        <f t="shared" ref="CC35:CD35" si="120">AI35</f>
        <v>0</v>
      </c>
      <c r="CD35" s="62">
        <f t="shared" si="120"/>
        <v>0</v>
      </c>
      <c r="CE35" s="62">
        <f>0.8062*AK35+0.0034</f>
        <v>0.12561564245251414</v>
      </c>
      <c r="CF35" s="62">
        <f>0.7822*AL35-0.0326</f>
        <v>8.0580378686745946E-2</v>
      </c>
      <c r="CG35" s="62">
        <f>AM35</f>
        <v>99.999999999999972</v>
      </c>
      <c r="CI35" s="62">
        <f t="shared" ref="CI35" si="121">BU35/60.085</f>
        <v>0.70418625804117485</v>
      </c>
      <c r="CJ35" s="62">
        <f t="shared" ref="CJ35" si="122">BV35/79.87</f>
        <v>1.3897097174905497E-3</v>
      </c>
      <c r="CK35" s="62">
        <f t="shared" ref="CK35" si="123">IF(BW35&gt;0,BW35/101.96,#N/A)</f>
        <v>0.12926100005095348</v>
      </c>
      <c r="CL35" s="62">
        <f t="shared" ref="CL35" si="124">2*BX35/159.7</f>
        <v>0.15353250989377551</v>
      </c>
      <c r="CM35" s="62">
        <f t="shared" ref="CM35" si="125">BY35/70.94</f>
        <v>2.3864402975385568E-3</v>
      </c>
      <c r="CN35" s="62">
        <f t="shared" ref="CN35" si="126">BZ35/40.3044</f>
        <v>0.53138334410039867</v>
      </c>
      <c r="CO35" s="62">
        <f t="shared" ref="CO35" si="127">CA35/56.08</f>
        <v>0.19335123970554038</v>
      </c>
      <c r="CP35" s="62">
        <f>IF(CB35&gt;0,2*CB35/61.98,0)</f>
        <v>1.2806908970189913E-2</v>
      </c>
      <c r="CQ35" s="62">
        <f t="shared" ref="CQ35" si="128">2*CC35/94.2</f>
        <v>0</v>
      </c>
      <c r="CR35" s="62">
        <f t="shared" ref="CR35" si="129">2*CD35/141.94</f>
        <v>0</v>
      </c>
      <c r="CS35" s="62">
        <f t="shared" ref="CS35" si="130">2*CE35/152</f>
        <v>1.6528374006909755E-3</v>
      </c>
      <c r="CT35" s="62">
        <f t="shared" ref="CT35" si="131">CF35/74.69</f>
        <v>1.0788643551579321E-3</v>
      </c>
      <c r="CV35" s="62">
        <f t="shared" ref="CV35" si="132">IF(CL35&gt;CJ35,CJ35,#N/A)</f>
        <v>1.3897097174905497E-3</v>
      </c>
      <c r="CW35" s="62">
        <f t="shared" ref="CW35" si="133">CL35-CV35</f>
        <v>0.15214280017628495</v>
      </c>
      <c r="CX35" s="62">
        <f t="shared" ref="CX35" si="134">IF(CP35&gt;0,CP35,0)</f>
        <v>1.2806908970189913E-2</v>
      </c>
      <c r="CY35" s="62">
        <f t="shared" ref="CY35" si="135">CK35-CX35</f>
        <v>0.11645409108076357</v>
      </c>
      <c r="CZ35" s="62">
        <f t="shared" ref="CZ35:CZ58" si="136">CY35/2</f>
        <v>5.8227045540381786E-2</v>
      </c>
      <c r="DA35" s="62">
        <f t="shared" ref="DA35" si="137">CO35-CZ35</f>
        <v>0.13512419416515858</v>
      </c>
      <c r="DB35" s="62">
        <f t="shared" ref="DB35" si="138">CW35+CM35+CN35-DA35</f>
        <v>0.55078839040906358</v>
      </c>
      <c r="DC35" s="62">
        <f t="shared" ref="DC35" si="139">CI35-2*DA35-2*DA35-2*CZ35-3*CX35</f>
        <v>8.8146633892072015E-3</v>
      </c>
      <c r="DD35" s="62">
        <f t="shared" ref="DD35" si="140">DB35/DC35</f>
        <v>62.485470640144541</v>
      </c>
      <c r="DE35" s="62">
        <f t="shared" ref="DE35" si="141">(DD35-1)*DC35</f>
        <v>0.54197372701985636</v>
      </c>
      <c r="DF35" s="62">
        <f t="shared" ref="DF35" si="142">DC35-DE35</f>
        <v>-0.53315906363064913</v>
      </c>
      <c r="DG35" s="62">
        <f t="shared" ref="DG35" si="143">CV35+CX35+CZ35+DA35+DE35+DF35</f>
        <v>0.2163625217824281</v>
      </c>
      <c r="DH35" s="62">
        <f t="shared" ref="DH35" si="144">CV35/DG35*100</f>
        <v>0.64230611939716031</v>
      </c>
      <c r="DI35" s="62">
        <f t="shared" ref="DI35" si="145">CX35/DG35*100</f>
        <v>5.9191901003392857</v>
      </c>
      <c r="DJ35" s="114">
        <f t="shared" ref="DJ35" si="146">CZ35/DG35*100</f>
        <v>26.911798337668802</v>
      </c>
      <c r="DK35" s="114">
        <f t="shared" ref="DK35" si="147">DA35/DG35*100</f>
        <v>62.452680368108325</v>
      </c>
      <c r="DL35" s="114">
        <f t="shared" ref="DL35" si="148">DE35/DG35*100</f>
        <v>250.4933491045457</v>
      </c>
      <c r="DM35" s="114">
        <f t="shared" ref="DM35" si="149">DF35/DG35*100</f>
        <v>-246.4193240300593</v>
      </c>
      <c r="DN35" s="114"/>
      <c r="DO35" s="114">
        <f>DJ35</f>
        <v>26.911798337668802</v>
      </c>
      <c r="DP35" s="114">
        <f>DK35+DJ35</f>
        <v>89.364478705777131</v>
      </c>
      <c r="DQ35" s="114">
        <f>DL35-2*DJ35</f>
        <v>196.6697524292081</v>
      </c>
      <c r="DR35" s="114">
        <f>DM35+DJ35</f>
        <v>-219.50752569239049</v>
      </c>
    </row>
    <row r="36" spans="1:122" x14ac:dyDescent="0.25">
      <c r="A36" s="78">
        <f t="shared" si="1"/>
        <v>30</v>
      </c>
      <c r="B36" s="82" t="str">
        <f t="shared" si="2"/>
        <v>30 semi Na2O</v>
      </c>
      <c r="C36" s="13" t="s">
        <v>26</v>
      </c>
      <c r="D36" s="5">
        <v>0.99099999999999999</v>
      </c>
      <c r="E36" s="6">
        <f>D36*(100-D$48)/100</f>
        <v>0.96126999999999996</v>
      </c>
      <c r="F36" s="80" t="str">
        <f t="shared" si="0"/>
        <v>30 Quant SiO2</v>
      </c>
      <c r="G36" s="13" t="s">
        <v>5</v>
      </c>
      <c r="H36" s="5">
        <v>46.753</v>
      </c>
      <c r="I36" s="38">
        <f>H36*(100-H$46)/100</f>
        <v>45.350410000000004</v>
      </c>
      <c r="K36" s="62">
        <v>20</v>
      </c>
      <c r="L36" s="62">
        <v>41.17</v>
      </c>
      <c r="M36" s="62">
        <v>0.19120000000000001</v>
      </c>
      <c r="N36" s="62">
        <v>10.73</v>
      </c>
      <c r="O36" s="62">
        <v>12.56</v>
      </c>
      <c r="P36" s="62">
        <v>0.1971</v>
      </c>
      <c r="Q36" s="62">
        <v>22.36</v>
      </c>
      <c r="R36" s="62">
        <v>12.05</v>
      </c>
      <c r="S36" s="62">
        <v>0.3024</v>
      </c>
      <c r="T36" s="62">
        <v>3.279E-2</v>
      </c>
      <c r="U36"/>
      <c r="V36" s="62">
        <v>0.27960000000000002</v>
      </c>
      <c r="W36" s="62">
        <v>0.11749999999999999</v>
      </c>
      <c r="X36" s="62">
        <v>7</v>
      </c>
      <c r="Y36" s="62">
        <f t="shared" ref="Y36:Y58" si="150">SUM(L36:W36)</f>
        <v>99.990590000000026</v>
      </c>
      <c r="AA36" s="62">
        <f t="shared" ref="AA36:AA58" si="151">L36*100/$Y36</f>
        <v>41.173874461586827</v>
      </c>
      <c r="AB36" s="62">
        <f t="shared" ref="AB36:AB58" si="152">M36*100/$Y36</f>
        <v>0.19121799361319897</v>
      </c>
      <c r="AC36" s="62">
        <f t="shared" ref="AC36:AC58" si="153">N36*100/$Y36</f>
        <v>10.73100978802105</v>
      </c>
      <c r="AD36" s="62">
        <f t="shared" ref="AD36:AD58" si="154">O36*100/$Y36</f>
        <v>12.561182007226877</v>
      </c>
      <c r="AE36" s="62">
        <f t="shared" ref="AE36:AE58" si="155">P36*100/$Y36</f>
        <v>0.19711854885544725</v>
      </c>
      <c r="AF36" s="62">
        <f t="shared" ref="AF36:AF58" si="156">Q36*100/$Y36</f>
        <v>22.362104274012179</v>
      </c>
      <c r="AG36" s="62">
        <f t="shared" ref="AG36:AG58" si="157">R36*100/$Y36</f>
        <v>12.051134011710499</v>
      </c>
      <c r="AH36" s="62">
        <f t="shared" ref="AH36:AH58" si="158">S36*100/$Y36</f>
        <v>0.30242845851794647</v>
      </c>
      <c r="AI36" s="62">
        <f t="shared" ref="AI36:AI58" si="159">T36*100/$Y36</f>
        <v>3.2793085829376532E-2</v>
      </c>
      <c r="AJ36" s="62">
        <f t="shared" ref="AJ36:AJ58" si="160">U36*100/$Y36</f>
        <v>0</v>
      </c>
      <c r="AK36" s="62">
        <f t="shared" ref="AK36:AK58" si="161">V36*100/$Y36</f>
        <v>0.27962631283603778</v>
      </c>
      <c r="AL36" s="62">
        <f t="shared" ref="AL36:AL58" si="162">W36*100/$Y36</f>
        <v>0.11751105779053805</v>
      </c>
      <c r="AM36" s="62">
        <f t="shared" ref="AM36:AM58" si="163">SUM(AA36:AL36)</f>
        <v>100</v>
      </c>
      <c r="AO36" s="62">
        <f t="shared" ref="AO36:AO58" si="164">AA36/60.085</f>
        <v>0.68526045538132352</v>
      </c>
      <c r="AP36" s="62">
        <f t="shared" ref="AP36:AP58" si="165">AB36/79.87</f>
        <v>2.3941153576211211E-3</v>
      </c>
      <c r="AQ36" s="62">
        <f t="shared" ref="AQ36:AQ58" si="166">IF(AC36&gt;0,AC36/101.96,#N/A)</f>
        <v>0.10524725174598912</v>
      </c>
      <c r="AR36" s="62">
        <f t="shared" ref="AR36:AR58" si="167">2*AD36/159.7</f>
        <v>0.15730973083565283</v>
      </c>
      <c r="AS36" s="62">
        <f t="shared" ref="AS36:AS58" si="168">AE36/70.94</f>
        <v>2.7786657577593354E-3</v>
      </c>
      <c r="AT36" s="62">
        <f t="shared" ref="AT36:AT58" si="169">AF36/40.3044</f>
        <v>0.55483034790276442</v>
      </c>
      <c r="AU36" s="62">
        <f t="shared" ref="AU36:AU58" si="170">AG36/56.08</f>
        <v>0.21489183330439549</v>
      </c>
      <c r="AV36" s="62">
        <f t="shared" ref="AV36:AV58" si="171">IF(AH36&gt;0,2*AH36/61.98,0)</f>
        <v>9.7589047601789776E-3</v>
      </c>
      <c r="AW36" s="62">
        <f t="shared" ref="AW36:AW58" si="172">2*AI36/94.2</f>
        <v>6.9624386049631703E-4</v>
      </c>
      <c r="AX36" s="62">
        <f t="shared" ref="AX36:AX58" si="173">2*AJ36/141.94</f>
        <v>0</v>
      </c>
      <c r="AY36" s="62">
        <f t="shared" ref="AY36:AY58" si="174">2*AK36/152</f>
        <v>3.6792935899478654E-3</v>
      </c>
      <c r="AZ36" s="62">
        <f t="shared" ref="AZ36:AZ58" si="175">AL36/74.69</f>
        <v>1.5733171480859292E-3</v>
      </c>
      <c r="BB36" s="62">
        <f t="shared" ref="BB36:BB58" si="176">IF(AR36&gt;AP36,AP36,#N/A)</f>
        <v>2.3941153576211211E-3</v>
      </c>
      <c r="BC36" s="62">
        <f t="shared" ref="BC36:BC58" si="177">AR36-BB36</f>
        <v>0.1549156154780317</v>
      </c>
      <c r="BD36" s="62">
        <f t="shared" ref="BD36:BD58" si="178">IF(AV36&gt;0,AV36,0)</f>
        <v>9.7589047601789776E-3</v>
      </c>
      <c r="BE36" s="62">
        <f t="shared" ref="BE36:BE58" si="179">AQ36-BD36</f>
        <v>9.5488346985810144E-2</v>
      </c>
      <c r="BF36" s="62">
        <f t="shared" ref="BF36:BF58" si="180">BE36/2</f>
        <v>4.7744173492905072E-2</v>
      </c>
      <c r="BG36" s="62">
        <f t="shared" ref="BG36:BG58" si="181">AU36-BF36</f>
        <v>0.16714765981149041</v>
      </c>
      <c r="BH36" s="62">
        <f t="shared" ref="BH36:BH58" si="182">BC36+AS36+AT36-BG36</f>
        <v>0.54537696932706503</v>
      </c>
      <c r="BI36" s="62">
        <f t="shared" ref="BI36:BI58" si="183">AO36-2*BG36-2*BG36-2*BF36-3*BD36</f>
        <v>-0.10809524513098519</v>
      </c>
      <c r="BJ36" s="62">
        <f t="shared" ref="BJ36:BJ58" si="184">BH36/BI36</f>
        <v>-5.0453372733111488</v>
      </c>
      <c r="BK36" s="62">
        <f t="shared" ref="BK36:BK58" si="185">(BJ36-1)*BI36</f>
        <v>0.65347221445805026</v>
      </c>
      <c r="BL36" s="62">
        <f t="shared" ref="BL36:BL58" si="186">BI36-BK36</f>
        <v>-0.76156745958903549</v>
      </c>
      <c r="BM36" s="62">
        <f t="shared" ref="BM36:BM58" si="187">BB36+BD36+BF36+BG36+BK36+BL36</f>
        <v>0.11894960829121037</v>
      </c>
      <c r="BN36" s="62">
        <f t="shared" ref="BN36:BN58" si="188">BB36/BM36*100</f>
        <v>2.0127139483804681</v>
      </c>
      <c r="BO36" s="62">
        <f t="shared" ref="BO36:BO58" si="189">BD36/BM36*100</f>
        <v>8.2042344656464916</v>
      </c>
      <c r="BP36" s="114">
        <f t="shared" ref="BP36:BP58" si="190">BF36/BM36*100</f>
        <v>40.138151086650588</v>
      </c>
      <c r="BQ36" s="114">
        <f t="shared" ref="BQ36:BQ58" si="191">BG36/BM36*100</f>
        <v>140.51972277393497</v>
      </c>
      <c r="BR36" s="114">
        <f t="shared" ref="BR36:BR58" si="192">BK36/BM36*100</f>
        <v>549.36895030224139</v>
      </c>
      <c r="BS36" s="114">
        <f t="shared" ref="BS36:BS58" si="193">BL36/BM36*100</f>
        <v>-640.24377257685387</v>
      </c>
      <c r="BU36" s="62">
        <f t="shared" ref="BU36:BU58" si="194">1.204*AA36-5.3657</f>
        <v>44.207644851750544</v>
      </c>
      <c r="BV36" s="62">
        <f t="shared" ref="BV36:BV58" si="195">AB36</f>
        <v>0.19121799361319897</v>
      </c>
      <c r="BW36" s="62">
        <f t="shared" ref="BW36:BW58" si="196">0.9358*AC36-0.6044</f>
        <v>9.4376789596300981</v>
      </c>
      <c r="BX36" s="62">
        <f t="shared" ref="BX36:BX58" si="197">AD36</f>
        <v>12.561182007226877</v>
      </c>
      <c r="BY36" s="62">
        <f t="shared" ref="BY36:BY58" si="198">AE36</f>
        <v>0.19711854885544725</v>
      </c>
      <c r="BZ36" s="62">
        <f t="shared" ref="BZ36:BZ58" si="199">0.9925*AF36+0.3272</f>
        <v>22.52158849195709</v>
      </c>
      <c r="CA36" s="62">
        <f t="shared" ref="CA36:CA58" si="200">0.9664*AG36+0.0295</f>
        <v>11.675715908917027</v>
      </c>
      <c r="CB36" s="62">
        <f t="shared" ref="CB36:CB58" si="201">AH36</f>
        <v>0.30242845851794647</v>
      </c>
      <c r="CC36" s="62">
        <f t="shared" ref="CC36:CC58" si="202">AI36</f>
        <v>3.2793085829376532E-2</v>
      </c>
      <c r="CD36" s="62">
        <f t="shared" ref="CD36:CD58" si="203">AJ36</f>
        <v>0</v>
      </c>
      <c r="CE36" s="62">
        <f t="shared" ref="CE36:CE58" si="204">0.8062*AK36+0.0034</f>
        <v>0.22883473340841365</v>
      </c>
      <c r="CF36" s="62">
        <f t="shared" ref="CF36:CF58" si="205">0.7822*AL36-0.0326</f>
        <v>5.9317149403758866E-2</v>
      </c>
      <c r="CG36" s="62">
        <f t="shared" ref="CG36:CG58" si="206">AM36</f>
        <v>100</v>
      </c>
      <c r="CI36" s="62">
        <f t="shared" ref="CI36:CI58" si="207">BU36/60.085</f>
        <v>0.73575176586087288</v>
      </c>
      <c r="CJ36" s="62">
        <f t="shared" ref="CJ36:CJ58" si="208">BV36/79.87</f>
        <v>2.3941153576211211E-3</v>
      </c>
      <c r="CK36" s="62">
        <f t="shared" ref="CK36:CK58" si="209">IF(BW36&gt;0,BW36/101.96,#N/A)</f>
        <v>9.2562563354551777E-2</v>
      </c>
      <c r="CL36" s="62">
        <f t="shared" ref="CL36:CL58" si="210">2*BX36/159.7</f>
        <v>0.15730973083565283</v>
      </c>
      <c r="CM36" s="62">
        <f t="shared" ref="CM36:CM58" si="211">BY36/70.94</f>
        <v>2.7786657577593354E-3</v>
      </c>
      <c r="CN36" s="62">
        <f t="shared" ref="CN36:CN58" si="212">BZ36/40.3044</f>
        <v>0.55878734063668212</v>
      </c>
      <c r="CO36" s="62">
        <f t="shared" ref="CO36:CO58" si="213">CA36/56.08</f>
        <v>0.2081975019421724</v>
      </c>
      <c r="CP36" s="62">
        <f t="shared" ref="CP36:CP58" si="214">IF(CB36&gt;0,2*CB36/61.98,0)</f>
        <v>9.7589047601789776E-3</v>
      </c>
      <c r="CQ36" s="62">
        <f t="shared" ref="CQ36:CQ58" si="215">2*CC36/94.2</f>
        <v>6.9624386049631703E-4</v>
      </c>
      <c r="CR36" s="62">
        <f t="shared" ref="CR36:CR58" si="216">2*CD36/141.94</f>
        <v>0</v>
      </c>
      <c r="CS36" s="62">
        <f t="shared" ref="CS36:CS58" si="217">2*CE36/152</f>
        <v>3.0109833343212322E-3</v>
      </c>
      <c r="CT36" s="62">
        <f t="shared" ref="CT36:CT58" si="218">CF36/74.69</f>
        <v>7.9417792748371762E-4</v>
      </c>
      <c r="CV36" s="62">
        <f t="shared" ref="CV36:CV58" si="219">IF(CL36&gt;CJ36,CJ36,#N/A)</f>
        <v>2.3941153576211211E-3</v>
      </c>
      <c r="CW36" s="62">
        <f t="shared" ref="CW36:CW58" si="220">CL36-CV36</f>
        <v>0.1549156154780317</v>
      </c>
      <c r="CX36" s="62">
        <f t="shared" ref="CX36:CX58" si="221">IF(CP36&gt;0,CP36,0)</f>
        <v>9.7589047601789776E-3</v>
      </c>
      <c r="CY36" s="62">
        <f t="shared" ref="CY36:CY58" si="222">CK36-CX36</f>
        <v>8.2803658594372803E-2</v>
      </c>
      <c r="CZ36" s="62">
        <f t="shared" si="136"/>
        <v>4.1401829297186402E-2</v>
      </c>
      <c r="DA36" s="62">
        <f t="shared" ref="DA36:DA58" si="223">CO36-CZ36</f>
        <v>0.16679567264498601</v>
      </c>
      <c r="DB36" s="62">
        <f t="shared" ref="DB36:DB58" si="224">CW36+CM36+CN36-DA36</f>
        <v>0.54968594922748726</v>
      </c>
      <c r="DC36" s="62">
        <f t="shared" ref="DC36:DC58" si="225">CI36-2*DA36-2*DA36-2*CZ36-3*CX36</f>
        <v>-4.3511297593980924E-2</v>
      </c>
      <c r="DD36" s="62">
        <f t="shared" ref="DD36:DD58" si="226">DB36/DC36</f>
        <v>-12.633177579689724</v>
      </c>
      <c r="DE36" s="62">
        <f t="shared" ref="DE36:DE58" si="227">(DD36-1)*DC36</f>
        <v>0.59319724682146813</v>
      </c>
      <c r="DF36" s="62">
        <f t="shared" ref="DF36:DF58" si="228">DC36-DE36</f>
        <v>-0.636708544415449</v>
      </c>
      <c r="DG36" s="62">
        <f t="shared" ref="DG36:DG58" si="229">CV36+CX36+CZ36+DA36+DE36+DF36</f>
        <v>0.17683922446599165</v>
      </c>
      <c r="DH36" s="62">
        <f t="shared" ref="DH36:DH58" si="230">CV36/DG36*100</f>
        <v>1.3538372862981758</v>
      </c>
      <c r="DI36" s="62">
        <f t="shared" ref="DI36:DI58" si="231">CX36/DG36*100</f>
        <v>5.518518184892705</v>
      </c>
      <c r="DJ36" s="114">
        <f t="shared" ref="DJ36:DJ58" si="232">CZ36/DG36*100</f>
        <v>23.412130098516961</v>
      </c>
      <c r="DK36" s="114">
        <f t="shared" ref="DK36:DK58" si="233">DA36/DG36*100</f>
        <v>94.320518057385442</v>
      </c>
      <c r="DL36" s="114">
        <f t="shared" ref="DL36:DL58" si="234">DE36/DG36*100</f>
        <v>335.44438379707282</v>
      </c>
      <c r="DM36" s="114">
        <f t="shared" ref="DM36:DM58" si="235">DF36/DG36*100</f>
        <v>-360.04938742416613</v>
      </c>
      <c r="DN36" s="114"/>
      <c r="DO36" s="114">
        <f t="shared" ref="DO36:DO58" si="236">DJ36</f>
        <v>23.412130098516961</v>
      </c>
      <c r="DP36" s="114">
        <f t="shared" ref="DP36:DP58" si="237">DK36+DJ36</f>
        <v>117.73264815590241</v>
      </c>
      <c r="DQ36" s="114">
        <f t="shared" ref="DQ36:DQ58" si="238">DL36-2*DJ36</f>
        <v>288.62012360003888</v>
      </c>
      <c r="DR36" s="114">
        <f t="shared" ref="DR36:DR58" si="239">DM36+DJ36</f>
        <v>-336.63725732564916</v>
      </c>
    </row>
    <row r="37" spans="1:122" x14ac:dyDescent="0.25">
      <c r="A37" s="78">
        <f t="shared" si="1"/>
        <v>30</v>
      </c>
      <c r="B37" s="82" t="str">
        <f t="shared" si="2"/>
        <v>30 semi MgO</v>
      </c>
      <c r="C37" s="13" t="s">
        <v>3</v>
      </c>
      <c r="D37" s="5">
        <v>10.41</v>
      </c>
      <c r="E37" s="6">
        <f t="shared" ref="E37:E47" si="240">D37*(100-D$48)/100</f>
        <v>10.0977</v>
      </c>
      <c r="F37" s="80" t="str">
        <f t="shared" ref="F37:F58" si="241">A37&amp;" Quant "&amp;G37</f>
        <v>30 Quant TiO2</v>
      </c>
      <c r="G37" s="13" t="s">
        <v>7</v>
      </c>
      <c r="H37" s="5">
        <v>0.19600000000000001</v>
      </c>
      <c r="I37" s="38">
        <f t="shared" ref="I37:I45" si="242">H37*(100-H$46)/100</f>
        <v>0.19012000000000001</v>
      </c>
      <c r="K37" s="62">
        <v>30</v>
      </c>
      <c r="L37" s="62">
        <v>42.96</v>
      </c>
      <c r="M37" s="62">
        <v>0.17299999999999999</v>
      </c>
      <c r="N37" s="62">
        <v>20.61</v>
      </c>
      <c r="O37" s="62">
        <v>5.6909999999999998</v>
      </c>
      <c r="P37" s="62">
        <v>0.1235</v>
      </c>
      <c r="Q37" s="62">
        <v>10.41</v>
      </c>
      <c r="R37" s="62">
        <v>18.760000000000002</v>
      </c>
      <c r="S37" s="62">
        <v>0.99099999999999999</v>
      </c>
      <c r="T37" s="62">
        <v>3.9759999999999997E-2</v>
      </c>
      <c r="U37" s="62">
        <v>1.512E-2</v>
      </c>
      <c r="V37" s="62">
        <v>0.16020000000000001</v>
      </c>
      <c r="W37" s="62">
        <v>6.1929999999999999E-2</v>
      </c>
      <c r="X37" s="62">
        <v>3</v>
      </c>
      <c r="Y37" s="62">
        <f t="shared" si="150"/>
        <v>99.99551000000001</v>
      </c>
      <c r="AA37" s="62">
        <f t="shared" si="151"/>
        <v>42.961928990611675</v>
      </c>
      <c r="AB37" s="62">
        <f t="shared" si="152"/>
        <v>0.17300776804878534</v>
      </c>
      <c r="AC37" s="62">
        <f t="shared" si="153"/>
        <v>20.610925430551831</v>
      </c>
      <c r="AD37" s="62">
        <f t="shared" si="154"/>
        <v>5.6912555373736273</v>
      </c>
      <c r="AE37" s="62">
        <f t="shared" si="155"/>
        <v>0.12350554539898839</v>
      </c>
      <c r="AF37" s="62">
        <f t="shared" si="156"/>
        <v>10.410467429987605</v>
      </c>
      <c r="AG37" s="62">
        <f t="shared" si="157"/>
        <v>18.760842361822046</v>
      </c>
      <c r="AH37" s="62">
        <f t="shared" si="158"/>
        <v>0.99104449789795546</v>
      </c>
      <c r="AI37" s="62">
        <f t="shared" si="159"/>
        <v>3.9761785304160149E-2</v>
      </c>
      <c r="AJ37" s="62">
        <f t="shared" si="160"/>
        <v>1.5120678918483439E-2</v>
      </c>
      <c r="AK37" s="62">
        <f t="shared" si="161"/>
        <v>0.16020719330297928</v>
      </c>
      <c r="AL37" s="62">
        <f t="shared" si="162"/>
        <v>6.1932780781857093E-2</v>
      </c>
      <c r="AM37" s="62">
        <f t="shared" si="163"/>
        <v>99.999999999999986</v>
      </c>
      <c r="AO37" s="62">
        <f t="shared" si="164"/>
        <v>0.71501920596840596</v>
      </c>
      <c r="AP37" s="62">
        <f t="shared" si="165"/>
        <v>2.1661170408011185E-3</v>
      </c>
      <c r="AQ37" s="62">
        <f t="shared" si="166"/>
        <v>0.20214716977787203</v>
      </c>
      <c r="AR37" s="62">
        <f t="shared" si="167"/>
        <v>7.1274333592656572E-2</v>
      </c>
      <c r="AS37" s="62">
        <f t="shared" si="168"/>
        <v>1.7409859796868959E-3</v>
      </c>
      <c r="AT37" s="62">
        <f t="shared" si="169"/>
        <v>0.25829605278797363</v>
      </c>
      <c r="AU37" s="62">
        <f t="shared" si="170"/>
        <v>0.33453713198684104</v>
      </c>
      <c r="AV37" s="62">
        <f t="shared" si="171"/>
        <v>3.1979493317133123E-2</v>
      </c>
      <c r="AW37" s="62">
        <f t="shared" si="172"/>
        <v>8.441992633579649E-4</v>
      </c>
      <c r="AX37" s="62">
        <f t="shared" si="173"/>
        <v>2.1305733293621866E-4</v>
      </c>
      <c r="AY37" s="62">
        <f t="shared" si="174"/>
        <v>2.1079893855655168E-3</v>
      </c>
      <c r="AZ37" s="62">
        <f t="shared" si="175"/>
        <v>8.2919776117093449E-4</v>
      </c>
      <c r="BB37" s="62">
        <f t="shared" si="176"/>
        <v>2.1661170408011185E-3</v>
      </c>
      <c r="BC37" s="62">
        <f t="shared" si="177"/>
        <v>6.910821655185545E-2</v>
      </c>
      <c r="BD37" s="62">
        <f t="shared" si="178"/>
        <v>3.1979493317133123E-2</v>
      </c>
      <c r="BE37" s="62">
        <f t="shared" si="179"/>
        <v>0.17016767646073891</v>
      </c>
      <c r="BF37" s="62">
        <f t="shared" si="180"/>
        <v>8.5083838230369455E-2</v>
      </c>
      <c r="BG37" s="62">
        <f t="shared" si="181"/>
        <v>0.24945329375647157</v>
      </c>
      <c r="BH37" s="62">
        <f t="shared" si="182"/>
        <v>7.9691961563044422E-2</v>
      </c>
      <c r="BI37" s="62">
        <f t="shared" si="183"/>
        <v>-0.54890012546961864</v>
      </c>
      <c r="BJ37" s="62">
        <f t="shared" si="184"/>
        <v>-0.14518481207280273</v>
      </c>
      <c r="BK37" s="62">
        <f t="shared" si="185"/>
        <v>0.62859208703266312</v>
      </c>
      <c r="BL37" s="62">
        <f t="shared" si="186"/>
        <v>-1.1774922125022818</v>
      </c>
      <c r="BM37" s="62">
        <f t="shared" si="187"/>
        <v>-0.18021738312484337</v>
      </c>
      <c r="BN37" s="62">
        <f t="shared" si="188"/>
        <v>-1.2019467840683091</v>
      </c>
      <c r="BO37" s="62">
        <f t="shared" si="189"/>
        <v>-17.744954877621169</v>
      </c>
      <c r="BP37" s="114">
        <f t="shared" si="190"/>
        <v>-47.211782101745797</v>
      </c>
      <c r="BQ37" s="114">
        <f t="shared" si="191"/>
        <v>-138.41799799282731</v>
      </c>
      <c r="BR37" s="114">
        <f t="shared" si="192"/>
        <v>-348.79659005880342</v>
      </c>
      <c r="BS37" s="114">
        <f t="shared" si="193"/>
        <v>653.373271815066</v>
      </c>
      <c r="BU37" s="62">
        <f t="shared" si="194"/>
        <v>46.360462504696457</v>
      </c>
      <c r="BV37" s="62">
        <f t="shared" si="195"/>
        <v>0.17300776804878534</v>
      </c>
      <c r="BW37" s="62">
        <f t="shared" si="196"/>
        <v>18.683304017910402</v>
      </c>
      <c r="BX37" s="62">
        <f t="shared" si="197"/>
        <v>5.6912555373736273</v>
      </c>
      <c r="BY37" s="62">
        <f t="shared" si="198"/>
        <v>0.12350554539898839</v>
      </c>
      <c r="BZ37" s="62">
        <f t="shared" si="199"/>
        <v>10.659588924262698</v>
      </c>
      <c r="CA37" s="62">
        <f t="shared" si="200"/>
        <v>18.159978058464826</v>
      </c>
      <c r="CB37" s="62">
        <f t="shared" si="201"/>
        <v>0.99104449789795546</v>
      </c>
      <c r="CC37" s="62">
        <f t="shared" si="202"/>
        <v>3.9761785304160149E-2</v>
      </c>
      <c r="CD37" s="62">
        <f t="shared" si="203"/>
        <v>1.5120678918483439E-2</v>
      </c>
      <c r="CE37" s="62">
        <f t="shared" si="204"/>
        <v>0.13255903924086188</v>
      </c>
      <c r="CF37" s="62">
        <f t="shared" si="205"/>
        <v>1.5843821127568623E-2</v>
      </c>
      <c r="CG37" s="62">
        <f t="shared" si="206"/>
        <v>99.999999999999986</v>
      </c>
      <c r="CI37" s="62">
        <f t="shared" si="207"/>
        <v>0.77158130156771998</v>
      </c>
      <c r="CJ37" s="62">
        <f t="shared" si="208"/>
        <v>2.1661170408011185E-3</v>
      </c>
      <c r="CK37" s="62">
        <f t="shared" si="209"/>
        <v>0.1832415066487878</v>
      </c>
      <c r="CL37" s="62">
        <f t="shared" si="210"/>
        <v>7.1274333592656572E-2</v>
      </c>
      <c r="CM37" s="62">
        <f t="shared" si="211"/>
        <v>1.7409859796868959E-3</v>
      </c>
      <c r="CN37" s="62">
        <f t="shared" si="212"/>
        <v>0.26447705273525218</v>
      </c>
      <c r="CO37" s="62">
        <f t="shared" si="213"/>
        <v>0.32382271858888778</v>
      </c>
      <c r="CP37" s="62">
        <f t="shared" si="214"/>
        <v>3.1979493317133123E-2</v>
      </c>
      <c r="CQ37" s="62">
        <f t="shared" si="215"/>
        <v>8.441992633579649E-4</v>
      </c>
      <c r="CR37" s="62">
        <f t="shared" si="216"/>
        <v>2.1305733293621866E-4</v>
      </c>
      <c r="CS37" s="62">
        <f t="shared" si="217"/>
        <v>1.7441978847481826E-3</v>
      </c>
      <c r="CT37" s="62">
        <f t="shared" si="218"/>
        <v>2.1212774303880873E-4</v>
      </c>
      <c r="CV37" s="62">
        <f t="shared" si="219"/>
        <v>2.1661170408011185E-3</v>
      </c>
      <c r="CW37" s="62">
        <f t="shared" si="220"/>
        <v>6.910821655185545E-2</v>
      </c>
      <c r="CX37" s="62">
        <f t="shared" si="221"/>
        <v>3.1979493317133123E-2</v>
      </c>
      <c r="CY37" s="62">
        <f t="shared" si="222"/>
        <v>0.15126201333165468</v>
      </c>
      <c r="CZ37" s="62">
        <f t="shared" si="136"/>
        <v>7.5631006665827338E-2</v>
      </c>
      <c r="DA37" s="62">
        <f t="shared" si="223"/>
        <v>0.24819171192306044</v>
      </c>
      <c r="DB37" s="62">
        <f t="shared" si="224"/>
        <v>8.7134543343734105E-2</v>
      </c>
      <c r="DC37" s="62">
        <f t="shared" si="225"/>
        <v>-0.46838603940757584</v>
      </c>
      <c r="DD37" s="62">
        <f t="shared" si="226"/>
        <v>-0.18603146979774129</v>
      </c>
      <c r="DE37" s="62">
        <f t="shared" si="227"/>
        <v>0.55552058275130989</v>
      </c>
      <c r="DF37" s="62">
        <f t="shared" si="228"/>
        <v>-1.0239066221588857</v>
      </c>
      <c r="DG37" s="62">
        <f t="shared" si="229"/>
        <v>-0.11041771046075377</v>
      </c>
      <c r="DH37" s="62">
        <f t="shared" si="230"/>
        <v>-1.9617478317221861</v>
      </c>
      <c r="DI37" s="62">
        <f t="shared" si="231"/>
        <v>-28.962286198190757</v>
      </c>
      <c r="DJ37" s="114">
        <f t="shared" si="232"/>
        <v>-68.495358534633979</v>
      </c>
      <c r="DK37" s="114">
        <f t="shared" si="233"/>
        <v>-224.77527462523889</v>
      </c>
      <c r="DL37" s="114">
        <f t="shared" si="234"/>
        <v>-503.10822460746533</v>
      </c>
      <c r="DM37" s="114">
        <f t="shared" si="235"/>
        <v>927.30289179725128</v>
      </c>
      <c r="DN37" s="114"/>
      <c r="DO37" s="114">
        <f t="shared" si="236"/>
        <v>-68.495358534633979</v>
      </c>
      <c r="DP37" s="114">
        <f t="shared" si="237"/>
        <v>-293.27063315987289</v>
      </c>
      <c r="DQ37" s="114">
        <f t="shared" si="238"/>
        <v>-366.1175075381974</v>
      </c>
      <c r="DR37" s="114">
        <f t="shared" si="239"/>
        <v>858.80753326261731</v>
      </c>
    </row>
    <row r="38" spans="1:122" x14ac:dyDescent="0.25">
      <c r="A38" s="78">
        <f t="shared" si="1"/>
        <v>30</v>
      </c>
      <c r="B38" s="82" t="str">
        <f t="shared" si="2"/>
        <v>30 semi Al2O3</v>
      </c>
      <c r="C38" s="13" t="s">
        <v>4</v>
      </c>
      <c r="D38" s="5">
        <v>20.61</v>
      </c>
      <c r="E38" s="6">
        <f t="shared" si="240"/>
        <v>19.991699999999998</v>
      </c>
      <c r="F38" s="80" t="str">
        <f t="shared" si="241"/>
        <v>30 Quant Al2O3</v>
      </c>
      <c r="G38" s="13" t="s">
        <v>4</v>
      </c>
      <c r="H38" s="5">
        <v>18.73</v>
      </c>
      <c r="I38" s="38">
        <f t="shared" si="242"/>
        <v>18.168099999999999</v>
      </c>
      <c r="K38" s="62">
        <v>40</v>
      </c>
      <c r="L38" s="62">
        <v>42.56</v>
      </c>
      <c r="M38" s="62">
        <v>0.26019999999999999</v>
      </c>
      <c r="N38" s="62">
        <v>20.34</v>
      </c>
      <c r="O38" s="62">
        <v>6.1210000000000004</v>
      </c>
      <c r="P38" s="62">
        <v>9.2670000000000002E-2</v>
      </c>
      <c r="Q38" s="62">
        <v>10.58</v>
      </c>
      <c r="R38" s="62">
        <v>18.59</v>
      </c>
      <c r="S38" s="62">
        <v>1.18</v>
      </c>
      <c r="T38" s="62">
        <v>2.768E-2</v>
      </c>
      <c r="U38"/>
      <c r="V38" s="62">
        <v>0.17560000000000001</v>
      </c>
      <c r="W38" s="62">
        <v>6.9819999999999993E-2</v>
      </c>
      <c r="X38" s="62">
        <v>4</v>
      </c>
      <c r="Y38" s="62">
        <f t="shared" si="150"/>
        <v>99.996970000000005</v>
      </c>
      <c r="AA38" s="62">
        <f t="shared" si="151"/>
        <v>42.561289607075089</v>
      </c>
      <c r="AB38" s="62">
        <f t="shared" si="152"/>
        <v>0.26020788429889424</v>
      </c>
      <c r="AC38" s="62">
        <f t="shared" si="153"/>
        <v>20.340616320674517</v>
      </c>
      <c r="AD38" s="62">
        <f t="shared" si="154"/>
        <v>6.1211854719197989</v>
      </c>
      <c r="AE38" s="62">
        <f t="shared" si="155"/>
        <v>9.2672807986081962E-2</v>
      </c>
      <c r="AF38" s="62">
        <f t="shared" si="156"/>
        <v>10.580320583713686</v>
      </c>
      <c r="AG38" s="62">
        <f t="shared" si="157"/>
        <v>18.59056329406781</v>
      </c>
      <c r="AH38" s="62">
        <f t="shared" si="158"/>
        <v>1.1800357550833789</v>
      </c>
      <c r="AI38" s="62">
        <f t="shared" si="159"/>
        <v>2.7680838729413498E-2</v>
      </c>
      <c r="AJ38" s="62">
        <f t="shared" si="160"/>
        <v>0</v>
      </c>
      <c r="AK38" s="62">
        <f t="shared" si="161"/>
        <v>0.17560532084122149</v>
      </c>
      <c r="AL38" s="62">
        <f t="shared" si="162"/>
        <v>6.9822115610102972E-2</v>
      </c>
      <c r="AM38" s="62">
        <f t="shared" si="163"/>
        <v>100</v>
      </c>
      <c r="AO38" s="62">
        <f t="shared" si="164"/>
        <v>0.70835132906840459</v>
      </c>
      <c r="AP38" s="62">
        <f t="shared" si="165"/>
        <v>3.2578926292587233E-3</v>
      </c>
      <c r="AQ38" s="62">
        <f t="shared" si="166"/>
        <v>0.19949604080692937</v>
      </c>
      <c r="AR38" s="62">
        <f t="shared" si="167"/>
        <v>7.6658553186221653E-2</v>
      </c>
      <c r="AS38" s="62">
        <f t="shared" si="168"/>
        <v>1.3063547784900192E-3</v>
      </c>
      <c r="AT38" s="62">
        <f t="shared" si="169"/>
        <v>0.26251031112517953</v>
      </c>
      <c r="AU38" s="62">
        <f t="shared" si="170"/>
        <v>0.33150077200548878</v>
      </c>
      <c r="AV38" s="62">
        <f t="shared" si="171"/>
        <v>3.8077952729376537E-2</v>
      </c>
      <c r="AW38" s="62">
        <f t="shared" si="172"/>
        <v>5.8770358236546701E-4</v>
      </c>
      <c r="AX38" s="62">
        <f t="shared" si="173"/>
        <v>0</v>
      </c>
      <c r="AY38" s="62">
        <f t="shared" si="174"/>
        <v>2.3105963268581775E-3</v>
      </c>
      <c r="AZ38" s="62">
        <f t="shared" si="175"/>
        <v>9.3482548681353558E-4</v>
      </c>
      <c r="BB38" s="62">
        <f t="shared" si="176"/>
        <v>3.2578926292587233E-3</v>
      </c>
      <c r="BC38" s="62">
        <f t="shared" si="177"/>
        <v>7.3400660556962927E-2</v>
      </c>
      <c r="BD38" s="62">
        <f t="shared" si="178"/>
        <v>3.8077952729376537E-2</v>
      </c>
      <c r="BE38" s="62">
        <f t="shared" si="179"/>
        <v>0.16141808807755284</v>
      </c>
      <c r="BF38" s="62">
        <f t="shared" si="180"/>
        <v>8.070904403877642E-2</v>
      </c>
      <c r="BG38" s="62">
        <f t="shared" si="181"/>
        <v>0.25079172796671234</v>
      </c>
      <c r="BH38" s="62">
        <f t="shared" si="182"/>
        <v>8.6425598493920119E-2</v>
      </c>
      <c r="BI38" s="62">
        <f t="shared" si="183"/>
        <v>-0.57046752906412723</v>
      </c>
      <c r="BJ38" s="62">
        <f t="shared" si="184"/>
        <v>-0.15149959303679292</v>
      </c>
      <c r="BK38" s="62">
        <f t="shared" si="185"/>
        <v>0.6568931275580473</v>
      </c>
      <c r="BL38" s="62">
        <f t="shared" si="186"/>
        <v>-1.2273606566221744</v>
      </c>
      <c r="BM38" s="62">
        <f t="shared" si="187"/>
        <v>-0.19763091170000324</v>
      </c>
      <c r="BN38" s="62">
        <f t="shared" si="188"/>
        <v>-1.6484732075739699</v>
      </c>
      <c r="BO38" s="62">
        <f t="shared" si="189"/>
        <v>-19.267204913357645</v>
      </c>
      <c r="BP38" s="114">
        <f t="shared" si="190"/>
        <v>-40.838269349933427</v>
      </c>
      <c r="BQ38" s="114">
        <f t="shared" si="191"/>
        <v>-126.89903912774807</v>
      </c>
      <c r="BR38" s="114">
        <f t="shared" si="192"/>
        <v>-332.38379659715781</v>
      </c>
      <c r="BS38" s="114">
        <f t="shared" si="193"/>
        <v>621.03678319577091</v>
      </c>
      <c r="BU38" s="62">
        <f t="shared" si="194"/>
        <v>45.878092686918407</v>
      </c>
      <c r="BV38" s="62">
        <f t="shared" si="195"/>
        <v>0.26020788429889424</v>
      </c>
      <c r="BW38" s="62">
        <f t="shared" si="196"/>
        <v>18.430348752887213</v>
      </c>
      <c r="BX38" s="62">
        <f t="shared" si="197"/>
        <v>6.1211854719197989</v>
      </c>
      <c r="BY38" s="62">
        <f t="shared" si="198"/>
        <v>9.2672807986081962E-2</v>
      </c>
      <c r="BZ38" s="62">
        <f t="shared" si="199"/>
        <v>10.828168179335833</v>
      </c>
      <c r="CA38" s="62">
        <f t="shared" si="200"/>
        <v>17.99542036738713</v>
      </c>
      <c r="CB38" s="62">
        <f t="shared" si="201"/>
        <v>1.1800357550833789</v>
      </c>
      <c r="CC38" s="62">
        <f t="shared" si="202"/>
        <v>2.7680838729413498E-2</v>
      </c>
      <c r="CD38" s="62">
        <f t="shared" si="203"/>
        <v>0</v>
      </c>
      <c r="CE38" s="62">
        <f t="shared" si="204"/>
        <v>0.14497300966219276</v>
      </c>
      <c r="CF38" s="62">
        <f t="shared" si="205"/>
        <v>2.2014858830222549E-2</v>
      </c>
      <c r="CG38" s="62">
        <f t="shared" si="206"/>
        <v>100</v>
      </c>
      <c r="CI38" s="62">
        <f t="shared" si="207"/>
        <v>0.76355317778011822</v>
      </c>
      <c r="CJ38" s="62">
        <f t="shared" si="208"/>
        <v>3.2578926292587233E-3</v>
      </c>
      <c r="CK38" s="62">
        <f t="shared" si="209"/>
        <v>0.18076058015777965</v>
      </c>
      <c r="CL38" s="62">
        <f t="shared" si="210"/>
        <v>7.6658553186221653E-2</v>
      </c>
      <c r="CM38" s="62">
        <f t="shared" si="211"/>
        <v>1.3063547784900192E-3</v>
      </c>
      <c r="CN38" s="62">
        <f t="shared" si="212"/>
        <v>0.26865970413492901</v>
      </c>
      <c r="CO38" s="62">
        <f t="shared" si="213"/>
        <v>0.32088838030290889</v>
      </c>
      <c r="CP38" s="62">
        <f t="shared" si="214"/>
        <v>3.8077952729376537E-2</v>
      </c>
      <c r="CQ38" s="62">
        <f t="shared" si="215"/>
        <v>5.8770358236546701E-4</v>
      </c>
      <c r="CR38" s="62">
        <f t="shared" si="216"/>
        <v>0</v>
      </c>
      <c r="CS38" s="62">
        <f t="shared" si="217"/>
        <v>1.9075396008183258E-3</v>
      </c>
      <c r="CT38" s="62">
        <f t="shared" si="218"/>
        <v>2.9474975003645132E-4</v>
      </c>
      <c r="CV38" s="62">
        <f t="shared" si="219"/>
        <v>3.2578926292587233E-3</v>
      </c>
      <c r="CW38" s="62">
        <f t="shared" si="220"/>
        <v>7.3400660556962927E-2</v>
      </c>
      <c r="CX38" s="62">
        <f t="shared" si="221"/>
        <v>3.8077952729376537E-2</v>
      </c>
      <c r="CY38" s="62">
        <f t="shared" si="222"/>
        <v>0.14268262742840312</v>
      </c>
      <c r="CZ38" s="62">
        <f t="shared" si="136"/>
        <v>7.1341313714201562E-2</v>
      </c>
      <c r="DA38" s="62">
        <f t="shared" si="223"/>
        <v>0.24954706658870734</v>
      </c>
      <c r="DB38" s="62">
        <f t="shared" si="224"/>
        <v>9.3819652881674598E-2</v>
      </c>
      <c r="DC38" s="62">
        <f t="shared" si="225"/>
        <v>-0.49155157419124385</v>
      </c>
      <c r="DD38" s="62">
        <f t="shared" si="226"/>
        <v>-0.19086431171751872</v>
      </c>
      <c r="DE38" s="62">
        <f t="shared" si="227"/>
        <v>0.58537122707291844</v>
      </c>
      <c r="DF38" s="62">
        <f t="shared" si="228"/>
        <v>-1.0769228012641623</v>
      </c>
      <c r="DG38" s="62">
        <f t="shared" si="229"/>
        <v>-0.12932734852969974</v>
      </c>
      <c r="DH38" s="62">
        <f t="shared" si="230"/>
        <v>-2.5191057160740873</v>
      </c>
      <c r="DI38" s="62">
        <f t="shared" si="231"/>
        <v>-29.443078484387254</v>
      </c>
      <c r="DJ38" s="114">
        <f t="shared" si="232"/>
        <v>-55.163362216320543</v>
      </c>
      <c r="DK38" s="114">
        <f t="shared" si="233"/>
        <v>-192.95769179973516</v>
      </c>
      <c r="DL38" s="114">
        <f t="shared" si="234"/>
        <v>-452.62756387407819</v>
      </c>
      <c r="DM38" s="114">
        <f t="shared" si="235"/>
        <v>832.71080209059517</v>
      </c>
      <c r="DN38" s="114"/>
      <c r="DO38" s="114">
        <f t="shared" si="236"/>
        <v>-55.163362216320543</v>
      </c>
      <c r="DP38" s="114">
        <f t="shared" si="237"/>
        <v>-248.12105401605569</v>
      </c>
      <c r="DQ38" s="114">
        <f t="shared" si="238"/>
        <v>-342.30083944143712</v>
      </c>
      <c r="DR38" s="114">
        <f t="shared" si="239"/>
        <v>777.54743987427457</v>
      </c>
    </row>
    <row r="39" spans="1:122" x14ac:dyDescent="0.25">
      <c r="A39" s="78">
        <f t="shared" si="1"/>
        <v>30</v>
      </c>
      <c r="B39" s="82" t="str">
        <f t="shared" si="2"/>
        <v>30 semi SiO2</v>
      </c>
      <c r="C39" s="13" t="s">
        <v>5</v>
      </c>
      <c r="D39" s="5">
        <v>42.96</v>
      </c>
      <c r="E39" s="6">
        <f t="shared" si="240"/>
        <v>41.671199999999999</v>
      </c>
      <c r="F39" s="80" t="str">
        <f t="shared" si="241"/>
        <v>30 Quant Fe2O3</v>
      </c>
      <c r="G39" s="13" t="s">
        <v>10</v>
      </c>
      <c r="H39" s="5">
        <v>4.8689999999999998</v>
      </c>
      <c r="I39" s="38">
        <f t="shared" si="242"/>
        <v>4.7229299999999999</v>
      </c>
      <c r="K39" s="62">
        <v>50</v>
      </c>
      <c r="L39" s="62">
        <v>44.12</v>
      </c>
      <c r="M39" s="62">
        <v>0.29730000000000001</v>
      </c>
      <c r="N39" s="62">
        <v>19.760000000000002</v>
      </c>
      <c r="O39" s="62">
        <v>7.5410000000000004</v>
      </c>
      <c r="P39" s="62">
        <v>0.12939999999999999</v>
      </c>
      <c r="Q39" s="62">
        <v>10.08</v>
      </c>
      <c r="R39" s="62">
        <v>16.82</v>
      </c>
      <c r="S39" s="62">
        <v>1.173</v>
      </c>
      <c r="T39"/>
      <c r="U39"/>
      <c r="V39" s="62">
        <v>3.9949999999999999E-2</v>
      </c>
      <c r="W39" s="62">
        <v>4.0189999999999997E-2</v>
      </c>
      <c r="X39" s="62">
        <v>2</v>
      </c>
      <c r="Y39" s="62">
        <f t="shared" si="150"/>
        <v>100.00084000000001</v>
      </c>
      <c r="AA39" s="62">
        <f t="shared" si="151"/>
        <v>44.11962939511308</v>
      </c>
      <c r="AB39" s="62">
        <f t="shared" si="152"/>
        <v>0.29729750270097727</v>
      </c>
      <c r="AC39" s="62">
        <f t="shared" si="153"/>
        <v>19.759834017394255</v>
      </c>
      <c r="AD39" s="62">
        <f t="shared" si="154"/>
        <v>7.5409366561320876</v>
      </c>
      <c r="AE39" s="62">
        <f t="shared" si="155"/>
        <v>0.12939891304913037</v>
      </c>
      <c r="AF39" s="62">
        <f t="shared" si="156"/>
        <v>10.079915328711238</v>
      </c>
      <c r="AG39" s="62">
        <f t="shared" si="157"/>
        <v>16.819858713186807</v>
      </c>
      <c r="AH39" s="62">
        <f t="shared" si="158"/>
        <v>1.1729901468827661</v>
      </c>
      <c r="AI39" s="62">
        <f t="shared" si="159"/>
        <v>0</v>
      </c>
      <c r="AJ39" s="62">
        <f t="shared" si="160"/>
        <v>0</v>
      </c>
      <c r="AK39" s="62">
        <f t="shared" si="161"/>
        <v>3.9949664422818845E-2</v>
      </c>
      <c r="AL39" s="62">
        <f t="shared" si="162"/>
        <v>4.0189662406835767E-2</v>
      </c>
      <c r="AM39" s="62">
        <f t="shared" si="163"/>
        <v>100</v>
      </c>
      <c r="AO39" s="62">
        <f t="shared" si="164"/>
        <v>0.7342869167864372</v>
      </c>
      <c r="AP39" s="62">
        <f t="shared" si="165"/>
        <v>3.7222674683983631E-3</v>
      </c>
      <c r="AQ39" s="62">
        <f t="shared" si="166"/>
        <v>0.1937998628618503</v>
      </c>
      <c r="AR39" s="62">
        <f t="shared" si="167"/>
        <v>9.4438780915868353E-2</v>
      </c>
      <c r="AS39" s="62">
        <f t="shared" si="168"/>
        <v>1.824061362406687E-3</v>
      </c>
      <c r="AT39" s="62">
        <f t="shared" si="169"/>
        <v>0.25009466283361709</v>
      </c>
      <c r="AU39" s="62">
        <f t="shared" si="170"/>
        <v>0.29992615394412997</v>
      </c>
      <c r="AV39" s="62">
        <f t="shared" si="171"/>
        <v>3.7850601706446149E-2</v>
      </c>
      <c r="AW39" s="62">
        <f t="shared" si="172"/>
        <v>0</v>
      </c>
      <c r="AX39" s="62">
        <f t="shared" si="173"/>
        <v>0</v>
      </c>
      <c r="AY39" s="62">
        <f t="shared" si="174"/>
        <v>5.2565347924761637E-4</v>
      </c>
      <c r="AZ39" s="62">
        <f t="shared" si="175"/>
        <v>5.3808625527963273E-4</v>
      </c>
      <c r="BB39" s="62">
        <f t="shared" si="176"/>
        <v>3.7222674683983631E-3</v>
      </c>
      <c r="BC39" s="62">
        <f t="shared" si="177"/>
        <v>9.071651344746999E-2</v>
      </c>
      <c r="BD39" s="62">
        <f t="shared" si="178"/>
        <v>3.7850601706446149E-2</v>
      </c>
      <c r="BE39" s="62">
        <f t="shared" si="179"/>
        <v>0.15594926115540414</v>
      </c>
      <c r="BF39" s="62">
        <f t="shared" si="180"/>
        <v>7.797463057770207E-2</v>
      </c>
      <c r="BG39" s="62">
        <f t="shared" si="181"/>
        <v>0.2219515233664279</v>
      </c>
      <c r="BH39" s="62">
        <f t="shared" si="182"/>
        <v>0.1206837142770659</v>
      </c>
      <c r="BI39" s="62">
        <f t="shared" si="183"/>
        <v>-0.42302024295401697</v>
      </c>
      <c r="BJ39" s="62">
        <f t="shared" si="184"/>
        <v>-0.28529063629275164</v>
      </c>
      <c r="BK39" s="62">
        <f t="shared" si="185"/>
        <v>0.54370395723108289</v>
      </c>
      <c r="BL39" s="62">
        <f t="shared" si="186"/>
        <v>-0.96672420018509986</v>
      </c>
      <c r="BM39" s="62">
        <f t="shared" si="187"/>
        <v>-8.1521219835042458E-2</v>
      </c>
      <c r="BN39" s="62">
        <f t="shared" si="188"/>
        <v>-4.5660105134961695</v>
      </c>
      <c r="BO39" s="62">
        <f t="shared" si="189"/>
        <v>-46.43036718910308</v>
      </c>
      <c r="BP39" s="114">
        <f t="shared" si="190"/>
        <v>-95.649489464808198</v>
      </c>
      <c r="BQ39" s="114">
        <f t="shared" si="191"/>
        <v>-272.262269646535</v>
      </c>
      <c r="BR39" s="114">
        <f t="shared" si="192"/>
        <v>-666.94776934307845</v>
      </c>
      <c r="BS39" s="114">
        <f t="shared" si="193"/>
        <v>1185.8559061570211</v>
      </c>
      <c r="BU39" s="62">
        <f t="shared" si="194"/>
        <v>47.754333791716149</v>
      </c>
      <c r="BV39" s="62">
        <f t="shared" si="195"/>
        <v>0.29729750270097727</v>
      </c>
      <c r="BW39" s="62">
        <f t="shared" si="196"/>
        <v>17.886852673477541</v>
      </c>
      <c r="BX39" s="62">
        <f t="shared" si="197"/>
        <v>7.5409366561320876</v>
      </c>
      <c r="BY39" s="62">
        <f t="shared" si="198"/>
        <v>0.12939891304913037</v>
      </c>
      <c r="BZ39" s="62">
        <f t="shared" si="199"/>
        <v>10.331515963745904</v>
      </c>
      <c r="CA39" s="62">
        <f t="shared" si="200"/>
        <v>16.28421146042373</v>
      </c>
      <c r="CB39" s="62">
        <f t="shared" si="201"/>
        <v>1.1729901468827661</v>
      </c>
      <c r="CC39" s="62">
        <f t="shared" si="202"/>
        <v>0</v>
      </c>
      <c r="CD39" s="62">
        <f t="shared" si="203"/>
        <v>0</v>
      </c>
      <c r="CE39" s="62">
        <f t="shared" si="204"/>
        <v>3.5607419457676558E-2</v>
      </c>
      <c r="CF39" s="62">
        <f t="shared" si="205"/>
        <v>-1.1636460653730585E-3</v>
      </c>
      <c r="CG39" s="62">
        <f t="shared" si="206"/>
        <v>100</v>
      </c>
      <c r="CI39" s="62">
        <f t="shared" si="207"/>
        <v>0.79477962539262959</v>
      </c>
      <c r="CJ39" s="62">
        <f t="shared" si="208"/>
        <v>3.7222674683983631E-3</v>
      </c>
      <c r="CK39" s="62">
        <f t="shared" si="209"/>
        <v>0.17543009683677463</v>
      </c>
      <c r="CL39" s="62">
        <f t="shared" si="210"/>
        <v>9.4438780915868353E-2</v>
      </c>
      <c r="CM39" s="62">
        <f t="shared" si="211"/>
        <v>1.824061362406687E-3</v>
      </c>
      <c r="CN39" s="62">
        <f t="shared" si="212"/>
        <v>0.25633717320555333</v>
      </c>
      <c r="CO39" s="62">
        <f t="shared" si="213"/>
        <v>0.29037466940841172</v>
      </c>
      <c r="CP39" s="62">
        <f t="shared" si="214"/>
        <v>3.7850601706446149E-2</v>
      </c>
      <c r="CQ39" s="62">
        <f t="shared" si="215"/>
        <v>0</v>
      </c>
      <c r="CR39" s="62">
        <f t="shared" si="216"/>
        <v>0</v>
      </c>
      <c r="CS39" s="62">
        <f t="shared" si="217"/>
        <v>4.6851867707469152E-4</v>
      </c>
      <c r="CT39" s="62">
        <f t="shared" si="218"/>
        <v>-1.5579676869367499E-5</v>
      </c>
      <c r="CV39" s="62">
        <f t="shared" si="219"/>
        <v>3.7222674683983631E-3</v>
      </c>
      <c r="CW39" s="62">
        <f t="shared" si="220"/>
        <v>9.071651344746999E-2</v>
      </c>
      <c r="CX39" s="62">
        <f t="shared" si="221"/>
        <v>3.7850601706446149E-2</v>
      </c>
      <c r="CY39" s="62">
        <f t="shared" si="222"/>
        <v>0.13757949513032847</v>
      </c>
      <c r="CZ39" s="62">
        <f t="shared" si="136"/>
        <v>6.8789747565164233E-2</v>
      </c>
      <c r="DA39" s="62">
        <f t="shared" si="223"/>
        <v>0.22158492184324749</v>
      </c>
      <c r="DB39" s="62">
        <f t="shared" si="224"/>
        <v>0.12729282617218254</v>
      </c>
      <c r="DC39" s="62">
        <f t="shared" si="225"/>
        <v>-0.34269136223002727</v>
      </c>
      <c r="DD39" s="62">
        <f t="shared" si="226"/>
        <v>-0.37145034921171671</v>
      </c>
      <c r="DE39" s="62">
        <f t="shared" si="227"/>
        <v>0.46998418840220979</v>
      </c>
      <c r="DF39" s="62">
        <f t="shared" si="228"/>
        <v>-0.81267555063223706</v>
      </c>
      <c r="DG39" s="62">
        <f t="shared" si="229"/>
        <v>-1.0743823646771067E-2</v>
      </c>
      <c r="DH39" s="62">
        <f t="shared" si="230"/>
        <v>-34.645649358895128</v>
      </c>
      <c r="DI39" s="62">
        <f t="shared" si="231"/>
        <v>-352.30103314122914</v>
      </c>
      <c r="DJ39" s="114">
        <f t="shared" si="232"/>
        <v>-640.27249354412299</v>
      </c>
      <c r="DK39" s="114">
        <f t="shared" si="233"/>
        <v>-2062.4400504734858</v>
      </c>
      <c r="DL39" s="114">
        <f t="shared" si="234"/>
        <v>-4374.4592600741189</v>
      </c>
      <c r="DM39" s="114">
        <f t="shared" si="235"/>
        <v>7564.1184865918522</v>
      </c>
      <c r="DN39" s="114"/>
      <c r="DO39" s="114">
        <f t="shared" si="236"/>
        <v>-640.27249354412299</v>
      </c>
      <c r="DP39" s="114">
        <f t="shared" si="237"/>
        <v>-2702.7125440176087</v>
      </c>
      <c r="DQ39" s="114">
        <f t="shared" si="238"/>
        <v>-3093.9142729858731</v>
      </c>
      <c r="DR39" s="114">
        <f t="shared" si="239"/>
        <v>6923.8459930477293</v>
      </c>
    </row>
    <row r="40" spans="1:122" x14ac:dyDescent="0.25">
      <c r="A40" s="78">
        <f t="shared" si="1"/>
        <v>30</v>
      </c>
      <c r="B40" s="82" t="str">
        <f t="shared" si="2"/>
        <v>30 semi P2O5</v>
      </c>
      <c r="C40" s="13" t="s">
        <v>35</v>
      </c>
      <c r="D40" s="5">
        <v>1.512E-2</v>
      </c>
      <c r="E40" s="6">
        <f t="shared" si="240"/>
        <v>1.46664E-2</v>
      </c>
      <c r="F40" s="80" t="str">
        <f t="shared" si="241"/>
        <v>30 Quant MnO</v>
      </c>
      <c r="G40" s="13" t="s">
        <v>9</v>
      </c>
      <c r="H40" s="5">
        <v>8.7999999999999995E-2</v>
      </c>
      <c r="I40" s="38">
        <f t="shared" si="242"/>
        <v>8.5359999999999991E-2</v>
      </c>
      <c r="K40" s="62">
        <v>60</v>
      </c>
      <c r="L40" s="62">
        <v>43.5</v>
      </c>
      <c r="M40" s="62">
        <v>0.28739999999999999</v>
      </c>
      <c r="N40" s="62">
        <v>19.690000000000001</v>
      </c>
      <c r="O40" s="62">
        <v>8.1920000000000002</v>
      </c>
      <c r="P40" s="62">
        <v>0.1424</v>
      </c>
      <c r="Q40" s="62">
        <v>10.37</v>
      </c>
      <c r="R40" s="62">
        <v>16.399999999999999</v>
      </c>
      <c r="S40" s="62">
        <v>1.2709999999999999</v>
      </c>
      <c r="T40"/>
      <c r="U40"/>
      <c r="V40" s="62">
        <v>9.4579999999999997E-2</v>
      </c>
      <c r="W40" s="62">
        <v>5.67E-2</v>
      </c>
      <c r="X40" s="62">
        <v>2</v>
      </c>
      <c r="Y40" s="62">
        <f t="shared" si="150"/>
        <v>100.00407999999999</v>
      </c>
      <c r="AA40" s="62">
        <f t="shared" si="151"/>
        <v>43.498225272408888</v>
      </c>
      <c r="AB40" s="62">
        <f t="shared" si="152"/>
        <v>0.28738827455839805</v>
      </c>
      <c r="AC40" s="62">
        <f t="shared" si="153"/>
        <v>19.689196680775428</v>
      </c>
      <c r="AD40" s="62">
        <f t="shared" si="154"/>
        <v>8.1916657800361765</v>
      </c>
      <c r="AE40" s="62">
        <f t="shared" si="155"/>
        <v>0.1423941903170351</v>
      </c>
      <c r="AF40" s="62">
        <f t="shared" si="156"/>
        <v>10.369576921261613</v>
      </c>
      <c r="AG40" s="62">
        <f t="shared" si="157"/>
        <v>16.399330907298982</v>
      </c>
      <c r="AH40" s="62">
        <f t="shared" si="158"/>
        <v>1.2709481453156712</v>
      </c>
      <c r="AI40" s="62">
        <f t="shared" si="159"/>
        <v>0</v>
      </c>
      <c r="AJ40" s="62">
        <f t="shared" si="160"/>
        <v>0</v>
      </c>
      <c r="AK40" s="62">
        <f t="shared" si="161"/>
        <v>9.4576141293435237E-2</v>
      </c>
      <c r="AL40" s="62">
        <f t="shared" si="162"/>
        <v>5.669768673438124E-2</v>
      </c>
      <c r="AM40" s="62">
        <f t="shared" si="163"/>
        <v>100</v>
      </c>
      <c r="AO40" s="62">
        <f t="shared" si="164"/>
        <v>0.72394483269383181</v>
      </c>
      <c r="AP40" s="62">
        <f t="shared" si="165"/>
        <v>3.5982005078051588E-3</v>
      </c>
      <c r="AQ40" s="62">
        <f t="shared" si="166"/>
        <v>0.19310706826966878</v>
      </c>
      <c r="AR40" s="62">
        <f t="shared" si="167"/>
        <v>0.10258817507872482</v>
      </c>
      <c r="AS40" s="62">
        <f t="shared" si="168"/>
        <v>2.0072482424166212E-3</v>
      </c>
      <c r="AT40" s="62">
        <f t="shared" si="169"/>
        <v>0.25728151073484812</v>
      </c>
      <c r="AU40" s="62">
        <f t="shared" si="170"/>
        <v>0.29242744128564518</v>
      </c>
      <c r="AV40" s="62">
        <f t="shared" si="171"/>
        <v>4.1011556802699946E-2</v>
      </c>
      <c r="AW40" s="62">
        <f t="shared" si="172"/>
        <v>0</v>
      </c>
      <c r="AX40" s="62">
        <f t="shared" si="173"/>
        <v>0</v>
      </c>
      <c r="AY40" s="62">
        <f t="shared" si="174"/>
        <v>1.2444229117557267E-3</v>
      </c>
      <c r="AZ40" s="62">
        <f t="shared" si="175"/>
        <v>7.5910679788969394E-4</v>
      </c>
      <c r="BB40" s="62">
        <f t="shared" si="176"/>
        <v>3.5982005078051588E-3</v>
      </c>
      <c r="BC40" s="62">
        <f t="shared" si="177"/>
        <v>9.8989974570919667E-2</v>
      </c>
      <c r="BD40" s="62">
        <f t="shared" si="178"/>
        <v>4.1011556802699946E-2</v>
      </c>
      <c r="BE40" s="62">
        <f t="shared" si="179"/>
        <v>0.15209551146696884</v>
      </c>
      <c r="BF40" s="62">
        <f t="shared" si="180"/>
        <v>7.6047755733484421E-2</v>
      </c>
      <c r="BG40" s="62">
        <f t="shared" si="181"/>
        <v>0.21637968555216075</v>
      </c>
      <c r="BH40" s="62">
        <f t="shared" si="182"/>
        <v>0.14189904799602365</v>
      </c>
      <c r="BI40" s="62">
        <f t="shared" si="183"/>
        <v>-0.4167040913898799</v>
      </c>
      <c r="BJ40" s="62">
        <f t="shared" si="184"/>
        <v>-0.34052712926991391</v>
      </c>
      <c r="BK40" s="62">
        <f t="shared" si="185"/>
        <v>0.55860313938590356</v>
      </c>
      <c r="BL40" s="62">
        <f t="shared" si="186"/>
        <v>-0.97530723077578352</v>
      </c>
      <c r="BM40" s="62">
        <f t="shared" si="187"/>
        <v>-7.9666892793729627E-2</v>
      </c>
      <c r="BN40" s="62">
        <f t="shared" si="188"/>
        <v>-4.5165568552064377</v>
      </c>
      <c r="BO40" s="62">
        <f t="shared" si="189"/>
        <v>-51.478795475161121</v>
      </c>
      <c r="BP40" s="114">
        <f t="shared" si="190"/>
        <v>-95.4571630280401</v>
      </c>
      <c r="BQ40" s="114">
        <f t="shared" si="191"/>
        <v>-271.60552892705692</v>
      </c>
      <c r="BR40" s="114">
        <f t="shared" si="192"/>
        <v>-701.17349854752933</v>
      </c>
      <c r="BS40" s="114">
        <f t="shared" si="193"/>
        <v>1224.2315428329939</v>
      </c>
      <c r="BU40" s="62">
        <f t="shared" si="194"/>
        <v>47.006163227980295</v>
      </c>
      <c r="BV40" s="62">
        <f t="shared" si="195"/>
        <v>0.28738827455839805</v>
      </c>
      <c r="BW40" s="62">
        <f t="shared" si="196"/>
        <v>17.820750253869647</v>
      </c>
      <c r="BX40" s="62">
        <f t="shared" si="197"/>
        <v>8.1916657800361765</v>
      </c>
      <c r="BY40" s="62">
        <f t="shared" si="198"/>
        <v>0.1423941903170351</v>
      </c>
      <c r="BZ40" s="62">
        <f t="shared" si="199"/>
        <v>10.619005094352151</v>
      </c>
      <c r="CA40" s="62">
        <f t="shared" si="200"/>
        <v>15.877813388813736</v>
      </c>
      <c r="CB40" s="62">
        <f t="shared" si="201"/>
        <v>1.2709481453156712</v>
      </c>
      <c r="CC40" s="62">
        <f t="shared" si="202"/>
        <v>0</v>
      </c>
      <c r="CD40" s="62">
        <f t="shared" si="203"/>
        <v>0</v>
      </c>
      <c r="CE40" s="62">
        <f t="shared" si="204"/>
        <v>7.9647285110767491E-2</v>
      </c>
      <c r="CF40" s="62">
        <f t="shared" si="205"/>
        <v>1.1748930563633013E-2</v>
      </c>
      <c r="CG40" s="62">
        <f t="shared" si="206"/>
        <v>100</v>
      </c>
      <c r="CI40" s="62">
        <f t="shared" si="207"/>
        <v>0.78232775614513261</v>
      </c>
      <c r="CJ40" s="62">
        <f t="shared" si="208"/>
        <v>3.5982005078051588E-3</v>
      </c>
      <c r="CK40" s="62">
        <f t="shared" si="209"/>
        <v>0.17478177965741123</v>
      </c>
      <c r="CL40" s="62">
        <f t="shared" si="210"/>
        <v>0.10258817507872482</v>
      </c>
      <c r="CM40" s="62">
        <f t="shared" si="211"/>
        <v>2.0072482424166212E-3</v>
      </c>
      <c r="CN40" s="62">
        <f t="shared" si="212"/>
        <v>0.2634701197475251</v>
      </c>
      <c r="CO40" s="62">
        <f t="shared" si="213"/>
        <v>0.28312791349525207</v>
      </c>
      <c r="CP40" s="62">
        <f t="shared" si="214"/>
        <v>4.1011556802699946E-2</v>
      </c>
      <c r="CQ40" s="62">
        <f t="shared" si="215"/>
        <v>0</v>
      </c>
      <c r="CR40" s="62">
        <f t="shared" si="216"/>
        <v>0</v>
      </c>
      <c r="CS40" s="62">
        <f t="shared" si="217"/>
        <v>1.0479905935627302E-3</v>
      </c>
      <c r="CT40" s="62">
        <f t="shared" si="218"/>
        <v>1.5730259156022242E-4</v>
      </c>
      <c r="CV40" s="62">
        <f t="shared" si="219"/>
        <v>3.5982005078051588E-3</v>
      </c>
      <c r="CW40" s="62">
        <f t="shared" si="220"/>
        <v>9.8989974570919667E-2</v>
      </c>
      <c r="CX40" s="62">
        <f t="shared" si="221"/>
        <v>4.1011556802699946E-2</v>
      </c>
      <c r="CY40" s="62">
        <f t="shared" si="222"/>
        <v>0.1337702228547113</v>
      </c>
      <c r="CZ40" s="62">
        <f t="shared" si="136"/>
        <v>6.6885111427355648E-2</v>
      </c>
      <c r="DA40" s="62">
        <f t="shared" si="223"/>
        <v>0.21624280206789642</v>
      </c>
      <c r="DB40" s="62">
        <f t="shared" si="224"/>
        <v>0.14822454049296496</v>
      </c>
      <c r="DC40" s="62">
        <f t="shared" si="225"/>
        <v>-0.33944834538926422</v>
      </c>
      <c r="DD40" s="62">
        <f t="shared" si="226"/>
        <v>-0.43666302253731026</v>
      </c>
      <c r="DE40" s="62">
        <f t="shared" si="227"/>
        <v>0.48767288588222918</v>
      </c>
      <c r="DF40" s="62">
        <f t="shared" si="228"/>
        <v>-0.8271212312714934</v>
      </c>
      <c r="DG40" s="62">
        <f t="shared" si="229"/>
        <v>-1.1710674583507052E-2</v>
      </c>
      <c r="DH40" s="62">
        <f t="shared" si="230"/>
        <v>-30.725817561976758</v>
      </c>
      <c r="DI40" s="62">
        <f t="shared" si="231"/>
        <v>-350.20661286634447</v>
      </c>
      <c r="DJ40" s="114">
        <f t="shared" si="232"/>
        <v>-571.14652918077445</v>
      </c>
      <c r="DK40" s="114">
        <f t="shared" si="233"/>
        <v>-1846.5443687799677</v>
      </c>
      <c r="DL40" s="114">
        <f t="shared" si="234"/>
        <v>-4164.3449521605899</v>
      </c>
      <c r="DM40" s="114">
        <f t="shared" si="235"/>
        <v>7062.9682805496541</v>
      </c>
      <c r="DN40" s="114"/>
      <c r="DO40" s="114">
        <f t="shared" si="236"/>
        <v>-571.14652918077445</v>
      </c>
      <c r="DP40" s="114">
        <f t="shared" si="237"/>
        <v>-2417.6908979607424</v>
      </c>
      <c r="DQ40" s="114">
        <f t="shared" si="238"/>
        <v>-3022.051893799041</v>
      </c>
      <c r="DR40" s="114">
        <f t="shared" si="239"/>
        <v>6491.8217513688796</v>
      </c>
    </row>
    <row r="41" spans="1:122" x14ac:dyDescent="0.25">
      <c r="A41" s="78">
        <f t="shared" si="1"/>
        <v>30</v>
      </c>
      <c r="B41" s="82" t="str">
        <f t="shared" si="2"/>
        <v>30 semi K2O</v>
      </c>
      <c r="C41" s="13" t="s">
        <v>13</v>
      </c>
      <c r="D41" s="5">
        <v>3.9759999999999997E-2</v>
      </c>
      <c r="E41" s="6">
        <f t="shared" si="240"/>
        <v>3.8567199999999996E-2</v>
      </c>
      <c r="F41" s="80" t="str">
        <f t="shared" si="241"/>
        <v>30 Quant MgO</v>
      </c>
      <c r="G41" s="13" t="s">
        <v>3</v>
      </c>
      <c r="H41" s="5">
        <v>10.683999999999999</v>
      </c>
      <c r="I41" s="38">
        <f t="shared" si="242"/>
        <v>10.363479999999999</v>
      </c>
      <c r="K41" s="62">
        <v>70</v>
      </c>
      <c r="L41" s="62">
        <v>43.97</v>
      </c>
      <c r="M41" s="62">
        <v>0.26319999999999999</v>
      </c>
      <c r="N41" s="62">
        <v>19.760000000000002</v>
      </c>
      <c r="O41" s="62">
        <v>8.5920000000000005</v>
      </c>
      <c r="P41" s="62">
        <v>0.14960000000000001</v>
      </c>
      <c r="Q41" s="62">
        <v>9.66</v>
      </c>
      <c r="R41" s="62">
        <v>15.35</v>
      </c>
      <c r="S41" s="62">
        <v>1.736</v>
      </c>
      <c r="T41"/>
      <c r="U41"/>
      <c r="V41" s="62">
        <v>0.48220000000000002</v>
      </c>
      <c r="W41" s="62">
        <v>4.1590000000000002E-2</v>
      </c>
      <c r="X41" s="62">
        <v>2</v>
      </c>
      <c r="Y41" s="62">
        <f t="shared" si="150"/>
        <v>100.00459000000001</v>
      </c>
      <c r="AA41" s="62">
        <f t="shared" si="151"/>
        <v>43.967981869632183</v>
      </c>
      <c r="AB41" s="62">
        <f t="shared" si="152"/>
        <v>0.2631879196744869</v>
      </c>
      <c r="AC41" s="62">
        <f t="shared" si="153"/>
        <v>19.759093057628657</v>
      </c>
      <c r="AD41" s="62">
        <f t="shared" si="154"/>
        <v>8.5916056453008807</v>
      </c>
      <c r="AE41" s="62">
        <f t="shared" si="155"/>
        <v>0.1495931336751643</v>
      </c>
      <c r="AF41" s="62">
        <f t="shared" si="156"/>
        <v>9.6595566263508506</v>
      </c>
      <c r="AG41" s="62">
        <f t="shared" si="157"/>
        <v>15.349295467338049</v>
      </c>
      <c r="AH41" s="62">
        <f t="shared" si="158"/>
        <v>1.735920321257254</v>
      </c>
      <c r="AI41" s="62">
        <f t="shared" si="159"/>
        <v>0</v>
      </c>
      <c r="AJ41" s="62">
        <f t="shared" si="160"/>
        <v>0</v>
      </c>
      <c r="AK41" s="62">
        <f t="shared" si="161"/>
        <v>0.4821778680358571</v>
      </c>
      <c r="AL41" s="62">
        <f t="shared" si="162"/>
        <v>4.1588091106618201E-2</v>
      </c>
      <c r="AM41" s="62">
        <f t="shared" si="163"/>
        <v>100</v>
      </c>
      <c r="AO41" s="62">
        <f t="shared" si="164"/>
        <v>0.73176303352970262</v>
      </c>
      <c r="AP41" s="62">
        <f t="shared" si="165"/>
        <v>3.2952037019467494E-3</v>
      </c>
      <c r="AQ41" s="62">
        <f t="shared" si="166"/>
        <v>0.19379259570055568</v>
      </c>
      <c r="AR41" s="62">
        <f t="shared" si="167"/>
        <v>0.10759681459362407</v>
      </c>
      <c r="AS41" s="62">
        <f t="shared" si="168"/>
        <v>2.1087275680175405E-3</v>
      </c>
      <c r="AT41" s="62">
        <f t="shared" si="169"/>
        <v>0.23966506451779088</v>
      </c>
      <c r="AU41" s="62">
        <f t="shared" si="170"/>
        <v>0.27370355683555725</v>
      </c>
      <c r="AV41" s="62">
        <f t="shared" si="171"/>
        <v>5.6015499233857832E-2</v>
      </c>
      <c r="AW41" s="62">
        <f t="shared" si="172"/>
        <v>0</v>
      </c>
      <c r="AX41" s="62">
        <f t="shared" si="173"/>
        <v>0</v>
      </c>
      <c r="AY41" s="62">
        <f t="shared" si="174"/>
        <v>6.3444456320507518E-3</v>
      </c>
      <c r="AZ41" s="62">
        <f t="shared" si="175"/>
        <v>5.5680936011003079E-4</v>
      </c>
      <c r="BB41" s="62">
        <f t="shared" si="176"/>
        <v>3.2952037019467494E-3</v>
      </c>
      <c r="BC41" s="62">
        <f t="shared" si="177"/>
        <v>0.10430161089167732</v>
      </c>
      <c r="BD41" s="62">
        <f t="shared" si="178"/>
        <v>5.6015499233857832E-2</v>
      </c>
      <c r="BE41" s="62">
        <f t="shared" si="179"/>
        <v>0.13777709646669783</v>
      </c>
      <c r="BF41" s="62">
        <f t="shared" si="180"/>
        <v>6.8888548233348917E-2</v>
      </c>
      <c r="BG41" s="62">
        <f t="shared" si="181"/>
        <v>0.20481500860220833</v>
      </c>
      <c r="BH41" s="62">
        <f t="shared" si="182"/>
        <v>0.1412603943752774</v>
      </c>
      <c r="BI41" s="62">
        <f t="shared" si="183"/>
        <v>-0.39332059504740202</v>
      </c>
      <c r="BJ41" s="62">
        <f t="shared" si="184"/>
        <v>-0.35914822705445426</v>
      </c>
      <c r="BK41" s="62">
        <f t="shared" si="185"/>
        <v>0.5345809894226794</v>
      </c>
      <c r="BL41" s="62">
        <f t="shared" si="186"/>
        <v>-0.92790158447008142</v>
      </c>
      <c r="BM41" s="62">
        <f t="shared" si="187"/>
        <v>-6.0306335276040235E-2</v>
      </c>
      <c r="BN41" s="62">
        <f t="shared" si="188"/>
        <v>-5.4641086825515277</v>
      </c>
      <c r="BO41" s="62">
        <f t="shared" si="189"/>
        <v>-92.884933195588886</v>
      </c>
      <c r="BP41" s="114">
        <f t="shared" si="190"/>
        <v>-114.23103048465026</v>
      </c>
      <c r="BQ41" s="114">
        <f t="shared" si="191"/>
        <v>-339.62436560720931</v>
      </c>
      <c r="BR41" s="114">
        <f t="shared" si="192"/>
        <v>-886.44250554397206</v>
      </c>
      <c r="BS41" s="114">
        <f t="shared" si="193"/>
        <v>1538.6469435139722</v>
      </c>
      <c r="BU41" s="62">
        <f t="shared" si="194"/>
        <v>47.571750171037152</v>
      </c>
      <c r="BV41" s="62">
        <f t="shared" si="195"/>
        <v>0.2631879196744869</v>
      </c>
      <c r="BW41" s="62">
        <f t="shared" si="196"/>
        <v>17.886159283328894</v>
      </c>
      <c r="BX41" s="62">
        <f t="shared" si="197"/>
        <v>8.5916056453008807</v>
      </c>
      <c r="BY41" s="62">
        <f t="shared" si="198"/>
        <v>0.1495931336751643</v>
      </c>
      <c r="BZ41" s="62">
        <f t="shared" si="199"/>
        <v>9.9143099516532196</v>
      </c>
      <c r="CA41" s="62">
        <f t="shared" si="200"/>
        <v>14.863059139635492</v>
      </c>
      <c r="CB41" s="62">
        <f t="shared" si="201"/>
        <v>1.735920321257254</v>
      </c>
      <c r="CC41" s="62">
        <f t="shared" si="202"/>
        <v>0</v>
      </c>
      <c r="CD41" s="62">
        <f t="shared" si="203"/>
        <v>0</v>
      </c>
      <c r="CE41" s="62">
        <f t="shared" si="204"/>
        <v>0.392131797210508</v>
      </c>
      <c r="CF41" s="62">
        <f t="shared" si="205"/>
        <v>-6.9795136403240365E-5</v>
      </c>
      <c r="CG41" s="62">
        <f t="shared" si="206"/>
        <v>100</v>
      </c>
      <c r="CI41" s="62">
        <f t="shared" si="207"/>
        <v>0.79174086995152115</v>
      </c>
      <c r="CJ41" s="62">
        <f t="shared" si="208"/>
        <v>3.2952037019467494E-3</v>
      </c>
      <c r="CK41" s="62">
        <f t="shared" si="209"/>
        <v>0.17542329622723515</v>
      </c>
      <c r="CL41" s="62">
        <f t="shared" si="210"/>
        <v>0.10759681459362407</v>
      </c>
      <c r="CM41" s="62">
        <f t="shared" si="211"/>
        <v>2.1087275680175405E-3</v>
      </c>
      <c r="CN41" s="62">
        <f t="shared" si="212"/>
        <v>0.24598579687709579</v>
      </c>
      <c r="CO41" s="62">
        <f t="shared" si="213"/>
        <v>0.26503315156268709</v>
      </c>
      <c r="CP41" s="62">
        <f t="shared" si="214"/>
        <v>5.6015499233857832E-2</v>
      </c>
      <c r="CQ41" s="62">
        <f t="shared" si="215"/>
        <v>0</v>
      </c>
      <c r="CR41" s="62">
        <f t="shared" si="216"/>
        <v>0</v>
      </c>
      <c r="CS41" s="62">
        <f t="shared" si="217"/>
        <v>5.1596289106645788E-3</v>
      </c>
      <c r="CT41" s="62">
        <f t="shared" si="218"/>
        <v>-9.3446427103012938E-7</v>
      </c>
      <c r="CV41" s="62">
        <f t="shared" si="219"/>
        <v>3.2952037019467494E-3</v>
      </c>
      <c r="CW41" s="62">
        <f t="shared" si="220"/>
        <v>0.10430161089167732</v>
      </c>
      <c r="CX41" s="62">
        <f t="shared" si="221"/>
        <v>5.6015499233857832E-2</v>
      </c>
      <c r="CY41" s="62">
        <f t="shared" si="222"/>
        <v>0.11940779699337732</v>
      </c>
      <c r="CZ41" s="62">
        <f t="shared" si="136"/>
        <v>5.9703898496688661E-2</v>
      </c>
      <c r="DA41" s="62">
        <f t="shared" si="223"/>
        <v>0.20532925306599842</v>
      </c>
      <c r="DB41" s="62">
        <f t="shared" si="224"/>
        <v>0.14706688227079223</v>
      </c>
      <c r="DC41" s="62">
        <f t="shared" si="225"/>
        <v>-0.31703043700742334</v>
      </c>
      <c r="DD41" s="62">
        <f t="shared" si="226"/>
        <v>-0.46388884190115987</v>
      </c>
      <c r="DE41" s="62">
        <f t="shared" si="227"/>
        <v>0.46409731927821551</v>
      </c>
      <c r="DF41" s="62">
        <f t="shared" si="228"/>
        <v>-0.78112775628563891</v>
      </c>
      <c r="DG41" s="62">
        <f t="shared" si="229"/>
        <v>7.3134174910682859E-3</v>
      </c>
      <c r="DH41" s="62">
        <f t="shared" si="230"/>
        <v>45.05696148170275</v>
      </c>
      <c r="DI41" s="62">
        <f t="shared" si="231"/>
        <v>765.92782105313029</v>
      </c>
      <c r="DJ41" s="114">
        <f t="shared" si="232"/>
        <v>816.36114128044392</v>
      </c>
      <c r="DK41" s="114">
        <f t="shared" si="233"/>
        <v>2807.5691469379735</v>
      </c>
      <c r="DL41" s="114">
        <f t="shared" si="234"/>
        <v>6345.8338026648589</v>
      </c>
      <c r="DM41" s="114">
        <f t="shared" si="235"/>
        <v>-10680.74887341811</v>
      </c>
      <c r="DN41" s="114"/>
      <c r="DO41" s="114">
        <f t="shared" si="236"/>
        <v>816.36114128044392</v>
      </c>
      <c r="DP41" s="114">
        <f t="shared" si="237"/>
        <v>3623.9302882184174</v>
      </c>
      <c r="DQ41" s="114">
        <f t="shared" si="238"/>
        <v>4713.1115201039711</v>
      </c>
      <c r="DR41" s="114">
        <f t="shared" si="239"/>
        <v>-9864.3877321376658</v>
      </c>
    </row>
    <row r="42" spans="1:122" x14ac:dyDescent="0.25">
      <c r="A42" s="78">
        <f t="shared" si="1"/>
        <v>30</v>
      </c>
      <c r="B42" s="82" t="str">
        <f t="shared" si="2"/>
        <v>30 semi CaO</v>
      </c>
      <c r="C42" s="13" t="s">
        <v>6</v>
      </c>
      <c r="D42" s="5">
        <v>18.760000000000002</v>
      </c>
      <c r="E42" s="6">
        <f t="shared" si="240"/>
        <v>18.197200000000002</v>
      </c>
      <c r="F42" s="80" t="str">
        <f t="shared" si="241"/>
        <v>30 Quant CaO</v>
      </c>
      <c r="G42" s="13" t="s">
        <v>6</v>
      </c>
      <c r="H42" s="5">
        <v>17.73</v>
      </c>
      <c r="I42" s="38">
        <f t="shared" si="242"/>
        <v>17.1981</v>
      </c>
      <c r="K42" s="62">
        <v>80</v>
      </c>
      <c r="L42" s="62">
        <v>44.32</v>
      </c>
      <c r="M42" s="62">
        <v>0.29870000000000002</v>
      </c>
      <c r="N42" s="62">
        <v>19.55</v>
      </c>
      <c r="O42" s="62">
        <v>6.8090000000000002</v>
      </c>
      <c r="P42" s="62">
        <v>0.12239999999999999</v>
      </c>
      <c r="Q42" s="62">
        <v>9.7650000000000006</v>
      </c>
      <c r="R42" s="62">
        <v>17.809999999999999</v>
      </c>
      <c r="S42" s="62">
        <v>1.2729999999999999</v>
      </c>
      <c r="T42"/>
      <c r="U42"/>
      <c r="V42"/>
      <c r="W42" s="62">
        <v>5.6050000000000003E-2</v>
      </c>
      <c r="X42" s="62">
        <v>2</v>
      </c>
      <c r="Y42" s="62">
        <f t="shared" si="150"/>
        <v>100.00415</v>
      </c>
      <c r="AA42" s="62">
        <f t="shared" si="151"/>
        <v>44.318160796326957</v>
      </c>
      <c r="AB42" s="62">
        <f t="shared" si="152"/>
        <v>0.29868760446441472</v>
      </c>
      <c r="AC42" s="62">
        <f t="shared" si="153"/>
        <v>19.549188708668591</v>
      </c>
      <c r="AD42" s="62">
        <f t="shared" si="154"/>
        <v>6.8087174382263136</v>
      </c>
      <c r="AE42" s="62">
        <f t="shared" si="155"/>
        <v>0.12239492061079466</v>
      </c>
      <c r="AF42" s="62">
        <f t="shared" si="156"/>
        <v>9.7645947693170729</v>
      </c>
      <c r="AG42" s="62">
        <f t="shared" si="157"/>
        <v>17.809260915671999</v>
      </c>
      <c r="AH42" s="62">
        <f t="shared" si="158"/>
        <v>1.2729471726923334</v>
      </c>
      <c r="AI42" s="62">
        <f t="shared" si="159"/>
        <v>0</v>
      </c>
      <c r="AJ42" s="62">
        <f t="shared" si="160"/>
        <v>0</v>
      </c>
      <c r="AK42" s="62">
        <f t="shared" si="161"/>
        <v>0</v>
      </c>
      <c r="AL42" s="62">
        <f t="shared" si="162"/>
        <v>5.6047674021528111E-2</v>
      </c>
      <c r="AM42" s="62">
        <f t="shared" si="163"/>
        <v>100</v>
      </c>
      <c r="AO42" s="62">
        <f t="shared" si="164"/>
        <v>0.73759109255765931</v>
      </c>
      <c r="AP42" s="62">
        <f t="shared" si="165"/>
        <v>3.7396720228423026E-3</v>
      </c>
      <c r="AQ42" s="62">
        <f t="shared" si="166"/>
        <v>0.19173390259580808</v>
      </c>
      <c r="AR42" s="62">
        <f t="shared" si="167"/>
        <v>8.5268847066077819E-2</v>
      </c>
      <c r="AS42" s="62">
        <f t="shared" si="168"/>
        <v>1.7253301467549289E-3</v>
      </c>
      <c r="AT42" s="62">
        <f t="shared" si="169"/>
        <v>0.24227118551118668</v>
      </c>
      <c r="AU42" s="62">
        <f t="shared" si="170"/>
        <v>0.31756884657047074</v>
      </c>
      <c r="AV42" s="62">
        <f t="shared" si="171"/>
        <v>4.1076062365031737E-2</v>
      </c>
      <c r="AW42" s="62">
        <f t="shared" si="172"/>
        <v>0</v>
      </c>
      <c r="AX42" s="62">
        <f t="shared" si="173"/>
        <v>0</v>
      </c>
      <c r="AY42" s="62">
        <f t="shared" si="174"/>
        <v>0</v>
      </c>
      <c r="AZ42" s="62">
        <f t="shared" si="175"/>
        <v>7.5040399011284129E-4</v>
      </c>
      <c r="BB42" s="62">
        <f t="shared" si="176"/>
        <v>3.7396720228423026E-3</v>
      </c>
      <c r="BC42" s="62">
        <f t="shared" si="177"/>
        <v>8.1529175043235522E-2</v>
      </c>
      <c r="BD42" s="62">
        <f t="shared" si="178"/>
        <v>4.1076062365031737E-2</v>
      </c>
      <c r="BE42" s="62">
        <f t="shared" si="179"/>
        <v>0.15065784023077633</v>
      </c>
      <c r="BF42" s="62">
        <f t="shared" si="180"/>
        <v>7.5328920115388165E-2</v>
      </c>
      <c r="BG42" s="62">
        <f t="shared" si="181"/>
        <v>0.24223992645508258</v>
      </c>
      <c r="BH42" s="62">
        <f t="shared" si="182"/>
        <v>8.3285764246094518E-2</v>
      </c>
      <c r="BI42" s="62">
        <f t="shared" si="183"/>
        <v>-0.50525464058854253</v>
      </c>
      <c r="BJ42" s="62">
        <f t="shared" si="184"/>
        <v>-0.1648391871256831</v>
      </c>
      <c r="BK42" s="62">
        <f t="shared" si="185"/>
        <v>0.5885404048346371</v>
      </c>
      <c r="BL42" s="62">
        <f t="shared" si="186"/>
        <v>-1.0937950454231795</v>
      </c>
      <c r="BM42" s="62">
        <f t="shared" si="187"/>
        <v>-0.14287005963019761</v>
      </c>
      <c r="BN42" s="62">
        <f t="shared" si="188"/>
        <v>-2.6175337453641476</v>
      </c>
      <c r="BO42" s="62">
        <f t="shared" si="189"/>
        <v>-28.75064409670739</v>
      </c>
      <c r="BP42" s="114">
        <f t="shared" si="190"/>
        <v>-52.725476779647352</v>
      </c>
      <c r="BQ42" s="114">
        <f t="shared" si="191"/>
        <v>-169.55261800974409</v>
      </c>
      <c r="BR42" s="114">
        <f t="shared" si="192"/>
        <v>-411.94103674206121</v>
      </c>
      <c r="BS42" s="114">
        <f t="shared" si="193"/>
        <v>765.58730937352425</v>
      </c>
      <c r="BU42" s="62">
        <f t="shared" si="194"/>
        <v>47.993365598777658</v>
      </c>
      <c r="BV42" s="62">
        <f t="shared" si="195"/>
        <v>0.29868760446441472</v>
      </c>
      <c r="BW42" s="62">
        <f t="shared" si="196"/>
        <v>17.689730793572068</v>
      </c>
      <c r="BX42" s="62">
        <f t="shared" si="197"/>
        <v>6.8087174382263136</v>
      </c>
      <c r="BY42" s="62">
        <f t="shared" si="198"/>
        <v>0.12239492061079466</v>
      </c>
      <c r="BZ42" s="62">
        <f t="shared" si="199"/>
        <v>10.018560308547196</v>
      </c>
      <c r="CA42" s="62">
        <f t="shared" si="200"/>
        <v>17.240369748905419</v>
      </c>
      <c r="CB42" s="62">
        <f t="shared" si="201"/>
        <v>1.2729471726923334</v>
      </c>
      <c r="CC42" s="62">
        <f t="shared" si="202"/>
        <v>0</v>
      </c>
      <c r="CD42" s="62">
        <f t="shared" si="203"/>
        <v>0</v>
      </c>
      <c r="CE42" s="62">
        <f t="shared" si="204"/>
        <v>3.3999999999999998E-3</v>
      </c>
      <c r="CF42" s="62">
        <f t="shared" si="205"/>
        <v>1.124049061963929E-2</v>
      </c>
      <c r="CG42" s="62">
        <f t="shared" si="206"/>
        <v>100</v>
      </c>
      <c r="CI42" s="62">
        <f t="shared" si="207"/>
        <v>0.79875785302118096</v>
      </c>
      <c r="CJ42" s="62">
        <f t="shared" si="208"/>
        <v>3.7396720228423026E-3</v>
      </c>
      <c r="CK42" s="62">
        <f t="shared" si="209"/>
        <v>0.17349677121981236</v>
      </c>
      <c r="CL42" s="62">
        <f t="shared" si="210"/>
        <v>8.5268847066077819E-2</v>
      </c>
      <c r="CM42" s="62">
        <f t="shared" si="211"/>
        <v>1.7253301467549289E-3</v>
      </c>
      <c r="CN42" s="62">
        <f t="shared" si="212"/>
        <v>0.24857237196304113</v>
      </c>
      <c r="CO42" s="62">
        <f t="shared" si="213"/>
        <v>0.30742456756250747</v>
      </c>
      <c r="CP42" s="62">
        <f t="shared" si="214"/>
        <v>4.1076062365031737E-2</v>
      </c>
      <c r="CQ42" s="62">
        <f t="shared" si="215"/>
        <v>0</v>
      </c>
      <c r="CR42" s="62">
        <f t="shared" si="216"/>
        <v>0</v>
      </c>
      <c r="CS42" s="62">
        <f t="shared" si="217"/>
        <v>4.4736842105263153E-5</v>
      </c>
      <c r="CT42" s="62">
        <f t="shared" si="218"/>
        <v>1.5049525531716818E-4</v>
      </c>
      <c r="CV42" s="62">
        <f t="shared" si="219"/>
        <v>3.7396720228423026E-3</v>
      </c>
      <c r="CW42" s="62">
        <f t="shared" si="220"/>
        <v>8.1529175043235522E-2</v>
      </c>
      <c r="CX42" s="62">
        <f t="shared" si="221"/>
        <v>4.1076062365031737E-2</v>
      </c>
      <c r="CY42" s="62">
        <f t="shared" si="222"/>
        <v>0.13242070885478063</v>
      </c>
      <c r="CZ42" s="62">
        <f t="shared" si="136"/>
        <v>6.6210354427390317E-2</v>
      </c>
      <c r="DA42" s="62">
        <f t="shared" si="223"/>
        <v>0.24121421313511715</v>
      </c>
      <c r="DB42" s="62">
        <f t="shared" si="224"/>
        <v>9.0612664017914457E-2</v>
      </c>
      <c r="DC42" s="62">
        <f t="shared" si="225"/>
        <v>-0.42174789546916347</v>
      </c>
      <c r="DD42" s="62">
        <f t="shared" si="226"/>
        <v>-0.21485030510256498</v>
      </c>
      <c r="DE42" s="62">
        <f t="shared" si="227"/>
        <v>0.51236055948707793</v>
      </c>
      <c r="DF42" s="62">
        <f t="shared" si="228"/>
        <v>-0.9341084549562414</v>
      </c>
      <c r="DG42" s="62">
        <f t="shared" si="229"/>
        <v>-6.9507593518781996E-2</v>
      </c>
      <c r="DH42" s="62">
        <f t="shared" si="230"/>
        <v>-5.3802352139148466</v>
      </c>
      <c r="DI42" s="62">
        <f t="shared" si="231"/>
        <v>-59.095791244639152</v>
      </c>
      <c r="DJ42" s="114">
        <f t="shared" si="232"/>
        <v>-95.256289385848589</v>
      </c>
      <c r="DK42" s="114">
        <f t="shared" si="233"/>
        <v>-347.03289370813485</v>
      </c>
      <c r="DL42" s="114">
        <f t="shared" si="234"/>
        <v>-737.12889995052183</v>
      </c>
      <c r="DM42" s="114">
        <f t="shared" si="235"/>
        <v>1343.8941095030591</v>
      </c>
      <c r="DN42" s="114"/>
      <c r="DO42" s="114">
        <f t="shared" si="236"/>
        <v>-95.256289385848589</v>
      </c>
      <c r="DP42" s="114">
        <f t="shared" si="237"/>
        <v>-442.28918309398341</v>
      </c>
      <c r="DQ42" s="114">
        <f t="shared" si="238"/>
        <v>-546.61632117882459</v>
      </c>
      <c r="DR42" s="114">
        <f t="shared" si="239"/>
        <v>1248.6378201172106</v>
      </c>
    </row>
    <row r="43" spans="1:122" x14ac:dyDescent="0.25">
      <c r="A43" s="78">
        <f t="shared" si="1"/>
        <v>30</v>
      </c>
      <c r="B43" s="82" t="str">
        <f t="shared" si="2"/>
        <v>30 semi TiO2</v>
      </c>
      <c r="C43" s="13" t="s">
        <v>7</v>
      </c>
      <c r="D43" s="5">
        <v>0.17299999999999999</v>
      </c>
      <c r="E43" s="6">
        <f t="shared" si="240"/>
        <v>0.16780999999999999</v>
      </c>
      <c r="F43" s="80" t="str">
        <f t="shared" si="241"/>
        <v>30 Quant Na2O</v>
      </c>
      <c r="G43" s="13" t="s">
        <v>26</v>
      </c>
      <c r="H43" s="5">
        <v>0.91100000000000003</v>
      </c>
      <c r="I43" s="38">
        <f t="shared" si="242"/>
        <v>0.88367000000000007</v>
      </c>
      <c r="K43" s="62">
        <v>90</v>
      </c>
      <c r="L43" s="62">
        <v>41.1</v>
      </c>
      <c r="M43" s="62">
        <v>0.1741</v>
      </c>
      <c r="N43" s="62">
        <v>17.41</v>
      </c>
      <c r="O43" s="62">
        <v>8.6780000000000008</v>
      </c>
      <c r="P43" s="62">
        <v>0.12379999999999999</v>
      </c>
      <c r="Q43" s="62">
        <v>14.43</v>
      </c>
      <c r="R43" s="62">
        <v>16.79</v>
      </c>
      <c r="S43" s="62">
        <v>1.036</v>
      </c>
      <c r="T43"/>
      <c r="U43"/>
      <c r="V43" s="62">
        <v>0.1673</v>
      </c>
      <c r="W43" s="62">
        <v>9.9000000000000005E-2</v>
      </c>
      <c r="X43" s="62">
        <v>8</v>
      </c>
      <c r="Y43" s="62">
        <f t="shared" si="150"/>
        <v>100.00819999999999</v>
      </c>
      <c r="AA43" s="62">
        <f t="shared" si="151"/>
        <v>41.096630076333746</v>
      </c>
      <c r="AB43" s="62">
        <f t="shared" si="152"/>
        <v>0.17408572497055244</v>
      </c>
      <c r="AC43" s="62">
        <f t="shared" si="153"/>
        <v>17.408572497055243</v>
      </c>
      <c r="AD43" s="62">
        <f t="shared" si="154"/>
        <v>8.6772884623460893</v>
      </c>
      <c r="AE43" s="62">
        <f t="shared" si="155"/>
        <v>0.12378984923236296</v>
      </c>
      <c r="AF43" s="62">
        <f t="shared" si="156"/>
        <v>14.428816837019367</v>
      </c>
      <c r="AG43" s="62">
        <f t="shared" si="157"/>
        <v>16.788623332886704</v>
      </c>
      <c r="AH43" s="62">
        <f t="shared" si="158"/>
        <v>1.035915054965493</v>
      </c>
      <c r="AI43" s="62">
        <f t="shared" si="159"/>
        <v>0</v>
      </c>
      <c r="AJ43" s="62">
        <f t="shared" si="160"/>
        <v>0</v>
      </c>
      <c r="AK43" s="62">
        <f t="shared" si="161"/>
        <v>0.16728628252483299</v>
      </c>
      <c r="AL43" s="62">
        <f t="shared" si="162"/>
        <v>9.8991882665621436E-2</v>
      </c>
      <c r="AM43" s="62">
        <f t="shared" si="163"/>
        <v>100</v>
      </c>
      <c r="AO43" s="62">
        <f t="shared" si="164"/>
        <v>0.68397487020610381</v>
      </c>
      <c r="AP43" s="62">
        <f t="shared" si="165"/>
        <v>2.1796134339620936E-3</v>
      </c>
      <c r="AQ43" s="62">
        <f t="shared" si="166"/>
        <v>0.17073923594601062</v>
      </c>
      <c r="AR43" s="62">
        <f t="shared" si="167"/>
        <v>0.10866986177014515</v>
      </c>
      <c r="AS43" s="62">
        <f t="shared" si="168"/>
        <v>1.7449936457902869E-3</v>
      </c>
      <c r="AT43" s="62">
        <f t="shared" si="169"/>
        <v>0.35799607082649454</v>
      </c>
      <c r="AU43" s="62">
        <f t="shared" si="170"/>
        <v>0.29936917498014809</v>
      </c>
      <c r="AV43" s="62">
        <f t="shared" si="171"/>
        <v>3.342739770782488E-2</v>
      </c>
      <c r="AW43" s="62">
        <f t="shared" si="172"/>
        <v>0</v>
      </c>
      <c r="AX43" s="62">
        <f t="shared" si="173"/>
        <v>0</v>
      </c>
      <c r="AY43" s="62">
        <f t="shared" si="174"/>
        <v>2.2011352963793814E-3</v>
      </c>
      <c r="AZ43" s="62">
        <f t="shared" si="175"/>
        <v>1.3253699647291664E-3</v>
      </c>
      <c r="BB43" s="62">
        <f t="shared" si="176"/>
        <v>2.1796134339620936E-3</v>
      </c>
      <c r="BC43" s="62">
        <f t="shared" si="177"/>
        <v>0.10649024833618305</v>
      </c>
      <c r="BD43" s="62">
        <f t="shared" si="178"/>
        <v>3.342739770782488E-2</v>
      </c>
      <c r="BE43" s="62">
        <f t="shared" si="179"/>
        <v>0.13731183823818574</v>
      </c>
      <c r="BF43" s="62">
        <f t="shared" si="180"/>
        <v>6.865591911909287E-2</v>
      </c>
      <c r="BG43" s="62">
        <f t="shared" si="181"/>
        <v>0.23071325586105523</v>
      </c>
      <c r="BH43" s="62">
        <f t="shared" si="182"/>
        <v>0.23551805694741262</v>
      </c>
      <c r="BI43" s="62">
        <f t="shared" si="183"/>
        <v>-0.47647218459977747</v>
      </c>
      <c r="BJ43" s="62">
        <f t="shared" si="184"/>
        <v>-0.49429550047132514</v>
      </c>
      <c r="BK43" s="62">
        <f t="shared" si="185"/>
        <v>0.71199024154719015</v>
      </c>
      <c r="BL43" s="62">
        <f t="shared" si="186"/>
        <v>-1.1884624261469676</v>
      </c>
      <c r="BM43" s="62">
        <f t="shared" si="187"/>
        <v>-0.14149599847784233</v>
      </c>
      <c r="BN43" s="62">
        <f t="shared" si="188"/>
        <v>-1.5404064124848107</v>
      </c>
      <c r="BO43" s="62">
        <f t="shared" si="189"/>
        <v>-23.624270698410928</v>
      </c>
      <c r="BP43" s="114">
        <f t="shared" si="190"/>
        <v>-48.521456336338794</v>
      </c>
      <c r="BQ43" s="114">
        <f t="shared" si="191"/>
        <v>-163.05284837944299</v>
      </c>
      <c r="BR43" s="114">
        <f t="shared" si="192"/>
        <v>-503.18754537689972</v>
      </c>
      <c r="BS43" s="114">
        <f t="shared" si="193"/>
        <v>839.92652720357728</v>
      </c>
      <c r="BU43" s="62">
        <f t="shared" si="194"/>
        <v>44.114642611905822</v>
      </c>
      <c r="BV43" s="62">
        <f t="shared" si="195"/>
        <v>0.17408572497055244</v>
      </c>
      <c r="BW43" s="62">
        <f t="shared" si="196"/>
        <v>15.686542142744296</v>
      </c>
      <c r="BX43" s="62">
        <f t="shared" si="197"/>
        <v>8.6772884623460893</v>
      </c>
      <c r="BY43" s="62">
        <f t="shared" si="198"/>
        <v>0.12378984923236296</v>
      </c>
      <c r="BZ43" s="62">
        <f t="shared" si="199"/>
        <v>14.647800710741722</v>
      </c>
      <c r="CA43" s="62">
        <f t="shared" si="200"/>
        <v>16.254025588901712</v>
      </c>
      <c r="CB43" s="62">
        <f t="shared" si="201"/>
        <v>1.035915054965493</v>
      </c>
      <c r="CC43" s="62">
        <f t="shared" si="202"/>
        <v>0</v>
      </c>
      <c r="CD43" s="62">
        <f t="shared" si="203"/>
        <v>0</v>
      </c>
      <c r="CE43" s="62">
        <f t="shared" si="204"/>
        <v>0.13826620097152034</v>
      </c>
      <c r="CF43" s="62">
        <f t="shared" si="205"/>
        <v>4.4831450621049089E-2</v>
      </c>
      <c r="CG43" s="62">
        <f t="shared" si="206"/>
        <v>100</v>
      </c>
      <c r="CI43" s="62">
        <f t="shared" si="207"/>
        <v>0.73420392130990797</v>
      </c>
      <c r="CJ43" s="62">
        <f t="shared" si="208"/>
        <v>2.1796134339620936E-3</v>
      </c>
      <c r="CK43" s="62">
        <f t="shared" si="209"/>
        <v>0.1538499621689319</v>
      </c>
      <c r="CL43" s="62">
        <f t="shared" si="210"/>
        <v>0.10866986177014515</v>
      </c>
      <c r="CM43" s="62">
        <f t="shared" si="211"/>
        <v>1.7449936457902869E-3</v>
      </c>
      <c r="CN43" s="62">
        <f t="shared" si="212"/>
        <v>0.36342932063848415</v>
      </c>
      <c r="CO43" s="62">
        <f t="shared" si="213"/>
        <v>0.2898364049376197</v>
      </c>
      <c r="CP43" s="62">
        <f t="shared" si="214"/>
        <v>3.342739770782488E-2</v>
      </c>
      <c r="CQ43" s="62">
        <f t="shared" si="215"/>
        <v>0</v>
      </c>
      <c r="CR43" s="62">
        <f t="shared" si="216"/>
        <v>0</v>
      </c>
      <c r="CS43" s="62">
        <f t="shared" si="217"/>
        <v>1.8192921180463202E-3</v>
      </c>
      <c r="CT43" s="62">
        <f t="shared" si="218"/>
        <v>6.0023364066205773E-4</v>
      </c>
      <c r="CV43" s="62">
        <f t="shared" si="219"/>
        <v>2.1796134339620936E-3</v>
      </c>
      <c r="CW43" s="62">
        <f t="shared" si="220"/>
        <v>0.10649024833618305</v>
      </c>
      <c r="CX43" s="62">
        <f t="shared" si="221"/>
        <v>3.342739770782488E-2</v>
      </c>
      <c r="CY43" s="62">
        <f t="shared" si="222"/>
        <v>0.12042256446110702</v>
      </c>
      <c r="CZ43" s="62">
        <f t="shared" si="136"/>
        <v>6.0211282230553512E-2</v>
      </c>
      <c r="DA43" s="62">
        <f t="shared" si="223"/>
        <v>0.2296251227070662</v>
      </c>
      <c r="DB43" s="62">
        <f t="shared" si="224"/>
        <v>0.24203943991339127</v>
      </c>
      <c r="DC43" s="62">
        <f t="shared" si="225"/>
        <v>-0.40500132710293846</v>
      </c>
      <c r="DD43" s="62">
        <f t="shared" si="226"/>
        <v>-0.59762628839947618</v>
      </c>
      <c r="DE43" s="62">
        <f t="shared" si="227"/>
        <v>0.64704076701632984</v>
      </c>
      <c r="DF43" s="62">
        <f t="shared" si="228"/>
        <v>-1.0520420941192683</v>
      </c>
      <c r="DG43" s="62">
        <f t="shared" si="229"/>
        <v>-7.9557911023531824E-2</v>
      </c>
      <c r="DH43" s="62">
        <f t="shared" si="230"/>
        <v>-2.7396564413530196</v>
      </c>
      <c r="DI43" s="62">
        <f t="shared" si="231"/>
        <v>-42.016434667242137</v>
      </c>
      <c r="DJ43" s="114">
        <f t="shared" si="232"/>
        <v>-75.68233184597328</v>
      </c>
      <c r="DK43" s="114">
        <f t="shared" si="233"/>
        <v>-288.62638517387308</v>
      </c>
      <c r="DL43" s="114">
        <f t="shared" si="234"/>
        <v>-813.29531996503363</v>
      </c>
      <c r="DM43" s="114">
        <f t="shared" si="235"/>
        <v>1322.3601280934749</v>
      </c>
      <c r="DN43" s="114"/>
      <c r="DO43" s="114">
        <f t="shared" si="236"/>
        <v>-75.68233184597328</v>
      </c>
      <c r="DP43" s="114">
        <f t="shared" si="237"/>
        <v>-364.30871701984637</v>
      </c>
      <c r="DQ43" s="114">
        <f t="shared" si="238"/>
        <v>-661.93065627308704</v>
      </c>
      <c r="DR43" s="114">
        <f t="shared" si="239"/>
        <v>1246.6777962475016</v>
      </c>
    </row>
    <row r="44" spans="1:122" x14ac:dyDescent="0.25">
      <c r="A44" s="78">
        <f t="shared" si="1"/>
        <v>30</v>
      </c>
      <c r="B44" s="82" t="str">
        <f t="shared" si="2"/>
        <v>30 semi Cr2O3</v>
      </c>
      <c r="C44" s="13" t="s">
        <v>8</v>
      </c>
      <c r="D44" s="5">
        <v>0.16020000000000001</v>
      </c>
      <c r="E44" s="6">
        <f t="shared" si="240"/>
        <v>0.155394</v>
      </c>
      <c r="F44" s="80" t="str">
        <f t="shared" si="241"/>
        <v>30 Quant K2O</v>
      </c>
      <c r="G44" s="13" t="s">
        <v>13</v>
      </c>
      <c r="H44" s="5">
        <v>3.3000000000000002E-2</v>
      </c>
      <c r="I44" s="38">
        <f t="shared" si="242"/>
        <v>3.2010000000000004E-2</v>
      </c>
      <c r="K44" s="62">
        <v>100</v>
      </c>
      <c r="L44" s="62">
        <v>43.26</v>
      </c>
      <c r="M44" s="62">
        <v>0.26069999999999999</v>
      </c>
      <c r="N44" s="62">
        <v>18.649999999999999</v>
      </c>
      <c r="O44" s="62">
        <v>7.4560000000000004</v>
      </c>
      <c r="P44" s="62">
        <v>0.13550000000000001</v>
      </c>
      <c r="Q44" s="62">
        <v>11.87</v>
      </c>
      <c r="R44" s="62">
        <v>17.190000000000001</v>
      </c>
      <c r="S44" s="62">
        <v>1.022</v>
      </c>
      <c r="T44"/>
      <c r="U44"/>
      <c r="V44" s="62">
        <v>0.10390000000000001</v>
      </c>
      <c r="W44" s="62">
        <v>5.5390000000000002E-2</v>
      </c>
      <c r="X44" s="62">
        <v>3</v>
      </c>
      <c r="Y44" s="62">
        <f t="shared" si="150"/>
        <v>100.00349</v>
      </c>
      <c r="AA44" s="62">
        <f t="shared" si="151"/>
        <v>43.258490278689273</v>
      </c>
      <c r="AB44" s="62">
        <f t="shared" si="152"/>
        <v>0.26069090188752414</v>
      </c>
      <c r="AC44" s="62">
        <f t="shared" si="153"/>
        <v>18.649349137715092</v>
      </c>
      <c r="AD44" s="62">
        <f t="shared" si="154"/>
        <v>7.4557397946811657</v>
      </c>
      <c r="AE44" s="62">
        <f t="shared" si="155"/>
        <v>0.1354952712150346</v>
      </c>
      <c r="AF44" s="62">
        <f t="shared" si="156"/>
        <v>11.869585751457274</v>
      </c>
      <c r="AG44" s="62">
        <f t="shared" si="157"/>
        <v>17.189400089936864</v>
      </c>
      <c r="AH44" s="62">
        <f t="shared" si="158"/>
        <v>1.0219643334447628</v>
      </c>
      <c r="AI44" s="62">
        <f t="shared" si="159"/>
        <v>0</v>
      </c>
      <c r="AJ44" s="62">
        <f t="shared" si="160"/>
        <v>0</v>
      </c>
      <c r="AK44" s="62">
        <f t="shared" si="161"/>
        <v>0.10389637401654683</v>
      </c>
      <c r="AL44" s="62">
        <f t="shared" si="162"/>
        <v>5.5388066956463228E-2</v>
      </c>
      <c r="AM44" s="62">
        <f t="shared" si="163"/>
        <v>100</v>
      </c>
      <c r="AO44" s="62">
        <f t="shared" si="164"/>
        <v>0.71995490186717603</v>
      </c>
      <c r="AP44" s="62">
        <f t="shared" si="165"/>
        <v>3.2639401763806699E-3</v>
      </c>
      <c r="AQ44" s="62">
        <f t="shared" si="166"/>
        <v>0.18290848506978319</v>
      </c>
      <c r="AR44" s="62">
        <f t="shared" si="167"/>
        <v>9.3371819595255687E-2</v>
      </c>
      <c r="AS44" s="62">
        <f t="shared" si="168"/>
        <v>1.9099981845931012E-3</v>
      </c>
      <c r="AT44" s="62">
        <f t="shared" si="169"/>
        <v>0.29449851012438527</v>
      </c>
      <c r="AU44" s="62">
        <f t="shared" si="170"/>
        <v>0.30651569347248331</v>
      </c>
      <c r="AV44" s="62">
        <f t="shared" si="171"/>
        <v>3.2977229217320519E-2</v>
      </c>
      <c r="AW44" s="62">
        <f t="shared" si="172"/>
        <v>0</v>
      </c>
      <c r="AX44" s="62">
        <f t="shared" si="173"/>
        <v>0</v>
      </c>
      <c r="AY44" s="62">
        <f t="shared" si="174"/>
        <v>1.3670575528493005E-3</v>
      </c>
      <c r="AZ44" s="62">
        <f t="shared" si="175"/>
        <v>7.4157272668982769E-4</v>
      </c>
      <c r="BB44" s="62">
        <f t="shared" si="176"/>
        <v>3.2639401763806699E-3</v>
      </c>
      <c r="BC44" s="62">
        <f t="shared" si="177"/>
        <v>9.010787941887502E-2</v>
      </c>
      <c r="BD44" s="62">
        <f t="shared" si="178"/>
        <v>3.2977229217320519E-2</v>
      </c>
      <c r="BE44" s="62">
        <f t="shared" si="179"/>
        <v>0.14993125585246267</v>
      </c>
      <c r="BF44" s="62">
        <f t="shared" si="180"/>
        <v>7.4965627926231335E-2</v>
      </c>
      <c r="BG44" s="62">
        <f t="shared" si="181"/>
        <v>0.23155006554625196</v>
      </c>
      <c r="BH44" s="62">
        <f t="shared" si="182"/>
        <v>0.15496632218160145</v>
      </c>
      <c r="BI44" s="62">
        <f t="shared" si="183"/>
        <v>-0.45510830382225609</v>
      </c>
      <c r="BJ44" s="62">
        <f t="shared" si="184"/>
        <v>-0.34050427311500781</v>
      </c>
      <c r="BK44" s="62">
        <f t="shared" si="185"/>
        <v>0.61007462600385753</v>
      </c>
      <c r="BL44" s="62">
        <f t="shared" si="186"/>
        <v>-1.0651829298261135</v>
      </c>
      <c r="BM44" s="62">
        <f t="shared" si="187"/>
        <v>-0.11235144095607152</v>
      </c>
      <c r="BN44" s="62">
        <f t="shared" si="188"/>
        <v>-2.9051164351838117</v>
      </c>
      <c r="BO44" s="62">
        <f t="shared" si="189"/>
        <v>-29.351852487779258</v>
      </c>
      <c r="BP44" s="114">
        <f t="shared" si="190"/>
        <v>-66.724224708023343</v>
      </c>
      <c r="BQ44" s="114">
        <f t="shared" si="191"/>
        <v>-206.09443330307272</v>
      </c>
      <c r="BR44" s="114">
        <f t="shared" si="192"/>
        <v>-543.00560883984713</v>
      </c>
      <c r="BS44" s="114">
        <f t="shared" si="193"/>
        <v>948.0812357739062</v>
      </c>
      <c r="BU44" s="62">
        <f t="shared" si="194"/>
        <v>46.717522295541883</v>
      </c>
      <c r="BV44" s="62">
        <f t="shared" si="195"/>
        <v>0.26069090188752414</v>
      </c>
      <c r="BW44" s="62">
        <f t="shared" si="196"/>
        <v>16.847660923073782</v>
      </c>
      <c r="BX44" s="62">
        <f t="shared" si="197"/>
        <v>7.4557397946811657</v>
      </c>
      <c r="BY44" s="62">
        <f t="shared" si="198"/>
        <v>0.1354952712150346</v>
      </c>
      <c r="BZ44" s="62">
        <f t="shared" si="199"/>
        <v>12.107763858321345</v>
      </c>
      <c r="CA44" s="62">
        <f t="shared" si="200"/>
        <v>16.641336246914985</v>
      </c>
      <c r="CB44" s="62">
        <f t="shared" si="201"/>
        <v>1.0219643334447628</v>
      </c>
      <c r="CC44" s="62">
        <f t="shared" si="202"/>
        <v>0</v>
      </c>
      <c r="CD44" s="62">
        <f t="shared" si="203"/>
        <v>0</v>
      </c>
      <c r="CE44" s="62">
        <f t="shared" si="204"/>
        <v>8.7161256732140063E-2</v>
      </c>
      <c r="CF44" s="62">
        <f t="shared" si="205"/>
        <v>1.0724545973345538E-2</v>
      </c>
      <c r="CG44" s="62">
        <f t="shared" si="206"/>
        <v>100</v>
      </c>
      <c r="CI44" s="62">
        <f t="shared" si="207"/>
        <v>0.77752387942983914</v>
      </c>
      <c r="CJ44" s="62">
        <f t="shared" si="208"/>
        <v>3.2639401763806699E-3</v>
      </c>
      <c r="CK44" s="62">
        <f t="shared" si="209"/>
        <v>0.16523794549895826</v>
      </c>
      <c r="CL44" s="62">
        <f t="shared" si="210"/>
        <v>9.3371819595255687E-2</v>
      </c>
      <c r="CM44" s="62">
        <f t="shared" si="211"/>
        <v>1.9099981845931012E-3</v>
      </c>
      <c r="CN44" s="62">
        <f t="shared" si="212"/>
        <v>0.30040799164164073</v>
      </c>
      <c r="CO44" s="62">
        <f t="shared" si="213"/>
        <v>0.29674280040861245</v>
      </c>
      <c r="CP44" s="62">
        <f t="shared" si="214"/>
        <v>3.2977229217320519E-2</v>
      </c>
      <c r="CQ44" s="62">
        <f t="shared" si="215"/>
        <v>0</v>
      </c>
      <c r="CR44" s="62">
        <f t="shared" si="216"/>
        <v>0</v>
      </c>
      <c r="CS44" s="62">
        <f t="shared" si="217"/>
        <v>1.1468586412123692E-3</v>
      </c>
      <c r="CT44" s="62">
        <f t="shared" si="218"/>
        <v>1.4358744106768696E-4</v>
      </c>
      <c r="CV44" s="62">
        <f t="shared" si="219"/>
        <v>3.2639401763806699E-3</v>
      </c>
      <c r="CW44" s="62">
        <f t="shared" si="220"/>
        <v>9.010787941887502E-2</v>
      </c>
      <c r="CX44" s="62">
        <f t="shared" si="221"/>
        <v>3.2977229217320519E-2</v>
      </c>
      <c r="CY44" s="62">
        <f t="shared" si="222"/>
        <v>0.13226071628163774</v>
      </c>
      <c r="CZ44" s="62">
        <f t="shared" si="136"/>
        <v>6.6130358140818871E-2</v>
      </c>
      <c r="DA44" s="62">
        <f t="shared" si="223"/>
        <v>0.23061244226779359</v>
      </c>
      <c r="DB44" s="62">
        <f t="shared" si="224"/>
        <v>0.16181342697731527</v>
      </c>
      <c r="DC44" s="62">
        <f t="shared" si="225"/>
        <v>-0.37611829357493454</v>
      </c>
      <c r="DD44" s="62">
        <f t="shared" si="226"/>
        <v>-0.43021950737707726</v>
      </c>
      <c r="DE44" s="62">
        <f t="shared" si="227"/>
        <v>0.5379317205522498</v>
      </c>
      <c r="DF44" s="62">
        <f t="shared" si="228"/>
        <v>-0.91405001412718434</v>
      </c>
      <c r="DG44" s="62">
        <f t="shared" si="229"/>
        <v>-4.3134323772620942E-2</v>
      </c>
      <c r="DH44" s="62">
        <f t="shared" si="230"/>
        <v>-7.5669209365290246</v>
      </c>
      <c r="DI44" s="62">
        <f t="shared" si="231"/>
        <v>-76.452408043203107</v>
      </c>
      <c r="DJ44" s="114">
        <f t="shared" si="232"/>
        <v>-153.31261129633015</v>
      </c>
      <c r="DK44" s="114">
        <f t="shared" si="233"/>
        <v>-534.63789877279225</v>
      </c>
      <c r="DL44" s="114">
        <f t="shared" si="234"/>
        <v>-1247.1082736521219</v>
      </c>
      <c r="DM44" s="114">
        <f t="shared" si="235"/>
        <v>2119.0781127009759</v>
      </c>
      <c r="DN44" s="114"/>
      <c r="DO44" s="114">
        <f t="shared" si="236"/>
        <v>-153.31261129633015</v>
      </c>
      <c r="DP44" s="114">
        <f t="shared" si="237"/>
        <v>-687.9505100691224</v>
      </c>
      <c r="DQ44" s="114">
        <f t="shared" si="238"/>
        <v>-940.48305105946156</v>
      </c>
      <c r="DR44" s="114">
        <f t="shared" si="239"/>
        <v>1965.7655014046459</v>
      </c>
    </row>
    <row r="45" spans="1:122" x14ac:dyDescent="0.25">
      <c r="A45" s="78">
        <f t="shared" si="1"/>
        <v>30</v>
      </c>
      <c r="B45" s="82" t="str">
        <f t="shared" si="2"/>
        <v>30 semi MnO</v>
      </c>
      <c r="C45" s="13" t="s">
        <v>9</v>
      </c>
      <c r="D45" s="5">
        <v>0.1235</v>
      </c>
      <c r="E45" s="6">
        <f t="shared" si="240"/>
        <v>0.119795</v>
      </c>
      <c r="F45" s="80" t="str">
        <f t="shared" si="241"/>
        <v>30 Quant P2O5</v>
      </c>
      <c r="G45" s="13" t="s">
        <v>35</v>
      </c>
      <c r="H45" s="5">
        <v>6.0000000000000001E-3</v>
      </c>
      <c r="I45" s="38">
        <f t="shared" si="242"/>
        <v>5.8199999999999997E-3</v>
      </c>
      <c r="K45" s="62">
        <v>110</v>
      </c>
      <c r="L45" s="62">
        <v>43.86</v>
      </c>
      <c r="M45" s="62">
        <v>0.2218</v>
      </c>
      <c r="N45" s="62">
        <v>23.45</v>
      </c>
      <c r="O45" s="62">
        <v>5.9329999999999998</v>
      </c>
      <c r="P45" s="62">
        <v>9.5589999999999994E-2</v>
      </c>
      <c r="Q45" s="62">
        <v>7.2389999999999999</v>
      </c>
      <c r="R45" s="62">
        <v>17.23</v>
      </c>
      <c r="S45" s="62">
        <v>1.7689999999999999</v>
      </c>
      <c r="T45" s="62">
        <v>3.7929999999999998E-2</v>
      </c>
      <c r="U45"/>
      <c r="V45" s="62">
        <v>0.1026</v>
      </c>
      <c r="W45" s="62">
        <v>5.7099999999999998E-2</v>
      </c>
      <c r="X45" s="62">
        <v>2</v>
      </c>
      <c r="Y45" s="62">
        <f t="shared" si="150"/>
        <v>99.996020000000016</v>
      </c>
      <c r="AA45" s="62">
        <f t="shared" si="151"/>
        <v>43.861745697478753</v>
      </c>
      <c r="AB45" s="62">
        <f t="shared" si="152"/>
        <v>0.22180882799135401</v>
      </c>
      <c r="AC45" s="62">
        <f t="shared" si="153"/>
        <v>23.450933347147213</v>
      </c>
      <c r="AD45" s="62">
        <f t="shared" si="154"/>
        <v>5.9332361427984823</v>
      </c>
      <c r="AE45" s="62">
        <f t="shared" si="155"/>
        <v>9.5593804633424387E-2</v>
      </c>
      <c r="AF45" s="62">
        <f t="shared" si="156"/>
        <v>7.239288123667321</v>
      </c>
      <c r="AG45" s="62">
        <f t="shared" si="157"/>
        <v>17.230685781294092</v>
      </c>
      <c r="AH45" s="62">
        <f t="shared" si="158"/>
        <v>1.7690704090022777</v>
      </c>
      <c r="AI45" s="62">
        <f t="shared" si="159"/>
        <v>3.7931509674085019E-2</v>
      </c>
      <c r="AJ45" s="62">
        <f t="shared" si="160"/>
        <v>0</v>
      </c>
      <c r="AK45" s="62">
        <f t="shared" si="161"/>
        <v>0.10260408364252896</v>
      </c>
      <c r="AL45" s="62">
        <f t="shared" si="162"/>
        <v>5.7102272670452273E-2</v>
      </c>
      <c r="AM45" s="62">
        <f t="shared" si="163"/>
        <v>99.999999999999972</v>
      </c>
      <c r="AO45" s="62">
        <f t="shared" si="164"/>
        <v>0.72999493546606897</v>
      </c>
      <c r="AP45" s="62">
        <f t="shared" si="165"/>
        <v>2.7771231750513834E-3</v>
      </c>
      <c r="AQ45" s="62">
        <f t="shared" si="166"/>
        <v>0.23000130783785028</v>
      </c>
      <c r="AR45" s="62">
        <f t="shared" si="167"/>
        <v>7.4304773234796284E-2</v>
      </c>
      <c r="AS45" s="62">
        <f t="shared" si="168"/>
        <v>1.3475303726166394E-3</v>
      </c>
      <c r="AT45" s="62">
        <f t="shared" si="169"/>
        <v>0.17961533042713254</v>
      </c>
      <c r="AU45" s="62">
        <f t="shared" si="170"/>
        <v>0.30725188625702732</v>
      </c>
      <c r="AV45" s="62">
        <f t="shared" si="171"/>
        <v>5.7085201968450398E-2</v>
      </c>
      <c r="AW45" s="62">
        <f t="shared" si="172"/>
        <v>8.0533990815467133E-4</v>
      </c>
      <c r="AX45" s="62">
        <f t="shared" si="173"/>
        <v>0</v>
      </c>
      <c r="AY45" s="62">
        <f t="shared" si="174"/>
        <v>1.350053732138539E-3</v>
      </c>
      <c r="AZ45" s="62">
        <f t="shared" si="175"/>
        <v>7.6452366676197986E-4</v>
      </c>
      <c r="BB45" s="62">
        <f t="shared" si="176"/>
        <v>2.7771231750513834E-3</v>
      </c>
      <c r="BC45" s="62">
        <f t="shared" si="177"/>
        <v>7.1527650059744902E-2</v>
      </c>
      <c r="BD45" s="62">
        <f t="shared" si="178"/>
        <v>5.7085201968450398E-2</v>
      </c>
      <c r="BE45" s="62">
        <f t="shared" si="179"/>
        <v>0.17291610586939987</v>
      </c>
      <c r="BF45" s="62">
        <f t="shared" si="180"/>
        <v>8.6458052934699936E-2</v>
      </c>
      <c r="BG45" s="62">
        <f t="shared" si="181"/>
        <v>0.22079383332232738</v>
      </c>
      <c r="BH45" s="62">
        <f t="shared" si="182"/>
        <v>3.1696677537166706E-2</v>
      </c>
      <c r="BI45" s="62">
        <f t="shared" si="183"/>
        <v>-0.49735210959799159</v>
      </c>
      <c r="BJ45" s="62">
        <f t="shared" si="184"/>
        <v>-6.3730859737957168E-2</v>
      </c>
      <c r="BK45" s="62">
        <f t="shared" si="185"/>
        <v>0.52904878713515824</v>
      </c>
      <c r="BL45" s="62">
        <f t="shared" si="186"/>
        <v>-1.0264008967331497</v>
      </c>
      <c r="BM45" s="62">
        <f t="shared" si="187"/>
        <v>-0.13023789819746234</v>
      </c>
      <c r="BN45" s="62">
        <f t="shared" si="188"/>
        <v>-2.1323464317896179</v>
      </c>
      <c r="BO45" s="62">
        <f t="shared" si="189"/>
        <v>-43.831482816084552</v>
      </c>
      <c r="BP45" s="114">
        <f t="shared" si="190"/>
        <v>-66.384711463644123</v>
      </c>
      <c r="BQ45" s="114">
        <f t="shared" si="191"/>
        <v>-169.53117055648977</v>
      </c>
      <c r="BR45" s="114">
        <f t="shared" si="192"/>
        <v>-406.21723358360111</v>
      </c>
      <c r="BS45" s="114">
        <f t="shared" si="193"/>
        <v>788.09694485160924</v>
      </c>
      <c r="BU45" s="62">
        <f t="shared" si="194"/>
        <v>47.443841819764415</v>
      </c>
      <c r="BV45" s="62">
        <f t="shared" si="195"/>
        <v>0.22180882799135401</v>
      </c>
      <c r="BW45" s="62">
        <f t="shared" si="196"/>
        <v>21.340983426260358</v>
      </c>
      <c r="BX45" s="62">
        <f t="shared" si="197"/>
        <v>5.9332361427984823</v>
      </c>
      <c r="BY45" s="62">
        <f t="shared" si="198"/>
        <v>9.5593804633424387E-2</v>
      </c>
      <c r="BZ45" s="62">
        <f t="shared" si="199"/>
        <v>7.512193462739817</v>
      </c>
      <c r="CA45" s="62">
        <f t="shared" si="200"/>
        <v>16.681234739042608</v>
      </c>
      <c r="CB45" s="62">
        <f t="shared" si="201"/>
        <v>1.7690704090022777</v>
      </c>
      <c r="CC45" s="62">
        <f t="shared" si="202"/>
        <v>3.7931509674085019E-2</v>
      </c>
      <c r="CD45" s="62">
        <f t="shared" si="203"/>
        <v>0</v>
      </c>
      <c r="CE45" s="62">
        <f t="shared" si="204"/>
        <v>8.6119412232606857E-2</v>
      </c>
      <c r="CF45" s="62">
        <f t="shared" si="205"/>
        <v>1.2065397682827772E-2</v>
      </c>
      <c r="CG45" s="62">
        <f t="shared" si="206"/>
        <v>99.999999999999972</v>
      </c>
      <c r="CI45" s="62">
        <f t="shared" si="207"/>
        <v>0.78961207988290616</v>
      </c>
      <c r="CJ45" s="62">
        <f t="shared" si="208"/>
        <v>2.7771231750513834E-3</v>
      </c>
      <c r="CK45" s="62">
        <f t="shared" si="209"/>
        <v>0.20930740904531542</v>
      </c>
      <c r="CL45" s="62">
        <f t="shared" si="210"/>
        <v>7.4304773234796284E-2</v>
      </c>
      <c r="CM45" s="62">
        <f t="shared" si="211"/>
        <v>1.3475303726166394E-3</v>
      </c>
      <c r="CN45" s="62">
        <f t="shared" si="212"/>
        <v>0.18638643579211742</v>
      </c>
      <c r="CO45" s="62">
        <f t="shared" si="213"/>
        <v>0.29745425711559575</v>
      </c>
      <c r="CP45" s="62">
        <f t="shared" si="214"/>
        <v>5.7085201968450398E-2</v>
      </c>
      <c r="CQ45" s="62">
        <f t="shared" si="215"/>
        <v>8.0533990815467133E-4</v>
      </c>
      <c r="CR45" s="62">
        <f t="shared" si="216"/>
        <v>0</v>
      </c>
      <c r="CS45" s="62">
        <f t="shared" si="217"/>
        <v>1.1331501609553533E-3</v>
      </c>
      <c r="CT45" s="62">
        <f t="shared" si="218"/>
        <v>1.6153966639212441E-4</v>
      </c>
      <c r="CV45" s="62">
        <f t="shared" si="219"/>
        <v>2.7771231750513834E-3</v>
      </c>
      <c r="CW45" s="62">
        <f t="shared" si="220"/>
        <v>7.1527650059744902E-2</v>
      </c>
      <c r="CX45" s="62">
        <f t="shared" si="221"/>
        <v>5.7085201968450398E-2</v>
      </c>
      <c r="CY45" s="62">
        <f t="shared" si="222"/>
        <v>0.15222220707686501</v>
      </c>
      <c r="CZ45" s="62">
        <f t="shared" si="136"/>
        <v>7.6111103538432506E-2</v>
      </c>
      <c r="DA45" s="62">
        <f t="shared" si="223"/>
        <v>0.22134315357716325</v>
      </c>
      <c r="DB45" s="62">
        <f t="shared" si="224"/>
        <v>3.7918462647315715E-2</v>
      </c>
      <c r="DC45" s="62">
        <f t="shared" si="225"/>
        <v>-0.41923834740796306</v>
      </c>
      <c r="DD45" s="62">
        <f t="shared" si="226"/>
        <v>-9.0446074128846463E-2</v>
      </c>
      <c r="DE45" s="62">
        <f t="shared" si="227"/>
        <v>0.45715681005527875</v>
      </c>
      <c r="DF45" s="62">
        <f t="shared" si="228"/>
        <v>-0.87639515746324181</v>
      </c>
      <c r="DG45" s="62">
        <f t="shared" si="229"/>
        <v>-6.1921765148865493E-2</v>
      </c>
      <c r="DH45" s="62">
        <f t="shared" si="230"/>
        <v>-4.4848901971300874</v>
      </c>
      <c r="DI45" s="62">
        <f t="shared" si="231"/>
        <v>-92.189235612409377</v>
      </c>
      <c r="DJ45" s="114">
        <f t="shared" si="232"/>
        <v>-122.91494493972283</v>
      </c>
      <c r="DK45" s="114">
        <f t="shared" si="233"/>
        <v>-357.45614332058267</v>
      </c>
      <c r="DL45" s="114">
        <f t="shared" si="234"/>
        <v>-738.28129569018688</v>
      </c>
      <c r="DM45" s="114">
        <f t="shared" si="235"/>
        <v>1415.326509760032</v>
      </c>
      <c r="DN45" s="114"/>
      <c r="DO45" s="114">
        <f t="shared" si="236"/>
        <v>-122.91494493972283</v>
      </c>
      <c r="DP45" s="114">
        <f t="shared" si="237"/>
        <v>-480.3710882603055</v>
      </c>
      <c r="DQ45" s="114">
        <f t="shared" si="238"/>
        <v>-492.45140581074122</v>
      </c>
      <c r="DR45" s="114">
        <f t="shared" si="239"/>
        <v>1292.4115648203092</v>
      </c>
    </row>
    <row r="46" spans="1:122" x14ac:dyDescent="0.25">
      <c r="A46" s="78">
        <f t="shared" si="1"/>
        <v>30</v>
      </c>
      <c r="B46" s="82" t="str">
        <f t="shared" si="2"/>
        <v>30 semi Fe2O3</v>
      </c>
      <c r="C46" s="13" t="s">
        <v>10</v>
      </c>
      <c r="D46" s="5">
        <v>5.6909999999999998</v>
      </c>
      <c r="E46" s="6">
        <f t="shared" si="240"/>
        <v>5.5202699999999991</v>
      </c>
      <c r="F46" s="80" t="str">
        <f t="shared" si="241"/>
        <v>30 Quant LOI</v>
      </c>
      <c r="G46" s="4" t="s">
        <v>12</v>
      </c>
      <c r="H46" s="5">
        <v>3</v>
      </c>
      <c r="I46" s="38"/>
      <c r="K46" s="62">
        <v>120</v>
      </c>
      <c r="L46" s="62">
        <v>43.83</v>
      </c>
      <c r="M46" s="62">
        <v>0.24279999999999999</v>
      </c>
      <c r="N46" s="62">
        <v>20.94</v>
      </c>
      <c r="O46" s="62">
        <v>7.093</v>
      </c>
      <c r="P46" s="62">
        <v>0.1221</v>
      </c>
      <c r="Q46" s="62">
        <v>8.7230000000000008</v>
      </c>
      <c r="R46" s="62">
        <v>17.600000000000001</v>
      </c>
      <c r="S46" s="62">
        <v>1.2829999999999999</v>
      </c>
      <c r="T46"/>
      <c r="U46"/>
      <c r="V46" s="62">
        <v>0.1016</v>
      </c>
      <c r="W46" s="62">
        <v>6.071E-2</v>
      </c>
      <c r="X46" s="62">
        <v>2</v>
      </c>
      <c r="Y46" s="62">
        <f t="shared" si="150"/>
        <v>99.996210000000019</v>
      </c>
      <c r="AA46" s="62">
        <f t="shared" si="151"/>
        <v>43.831661219960225</v>
      </c>
      <c r="AB46" s="62">
        <f t="shared" si="152"/>
        <v>0.24280920246877349</v>
      </c>
      <c r="AC46" s="62">
        <f t="shared" si="153"/>
        <v>20.94079365607956</v>
      </c>
      <c r="AD46" s="62">
        <f t="shared" si="154"/>
        <v>7.0932688348888409</v>
      </c>
      <c r="AE46" s="62">
        <f t="shared" si="155"/>
        <v>0.1221046277653923</v>
      </c>
      <c r="AF46" s="62">
        <f t="shared" si="156"/>
        <v>8.723330614230278</v>
      </c>
      <c r="AG46" s="62">
        <f t="shared" si="157"/>
        <v>17.600667065281772</v>
      </c>
      <c r="AH46" s="62">
        <f t="shared" si="158"/>
        <v>1.2830486275429835</v>
      </c>
      <c r="AI46" s="62">
        <f t="shared" si="159"/>
        <v>0</v>
      </c>
      <c r="AJ46" s="62">
        <f t="shared" si="160"/>
        <v>0</v>
      </c>
      <c r="AK46" s="62">
        <f t="shared" si="161"/>
        <v>0.10160385078594476</v>
      </c>
      <c r="AL46" s="62">
        <f t="shared" si="162"/>
        <v>6.0712300996207745E-2</v>
      </c>
      <c r="AM46" s="62">
        <f t="shared" si="163"/>
        <v>99.999999999999972</v>
      </c>
      <c r="AO46" s="62">
        <f t="shared" si="164"/>
        <v>0.72949423683049386</v>
      </c>
      <c r="AP46" s="62">
        <f t="shared" si="165"/>
        <v>3.0400551204303678E-3</v>
      </c>
      <c r="AQ46" s="62">
        <f t="shared" si="166"/>
        <v>0.20538244072263201</v>
      </c>
      <c r="AR46" s="62">
        <f t="shared" si="167"/>
        <v>8.8832421225909092E-2</v>
      </c>
      <c r="AS46" s="62">
        <f t="shared" si="168"/>
        <v>1.721238057025547E-3</v>
      </c>
      <c r="AT46" s="62">
        <f t="shared" si="169"/>
        <v>0.21643618598044576</v>
      </c>
      <c r="AU46" s="62">
        <f t="shared" si="170"/>
        <v>0.31384927006565216</v>
      </c>
      <c r="AV46" s="62">
        <f t="shared" si="171"/>
        <v>4.140202089522374E-2</v>
      </c>
      <c r="AW46" s="62">
        <f t="shared" si="172"/>
        <v>0</v>
      </c>
      <c r="AX46" s="62">
        <f t="shared" si="173"/>
        <v>0</v>
      </c>
      <c r="AY46" s="62">
        <f t="shared" si="174"/>
        <v>1.3368927734992732E-3</v>
      </c>
      <c r="AZ46" s="62">
        <f t="shared" si="175"/>
        <v>8.1285715619504285E-4</v>
      </c>
      <c r="BB46" s="62">
        <f t="shared" si="176"/>
        <v>3.0400551204303678E-3</v>
      </c>
      <c r="BC46" s="62">
        <f t="shared" si="177"/>
        <v>8.5792366105478718E-2</v>
      </c>
      <c r="BD46" s="62">
        <f t="shared" si="178"/>
        <v>4.140202089522374E-2</v>
      </c>
      <c r="BE46" s="62">
        <f t="shared" si="179"/>
        <v>0.16398041982740827</v>
      </c>
      <c r="BF46" s="62">
        <f t="shared" si="180"/>
        <v>8.1990209913704135E-2</v>
      </c>
      <c r="BG46" s="62">
        <f t="shared" si="181"/>
        <v>0.23185906015194802</v>
      </c>
      <c r="BH46" s="62">
        <f t="shared" si="182"/>
        <v>7.2090729991002023E-2</v>
      </c>
      <c r="BI46" s="62">
        <f t="shared" si="183"/>
        <v>-0.48612848629037775</v>
      </c>
      <c r="BJ46" s="62">
        <f t="shared" si="184"/>
        <v>-0.14829562970300875</v>
      </c>
      <c r="BK46" s="62">
        <f t="shared" si="185"/>
        <v>0.55821921628137972</v>
      </c>
      <c r="BL46" s="62">
        <f t="shared" si="186"/>
        <v>-1.0443477025717574</v>
      </c>
      <c r="BM46" s="62">
        <f t="shared" si="187"/>
        <v>-0.12783714020907144</v>
      </c>
      <c r="BN46" s="62">
        <f t="shared" si="188"/>
        <v>-2.3780687799011346</v>
      </c>
      <c r="BO46" s="62">
        <f t="shared" si="189"/>
        <v>-32.38653557762067</v>
      </c>
      <c r="BP46" s="114">
        <f t="shared" si="190"/>
        <v>-64.136455007999331</v>
      </c>
      <c r="BQ46" s="114">
        <f t="shared" si="191"/>
        <v>-181.37065626840038</v>
      </c>
      <c r="BR46" s="114">
        <f t="shared" si="192"/>
        <v>-436.66434916209738</v>
      </c>
      <c r="BS46" s="114">
        <f t="shared" si="193"/>
        <v>816.93606479601874</v>
      </c>
      <c r="BU46" s="62">
        <f t="shared" si="194"/>
        <v>47.407620108832106</v>
      </c>
      <c r="BV46" s="62">
        <f t="shared" si="195"/>
        <v>0.24280920246877349</v>
      </c>
      <c r="BW46" s="62">
        <f t="shared" si="196"/>
        <v>18.991994703359254</v>
      </c>
      <c r="BX46" s="62">
        <f t="shared" si="197"/>
        <v>7.0932688348888409</v>
      </c>
      <c r="BY46" s="62">
        <f t="shared" si="198"/>
        <v>0.1221046277653923</v>
      </c>
      <c r="BZ46" s="62">
        <f t="shared" si="199"/>
        <v>8.9851056346235509</v>
      </c>
      <c r="CA46" s="62">
        <f t="shared" si="200"/>
        <v>17.038784651888303</v>
      </c>
      <c r="CB46" s="62">
        <f t="shared" si="201"/>
        <v>1.2830486275429835</v>
      </c>
      <c r="CC46" s="62">
        <f t="shared" si="202"/>
        <v>0</v>
      </c>
      <c r="CD46" s="62">
        <f t="shared" si="203"/>
        <v>0</v>
      </c>
      <c r="CE46" s="62">
        <f t="shared" si="204"/>
        <v>8.5313024503628668E-2</v>
      </c>
      <c r="CF46" s="62">
        <f t="shared" si="205"/>
        <v>1.4889161839233701E-2</v>
      </c>
      <c r="CG46" s="62">
        <f t="shared" si="206"/>
        <v>99.999999999999972</v>
      </c>
      <c r="CI46" s="62">
        <f t="shared" si="207"/>
        <v>0.78900923872567374</v>
      </c>
      <c r="CJ46" s="62">
        <f t="shared" si="208"/>
        <v>3.0400551204303678E-3</v>
      </c>
      <c r="CK46" s="62">
        <f t="shared" si="209"/>
        <v>0.18626907319889421</v>
      </c>
      <c r="CL46" s="62">
        <f t="shared" si="210"/>
        <v>8.8832421225909092E-2</v>
      </c>
      <c r="CM46" s="62">
        <f t="shared" si="211"/>
        <v>1.721238057025547E-3</v>
      </c>
      <c r="CN46" s="62">
        <f t="shared" si="212"/>
        <v>0.22293113492878075</v>
      </c>
      <c r="CO46" s="62">
        <f t="shared" si="213"/>
        <v>0.30382996882825075</v>
      </c>
      <c r="CP46" s="62">
        <f t="shared" si="214"/>
        <v>4.140202089522374E-2</v>
      </c>
      <c r="CQ46" s="62">
        <f t="shared" si="215"/>
        <v>0</v>
      </c>
      <c r="CR46" s="62">
        <f t="shared" si="216"/>
        <v>0</v>
      </c>
      <c r="CS46" s="62">
        <f t="shared" si="217"/>
        <v>1.1225397961003771E-3</v>
      </c>
      <c r="CT46" s="62">
        <f t="shared" si="218"/>
        <v>1.9934612182666625E-4</v>
      </c>
      <c r="CV46" s="62">
        <f t="shared" si="219"/>
        <v>3.0400551204303678E-3</v>
      </c>
      <c r="CW46" s="62">
        <f t="shared" si="220"/>
        <v>8.5792366105478718E-2</v>
      </c>
      <c r="CX46" s="62">
        <f t="shared" si="221"/>
        <v>4.140202089522374E-2</v>
      </c>
      <c r="CY46" s="62">
        <f t="shared" si="222"/>
        <v>0.14486705230367047</v>
      </c>
      <c r="CZ46" s="62">
        <f t="shared" si="136"/>
        <v>7.2433526151835237E-2</v>
      </c>
      <c r="DA46" s="62">
        <f t="shared" si="223"/>
        <v>0.23139644267641551</v>
      </c>
      <c r="DB46" s="62">
        <f t="shared" si="224"/>
        <v>7.904829641486949E-2</v>
      </c>
      <c r="DC46" s="62">
        <f t="shared" si="225"/>
        <v>-0.40564964696933004</v>
      </c>
      <c r="DD46" s="62">
        <f t="shared" si="226"/>
        <v>-0.19486839691702257</v>
      </c>
      <c r="DE46" s="62">
        <f t="shared" si="227"/>
        <v>0.48469794338419953</v>
      </c>
      <c r="DF46" s="62">
        <f t="shared" si="228"/>
        <v>-0.89034759035352962</v>
      </c>
      <c r="DG46" s="62">
        <f t="shared" si="229"/>
        <v>-5.7377602125425309E-2</v>
      </c>
      <c r="DH46" s="62">
        <f t="shared" si="230"/>
        <v>-5.2983307210798394</v>
      </c>
      <c r="DI46" s="62">
        <f t="shared" si="231"/>
        <v>-72.157112464756651</v>
      </c>
      <c r="DJ46" s="114">
        <f t="shared" si="232"/>
        <v>-126.24007185503889</v>
      </c>
      <c r="DK46" s="114">
        <f t="shared" si="233"/>
        <v>-403.28705645556863</v>
      </c>
      <c r="DL46" s="114">
        <f t="shared" si="234"/>
        <v>-844.75113185223006</v>
      </c>
      <c r="DM46" s="114">
        <f t="shared" si="235"/>
        <v>1551.733703348674</v>
      </c>
      <c r="DN46" s="114"/>
      <c r="DO46" s="114">
        <f t="shared" si="236"/>
        <v>-126.24007185503889</v>
      </c>
      <c r="DP46" s="114">
        <f t="shared" si="237"/>
        <v>-529.52712831060751</v>
      </c>
      <c r="DQ46" s="114">
        <f t="shared" si="238"/>
        <v>-592.27098814215231</v>
      </c>
      <c r="DR46" s="114">
        <f t="shared" si="239"/>
        <v>1425.4936314936351</v>
      </c>
    </row>
    <row r="47" spans="1:122" x14ac:dyDescent="0.25">
      <c r="A47" s="78">
        <f t="shared" si="1"/>
        <v>30</v>
      </c>
      <c r="B47" s="82" t="str">
        <f t="shared" si="2"/>
        <v>30 semi NiO</v>
      </c>
      <c r="C47" s="13" t="s">
        <v>11</v>
      </c>
      <c r="D47" s="5">
        <v>6.1929999999999999E-2</v>
      </c>
      <c r="E47" s="6">
        <f t="shared" si="240"/>
        <v>6.0072099999999996E-2</v>
      </c>
      <c r="F47" s="80" t="str">
        <f t="shared" si="241"/>
        <v xml:space="preserve">30 Quant </v>
      </c>
      <c r="K47" s="62">
        <v>130</v>
      </c>
      <c r="L47" s="62">
        <v>44</v>
      </c>
      <c r="M47" s="62">
        <v>0.2666</v>
      </c>
      <c r="N47" s="62">
        <v>15.98</v>
      </c>
      <c r="O47" s="62">
        <v>8.9060000000000006</v>
      </c>
      <c r="P47" s="62">
        <v>0.1532</v>
      </c>
      <c r="Q47" s="62">
        <v>12.14</v>
      </c>
      <c r="R47" s="62">
        <v>17.41</v>
      </c>
      <c r="S47" s="62">
        <v>0.96799999999999997</v>
      </c>
      <c r="T47"/>
      <c r="U47"/>
      <c r="V47" s="62">
        <v>0.11840000000000001</v>
      </c>
      <c r="W47" s="62">
        <v>5.3179999999999998E-2</v>
      </c>
      <c r="X47" s="62">
        <v>3</v>
      </c>
      <c r="Y47" s="62">
        <f t="shared" si="150"/>
        <v>99.995379999999997</v>
      </c>
      <c r="AA47" s="62">
        <f t="shared" si="151"/>
        <v>44.002032893919697</v>
      </c>
      <c r="AB47" s="62">
        <f t="shared" si="152"/>
        <v>0.266612317489068</v>
      </c>
      <c r="AC47" s="62">
        <f t="shared" si="153"/>
        <v>15.980738310109928</v>
      </c>
      <c r="AD47" s="62">
        <f t="shared" si="154"/>
        <v>8.9064114762102022</v>
      </c>
      <c r="AE47" s="62">
        <f t="shared" si="155"/>
        <v>0.15320707816701132</v>
      </c>
      <c r="AF47" s="62">
        <f t="shared" si="156"/>
        <v>12.1405608939133</v>
      </c>
      <c r="AG47" s="62">
        <f t="shared" si="157"/>
        <v>17.410804379162318</v>
      </c>
      <c r="AH47" s="62">
        <f t="shared" si="158"/>
        <v>0.9680447236662334</v>
      </c>
      <c r="AI47" s="62">
        <f t="shared" si="159"/>
        <v>0</v>
      </c>
      <c r="AJ47" s="62">
        <f t="shared" si="160"/>
        <v>0</v>
      </c>
      <c r="AK47" s="62">
        <f t="shared" si="161"/>
        <v>0.11840547033272937</v>
      </c>
      <c r="AL47" s="62">
        <f t="shared" si="162"/>
        <v>5.3182457029514761E-2</v>
      </c>
      <c r="AM47" s="62">
        <f t="shared" si="163"/>
        <v>100.00000000000001</v>
      </c>
      <c r="AO47" s="62">
        <f t="shared" si="164"/>
        <v>0.73232974775600723</v>
      </c>
      <c r="AP47" s="62">
        <f t="shared" si="165"/>
        <v>3.3380783459254788E-3</v>
      </c>
      <c r="AQ47" s="62">
        <f t="shared" si="166"/>
        <v>0.15673536985200009</v>
      </c>
      <c r="AR47" s="62">
        <f t="shared" si="167"/>
        <v>0.11153927960188106</v>
      </c>
      <c r="AS47" s="62">
        <f t="shared" si="168"/>
        <v>2.1596712456584625E-3</v>
      </c>
      <c r="AT47" s="62">
        <f t="shared" si="169"/>
        <v>0.30122172502042704</v>
      </c>
      <c r="AU47" s="62">
        <f t="shared" si="170"/>
        <v>0.31046370148292296</v>
      </c>
      <c r="AV47" s="62">
        <f t="shared" si="171"/>
        <v>3.1237325707203403E-2</v>
      </c>
      <c r="AW47" s="62">
        <f t="shared" si="172"/>
        <v>0</v>
      </c>
      <c r="AX47" s="62">
        <f t="shared" si="173"/>
        <v>0</v>
      </c>
      <c r="AY47" s="62">
        <f t="shared" si="174"/>
        <v>1.5579667149043339E-3</v>
      </c>
      <c r="AZ47" s="62">
        <f t="shared" si="175"/>
        <v>7.1204253620986424E-4</v>
      </c>
      <c r="BB47" s="62">
        <f t="shared" si="176"/>
        <v>3.3380783459254788E-3</v>
      </c>
      <c r="BC47" s="62">
        <f t="shared" si="177"/>
        <v>0.10820120125595559</v>
      </c>
      <c r="BD47" s="62">
        <f t="shared" si="178"/>
        <v>3.1237325707203403E-2</v>
      </c>
      <c r="BE47" s="62">
        <f t="shared" si="179"/>
        <v>0.12549804414479671</v>
      </c>
      <c r="BF47" s="62">
        <f t="shared" si="180"/>
        <v>6.2749022072398353E-2</v>
      </c>
      <c r="BG47" s="62">
        <f t="shared" si="181"/>
        <v>0.24771467941052461</v>
      </c>
      <c r="BH47" s="62">
        <f t="shared" si="182"/>
        <v>0.16386791811151646</v>
      </c>
      <c r="BI47" s="62">
        <f t="shared" si="183"/>
        <v>-0.47773899115249813</v>
      </c>
      <c r="BJ47" s="62">
        <f t="shared" si="184"/>
        <v>-0.34300720926337058</v>
      </c>
      <c r="BK47" s="62">
        <f t="shared" si="185"/>
        <v>0.64160690926401465</v>
      </c>
      <c r="BL47" s="62">
        <f t="shared" si="186"/>
        <v>-1.1193459004165127</v>
      </c>
      <c r="BM47" s="62">
        <f t="shared" si="187"/>
        <v>-0.1326998856164463</v>
      </c>
      <c r="BN47" s="62">
        <f t="shared" si="188"/>
        <v>-2.5155095879839782</v>
      </c>
      <c r="BO47" s="62">
        <f t="shared" si="189"/>
        <v>-23.539828660810823</v>
      </c>
      <c r="BP47" s="114">
        <f t="shared" si="190"/>
        <v>-47.286417603830614</v>
      </c>
      <c r="BQ47" s="114">
        <f t="shared" si="191"/>
        <v>-186.67286581279751</v>
      </c>
      <c r="BR47" s="114">
        <f t="shared" si="192"/>
        <v>-483.50223233688786</v>
      </c>
      <c r="BS47" s="114">
        <f t="shared" si="193"/>
        <v>843.51685400231077</v>
      </c>
      <c r="BU47" s="62">
        <f t="shared" si="194"/>
        <v>47.612747604279306</v>
      </c>
      <c r="BV47" s="62">
        <f t="shared" si="195"/>
        <v>0.266612317489068</v>
      </c>
      <c r="BW47" s="62">
        <f t="shared" si="196"/>
        <v>14.35037491060087</v>
      </c>
      <c r="BX47" s="62">
        <f t="shared" si="197"/>
        <v>8.9064114762102022</v>
      </c>
      <c r="BY47" s="62">
        <f t="shared" si="198"/>
        <v>0.15320707816701132</v>
      </c>
      <c r="BZ47" s="62">
        <f t="shared" si="199"/>
        <v>12.37670668720895</v>
      </c>
      <c r="CA47" s="62">
        <f t="shared" si="200"/>
        <v>16.855301352022465</v>
      </c>
      <c r="CB47" s="62">
        <f t="shared" si="201"/>
        <v>0.9680447236662334</v>
      </c>
      <c r="CC47" s="62">
        <f t="shared" si="202"/>
        <v>0</v>
      </c>
      <c r="CD47" s="62">
        <f t="shared" si="203"/>
        <v>0</v>
      </c>
      <c r="CE47" s="62">
        <f t="shared" si="204"/>
        <v>9.885849018224642E-2</v>
      </c>
      <c r="CF47" s="62">
        <f t="shared" si="205"/>
        <v>8.9993178884864508E-3</v>
      </c>
      <c r="CG47" s="62">
        <f t="shared" si="206"/>
        <v>100.00000000000001</v>
      </c>
      <c r="CI47" s="62">
        <f t="shared" si="207"/>
        <v>0.79242319387999183</v>
      </c>
      <c r="CJ47" s="62">
        <f t="shared" si="208"/>
        <v>3.3380783459254788E-3</v>
      </c>
      <c r="CK47" s="62">
        <f t="shared" si="209"/>
        <v>0.14074514427815682</v>
      </c>
      <c r="CL47" s="62">
        <f t="shared" si="210"/>
        <v>0.11153927960188106</v>
      </c>
      <c r="CM47" s="62">
        <f t="shared" si="211"/>
        <v>2.1596712456584625E-3</v>
      </c>
      <c r="CN47" s="62">
        <f t="shared" si="212"/>
        <v>0.30708078242596215</v>
      </c>
      <c r="CO47" s="62">
        <f t="shared" si="213"/>
        <v>0.30055815534990132</v>
      </c>
      <c r="CP47" s="62">
        <f t="shared" si="214"/>
        <v>3.1237325707203403E-2</v>
      </c>
      <c r="CQ47" s="62">
        <f t="shared" si="215"/>
        <v>0</v>
      </c>
      <c r="CR47" s="62">
        <f t="shared" si="216"/>
        <v>0</v>
      </c>
      <c r="CS47" s="62">
        <f t="shared" si="217"/>
        <v>1.3007696076611371E-3</v>
      </c>
      <c r="CT47" s="62">
        <f t="shared" si="218"/>
        <v>1.2048892607425962E-4</v>
      </c>
      <c r="CV47" s="62">
        <f t="shared" si="219"/>
        <v>3.3380783459254788E-3</v>
      </c>
      <c r="CW47" s="62">
        <f t="shared" si="220"/>
        <v>0.10820120125595559</v>
      </c>
      <c r="CX47" s="62">
        <f t="shared" si="221"/>
        <v>3.1237325707203403E-2</v>
      </c>
      <c r="CY47" s="62">
        <f t="shared" si="222"/>
        <v>0.10950781857095342</v>
      </c>
      <c r="CZ47" s="62">
        <f t="shared" si="136"/>
        <v>5.4753909285476708E-2</v>
      </c>
      <c r="DA47" s="62">
        <f t="shared" si="223"/>
        <v>0.24580424606442461</v>
      </c>
      <c r="DB47" s="62">
        <f t="shared" si="224"/>
        <v>0.17163740886315162</v>
      </c>
      <c r="DC47" s="62">
        <f t="shared" si="225"/>
        <v>-0.39401358607027026</v>
      </c>
      <c r="DD47" s="62">
        <f t="shared" si="226"/>
        <v>-0.43561292029290838</v>
      </c>
      <c r="DE47" s="62">
        <f t="shared" si="227"/>
        <v>0.56565099493342197</v>
      </c>
      <c r="DF47" s="62">
        <f t="shared" si="228"/>
        <v>-0.95966458100369223</v>
      </c>
      <c r="DG47" s="62">
        <f t="shared" si="229"/>
        <v>-5.8880026667240126E-2</v>
      </c>
      <c r="DH47" s="62">
        <f t="shared" si="230"/>
        <v>-5.6692881013634633</v>
      </c>
      <c r="DI47" s="62">
        <f t="shared" si="231"/>
        <v>-53.052499251980358</v>
      </c>
      <c r="DJ47" s="114">
        <f t="shared" si="232"/>
        <v>-92.992330990129929</v>
      </c>
      <c r="DK47" s="114">
        <f t="shared" si="233"/>
        <v>-417.46626144309482</v>
      </c>
      <c r="DL47" s="114">
        <f t="shared" si="234"/>
        <v>-960.68399922811307</v>
      </c>
      <c r="DM47" s="114">
        <f t="shared" si="235"/>
        <v>1629.8643790146816</v>
      </c>
      <c r="DN47" s="114"/>
      <c r="DO47" s="114">
        <f t="shared" si="236"/>
        <v>-92.992330990129929</v>
      </c>
      <c r="DP47" s="114">
        <f t="shared" si="237"/>
        <v>-510.45859243322474</v>
      </c>
      <c r="DQ47" s="114">
        <f t="shared" si="238"/>
        <v>-774.69933724785324</v>
      </c>
      <c r="DR47" s="114">
        <f t="shared" si="239"/>
        <v>1536.8720480245518</v>
      </c>
    </row>
    <row r="48" spans="1:122" x14ac:dyDescent="0.25">
      <c r="A48" s="78">
        <f t="shared" si="1"/>
        <v>30</v>
      </c>
      <c r="B48" s="82" t="str">
        <f t="shared" si="2"/>
        <v>30 semi LOI</v>
      </c>
      <c r="C48" s="4" t="s">
        <v>12</v>
      </c>
      <c r="D48" s="5">
        <v>3</v>
      </c>
      <c r="E48" s="5"/>
      <c r="F48" s="80" t="str">
        <f t="shared" si="241"/>
        <v xml:space="preserve">30 Quant </v>
      </c>
      <c r="K48" s="62">
        <v>140</v>
      </c>
      <c r="L48" s="62">
        <v>42.5</v>
      </c>
      <c r="M48" s="62">
        <v>0.2407</v>
      </c>
      <c r="N48" s="62">
        <v>15.08</v>
      </c>
      <c r="O48" s="62">
        <v>9.11</v>
      </c>
      <c r="P48" s="62">
        <v>0.1656</v>
      </c>
      <c r="Q48" s="62">
        <v>14.91</v>
      </c>
      <c r="R48" s="62">
        <v>17.27</v>
      </c>
      <c r="S48" s="62">
        <v>0.43809999999999999</v>
      </c>
      <c r="T48"/>
      <c r="U48"/>
      <c r="V48" s="62">
        <v>0.16650000000000001</v>
      </c>
      <c r="W48" s="62">
        <v>0.11509999999999999</v>
      </c>
      <c r="X48" s="62">
        <v>6</v>
      </c>
      <c r="Y48" s="62">
        <f t="shared" si="150"/>
        <v>99.995999999999995</v>
      </c>
      <c r="AA48" s="62">
        <f t="shared" si="151"/>
        <v>42.501700068002719</v>
      </c>
      <c r="AB48" s="62">
        <f t="shared" si="152"/>
        <v>0.24070962838513543</v>
      </c>
      <c r="AC48" s="62">
        <f t="shared" si="153"/>
        <v>15.080603224128966</v>
      </c>
      <c r="AD48" s="62">
        <f t="shared" si="154"/>
        <v>9.1103644145765834</v>
      </c>
      <c r="AE48" s="62">
        <f t="shared" si="155"/>
        <v>0.16560662426497058</v>
      </c>
      <c r="AF48" s="62">
        <f t="shared" si="156"/>
        <v>14.910596423856955</v>
      </c>
      <c r="AG48" s="62">
        <f t="shared" si="157"/>
        <v>17.270690827633107</v>
      </c>
      <c r="AH48" s="62">
        <f t="shared" si="158"/>
        <v>0.43811752470098808</v>
      </c>
      <c r="AI48" s="62">
        <f t="shared" si="159"/>
        <v>0</v>
      </c>
      <c r="AJ48" s="62">
        <f t="shared" si="160"/>
        <v>0</v>
      </c>
      <c r="AK48" s="62">
        <f t="shared" si="161"/>
        <v>0.16650666026641067</v>
      </c>
      <c r="AL48" s="62">
        <f t="shared" si="162"/>
        <v>0.11510460418416738</v>
      </c>
      <c r="AM48" s="62">
        <f t="shared" si="163"/>
        <v>99.999999999999986</v>
      </c>
      <c r="AO48" s="62">
        <f t="shared" si="164"/>
        <v>0.70735957506869795</v>
      </c>
      <c r="AP48" s="62">
        <f t="shared" si="165"/>
        <v>3.0137677273711708E-3</v>
      </c>
      <c r="AQ48" s="62">
        <f t="shared" si="166"/>
        <v>0.14790705398321857</v>
      </c>
      <c r="AR48" s="62">
        <f t="shared" si="167"/>
        <v>0.11409348045806618</v>
      </c>
      <c r="AS48" s="62">
        <f t="shared" si="168"/>
        <v>2.3344604491819933E-3</v>
      </c>
      <c r="AT48" s="62">
        <f t="shared" si="169"/>
        <v>0.36994959418467843</v>
      </c>
      <c r="AU48" s="62">
        <f t="shared" si="170"/>
        <v>0.30796524300344341</v>
      </c>
      <c r="AV48" s="62">
        <f t="shared" si="171"/>
        <v>1.4137383823846017E-2</v>
      </c>
      <c r="AW48" s="62">
        <f t="shared" si="172"/>
        <v>0</v>
      </c>
      <c r="AX48" s="62">
        <f t="shared" si="173"/>
        <v>0</v>
      </c>
      <c r="AY48" s="62">
        <f t="shared" si="174"/>
        <v>2.1908771087685614E-3</v>
      </c>
      <c r="AZ48" s="62">
        <f t="shared" si="175"/>
        <v>1.5410979272214135E-3</v>
      </c>
      <c r="BB48" s="62">
        <f t="shared" si="176"/>
        <v>3.0137677273711708E-3</v>
      </c>
      <c r="BC48" s="62">
        <f t="shared" si="177"/>
        <v>0.111079712730695</v>
      </c>
      <c r="BD48" s="62">
        <f t="shared" si="178"/>
        <v>1.4137383823846017E-2</v>
      </c>
      <c r="BE48" s="62">
        <f t="shared" si="179"/>
        <v>0.13376967015937255</v>
      </c>
      <c r="BF48" s="62">
        <f t="shared" si="180"/>
        <v>6.6884835079686275E-2</v>
      </c>
      <c r="BG48" s="62">
        <f t="shared" si="181"/>
        <v>0.24108040792375712</v>
      </c>
      <c r="BH48" s="62">
        <f t="shared" si="182"/>
        <v>0.24228335944079832</v>
      </c>
      <c r="BI48" s="62">
        <f t="shared" si="183"/>
        <v>-0.43314387825724115</v>
      </c>
      <c r="BJ48" s="62">
        <f t="shared" si="184"/>
        <v>-0.5593599993046835</v>
      </c>
      <c r="BK48" s="62">
        <f t="shared" si="185"/>
        <v>0.67542723769803958</v>
      </c>
      <c r="BL48" s="62">
        <f t="shared" si="186"/>
        <v>-1.1085711159552807</v>
      </c>
      <c r="BM48" s="62">
        <f t="shared" si="187"/>
        <v>-0.10802748370258053</v>
      </c>
      <c r="BN48" s="62">
        <f t="shared" si="188"/>
        <v>-2.7898157247359627</v>
      </c>
      <c r="BO48" s="62">
        <f t="shared" si="189"/>
        <v>-13.086839884902648</v>
      </c>
      <c r="BP48" s="114">
        <f t="shared" si="190"/>
        <v>-61.914646891000892</v>
      </c>
      <c r="BQ48" s="114">
        <f t="shared" si="191"/>
        <v>-223.16580897829269</v>
      </c>
      <c r="BR48" s="114">
        <f t="shared" si="192"/>
        <v>-625.2364810769958</v>
      </c>
      <c r="BS48" s="114">
        <f t="shared" si="193"/>
        <v>1026.193592555928</v>
      </c>
      <c r="BU48" s="62">
        <f t="shared" si="194"/>
        <v>45.806346881875271</v>
      </c>
      <c r="BV48" s="62">
        <f t="shared" si="195"/>
        <v>0.24070962838513543</v>
      </c>
      <c r="BW48" s="62">
        <f t="shared" si="196"/>
        <v>13.508028497139886</v>
      </c>
      <c r="BX48" s="62">
        <f t="shared" si="197"/>
        <v>9.1103644145765834</v>
      </c>
      <c r="BY48" s="62">
        <f t="shared" si="198"/>
        <v>0.16560662426497058</v>
      </c>
      <c r="BZ48" s="62">
        <f t="shared" si="199"/>
        <v>15.125966950678029</v>
      </c>
      <c r="CA48" s="62">
        <f t="shared" si="200"/>
        <v>16.719895615824633</v>
      </c>
      <c r="CB48" s="62">
        <f t="shared" si="201"/>
        <v>0.43811752470098808</v>
      </c>
      <c r="CC48" s="62">
        <f t="shared" si="202"/>
        <v>0</v>
      </c>
      <c r="CD48" s="62">
        <f t="shared" si="203"/>
        <v>0</v>
      </c>
      <c r="CE48" s="62">
        <f t="shared" si="204"/>
        <v>0.13763766950678027</v>
      </c>
      <c r="CF48" s="62">
        <f t="shared" si="205"/>
        <v>5.7434821392855724E-2</v>
      </c>
      <c r="CG48" s="62">
        <f t="shared" si="206"/>
        <v>99.999999999999986</v>
      </c>
      <c r="CI48" s="62">
        <f t="shared" si="207"/>
        <v>0.76235910596447154</v>
      </c>
      <c r="CJ48" s="62">
        <f t="shared" si="208"/>
        <v>3.0137677273711708E-3</v>
      </c>
      <c r="CK48" s="62">
        <f t="shared" si="209"/>
        <v>0.13248360628815112</v>
      </c>
      <c r="CL48" s="62">
        <f t="shared" si="210"/>
        <v>0.11409348045806618</v>
      </c>
      <c r="CM48" s="62">
        <f t="shared" si="211"/>
        <v>2.3344604491819933E-3</v>
      </c>
      <c r="CN48" s="62">
        <f t="shared" si="212"/>
        <v>0.37529319257148175</v>
      </c>
      <c r="CO48" s="62">
        <f t="shared" si="213"/>
        <v>0.29814364507533225</v>
      </c>
      <c r="CP48" s="62">
        <f t="shared" si="214"/>
        <v>1.4137383823846017E-2</v>
      </c>
      <c r="CQ48" s="62">
        <f t="shared" si="215"/>
        <v>0</v>
      </c>
      <c r="CR48" s="62">
        <f t="shared" si="216"/>
        <v>0</v>
      </c>
      <c r="CS48" s="62">
        <f t="shared" si="217"/>
        <v>1.8110219671944774E-3</v>
      </c>
      <c r="CT48" s="62">
        <f t="shared" si="218"/>
        <v>7.6897605292349349E-4</v>
      </c>
      <c r="CV48" s="62">
        <f t="shared" si="219"/>
        <v>3.0137677273711708E-3</v>
      </c>
      <c r="CW48" s="62">
        <f t="shared" si="220"/>
        <v>0.111079712730695</v>
      </c>
      <c r="CX48" s="62">
        <f t="shared" si="221"/>
        <v>1.4137383823846017E-2</v>
      </c>
      <c r="CY48" s="62">
        <f t="shared" si="222"/>
        <v>0.1183462224643051</v>
      </c>
      <c r="CZ48" s="62">
        <f t="shared" si="136"/>
        <v>5.9173111232152548E-2</v>
      </c>
      <c r="DA48" s="62">
        <f t="shared" si="223"/>
        <v>0.23897053384317971</v>
      </c>
      <c r="DB48" s="62">
        <f t="shared" si="224"/>
        <v>0.24973683190817905</v>
      </c>
      <c r="DC48" s="62">
        <f t="shared" si="225"/>
        <v>-0.35428140334409042</v>
      </c>
      <c r="DD48" s="62">
        <f t="shared" si="226"/>
        <v>-0.70491092547024248</v>
      </c>
      <c r="DE48" s="62">
        <f t="shared" si="227"/>
        <v>0.6040182352522695</v>
      </c>
      <c r="DF48" s="62">
        <f t="shared" si="228"/>
        <v>-0.95829963859635992</v>
      </c>
      <c r="DG48" s="62">
        <f t="shared" si="229"/>
        <v>-3.898660671754095E-2</v>
      </c>
      <c r="DH48" s="62">
        <f t="shared" si="230"/>
        <v>-7.7302642653822167</v>
      </c>
      <c r="DI48" s="62">
        <f t="shared" si="231"/>
        <v>-36.262155171061067</v>
      </c>
      <c r="DJ48" s="114">
        <f t="shared" si="232"/>
        <v>-151.7780494744346</v>
      </c>
      <c r="DK48" s="114">
        <f t="shared" si="233"/>
        <v>-612.95545820267932</v>
      </c>
      <c r="DL48" s="114">
        <f t="shared" si="234"/>
        <v>-1549.2967613939791</v>
      </c>
      <c r="DM48" s="114">
        <f t="shared" si="235"/>
        <v>2458.0226885075367</v>
      </c>
      <c r="DN48" s="114"/>
      <c r="DO48" s="114">
        <f t="shared" si="236"/>
        <v>-151.7780494744346</v>
      </c>
      <c r="DP48" s="114">
        <f t="shared" si="237"/>
        <v>-764.73350767711395</v>
      </c>
      <c r="DQ48" s="114">
        <f t="shared" si="238"/>
        <v>-1245.7406624451098</v>
      </c>
      <c r="DR48" s="114">
        <f t="shared" si="239"/>
        <v>2306.244639033102</v>
      </c>
    </row>
    <row r="49" spans="1:122" x14ac:dyDescent="0.25">
      <c r="A49" s="78">
        <f t="shared" si="1"/>
        <v>30</v>
      </c>
      <c r="B49" s="82" t="str">
        <f t="shared" si="2"/>
        <v xml:space="preserve">30 semi </v>
      </c>
      <c r="F49" s="80" t="str">
        <f t="shared" si="241"/>
        <v xml:space="preserve">30 Quant </v>
      </c>
      <c r="K49" s="62">
        <v>150</v>
      </c>
      <c r="L49" s="62">
        <v>41.23</v>
      </c>
      <c r="M49" s="62">
        <v>0.17230000000000001</v>
      </c>
      <c r="N49" s="62">
        <v>12.77</v>
      </c>
      <c r="O49" s="62">
        <v>11.1</v>
      </c>
      <c r="P49" s="62">
        <v>0.18090000000000001</v>
      </c>
      <c r="Q49" s="62">
        <v>20.29</v>
      </c>
      <c r="R49" s="62">
        <v>13.62</v>
      </c>
      <c r="S49" s="62">
        <v>0.22009999999999999</v>
      </c>
      <c r="T49"/>
      <c r="U49"/>
      <c r="V49" s="62">
        <v>0.26340000000000002</v>
      </c>
      <c r="W49" s="62">
        <v>0.1467</v>
      </c>
      <c r="X49" s="62">
        <v>8</v>
      </c>
      <c r="Y49" s="62">
        <f t="shared" si="150"/>
        <v>99.99339999999998</v>
      </c>
      <c r="AA49" s="62">
        <f t="shared" si="151"/>
        <v>41.232721359609741</v>
      </c>
      <c r="AB49" s="62">
        <f t="shared" si="152"/>
        <v>0.17231137255058837</v>
      </c>
      <c r="AC49" s="62">
        <f t="shared" si="153"/>
        <v>12.770842875629794</v>
      </c>
      <c r="AD49" s="62">
        <f t="shared" si="154"/>
        <v>11.100732648354793</v>
      </c>
      <c r="AE49" s="62">
        <f t="shared" si="155"/>
        <v>0.18091194018805246</v>
      </c>
      <c r="AF49" s="62">
        <f t="shared" si="156"/>
        <v>20.291339228389077</v>
      </c>
      <c r="AG49" s="62">
        <f t="shared" si="157"/>
        <v>13.620898979332638</v>
      </c>
      <c r="AH49" s="62">
        <f t="shared" si="158"/>
        <v>0.22011452755881891</v>
      </c>
      <c r="AI49" s="62">
        <f t="shared" si="159"/>
        <v>0</v>
      </c>
      <c r="AJ49" s="62">
        <f t="shared" si="160"/>
        <v>0</v>
      </c>
      <c r="AK49" s="62">
        <f t="shared" si="161"/>
        <v>0.2634173855474462</v>
      </c>
      <c r="AL49" s="62">
        <f t="shared" si="162"/>
        <v>0.14670968283906741</v>
      </c>
      <c r="AM49" s="62">
        <f t="shared" si="163"/>
        <v>100.00000000000003</v>
      </c>
      <c r="AO49" s="62">
        <f t="shared" si="164"/>
        <v>0.68623984953998074</v>
      </c>
      <c r="AP49" s="62">
        <f t="shared" si="165"/>
        <v>2.1573979285161933E-3</v>
      </c>
      <c r="AQ49" s="62">
        <f t="shared" si="166"/>
        <v>0.12525346092222239</v>
      </c>
      <c r="AR49" s="62">
        <f t="shared" si="167"/>
        <v>0.13901982026743637</v>
      </c>
      <c r="AS49" s="62">
        <f t="shared" si="168"/>
        <v>2.5502106031583373E-3</v>
      </c>
      <c r="AT49" s="62">
        <f t="shared" si="169"/>
        <v>0.50345220939622171</v>
      </c>
      <c r="AU49" s="62">
        <f t="shared" si="170"/>
        <v>0.24288336268424821</v>
      </c>
      <c r="AV49" s="62">
        <f t="shared" si="171"/>
        <v>7.1027598437824755E-3</v>
      </c>
      <c r="AW49" s="62">
        <f t="shared" si="172"/>
        <v>0</v>
      </c>
      <c r="AX49" s="62">
        <f t="shared" si="173"/>
        <v>0</v>
      </c>
      <c r="AY49" s="62">
        <f t="shared" si="174"/>
        <v>3.4660182308874502E-3</v>
      </c>
      <c r="AZ49" s="62">
        <f t="shared" si="175"/>
        <v>1.9642479962386854E-3</v>
      </c>
      <c r="BB49" s="62">
        <f t="shared" si="176"/>
        <v>2.1573979285161933E-3</v>
      </c>
      <c r="BC49" s="62">
        <f t="shared" si="177"/>
        <v>0.13686242233892018</v>
      </c>
      <c r="BD49" s="62">
        <f t="shared" si="178"/>
        <v>7.1027598437824755E-3</v>
      </c>
      <c r="BE49" s="62">
        <f t="shared" si="179"/>
        <v>0.11815070107843992</v>
      </c>
      <c r="BF49" s="62">
        <f t="shared" si="180"/>
        <v>5.9075350539219959E-2</v>
      </c>
      <c r="BG49" s="62">
        <f t="shared" si="181"/>
        <v>0.18380801214502823</v>
      </c>
      <c r="BH49" s="62">
        <f t="shared" si="182"/>
        <v>0.45905683019327198</v>
      </c>
      <c r="BI49" s="62">
        <f t="shared" si="183"/>
        <v>-0.18845117964991953</v>
      </c>
      <c r="BJ49" s="62">
        <f t="shared" si="184"/>
        <v>-2.43594564409758</v>
      </c>
      <c r="BK49" s="62">
        <f t="shared" si="185"/>
        <v>0.64750800984319157</v>
      </c>
      <c r="BL49" s="62">
        <f t="shared" si="186"/>
        <v>-0.8359591894931111</v>
      </c>
      <c r="BM49" s="62">
        <f t="shared" si="187"/>
        <v>6.3692340806627334E-2</v>
      </c>
      <c r="BN49" s="62">
        <f t="shared" si="188"/>
        <v>3.3872172088417121</v>
      </c>
      <c r="BO49" s="62">
        <f t="shared" si="189"/>
        <v>11.15167028535936</v>
      </c>
      <c r="BP49" s="114">
        <f t="shared" si="190"/>
        <v>92.751106005940727</v>
      </c>
      <c r="BQ49" s="114">
        <f t="shared" si="191"/>
        <v>288.58730864214459</v>
      </c>
      <c r="BR49" s="114">
        <f t="shared" si="192"/>
        <v>1016.6183274831326</v>
      </c>
      <c r="BS49" s="114">
        <f t="shared" si="193"/>
        <v>-1312.495629625419</v>
      </c>
      <c r="BU49" s="62">
        <f t="shared" si="194"/>
        <v>44.278496516970122</v>
      </c>
      <c r="BV49" s="62">
        <f t="shared" si="195"/>
        <v>0.17231137255058837</v>
      </c>
      <c r="BW49" s="62">
        <f t="shared" si="196"/>
        <v>11.34655476301436</v>
      </c>
      <c r="BX49" s="62">
        <f t="shared" si="197"/>
        <v>11.100732648354793</v>
      </c>
      <c r="BY49" s="62">
        <f t="shared" si="198"/>
        <v>0.18091194018805246</v>
      </c>
      <c r="BZ49" s="62">
        <f t="shared" si="199"/>
        <v>20.466354184176161</v>
      </c>
      <c r="CA49" s="62">
        <f t="shared" si="200"/>
        <v>13.192736773627063</v>
      </c>
      <c r="CB49" s="62">
        <f t="shared" si="201"/>
        <v>0.22011452755881891</v>
      </c>
      <c r="CC49" s="62">
        <f t="shared" si="202"/>
        <v>0</v>
      </c>
      <c r="CD49" s="62">
        <f t="shared" si="203"/>
        <v>0</v>
      </c>
      <c r="CE49" s="62">
        <f t="shared" si="204"/>
        <v>0.21576709622835114</v>
      </c>
      <c r="CF49" s="62">
        <f t="shared" si="205"/>
        <v>8.2156313916718543E-2</v>
      </c>
      <c r="CG49" s="62">
        <f t="shared" si="206"/>
        <v>100.00000000000003</v>
      </c>
      <c r="CI49" s="62">
        <f t="shared" si="207"/>
        <v>0.73693095642789586</v>
      </c>
      <c r="CJ49" s="62">
        <f t="shared" si="208"/>
        <v>2.1573979285161933E-3</v>
      </c>
      <c r="CK49" s="62">
        <f t="shared" si="209"/>
        <v>0.11128437390167087</v>
      </c>
      <c r="CL49" s="62">
        <f t="shared" si="210"/>
        <v>0.13901982026743637</v>
      </c>
      <c r="CM49" s="62">
        <f t="shared" si="211"/>
        <v>2.5502106031583373E-3</v>
      </c>
      <c r="CN49" s="62">
        <f t="shared" si="212"/>
        <v>0.50779453816893838</v>
      </c>
      <c r="CO49" s="62">
        <f t="shared" si="213"/>
        <v>0.23524851593486204</v>
      </c>
      <c r="CP49" s="62">
        <f t="shared" si="214"/>
        <v>7.1027598437824755E-3</v>
      </c>
      <c r="CQ49" s="62">
        <f t="shared" si="215"/>
        <v>0</v>
      </c>
      <c r="CR49" s="62">
        <f t="shared" si="216"/>
        <v>0</v>
      </c>
      <c r="CS49" s="62">
        <f t="shared" si="217"/>
        <v>2.8390407398467253E-3</v>
      </c>
      <c r="CT49" s="62">
        <f t="shared" si="218"/>
        <v>1.0999640369088036E-3</v>
      </c>
      <c r="CV49" s="62">
        <f t="shared" si="219"/>
        <v>2.1573979285161933E-3</v>
      </c>
      <c r="CW49" s="62">
        <f t="shared" si="220"/>
        <v>0.13686242233892018</v>
      </c>
      <c r="CX49" s="62">
        <f t="shared" si="221"/>
        <v>7.1027598437824755E-3</v>
      </c>
      <c r="CY49" s="62">
        <f t="shared" si="222"/>
        <v>0.10418161405788839</v>
      </c>
      <c r="CZ49" s="62">
        <f t="shared" si="136"/>
        <v>5.2090807028944197E-2</v>
      </c>
      <c r="DA49" s="62">
        <f t="shared" si="223"/>
        <v>0.18315770890591784</v>
      </c>
      <c r="DB49" s="62">
        <f t="shared" si="224"/>
        <v>0.46404946220509902</v>
      </c>
      <c r="DC49" s="62">
        <f t="shared" si="225"/>
        <v>-0.12118977278501133</v>
      </c>
      <c r="DD49" s="62">
        <f t="shared" si="226"/>
        <v>-3.8291140542718498</v>
      </c>
      <c r="DE49" s="62">
        <f t="shared" si="227"/>
        <v>0.58523923499011032</v>
      </c>
      <c r="DF49" s="62">
        <f t="shared" si="228"/>
        <v>-0.70642900777512163</v>
      </c>
      <c r="DG49" s="62">
        <f t="shared" si="229"/>
        <v>0.12331890092214937</v>
      </c>
      <c r="DH49" s="62">
        <f t="shared" si="230"/>
        <v>1.7494462830788187</v>
      </c>
      <c r="DI49" s="62">
        <f t="shared" si="231"/>
        <v>5.759668461744087</v>
      </c>
      <c r="DJ49" s="114">
        <f t="shared" si="232"/>
        <v>42.240732474439483</v>
      </c>
      <c r="DK49" s="114">
        <f t="shared" si="233"/>
        <v>148.52363063269956</v>
      </c>
      <c r="DL49" s="114">
        <f t="shared" si="234"/>
        <v>474.57383305708271</v>
      </c>
      <c r="DM49" s="114">
        <f t="shared" si="235"/>
        <v>-572.84731090904461</v>
      </c>
      <c r="DN49" s="114"/>
      <c r="DO49" s="114">
        <f t="shared" si="236"/>
        <v>42.240732474439483</v>
      </c>
      <c r="DP49" s="114">
        <f t="shared" si="237"/>
        <v>190.76436310713905</v>
      </c>
      <c r="DQ49" s="114">
        <f t="shared" si="238"/>
        <v>390.09236810820374</v>
      </c>
      <c r="DR49" s="114">
        <f t="shared" si="239"/>
        <v>-530.60657843460513</v>
      </c>
    </row>
    <row r="50" spans="1:122" x14ac:dyDescent="0.25">
      <c r="A50" s="78">
        <f t="shared" si="1"/>
        <v>30</v>
      </c>
      <c r="B50" s="82" t="str">
        <f t="shared" si="2"/>
        <v xml:space="preserve">30 semi </v>
      </c>
      <c r="F50" s="80" t="str">
        <f t="shared" si="241"/>
        <v xml:space="preserve">30 Quant </v>
      </c>
      <c r="K50" s="62">
        <v>160</v>
      </c>
      <c r="L50" s="62">
        <v>40.47</v>
      </c>
      <c r="M50" s="62">
        <v>0.11550000000000001</v>
      </c>
      <c r="N50" s="62">
        <v>10.58</v>
      </c>
      <c r="O50" s="62">
        <v>12.33</v>
      </c>
      <c r="P50" s="62">
        <v>0.18279999999999999</v>
      </c>
      <c r="Q50" s="62">
        <v>22.26</v>
      </c>
      <c r="R50" s="62">
        <v>13.42</v>
      </c>
      <c r="S50" s="62">
        <v>0.2157</v>
      </c>
      <c r="T50"/>
      <c r="U50"/>
      <c r="V50" s="62">
        <v>0.2661</v>
      </c>
      <c r="W50" s="62">
        <v>0.1603</v>
      </c>
      <c r="X50" s="62">
        <v>7</v>
      </c>
      <c r="Y50" s="62">
        <f t="shared" si="150"/>
        <v>100.0004</v>
      </c>
      <c r="AA50" s="62">
        <f t="shared" si="151"/>
        <v>40.469838120647516</v>
      </c>
      <c r="AB50" s="62">
        <f t="shared" si="152"/>
        <v>0.11549953800184801</v>
      </c>
      <c r="AC50" s="62">
        <f t="shared" si="153"/>
        <v>10.579957680169279</v>
      </c>
      <c r="AD50" s="62">
        <f t="shared" si="154"/>
        <v>12.32995068019728</v>
      </c>
      <c r="AE50" s="62">
        <f t="shared" si="155"/>
        <v>0.18279926880292477</v>
      </c>
      <c r="AF50" s="62">
        <f t="shared" si="156"/>
        <v>22.259910960356159</v>
      </c>
      <c r="AG50" s="62">
        <f t="shared" si="157"/>
        <v>13.41994632021472</v>
      </c>
      <c r="AH50" s="62">
        <f t="shared" si="158"/>
        <v>0.21569913720345119</v>
      </c>
      <c r="AI50" s="62">
        <f t="shared" si="159"/>
        <v>0</v>
      </c>
      <c r="AJ50" s="62">
        <f t="shared" si="160"/>
        <v>0</v>
      </c>
      <c r="AK50" s="62">
        <f t="shared" si="161"/>
        <v>0.26609893560425757</v>
      </c>
      <c r="AL50" s="62">
        <f t="shared" si="162"/>
        <v>0.1602993588025648</v>
      </c>
      <c r="AM50" s="62">
        <f t="shared" si="163"/>
        <v>100</v>
      </c>
      <c r="AO50" s="62">
        <f t="shared" si="164"/>
        <v>0.67354311592989125</v>
      </c>
      <c r="AP50" s="62">
        <f t="shared" si="165"/>
        <v>1.4460941279810693E-3</v>
      </c>
      <c r="AQ50" s="62">
        <f t="shared" si="166"/>
        <v>0.10376576775371989</v>
      </c>
      <c r="AR50" s="62">
        <f t="shared" si="167"/>
        <v>0.15441390958293402</v>
      </c>
      <c r="AS50" s="62">
        <f t="shared" si="168"/>
        <v>2.5768151790657567E-3</v>
      </c>
      <c r="AT50" s="62">
        <f t="shared" si="169"/>
        <v>0.55229481050099138</v>
      </c>
      <c r="AU50" s="62">
        <f t="shared" si="170"/>
        <v>0.23930004137330099</v>
      </c>
      <c r="AV50" s="62">
        <f t="shared" si="171"/>
        <v>6.960281936219787E-3</v>
      </c>
      <c r="AW50" s="62">
        <f t="shared" si="172"/>
        <v>0</v>
      </c>
      <c r="AX50" s="62">
        <f t="shared" si="173"/>
        <v>0</v>
      </c>
      <c r="AY50" s="62">
        <f t="shared" si="174"/>
        <v>3.5013017842665472E-3</v>
      </c>
      <c r="AZ50" s="62">
        <f t="shared" si="175"/>
        <v>2.1461957263698593E-3</v>
      </c>
      <c r="BB50" s="62">
        <f t="shared" si="176"/>
        <v>1.4460941279810693E-3</v>
      </c>
      <c r="BC50" s="62">
        <f t="shared" si="177"/>
        <v>0.15296781545495294</v>
      </c>
      <c r="BD50" s="62">
        <f t="shared" si="178"/>
        <v>6.960281936219787E-3</v>
      </c>
      <c r="BE50" s="62">
        <f t="shared" si="179"/>
        <v>9.6805485817500106E-2</v>
      </c>
      <c r="BF50" s="62">
        <f t="shared" si="180"/>
        <v>4.8402742908750053E-2</v>
      </c>
      <c r="BG50" s="62">
        <f t="shared" si="181"/>
        <v>0.19089729846455095</v>
      </c>
      <c r="BH50" s="62">
        <f t="shared" si="182"/>
        <v>0.51694214267045913</v>
      </c>
      <c r="BI50" s="62">
        <f t="shared" si="183"/>
        <v>-0.207732409554472</v>
      </c>
      <c r="BJ50" s="62">
        <f t="shared" si="184"/>
        <v>-2.4885001997481071</v>
      </c>
      <c r="BK50" s="62">
        <f t="shared" si="185"/>
        <v>0.72467455222493116</v>
      </c>
      <c r="BL50" s="62">
        <f t="shared" si="186"/>
        <v>-0.93240696177940319</v>
      </c>
      <c r="BM50" s="62">
        <f t="shared" si="187"/>
        <v>3.997400788302985E-2</v>
      </c>
      <c r="BN50" s="62">
        <f t="shared" si="188"/>
        <v>3.6175860379388656</v>
      </c>
      <c r="BO50" s="62">
        <f t="shared" si="189"/>
        <v>17.4120192215568</v>
      </c>
      <c r="BP50" s="114">
        <f t="shared" si="190"/>
        <v>121.08553900920815</v>
      </c>
      <c r="BQ50" s="114">
        <f t="shared" si="191"/>
        <v>477.55356186236327</v>
      </c>
      <c r="BR50" s="114">
        <f t="shared" si="192"/>
        <v>1812.8643851410679</v>
      </c>
      <c r="BS50" s="114">
        <f t="shared" si="193"/>
        <v>-2332.5330912721352</v>
      </c>
      <c r="BU50" s="62">
        <f t="shared" si="194"/>
        <v>43.35998509725961</v>
      </c>
      <c r="BV50" s="62">
        <f t="shared" si="195"/>
        <v>0.11549953800184801</v>
      </c>
      <c r="BW50" s="62">
        <f t="shared" si="196"/>
        <v>9.2963243971024117</v>
      </c>
      <c r="BX50" s="62">
        <f t="shared" si="197"/>
        <v>12.32995068019728</v>
      </c>
      <c r="BY50" s="62">
        <f t="shared" si="198"/>
        <v>0.18279926880292477</v>
      </c>
      <c r="BZ50" s="62">
        <f t="shared" si="199"/>
        <v>22.42016162815349</v>
      </c>
      <c r="CA50" s="62">
        <f t="shared" si="200"/>
        <v>12.998536123855507</v>
      </c>
      <c r="CB50" s="62">
        <f t="shared" si="201"/>
        <v>0.21569913720345119</v>
      </c>
      <c r="CC50" s="62">
        <f t="shared" si="202"/>
        <v>0</v>
      </c>
      <c r="CD50" s="62">
        <f t="shared" si="203"/>
        <v>0</v>
      </c>
      <c r="CE50" s="62">
        <f t="shared" si="204"/>
        <v>0.21792896188415245</v>
      </c>
      <c r="CF50" s="62">
        <f t="shared" si="205"/>
        <v>9.2786158455366197E-2</v>
      </c>
      <c r="CG50" s="62">
        <f t="shared" si="206"/>
        <v>100</v>
      </c>
      <c r="CI50" s="62">
        <f t="shared" si="207"/>
        <v>0.72164408916134826</v>
      </c>
      <c r="CJ50" s="62">
        <f t="shared" si="208"/>
        <v>1.4460941279810693E-3</v>
      </c>
      <c r="CK50" s="62">
        <f t="shared" si="209"/>
        <v>9.1176190634586235E-2</v>
      </c>
      <c r="CL50" s="62">
        <f t="shared" si="210"/>
        <v>0.15441390958293402</v>
      </c>
      <c r="CM50" s="62">
        <f t="shared" si="211"/>
        <v>2.5768151790657567E-3</v>
      </c>
      <c r="CN50" s="62">
        <f t="shared" si="212"/>
        <v>0.55627081976542236</v>
      </c>
      <c r="CO50" s="62">
        <f t="shared" si="213"/>
        <v>0.23178559421996267</v>
      </c>
      <c r="CP50" s="62">
        <f t="shared" si="214"/>
        <v>6.960281936219787E-3</v>
      </c>
      <c r="CQ50" s="62">
        <f t="shared" si="215"/>
        <v>0</v>
      </c>
      <c r="CR50" s="62">
        <f t="shared" si="216"/>
        <v>0</v>
      </c>
      <c r="CS50" s="62">
        <f t="shared" si="217"/>
        <v>2.8674863405809535E-3</v>
      </c>
      <c r="CT50" s="62">
        <f t="shared" si="218"/>
        <v>1.2422835514174079E-3</v>
      </c>
      <c r="CV50" s="62">
        <f t="shared" si="219"/>
        <v>1.4460941279810693E-3</v>
      </c>
      <c r="CW50" s="62">
        <f t="shared" si="220"/>
        <v>0.15296781545495294</v>
      </c>
      <c r="CX50" s="62">
        <f t="shared" si="221"/>
        <v>6.960281936219787E-3</v>
      </c>
      <c r="CY50" s="62">
        <f t="shared" si="222"/>
        <v>8.4215908698366454E-2</v>
      </c>
      <c r="CZ50" s="62">
        <f t="shared" si="136"/>
        <v>4.2107954349183227E-2</v>
      </c>
      <c r="DA50" s="62">
        <f t="shared" si="223"/>
        <v>0.18967763987077946</v>
      </c>
      <c r="DB50" s="62">
        <f t="shared" si="224"/>
        <v>0.52213781052866159</v>
      </c>
      <c r="DC50" s="62">
        <f t="shared" si="225"/>
        <v>-0.1421632248287954</v>
      </c>
      <c r="DD50" s="62">
        <f t="shared" si="226"/>
        <v>-3.6728050531877194</v>
      </c>
      <c r="DE50" s="62">
        <f t="shared" si="227"/>
        <v>0.66430103535745699</v>
      </c>
      <c r="DF50" s="62">
        <f t="shared" si="228"/>
        <v>-0.80646426018625239</v>
      </c>
      <c r="DG50" s="62">
        <f t="shared" si="229"/>
        <v>9.8028745455368105E-2</v>
      </c>
      <c r="DH50" s="62">
        <f t="shared" si="230"/>
        <v>1.47517355369958</v>
      </c>
      <c r="DI50" s="62">
        <f t="shared" si="231"/>
        <v>7.1002458553228776</v>
      </c>
      <c r="DJ50" s="114">
        <f t="shared" si="232"/>
        <v>42.954700841657434</v>
      </c>
      <c r="DK50" s="114">
        <f t="shared" si="233"/>
        <v>193.4918568932809</v>
      </c>
      <c r="DL50" s="114">
        <f t="shared" si="234"/>
        <v>677.65942762157374</v>
      </c>
      <c r="DM50" s="114">
        <f t="shared" si="235"/>
        <v>-822.68140476553458</v>
      </c>
      <c r="DN50" s="114"/>
      <c r="DO50" s="114">
        <f t="shared" si="236"/>
        <v>42.954700841657434</v>
      </c>
      <c r="DP50" s="114">
        <f t="shared" si="237"/>
        <v>236.44655773493832</v>
      </c>
      <c r="DQ50" s="114">
        <f t="shared" si="238"/>
        <v>591.75002593825889</v>
      </c>
      <c r="DR50" s="114">
        <f t="shared" si="239"/>
        <v>-779.72670392387715</v>
      </c>
    </row>
    <row r="51" spans="1:122" x14ac:dyDescent="0.25">
      <c r="A51" s="78">
        <f>A50+10</f>
        <v>40</v>
      </c>
      <c r="B51" s="82" t="str">
        <f t="shared" si="2"/>
        <v>40 semi Simi-Quantification of sample: CMIB 7B 40</v>
      </c>
      <c r="C51" s="89" t="s">
        <v>71</v>
      </c>
      <c r="D51" s="90"/>
      <c r="E51" s="91"/>
      <c r="F51" s="80" t="str">
        <f t="shared" si="241"/>
        <v>40 Quant Quantification of sample: CMIB 7B 40</v>
      </c>
      <c r="G51" s="89" t="s">
        <v>234</v>
      </c>
      <c r="H51" s="90"/>
      <c r="I51" s="91"/>
      <c r="K51" s="62">
        <v>170</v>
      </c>
      <c r="L51"/>
      <c r="M51"/>
      <c r="N51"/>
      <c r="O51"/>
      <c r="P51"/>
      <c r="Q51"/>
      <c r="R51"/>
      <c r="S51"/>
      <c r="T51"/>
      <c r="U51"/>
      <c r="V51"/>
      <c r="W51"/>
      <c r="X51"/>
      <c r="Y51" s="62">
        <f t="shared" si="150"/>
        <v>0</v>
      </c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 s="114"/>
      <c r="BQ51" s="114"/>
      <c r="BR51" s="114"/>
      <c r="BS51" s="114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 s="114"/>
      <c r="DK51" s="114"/>
      <c r="DL51" s="114"/>
      <c r="DM51" s="114"/>
      <c r="DN51" s="114"/>
      <c r="DO51" s="114"/>
      <c r="DP51" s="114"/>
      <c r="DQ51" s="114"/>
      <c r="DR51" s="114"/>
    </row>
    <row r="52" spans="1:122" x14ac:dyDescent="0.25">
      <c r="A52" s="78">
        <f t="shared" si="1"/>
        <v>40</v>
      </c>
      <c r="B52" s="82" t="str">
        <f t="shared" si="2"/>
        <v>40 semi Elements</v>
      </c>
      <c r="C52" s="2" t="s">
        <v>0</v>
      </c>
      <c r="D52" s="3" t="s">
        <v>1</v>
      </c>
      <c r="E52" s="2" t="s">
        <v>2</v>
      </c>
      <c r="F52" s="80" t="str">
        <f t="shared" si="241"/>
        <v>40 Quant Elements</v>
      </c>
      <c r="G52" s="2" t="s">
        <v>0</v>
      </c>
      <c r="H52" s="3" t="s">
        <v>1</v>
      </c>
      <c r="I52" s="2" t="s">
        <v>2</v>
      </c>
      <c r="K52" s="62">
        <v>180</v>
      </c>
      <c r="L52" s="62">
        <v>38.549999999999997</v>
      </c>
      <c r="M52"/>
      <c r="N52" s="62">
        <v>5.2350000000000003</v>
      </c>
      <c r="O52" s="62">
        <v>14.17</v>
      </c>
      <c r="P52" s="62">
        <v>0.17150000000000001</v>
      </c>
      <c r="Q52" s="62">
        <v>35.630000000000003</v>
      </c>
      <c r="R52" s="62">
        <v>5.3680000000000003</v>
      </c>
      <c r="S52"/>
      <c r="T52"/>
      <c r="U52"/>
      <c r="V52" s="62">
        <v>0.54790000000000005</v>
      </c>
      <c r="W52" s="62">
        <v>0.32</v>
      </c>
      <c r="X52" s="62">
        <v>14</v>
      </c>
      <c r="Y52" s="62">
        <f t="shared" si="150"/>
        <v>99.992399999999989</v>
      </c>
      <c r="AA52" s="62">
        <f t="shared" si="151"/>
        <v>38.552930022681721</v>
      </c>
      <c r="AB52" s="62">
        <f t="shared" si="152"/>
        <v>0</v>
      </c>
      <c r="AC52" s="62">
        <f t="shared" si="153"/>
        <v>5.2353978902396587</v>
      </c>
      <c r="AD52" s="62">
        <f t="shared" si="154"/>
        <v>14.171077001852142</v>
      </c>
      <c r="AE52" s="62">
        <f t="shared" si="155"/>
        <v>0.17151303499065934</v>
      </c>
      <c r="AF52" s="62">
        <f t="shared" si="156"/>
        <v>35.632708085814528</v>
      </c>
      <c r="AG52" s="62">
        <f t="shared" si="157"/>
        <v>5.3684079990079256</v>
      </c>
      <c r="AH52" s="62">
        <f t="shared" si="158"/>
        <v>0</v>
      </c>
      <c r="AI52" s="62">
        <f t="shared" si="159"/>
        <v>0</v>
      </c>
      <c r="AJ52" s="62">
        <f t="shared" si="160"/>
        <v>0</v>
      </c>
      <c r="AK52" s="62">
        <f t="shared" si="161"/>
        <v>0.54794164356491104</v>
      </c>
      <c r="AL52" s="62">
        <f t="shared" si="162"/>
        <v>0.32002432184846052</v>
      </c>
      <c r="AM52" s="62">
        <f t="shared" si="163"/>
        <v>100.00000000000001</v>
      </c>
      <c r="AO52" s="62">
        <f t="shared" si="164"/>
        <v>0.64163984393245765</v>
      </c>
      <c r="AP52" s="62">
        <f t="shared" si="165"/>
        <v>0</v>
      </c>
      <c r="AQ52" s="62">
        <f t="shared" si="166"/>
        <v>5.1347566597093559E-2</v>
      </c>
      <c r="AR52" s="62">
        <f t="shared" si="167"/>
        <v>0.17747122106264424</v>
      </c>
      <c r="AS52" s="62">
        <f t="shared" si="168"/>
        <v>2.4177196925663849E-3</v>
      </c>
      <c r="AT52" s="62">
        <f t="shared" si="169"/>
        <v>0.88408977892772322</v>
      </c>
      <c r="AU52" s="62">
        <f t="shared" si="170"/>
        <v>9.5727674732666301E-2</v>
      </c>
      <c r="AV52" s="62">
        <f t="shared" si="171"/>
        <v>0</v>
      </c>
      <c r="AW52" s="62">
        <f t="shared" si="172"/>
        <v>0</v>
      </c>
      <c r="AX52" s="62">
        <f t="shared" si="173"/>
        <v>0</v>
      </c>
      <c r="AY52" s="62">
        <f t="shared" si="174"/>
        <v>7.2097584679593554E-3</v>
      </c>
      <c r="AZ52" s="62">
        <f t="shared" si="175"/>
        <v>4.2847010556762693E-3</v>
      </c>
      <c r="BB52" s="62">
        <f t="shared" si="176"/>
        <v>0</v>
      </c>
      <c r="BC52" s="62">
        <f t="shared" si="177"/>
        <v>0.17747122106264424</v>
      </c>
      <c r="BD52" s="62">
        <f t="shared" si="178"/>
        <v>0</v>
      </c>
      <c r="BE52" s="62">
        <f t="shared" si="179"/>
        <v>5.1347566597093559E-2</v>
      </c>
      <c r="BF52" s="62">
        <f t="shared" si="180"/>
        <v>2.567378329854678E-2</v>
      </c>
      <c r="BG52" s="62">
        <f t="shared" si="181"/>
        <v>7.0053891434119525E-2</v>
      </c>
      <c r="BH52" s="62">
        <f t="shared" si="182"/>
        <v>0.99392482824881423</v>
      </c>
      <c r="BI52" s="62">
        <f t="shared" si="183"/>
        <v>0.31007671159888606</v>
      </c>
      <c r="BJ52" s="62">
        <f t="shared" si="184"/>
        <v>3.2054159215109044</v>
      </c>
      <c r="BK52" s="62">
        <f t="shared" si="185"/>
        <v>0.68384811664992817</v>
      </c>
      <c r="BL52" s="62">
        <f t="shared" si="186"/>
        <v>-0.37377140505104212</v>
      </c>
      <c r="BM52" s="62">
        <f t="shared" si="187"/>
        <v>0.40580438633155236</v>
      </c>
      <c r="BN52" s="62">
        <f t="shared" si="188"/>
        <v>0</v>
      </c>
      <c r="BO52" s="62">
        <f t="shared" si="189"/>
        <v>0</v>
      </c>
      <c r="BP52" s="114">
        <f t="shared" si="190"/>
        <v>6.3266401653851654</v>
      </c>
      <c r="BQ52" s="114">
        <f t="shared" si="191"/>
        <v>17.262970483735419</v>
      </c>
      <c r="BR52" s="114">
        <f t="shared" si="192"/>
        <v>168.51668924327672</v>
      </c>
      <c r="BS52" s="114">
        <f t="shared" si="193"/>
        <v>-92.106299892397288</v>
      </c>
      <c r="BU52" s="62">
        <f t="shared" si="194"/>
        <v>41.052027747308784</v>
      </c>
      <c r="BV52" s="62">
        <f t="shared" si="195"/>
        <v>0</v>
      </c>
      <c r="BW52" s="62">
        <f t="shared" si="196"/>
        <v>4.2948853456862723</v>
      </c>
      <c r="BX52" s="62">
        <f t="shared" si="197"/>
        <v>14.171077001852142</v>
      </c>
      <c r="BY52" s="62">
        <f t="shared" si="198"/>
        <v>0.17151303499065934</v>
      </c>
      <c r="BZ52" s="62">
        <f t="shared" si="199"/>
        <v>35.692662775170916</v>
      </c>
      <c r="CA52" s="62">
        <f t="shared" si="200"/>
        <v>5.217529490241259</v>
      </c>
      <c r="CB52" s="62">
        <f t="shared" si="201"/>
        <v>0</v>
      </c>
      <c r="CC52" s="62">
        <f t="shared" si="202"/>
        <v>0</v>
      </c>
      <c r="CD52" s="62">
        <f t="shared" si="203"/>
        <v>0</v>
      </c>
      <c r="CE52" s="62">
        <f t="shared" si="204"/>
        <v>0.44515055304203133</v>
      </c>
      <c r="CF52" s="62">
        <f t="shared" si="205"/>
        <v>0.21772302454986583</v>
      </c>
      <c r="CG52" s="62">
        <f t="shared" si="206"/>
        <v>100.00000000000001</v>
      </c>
      <c r="CI52" s="62">
        <f t="shared" si="207"/>
        <v>0.68323254967643809</v>
      </c>
      <c r="CJ52" s="62">
        <f t="shared" si="208"/>
        <v>0</v>
      </c>
      <c r="CK52" s="62">
        <f t="shared" si="209"/>
        <v>4.2123237992215304E-2</v>
      </c>
      <c r="CL52" s="62">
        <f t="shared" si="210"/>
        <v>0.17747122106264424</v>
      </c>
      <c r="CM52" s="62">
        <f t="shared" si="211"/>
        <v>2.4177196925663849E-3</v>
      </c>
      <c r="CN52" s="62">
        <f t="shared" si="212"/>
        <v>0.88557732592895355</v>
      </c>
      <c r="CO52" s="62">
        <f t="shared" si="213"/>
        <v>9.303725909845327E-2</v>
      </c>
      <c r="CP52" s="62">
        <f t="shared" si="214"/>
        <v>0</v>
      </c>
      <c r="CQ52" s="62">
        <f t="shared" si="215"/>
        <v>0</v>
      </c>
      <c r="CR52" s="62">
        <f t="shared" si="216"/>
        <v>0</v>
      </c>
      <c r="CS52" s="62">
        <f t="shared" si="217"/>
        <v>5.8572441189740964E-3</v>
      </c>
      <c r="CT52" s="62">
        <f t="shared" si="218"/>
        <v>2.9150224200008815E-3</v>
      </c>
      <c r="CV52" s="62">
        <f t="shared" si="219"/>
        <v>0</v>
      </c>
      <c r="CW52" s="62">
        <f t="shared" si="220"/>
        <v>0.17747122106264424</v>
      </c>
      <c r="CX52" s="62">
        <f t="shared" si="221"/>
        <v>0</v>
      </c>
      <c r="CY52" s="62">
        <f t="shared" si="222"/>
        <v>4.2123237992215304E-2</v>
      </c>
      <c r="CZ52" s="62">
        <f t="shared" si="136"/>
        <v>2.1061618996107652E-2</v>
      </c>
      <c r="DA52" s="62">
        <f t="shared" si="223"/>
        <v>7.1975640102345612E-2</v>
      </c>
      <c r="DB52" s="62">
        <f t="shared" si="224"/>
        <v>0.99349062658181853</v>
      </c>
      <c r="DC52" s="62">
        <f t="shared" si="225"/>
        <v>0.3532067512748403</v>
      </c>
      <c r="DD52" s="62">
        <f t="shared" si="226"/>
        <v>2.8127736035508422</v>
      </c>
      <c r="DE52" s="62">
        <f t="shared" si="227"/>
        <v>0.64028387530697828</v>
      </c>
      <c r="DF52" s="62">
        <f t="shared" si="228"/>
        <v>-0.28707712403213798</v>
      </c>
      <c r="DG52" s="62">
        <f t="shared" si="229"/>
        <v>0.44624401037329359</v>
      </c>
      <c r="DH52" s="62">
        <f t="shared" si="230"/>
        <v>0</v>
      </c>
      <c r="DI52" s="62">
        <f t="shared" si="231"/>
        <v>0</v>
      </c>
      <c r="DJ52" s="114">
        <f t="shared" si="232"/>
        <v>4.71975388050343</v>
      </c>
      <c r="DK52" s="114">
        <f t="shared" si="233"/>
        <v>16.129211469334077</v>
      </c>
      <c r="DL52" s="114">
        <f t="shared" si="234"/>
        <v>143.48290630755264</v>
      </c>
      <c r="DM52" s="114">
        <f t="shared" si="235"/>
        <v>-64.331871657390138</v>
      </c>
      <c r="DN52" s="114"/>
      <c r="DO52" s="114">
        <f t="shared" si="236"/>
        <v>4.71975388050343</v>
      </c>
      <c r="DP52" s="114">
        <f t="shared" si="237"/>
        <v>20.848965349837506</v>
      </c>
      <c r="DQ52" s="114">
        <f t="shared" si="238"/>
        <v>134.04339854654577</v>
      </c>
      <c r="DR52" s="114">
        <f t="shared" si="239"/>
        <v>-59.612117776886706</v>
      </c>
    </row>
    <row r="53" spans="1:122" x14ac:dyDescent="0.25">
      <c r="A53" s="78">
        <f t="shared" si="1"/>
        <v>40</v>
      </c>
      <c r="B53" s="82" t="str">
        <f t="shared" si="2"/>
        <v>40 semi Na2O</v>
      </c>
      <c r="C53" s="13" t="s">
        <v>26</v>
      </c>
      <c r="D53" s="5">
        <v>1.18</v>
      </c>
      <c r="E53" s="6">
        <f>D53*(100-D$64)/100</f>
        <v>1.1328</v>
      </c>
      <c r="F53" s="80" t="str">
        <f t="shared" si="241"/>
        <v>40 Quant SiO2</v>
      </c>
      <c r="G53" s="13" t="s">
        <v>5</v>
      </c>
      <c r="H53" s="5">
        <v>46.517000000000003</v>
      </c>
      <c r="I53" s="38">
        <f>H53*(100-H$63)/100</f>
        <v>44.656320000000008</v>
      </c>
      <c r="K53" s="62">
        <v>190</v>
      </c>
      <c r="L53" s="62">
        <v>37.74</v>
      </c>
      <c r="M53"/>
      <c r="N53" s="62">
        <v>1.538</v>
      </c>
      <c r="O53" s="62">
        <v>13.26</v>
      </c>
      <c r="P53" s="62">
        <v>0.15970000000000001</v>
      </c>
      <c r="Q53" s="62">
        <v>45.23</v>
      </c>
      <c r="R53" s="62">
        <v>1.0009999999999999</v>
      </c>
      <c r="S53"/>
      <c r="T53"/>
      <c r="U53"/>
      <c r="V53" s="62">
        <v>0.62649999999999995</v>
      </c>
      <c r="W53" s="62">
        <v>0.44829999999999998</v>
      </c>
      <c r="X53" s="62">
        <v>13</v>
      </c>
      <c r="Y53" s="62">
        <f t="shared" si="150"/>
        <v>100.00349999999999</v>
      </c>
      <c r="AA53" s="62">
        <f t="shared" si="151"/>
        <v>37.738679146229885</v>
      </c>
      <c r="AB53" s="62">
        <f t="shared" si="152"/>
        <v>0</v>
      </c>
      <c r="AC53" s="62">
        <f t="shared" si="153"/>
        <v>1.5379461718839844</v>
      </c>
      <c r="AD53" s="62">
        <f t="shared" si="154"/>
        <v>13.259535916242934</v>
      </c>
      <c r="AE53" s="62">
        <f t="shared" si="155"/>
        <v>0.15969441069562568</v>
      </c>
      <c r="AF53" s="62">
        <f t="shared" si="156"/>
        <v>45.228417005404815</v>
      </c>
      <c r="AG53" s="62">
        <f t="shared" si="157"/>
        <v>1.0009649662261821</v>
      </c>
      <c r="AH53" s="62">
        <f t="shared" si="158"/>
        <v>0</v>
      </c>
      <c r="AI53" s="62">
        <f t="shared" si="159"/>
        <v>0</v>
      </c>
      <c r="AJ53" s="62">
        <f t="shared" si="160"/>
        <v>0</v>
      </c>
      <c r="AK53" s="62">
        <f t="shared" si="161"/>
        <v>0.62647807326743565</v>
      </c>
      <c r="AL53" s="62">
        <f t="shared" si="162"/>
        <v>0.44828431004914832</v>
      </c>
      <c r="AM53" s="62">
        <f t="shared" si="163"/>
        <v>100.00000000000001</v>
      </c>
      <c r="AO53" s="62">
        <f t="shared" si="164"/>
        <v>0.62808819416210171</v>
      </c>
      <c r="AP53" s="62">
        <f t="shared" si="165"/>
        <v>0</v>
      </c>
      <c r="AQ53" s="62">
        <f t="shared" si="166"/>
        <v>1.5083818869007302E-2</v>
      </c>
      <c r="AR53" s="62">
        <f t="shared" si="167"/>
        <v>0.16605555311512754</v>
      </c>
      <c r="AS53" s="62">
        <f t="shared" si="168"/>
        <v>2.2511194064790763E-3</v>
      </c>
      <c r="AT53" s="62">
        <f t="shared" si="169"/>
        <v>1.1221707060619885</v>
      </c>
      <c r="AU53" s="62">
        <f t="shared" si="170"/>
        <v>1.7848876002606671E-2</v>
      </c>
      <c r="AV53" s="62">
        <f t="shared" si="171"/>
        <v>0</v>
      </c>
      <c r="AW53" s="62">
        <f t="shared" si="172"/>
        <v>0</v>
      </c>
      <c r="AX53" s="62">
        <f t="shared" si="173"/>
        <v>0</v>
      </c>
      <c r="AY53" s="62">
        <f t="shared" si="174"/>
        <v>8.2431325429925748E-3</v>
      </c>
      <c r="AZ53" s="62">
        <f t="shared" si="175"/>
        <v>6.0019321200849955E-3</v>
      </c>
      <c r="BB53" s="62">
        <f t="shared" si="176"/>
        <v>0</v>
      </c>
      <c r="BC53" s="62">
        <f t="shared" si="177"/>
        <v>0.16605555311512754</v>
      </c>
      <c r="BD53" s="62">
        <f t="shared" si="178"/>
        <v>0</v>
      </c>
      <c r="BE53" s="62">
        <f t="shared" si="179"/>
        <v>1.5083818869007302E-2</v>
      </c>
      <c r="BF53" s="62">
        <f t="shared" si="180"/>
        <v>7.5419094345036512E-3</v>
      </c>
      <c r="BG53" s="62">
        <f t="shared" si="181"/>
        <v>1.030696656810302E-2</v>
      </c>
      <c r="BH53" s="62">
        <f t="shared" si="182"/>
        <v>1.2801704120154922</v>
      </c>
      <c r="BI53" s="62">
        <f t="shared" si="183"/>
        <v>0.57177650902068222</v>
      </c>
      <c r="BJ53" s="62">
        <f t="shared" si="184"/>
        <v>2.2389349541626342</v>
      </c>
      <c r="BK53" s="62">
        <f t="shared" si="185"/>
        <v>0.70839390299480998</v>
      </c>
      <c r="BL53" s="62">
        <f t="shared" si="186"/>
        <v>-0.13661739397412775</v>
      </c>
      <c r="BM53" s="62">
        <f t="shared" si="187"/>
        <v>0.58962538502328887</v>
      </c>
      <c r="BN53" s="62">
        <f t="shared" si="188"/>
        <v>0</v>
      </c>
      <c r="BO53" s="62">
        <f t="shared" si="189"/>
        <v>0</v>
      </c>
      <c r="BP53" s="114">
        <f t="shared" si="190"/>
        <v>1.2791018884313745</v>
      </c>
      <c r="BQ53" s="114">
        <f t="shared" si="191"/>
        <v>1.748053396258697</v>
      </c>
      <c r="BR53" s="114">
        <f t="shared" si="192"/>
        <v>120.14304692238275</v>
      </c>
      <c r="BS53" s="114">
        <f t="shared" si="193"/>
        <v>-23.170202207072833</v>
      </c>
      <c r="BU53" s="62">
        <f t="shared" si="194"/>
        <v>40.07166969206078</v>
      </c>
      <c r="BV53" s="62">
        <f t="shared" si="195"/>
        <v>0</v>
      </c>
      <c r="BW53" s="62">
        <f t="shared" si="196"/>
        <v>0.83481002764903245</v>
      </c>
      <c r="BX53" s="62">
        <f t="shared" si="197"/>
        <v>13.259535916242934</v>
      </c>
      <c r="BY53" s="62">
        <f t="shared" si="198"/>
        <v>0.15969441069562568</v>
      </c>
      <c r="BZ53" s="62">
        <f t="shared" si="199"/>
        <v>45.216403877864281</v>
      </c>
      <c r="CA53" s="62">
        <f t="shared" si="200"/>
        <v>0.99683254336098248</v>
      </c>
      <c r="CB53" s="62">
        <f t="shared" si="201"/>
        <v>0</v>
      </c>
      <c r="CC53" s="62">
        <f t="shared" si="202"/>
        <v>0</v>
      </c>
      <c r="CD53" s="62">
        <f t="shared" si="203"/>
        <v>0</v>
      </c>
      <c r="CE53" s="62">
        <f t="shared" si="204"/>
        <v>0.50846662266820664</v>
      </c>
      <c r="CF53" s="62">
        <f t="shared" si="205"/>
        <v>0.31804798732044381</v>
      </c>
      <c r="CG53" s="62">
        <f t="shared" si="206"/>
        <v>100.00000000000001</v>
      </c>
      <c r="CI53" s="62">
        <f t="shared" si="207"/>
        <v>0.6669163633529297</v>
      </c>
      <c r="CJ53" s="62">
        <f t="shared" si="208"/>
        <v>0</v>
      </c>
      <c r="CK53" s="62">
        <f t="shared" si="209"/>
        <v>8.1876228682721906E-3</v>
      </c>
      <c r="CL53" s="62">
        <f t="shared" si="210"/>
        <v>0.16605555311512754</v>
      </c>
      <c r="CM53" s="62">
        <f t="shared" si="211"/>
        <v>2.2511194064790763E-3</v>
      </c>
      <c r="CN53" s="62">
        <f t="shared" si="212"/>
        <v>1.1218726461097122</v>
      </c>
      <c r="CO53" s="62">
        <f t="shared" si="213"/>
        <v>1.7775188005723655E-2</v>
      </c>
      <c r="CP53" s="62">
        <f t="shared" si="214"/>
        <v>0</v>
      </c>
      <c r="CQ53" s="62">
        <f t="shared" si="215"/>
        <v>0</v>
      </c>
      <c r="CR53" s="62">
        <f t="shared" si="216"/>
        <v>0</v>
      </c>
      <c r="CS53" s="62">
        <f t="shared" si="217"/>
        <v>6.6903502982658767E-3</v>
      </c>
      <c r="CT53" s="62">
        <f t="shared" si="218"/>
        <v>4.2582405585813877E-3</v>
      </c>
      <c r="CV53" s="62">
        <f t="shared" si="219"/>
        <v>0</v>
      </c>
      <c r="CW53" s="62">
        <f t="shared" si="220"/>
        <v>0.16605555311512754</v>
      </c>
      <c r="CX53" s="62">
        <f t="shared" si="221"/>
        <v>0</v>
      </c>
      <c r="CY53" s="62">
        <f t="shared" si="222"/>
        <v>8.1876228682721906E-3</v>
      </c>
      <c r="CZ53" s="62">
        <f t="shared" si="136"/>
        <v>4.0938114341360953E-3</v>
      </c>
      <c r="DA53" s="62">
        <f t="shared" si="223"/>
        <v>1.3681376571587561E-2</v>
      </c>
      <c r="DB53" s="62">
        <f t="shared" si="224"/>
        <v>1.2764979420597313</v>
      </c>
      <c r="DC53" s="62">
        <f t="shared" si="225"/>
        <v>0.60400323419830715</v>
      </c>
      <c r="DD53" s="62">
        <f t="shared" si="226"/>
        <v>2.1133958723814215</v>
      </c>
      <c r="DE53" s="62">
        <f t="shared" si="227"/>
        <v>0.67249470786142418</v>
      </c>
      <c r="DF53" s="62">
        <f t="shared" si="228"/>
        <v>-6.8491473663117031E-2</v>
      </c>
      <c r="DG53" s="62">
        <f t="shared" si="229"/>
        <v>0.62177842220403079</v>
      </c>
      <c r="DH53" s="62">
        <f t="shared" si="230"/>
        <v>0</v>
      </c>
      <c r="DI53" s="62">
        <f t="shared" si="231"/>
        <v>0</v>
      </c>
      <c r="DJ53" s="114">
        <f t="shared" si="232"/>
        <v>0.6584035868637379</v>
      </c>
      <c r="DK53" s="114">
        <f t="shared" si="233"/>
        <v>2.200362071602759</v>
      </c>
      <c r="DL53" s="114">
        <f t="shared" si="234"/>
        <v>108.15664935389979</v>
      </c>
      <c r="DM53" s="114">
        <f t="shared" si="235"/>
        <v>-11.015415012366285</v>
      </c>
      <c r="DN53" s="114"/>
      <c r="DO53" s="114">
        <f t="shared" si="236"/>
        <v>0.6584035868637379</v>
      </c>
      <c r="DP53" s="114">
        <f t="shared" si="237"/>
        <v>2.8587656584664969</v>
      </c>
      <c r="DQ53" s="114">
        <f t="shared" si="238"/>
        <v>106.83984218017233</v>
      </c>
      <c r="DR53" s="114">
        <f t="shared" si="239"/>
        <v>-10.357011425502547</v>
      </c>
    </row>
    <row r="54" spans="1:122" x14ac:dyDescent="0.25">
      <c r="A54" s="78">
        <f t="shared" si="1"/>
        <v>40</v>
      </c>
      <c r="B54" s="82" t="str">
        <f t="shared" si="2"/>
        <v>40 semi MgO</v>
      </c>
      <c r="C54" s="13" t="s">
        <v>3</v>
      </c>
      <c r="D54" s="5">
        <v>10.58</v>
      </c>
      <c r="E54" s="6">
        <f t="shared" ref="E54:E63" si="243">D54*(100-D$64)/100</f>
        <v>10.1568</v>
      </c>
      <c r="F54" s="80" t="str">
        <f t="shared" si="241"/>
        <v>40 Quant TiO2</v>
      </c>
      <c r="G54" s="13" t="s">
        <v>7</v>
      </c>
      <c r="H54" s="5">
        <v>0.219</v>
      </c>
      <c r="I54" s="38">
        <f t="shared" ref="I54:I62" si="244">H54*(100-H$63)/100</f>
        <v>0.21024000000000001</v>
      </c>
      <c r="K54" s="62">
        <v>200</v>
      </c>
      <c r="L54" s="62">
        <v>38.07</v>
      </c>
      <c r="M54" s="62">
        <v>5.2789999999999997E-2</v>
      </c>
      <c r="N54" s="62">
        <v>2.677</v>
      </c>
      <c r="O54" s="62">
        <v>13.55</v>
      </c>
      <c r="P54" s="62">
        <v>0.15870000000000001</v>
      </c>
      <c r="Q54" s="62">
        <v>42.25</v>
      </c>
      <c r="R54" s="62">
        <v>2.11</v>
      </c>
      <c r="S54"/>
      <c r="T54"/>
      <c r="U54"/>
      <c r="V54" s="62">
        <v>0.72240000000000004</v>
      </c>
      <c r="W54" s="62">
        <v>0.40699999999999997</v>
      </c>
      <c r="X54" s="62">
        <v>12</v>
      </c>
      <c r="Y54" s="62">
        <f t="shared" si="150"/>
        <v>99.997889999999984</v>
      </c>
      <c r="AA54" s="62">
        <f t="shared" si="151"/>
        <v>38.07080329394951</v>
      </c>
      <c r="AB54" s="62">
        <f t="shared" si="152"/>
        <v>5.2791113892503141E-2</v>
      </c>
      <c r="AC54" s="62">
        <f t="shared" si="153"/>
        <v>2.6770564858918529</v>
      </c>
      <c r="AD54" s="62">
        <f t="shared" si="154"/>
        <v>13.550285911032725</v>
      </c>
      <c r="AE54" s="62">
        <f t="shared" si="155"/>
        <v>0.15870334864065636</v>
      </c>
      <c r="AF54" s="62">
        <f t="shared" si="156"/>
        <v>42.250891493810528</v>
      </c>
      <c r="AG54" s="62">
        <f t="shared" si="157"/>
        <v>2.1100445219394133</v>
      </c>
      <c r="AH54" s="62">
        <f t="shared" si="158"/>
        <v>0</v>
      </c>
      <c r="AI54" s="62">
        <f t="shared" si="159"/>
        <v>0</v>
      </c>
      <c r="AJ54" s="62">
        <f t="shared" si="160"/>
        <v>0</v>
      </c>
      <c r="AK54" s="62">
        <f t="shared" si="161"/>
        <v>0.72241524296162674</v>
      </c>
      <c r="AL54" s="62">
        <f t="shared" si="162"/>
        <v>0.40700858788120431</v>
      </c>
      <c r="AM54" s="62">
        <f t="shared" si="163"/>
        <v>100.00000000000003</v>
      </c>
      <c r="AO54" s="62">
        <f t="shared" si="164"/>
        <v>0.63361576589747037</v>
      </c>
      <c r="AP54" s="62">
        <f t="shared" si="165"/>
        <v>6.609629885126222E-4</v>
      </c>
      <c r="AQ54" s="62">
        <f t="shared" si="166"/>
        <v>2.6255948272772195E-2</v>
      </c>
      <c r="AR54" s="62">
        <f t="shared" si="167"/>
        <v>0.16969675530410427</v>
      </c>
      <c r="AS54" s="62">
        <f t="shared" si="168"/>
        <v>2.2371489799923364E-3</v>
      </c>
      <c r="AT54" s="62">
        <f t="shared" si="169"/>
        <v>1.0482947641897788</v>
      </c>
      <c r="AU54" s="62">
        <f t="shared" si="170"/>
        <v>3.7625615583798386E-2</v>
      </c>
      <c r="AV54" s="62">
        <f t="shared" si="171"/>
        <v>0</v>
      </c>
      <c r="AW54" s="62">
        <f t="shared" si="172"/>
        <v>0</v>
      </c>
      <c r="AX54" s="62">
        <f t="shared" si="173"/>
        <v>0</v>
      </c>
      <c r="AY54" s="62">
        <f t="shared" si="174"/>
        <v>9.5054637231792999E-3</v>
      </c>
      <c r="AZ54" s="62">
        <f t="shared" si="175"/>
        <v>5.4493049656072342E-3</v>
      </c>
      <c r="BB54" s="62">
        <f t="shared" si="176"/>
        <v>6.609629885126222E-4</v>
      </c>
      <c r="BC54" s="62">
        <f t="shared" si="177"/>
        <v>0.16903579231559165</v>
      </c>
      <c r="BD54" s="62">
        <f t="shared" si="178"/>
        <v>0</v>
      </c>
      <c r="BE54" s="62">
        <f t="shared" si="179"/>
        <v>2.6255948272772195E-2</v>
      </c>
      <c r="BF54" s="62">
        <f t="shared" si="180"/>
        <v>1.3127974136386097E-2</v>
      </c>
      <c r="BG54" s="62">
        <f t="shared" si="181"/>
        <v>2.4497641447412288E-2</v>
      </c>
      <c r="BH54" s="62">
        <f t="shared" si="182"/>
        <v>1.1950700640379506</v>
      </c>
      <c r="BI54" s="62">
        <f t="shared" si="183"/>
        <v>0.509369251835049</v>
      </c>
      <c r="BJ54" s="62">
        <f t="shared" si="184"/>
        <v>2.3461762949620577</v>
      </c>
      <c r="BK54" s="62">
        <f t="shared" si="185"/>
        <v>0.68570081220290158</v>
      </c>
      <c r="BL54" s="62">
        <f t="shared" si="186"/>
        <v>-0.17633156036785258</v>
      </c>
      <c r="BM54" s="62">
        <f t="shared" si="187"/>
        <v>0.54765583040735999</v>
      </c>
      <c r="BN54" s="62">
        <f t="shared" si="188"/>
        <v>0.12068948266669262</v>
      </c>
      <c r="BO54" s="62">
        <f t="shared" si="189"/>
        <v>0</v>
      </c>
      <c r="BP54" s="114">
        <f t="shared" si="190"/>
        <v>2.397121222396406</v>
      </c>
      <c r="BQ54" s="114">
        <f t="shared" si="191"/>
        <v>4.4731818940355907</v>
      </c>
      <c r="BR54" s="114">
        <f t="shared" si="192"/>
        <v>125.20652098104395</v>
      </c>
      <c r="BS54" s="114">
        <f t="shared" si="193"/>
        <v>-32.197513580142626</v>
      </c>
      <c r="BU54" s="62">
        <f t="shared" si="194"/>
        <v>40.471547165915212</v>
      </c>
      <c r="BV54" s="62">
        <f t="shared" si="195"/>
        <v>5.2791113892503141E-2</v>
      </c>
      <c r="BW54" s="62">
        <f t="shared" si="196"/>
        <v>1.9007894594975956</v>
      </c>
      <c r="BX54" s="62">
        <f t="shared" si="197"/>
        <v>13.550285911032725</v>
      </c>
      <c r="BY54" s="62">
        <f t="shared" si="198"/>
        <v>0.15870334864065636</v>
      </c>
      <c r="BZ54" s="62">
        <f t="shared" si="199"/>
        <v>42.261209807606946</v>
      </c>
      <c r="CA54" s="62">
        <f t="shared" si="200"/>
        <v>2.0686470260022491</v>
      </c>
      <c r="CB54" s="62">
        <f t="shared" si="201"/>
        <v>0</v>
      </c>
      <c r="CC54" s="62">
        <f t="shared" si="202"/>
        <v>0</v>
      </c>
      <c r="CD54" s="62">
        <f t="shared" si="203"/>
        <v>0</v>
      </c>
      <c r="CE54" s="62">
        <f t="shared" si="204"/>
        <v>0.58581116887566342</v>
      </c>
      <c r="CF54" s="62">
        <f t="shared" si="205"/>
        <v>0.28576211744067798</v>
      </c>
      <c r="CG54" s="62">
        <f t="shared" si="206"/>
        <v>100.00000000000003</v>
      </c>
      <c r="CI54" s="62">
        <f t="shared" si="207"/>
        <v>0.67357155972231353</v>
      </c>
      <c r="CJ54" s="62">
        <f t="shared" si="208"/>
        <v>6.609629885126222E-4</v>
      </c>
      <c r="CK54" s="62">
        <f t="shared" si="209"/>
        <v>1.8642501564315375E-2</v>
      </c>
      <c r="CL54" s="62">
        <f t="shared" si="210"/>
        <v>0.16969675530410427</v>
      </c>
      <c r="CM54" s="62">
        <f t="shared" si="211"/>
        <v>2.2371489799923364E-3</v>
      </c>
      <c r="CN54" s="62">
        <f t="shared" si="212"/>
        <v>1.0485507738015438</v>
      </c>
      <c r="CO54" s="62">
        <f t="shared" si="213"/>
        <v>3.6887429136987324E-2</v>
      </c>
      <c r="CP54" s="62">
        <f t="shared" si="214"/>
        <v>0</v>
      </c>
      <c r="CQ54" s="62">
        <f t="shared" si="215"/>
        <v>0</v>
      </c>
      <c r="CR54" s="62">
        <f t="shared" si="216"/>
        <v>0</v>
      </c>
      <c r="CS54" s="62">
        <f t="shared" si="217"/>
        <v>7.7080416957324132E-3</v>
      </c>
      <c r="CT54" s="62">
        <f t="shared" si="218"/>
        <v>3.8259755983488818E-3</v>
      </c>
      <c r="CV54" s="62">
        <f t="shared" si="219"/>
        <v>6.609629885126222E-4</v>
      </c>
      <c r="CW54" s="62">
        <f t="shared" si="220"/>
        <v>0.16903579231559165</v>
      </c>
      <c r="CX54" s="62">
        <f t="shared" si="221"/>
        <v>0</v>
      </c>
      <c r="CY54" s="62">
        <f t="shared" si="222"/>
        <v>1.8642501564315375E-2</v>
      </c>
      <c r="CZ54" s="62">
        <f t="shared" si="136"/>
        <v>9.3212507821576873E-3</v>
      </c>
      <c r="DA54" s="62">
        <f t="shared" si="223"/>
        <v>2.7566178354829635E-2</v>
      </c>
      <c r="DB54" s="62">
        <f t="shared" si="224"/>
        <v>1.1922575367422983</v>
      </c>
      <c r="DC54" s="62">
        <f t="shared" si="225"/>
        <v>0.54466434473867953</v>
      </c>
      <c r="DD54" s="62">
        <f t="shared" si="226"/>
        <v>2.1889766573839577</v>
      </c>
      <c r="DE54" s="62">
        <f t="shared" si="227"/>
        <v>0.64759319200361887</v>
      </c>
      <c r="DF54" s="62">
        <f t="shared" si="228"/>
        <v>-0.10292884726493934</v>
      </c>
      <c r="DG54" s="62">
        <f t="shared" si="229"/>
        <v>0.58221273686417951</v>
      </c>
      <c r="DH54" s="62">
        <f t="shared" si="230"/>
        <v>0.11352602694207525</v>
      </c>
      <c r="DI54" s="62">
        <f t="shared" si="231"/>
        <v>0</v>
      </c>
      <c r="DJ54" s="114">
        <f t="shared" si="232"/>
        <v>1.6010042707691876</v>
      </c>
      <c r="DK54" s="114">
        <f t="shared" si="233"/>
        <v>4.7347260905527673</v>
      </c>
      <c r="DL54" s="114">
        <f t="shared" si="234"/>
        <v>111.22965043526547</v>
      </c>
      <c r="DM54" s="114">
        <f t="shared" si="235"/>
        <v>-17.678906823529509</v>
      </c>
      <c r="DN54" s="114"/>
      <c r="DO54" s="114">
        <f t="shared" si="236"/>
        <v>1.6010042707691876</v>
      </c>
      <c r="DP54" s="114">
        <f t="shared" si="237"/>
        <v>6.3357303613219553</v>
      </c>
      <c r="DQ54" s="114">
        <f t="shared" si="238"/>
        <v>108.02764189372709</v>
      </c>
      <c r="DR54" s="114">
        <f t="shared" si="239"/>
        <v>-16.077902552760321</v>
      </c>
    </row>
    <row r="55" spans="1:122" x14ac:dyDescent="0.25">
      <c r="A55" s="78">
        <f t="shared" si="1"/>
        <v>40</v>
      </c>
      <c r="B55" s="82" t="str">
        <f t="shared" si="2"/>
        <v>40 semi Al2O3</v>
      </c>
      <c r="C55" s="13" t="s">
        <v>4</v>
      </c>
      <c r="D55" s="5">
        <v>20.34</v>
      </c>
      <c r="E55" s="6">
        <f t="shared" si="243"/>
        <v>19.526399999999999</v>
      </c>
      <c r="F55" s="80" t="str">
        <f t="shared" si="241"/>
        <v>40 Quant Al2O3</v>
      </c>
      <c r="G55" s="13" t="s">
        <v>4</v>
      </c>
      <c r="H55" s="5">
        <v>18.305</v>
      </c>
      <c r="I55" s="38">
        <f t="shared" si="244"/>
        <v>17.572800000000001</v>
      </c>
      <c r="K55" s="62">
        <v>210</v>
      </c>
      <c r="L55" s="62">
        <v>38.28</v>
      </c>
      <c r="M55" s="62">
        <v>6.3469999999999999E-2</v>
      </c>
      <c r="N55" s="62">
        <v>5.0430000000000001</v>
      </c>
      <c r="O55" s="62">
        <v>12.9</v>
      </c>
      <c r="P55" s="62">
        <v>0.1898</v>
      </c>
      <c r="Q55" s="62">
        <v>37.36</v>
      </c>
      <c r="R55" s="62">
        <v>5.0389999999999997</v>
      </c>
      <c r="S55" s="62">
        <v>0.1318</v>
      </c>
      <c r="T55"/>
      <c r="U55"/>
      <c r="V55" s="62">
        <v>0.63419999999999999</v>
      </c>
      <c r="W55" s="62">
        <v>0.36149999999999999</v>
      </c>
      <c r="X55" s="62">
        <v>13</v>
      </c>
      <c r="Y55" s="62">
        <f t="shared" si="150"/>
        <v>100.00277000000001</v>
      </c>
      <c r="AA55" s="62">
        <f t="shared" si="151"/>
        <v>38.278939673371042</v>
      </c>
      <c r="AB55" s="62">
        <f t="shared" si="152"/>
        <v>6.3468241929698535E-2</v>
      </c>
      <c r="AC55" s="62">
        <f t="shared" si="153"/>
        <v>5.0428603127693359</v>
      </c>
      <c r="AD55" s="62">
        <f t="shared" si="154"/>
        <v>12.899642679897765</v>
      </c>
      <c r="AE55" s="62">
        <f t="shared" si="155"/>
        <v>0.1897947426856276</v>
      </c>
      <c r="AF55" s="62">
        <f t="shared" si="156"/>
        <v>37.358965156665157</v>
      </c>
      <c r="AG55" s="62">
        <f t="shared" si="157"/>
        <v>5.0388604235662662</v>
      </c>
      <c r="AH55" s="62">
        <f t="shared" si="158"/>
        <v>0.13179634924112602</v>
      </c>
      <c r="AI55" s="62">
        <f t="shared" si="159"/>
        <v>0</v>
      </c>
      <c r="AJ55" s="62">
        <f t="shared" si="160"/>
        <v>0</v>
      </c>
      <c r="AK55" s="62">
        <f t="shared" si="161"/>
        <v>0.63418243314660183</v>
      </c>
      <c r="AL55" s="62">
        <f t="shared" si="162"/>
        <v>0.3614899867273676</v>
      </c>
      <c r="AM55" s="62">
        <f t="shared" si="163"/>
        <v>99.999999999999986</v>
      </c>
      <c r="AO55" s="62">
        <f t="shared" si="164"/>
        <v>0.63707979817543547</v>
      </c>
      <c r="AP55" s="62">
        <f t="shared" si="165"/>
        <v>7.9464432114308918E-4</v>
      </c>
      <c r="AQ55" s="62">
        <f t="shared" si="166"/>
        <v>4.9459202753720441E-2</v>
      </c>
      <c r="AR55" s="62">
        <f t="shared" si="167"/>
        <v>0.16154843681775535</v>
      </c>
      <c r="AS55" s="62">
        <f t="shared" si="168"/>
        <v>2.6754263135836988E-3</v>
      </c>
      <c r="AT55" s="62">
        <f t="shared" si="169"/>
        <v>0.92692026569469232</v>
      </c>
      <c r="AU55" s="62">
        <f t="shared" si="170"/>
        <v>8.9851291433064667E-2</v>
      </c>
      <c r="AV55" s="62">
        <f t="shared" si="171"/>
        <v>4.2528670294006464E-3</v>
      </c>
      <c r="AW55" s="62">
        <f t="shared" si="172"/>
        <v>0</v>
      </c>
      <c r="AX55" s="62">
        <f t="shared" si="173"/>
        <v>0</v>
      </c>
      <c r="AY55" s="62">
        <f t="shared" si="174"/>
        <v>8.3445056992973929E-3</v>
      </c>
      <c r="AZ55" s="62">
        <f t="shared" si="175"/>
        <v>4.8398712910345107E-3</v>
      </c>
      <c r="BB55" s="62">
        <f t="shared" si="176"/>
        <v>7.9464432114308918E-4</v>
      </c>
      <c r="BC55" s="62">
        <f t="shared" si="177"/>
        <v>0.16075379249661226</v>
      </c>
      <c r="BD55" s="62">
        <f t="shared" si="178"/>
        <v>4.2528670294006464E-3</v>
      </c>
      <c r="BE55" s="62">
        <f t="shared" si="179"/>
        <v>4.5206335724319792E-2</v>
      </c>
      <c r="BF55" s="62">
        <f t="shared" si="180"/>
        <v>2.2603167862159896E-2</v>
      </c>
      <c r="BG55" s="62">
        <f t="shared" si="181"/>
        <v>6.7248123570904775E-2</v>
      </c>
      <c r="BH55" s="62">
        <f t="shared" si="182"/>
        <v>1.0231013609339834</v>
      </c>
      <c r="BI55" s="62">
        <f t="shared" si="183"/>
        <v>0.31012236707929469</v>
      </c>
      <c r="BJ55" s="62">
        <f t="shared" si="184"/>
        <v>3.2990247384265201</v>
      </c>
      <c r="BK55" s="62">
        <f t="shared" si="185"/>
        <v>0.71297899385468877</v>
      </c>
      <c r="BL55" s="62">
        <f t="shared" si="186"/>
        <v>-0.40285662677539408</v>
      </c>
      <c r="BM55" s="62">
        <f t="shared" si="187"/>
        <v>0.4050211698629031</v>
      </c>
      <c r="BN55" s="62">
        <f t="shared" si="188"/>
        <v>0.19619821882694943</v>
      </c>
      <c r="BO55" s="62">
        <f t="shared" si="189"/>
        <v>1.0500357378455583</v>
      </c>
      <c r="BP55" s="114">
        <f t="shared" si="190"/>
        <v>5.5807373895569246</v>
      </c>
      <c r="BQ55" s="114">
        <f t="shared" si="191"/>
        <v>16.603607064210451</v>
      </c>
      <c r="BR55" s="114">
        <f t="shared" si="192"/>
        <v>176.0349944414084</v>
      </c>
      <c r="BS55" s="114">
        <f t="shared" si="193"/>
        <v>-99.465572851848279</v>
      </c>
      <c r="BU55" s="62">
        <f t="shared" si="194"/>
        <v>40.722143366738734</v>
      </c>
      <c r="BV55" s="62">
        <f t="shared" si="195"/>
        <v>6.3468241929698535E-2</v>
      </c>
      <c r="BW55" s="62">
        <f t="shared" si="196"/>
        <v>4.1147086806895441</v>
      </c>
      <c r="BX55" s="62">
        <f t="shared" si="197"/>
        <v>12.899642679897765</v>
      </c>
      <c r="BY55" s="62">
        <f t="shared" si="198"/>
        <v>0.1897947426856276</v>
      </c>
      <c r="BZ55" s="62">
        <f t="shared" si="199"/>
        <v>37.405972917990169</v>
      </c>
      <c r="CA55" s="62">
        <f t="shared" si="200"/>
        <v>4.8990547133344391</v>
      </c>
      <c r="CB55" s="62">
        <f t="shared" si="201"/>
        <v>0.13179634924112602</v>
      </c>
      <c r="CC55" s="62">
        <f t="shared" si="202"/>
        <v>0</v>
      </c>
      <c r="CD55" s="62">
        <f t="shared" si="203"/>
        <v>0</v>
      </c>
      <c r="CE55" s="62">
        <f t="shared" si="204"/>
        <v>0.51467787760279038</v>
      </c>
      <c r="CF55" s="62">
        <f t="shared" si="205"/>
        <v>0.25015746761814694</v>
      </c>
      <c r="CG55" s="62">
        <f t="shared" si="206"/>
        <v>99.999999999999986</v>
      </c>
      <c r="CI55" s="62">
        <f t="shared" si="207"/>
        <v>0.67774225458498349</v>
      </c>
      <c r="CJ55" s="62">
        <f t="shared" si="208"/>
        <v>7.9464432114308918E-4</v>
      </c>
      <c r="CK55" s="62">
        <f t="shared" si="209"/>
        <v>4.035610710758674E-2</v>
      </c>
      <c r="CL55" s="62">
        <f t="shared" si="210"/>
        <v>0.16154843681775535</v>
      </c>
      <c r="CM55" s="62">
        <f t="shared" si="211"/>
        <v>2.6754263135836988E-3</v>
      </c>
      <c r="CN55" s="62">
        <f t="shared" si="212"/>
        <v>0.92808658404517042</v>
      </c>
      <c r="CO55" s="62">
        <f t="shared" si="213"/>
        <v>8.7358322277718239E-2</v>
      </c>
      <c r="CP55" s="62">
        <f t="shared" si="214"/>
        <v>4.2528670294006464E-3</v>
      </c>
      <c r="CQ55" s="62">
        <f t="shared" si="215"/>
        <v>0</v>
      </c>
      <c r="CR55" s="62">
        <f t="shared" si="216"/>
        <v>0</v>
      </c>
      <c r="CS55" s="62">
        <f t="shared" si="217"/>
        <v>6.7720773368788205E-3</v>
      </c>
      <c r="CT55" s="62">
        <f t="shared" si="218"/>
        <v>3.349276578098098E-3</v>
      </c>
      <c r="CV55" s="62">
        <f t="shared" si="219"/>
        <v>7.9464432114308918E-4</v>
      </c>
      <c r="CW55" s="62">
        <f t="shared" si="220"/>
        <v>0.16075379249661226</v>
      </c>
      <c r="CX55" s="62">
        <f t="shared" si="221"/>
        <v>4.2528670294006464E-3</v>
      </c>
      <c r="CY55" s="62">
        <f t="shared" si="222"/>
        <v>3.6103240078186091E-2</v>
      </c>
      <c r="CZ55" s="62">
        <f t="shared" si="136"/>
        <v>1.8051620039093046E-2</v>
      </c>
      <c r="DA55" s="62">
        <f t="shared" si="223"/>
        <v>6.9306702238625201E-2</v>
      </c>
      <c r="DB55" s="62">
        <f t="shared" si="224"/>
        <v>1.0222091006167413</v>
      </c>
      <c r="DC55" s="62">
        <f t="shared" si="225"/>
        <v>0.35165360446409472</v>
      </c>
      <c r="DD55" s="62">
        <f t="shared" si="226"/>
        <v>2.9068637080360515</v>
      </c>
      <c r="DE55" s="62">
        <f t="shared" si="227"/>
        <v>0.67055549615264665</v>
      </c>
      <c r="DF55" s="62">
        <f t="shared" si="228"/>
        <v>-0.31890189168855193</v>
      </c>
      <c r="DG55" s="62">
        <f t="shared" si="229"/>
        <v>0.44405943809235665</v>
      </c>
      <c r="DH55" s="62">
        <f t="shared" si="230"/>
        <v>0.1789499902438324</v>
      </c>
      <c r="DI55" s="62">
        <f t="shared" si="231"/>
        <v>0.95772472434560074</v>
      </c>
      <c r="DJ55" s="114">
        <f t="shared" si="232"/>
        <v>4.0651359909478204</v>
      </c>
      <c r="DK55" s="114">
        <f t="shared" si="233"/>
        <v>15.607528248101465</v>
      </c>
      <c r="DL55" s="114">
        <f t="shared" si="234"/>
        <v>151.0057975646906</v>
      </c>
      <c r="DM55" s="114">
        <f t="shared" si="235"/>
        <v>-71.815136518329297</v>
      </c>
      <c r="DN55" s="114"/>
      <c r="DO55" s="114">
        <f t="shared" si="236"/>
        <v>4.0651359909478204</v>
      </c>
      <c r="DP55" s="114">
        <f t="shared" si="237"/>
        <v>19.672664239049286</v>
      </c>
      <c r="DQ55" s="114">
        <f t="shared" si="238"/>
        <v>142.87552558279495</v>
      </c>
      <c r="DR55" s="114">
        <f t="shared" si="239"/>
        <v>-67.750000527381474</v>
      </c>
    </row>
    <row r="56" spans="1:122" x14ac:dyDescent="0.25">
      <c r="A56" s="78">
        <f t="shared" si="1"/>
        <v>40</v>
      </c>
      <c r="B56" s="82" t="str">
        <f t="shared" si="2"/>
        <v>40 semi SiO2</v>
      </c>
      <c r="C56" s="13" t="s">
        <v>5</v>
      </c>
      <c r="D56" s="5">
        <v>42.56</v>
      </c>
      <c r="E56" s="6">
        <f t="shared" si="243"/>
        <v>40.857600000000005</v>
      </c>
      <c r="F56" s="80" t="str">
        <f t="shared" si="241"/>
        <v>40 Quant Fe2O3</v>
      </c>
      <c r="G56" s="13" t="s">
        <v>10</v>
      </c>
      <c r="H56" s="5">
        <v>5.28</v>
      </c>
      <c r="I56" s="38">
        <f t="shared" si="244"/>
        <v>5.0687999999999995</v>
      </c>
      <c r="K56" s="62">
        <v>220</v>
      </c>
      <c r="L56" s="62">
        <v>37.39</v>
      </c>
      <c r="M56"/>
      <c r="N56" s="62">
        <v>4.18</v>
      </c>
      <c r="O56" s="62">
        <v>14.85</v>
      </c>
      <c r="P56" s="62">
        <v>0.19600000000000001</v>
      </c>
      <c r="Q56" s="62">
        <v>38.9</v>
      </c>
      <c r="R56" s="62">
        <v>3.6219999999999999</v>
      </c>
      <c r="S56"/>
      <c r="T56"/>
      <c r="U56"/>
      <c r="V56" s="62">
        <v>0.5252</v>
      </c>
      <c r="W56" s="62">
        <v>0.3458</v>
      </c>
      <c r="X56" s="62">
        <v>13</v>
      </c>
      <c r="Y56" s="62">
        <f t="shared" si="150"/>
        <v>100.00899999999999</v>
      </c>
      <c r="AA56" s="62">
        <f t="shared" si="151"/>
        <v>37.386635202831748</v>
      </c>
      <c r="AB56" s="62">
        <f t="shared" si="152"/>
        <v>0</v>
      </c>
      <c r="AC56" s="62">
        <f t="shared" si="153"/>
        <v>4.1796238338549534</v>
      </c>
      <c r="AD56" s="62">
        <f t="shared" si="154"/>
        <v>14.848663620274177</v>
      </c>
      <c r="AE56" s="62">
        <f t="shared" si="155"/>
        <v>0.19598236158745716</v>
      </c>
      <c r="AF56" s="62">
        <f t="shared" si="156"/>
        <v>38.896499315061646</v>
      </c>
      <c r="AG56" s="62">
        <f t="shared" si="157"/>
        <v>3.6216740493355601</v>
      </c>
      <c r="AH56" s="62">
        <f t="shared" si="158"/>
        <v>0</v>
      </c>
      <c r="AI56" s="62">
        <f t="shared" si="159"/>
        <v>0</v>
      </c>
      <c r="AJ56" s="62">
        <f t="shared" si="160"/>
        <v>0</v>
      </c>
      <c r="AK56" s="62">
        <f t="shared" si="161"/>
        <v>0.52515273625373726</v>
      </c>
      <c r="AL56" s="62">
        <f t="shared" si="162"/>
        <v>0.34576888080072798</v>
      </c>
      <c r="AM56" s="62">
        <f t="shared" si="163"/>
        <v>100.00000000000001</v>
      </c>
      <c r="AO56" s="62">
        <f t="shared" si="164"/>
        <v>0.62222909549524419</v>
      </c>
      <c r="AP56" s="62">
        <f t="shared" si="165"/>
        <v>0</v>
      </c>
      <c r="AQ56" s="62">
        <f t="shared" si="166"/>
        <v>4.0992779853422458E-2</v>
      </c>
      <c r="AR56" s="62">
        <f t="shared" si="167"/>
        <v>0.18595696456198094</v>
      </c>
      <c r="AS56" s="62">
        <f t="shared" si="168"/>
        <v>2.7626495853884576E-3</v>
      </c>
      <c r="AT56" s="62">
        <f t="shared" si="169"/>
        <v>0.9650683130145008</v>
      </c>
      <c r="AU56" s="62">
        <f t="shared" si="170"/>
        <v>6.4580493033801006E-2</v>
      </c>
      <c r="AV56" s="62">
        <f t="shared" si="171"/>
        <v>0</v>
      </c>
      <c r="AW56" s="62">
        <f t="shared" si="172"/>
        <v>0</v>
      </c>
      <c r="AX56" s="62">
        <f t="shared" si="173"/>
        <v>0</v>
      </c>
      <c r="AY56" s="62">
        <f t="shared" si="174"/>
        <v>6.9099044243912796E-3</v>
      </c>
      <c r="AZ56" s="62">
        <f t="shared" si="175"/>
        <v>4.6293865417154642E-3</v>
      </c>
      <c r="BB56" s="62">
        <f t="shared" si="176"/>
        <v>0</v>
      </c>
      <c r="BC56" s="62">
        <f t="shared" si="177"/>
        <v>0.18595696456198094</v>
      </c>
      <c r="BD56" s="62">
        <f t="shared" si="178"/>
        <v>0</v>
      </c>
      <c r="BE56" s="62">
        <f t="shared" si="179"/>
        <v>4.0992779853422458E-2</v>
      </c>
      <c r="BF56" s="62">
        <f t="shared" si="180"/>
        <v>2.0496389926711229E-2</v>
      </c>
      <c r="BG56" s="62">
        <f t="shared" si="181"/>
        <v>4.4084103107089781E-2</v>
      </c>
      <c r="BH56" s="62">
        <f t="shared" si="182"/>
        <v>1.1097038240547805</v>
      </c>
      <c r="BI56" s="62">
        <f t="shared" si="183"/>
        <v>0.40489990321346264</v>
      </c>
      <c r="BJ56" s="62">
        <f t="shared" si="184"/>
        <v>2.7406868098700095</v>
      </c>
      <c r="BK56" s="62">
        <f t="shared" si="185"/>
        <v>0.70480392084131782</v>
      </c>
      <c r="BL56" s="62">
        <f t="shared" si="186"/>
        <v>-0.29990401762785518</v>
      </c>
      <c r="BM56" s="62">
        <f t="shared" si="187"/>
        <v>0.46948039624726362</v>
      </c>
      <c r="BN56" s="62">
        <f t="shared" si="188"/>
        <v>0</v>
      </c>
      <c r="BO56" s="62">
        <f t="shared" si="189"/>
        <v>0</v>
      </c>
      <c r="BP56" s="114">
        <f t="shared" si="190"/>
        <v>4.3657605494386376</v>
      </c>
      <c r="BQ56" s="114">
        <f t="shared" si="191"/>
        <v>9.3899774004347965</v>
      </c>
      <c r="BR56" s="114">
        <f t="shared" si="192"/>
        <v>150.12424937762793</v>
      </c>
      <c r="BS56" s="114">
        <f t="shared" si="193"/>
        <v>-63.879987327501361</v>
      </c>
      <c r="BU56" s="62">
        <f t="shared" si="194"/>
        <v>39.647808784209417</v>
      </c>
      <c r="BV56" s="62">
        <f t="shared" si="195"/>
        <v>0</v>
      </c>
      <c r="BW56" s="62">
        <f t="shared" si="196"/>
        <v>3.306891983721465</v>
      </c>
      <c r="BX56" s="62">
        <f t="shared" si="197"/>
        <v>14.848663620274177</v>
      </c>
      <c r="BY56" s="62">
        <f t="shared" si="198"/>
        <v>0.19598236158745716</v>
      </c>
      <c r="BZ56" s="62">
        <f t="shared" si="199"/>
        <v>38.931975570198681</v>
      </c>
      <c r="CA56" s="62">
        <f t="shared" si="200"/>
        <v>3.5294858012778856</v>
      </c>
      <c r="CB56" s="62">
        <f t="shared" si="201"/>
        <v>0</v>
      </c>
      <c r="CC56" s="62">
        <f t="shared" si="202"/>
        <v>0</v>
      </c>
      <c r="CD56" s="62">
        <f t="shared" si="203"/>
        <v>0</v>
      </c>
      <c r="CE56" s="62">
        <f t="shared" si="204"/>
        <v>0.42677813596776298</v>
      </c>
      <c r="CF56" s="62">
        <f t="shared" si="205"/>
        <v>0.23786041856232945</v>
      </c>
      <c r="CG56" s="62">
        <f t="shared" si="206"/>
        <v>100.00000000000001</v>
      </c>
      <c r="CI56" s="62">
        <f t="shared" si="207"/>
        <v>0.65986200855803301</v>
      </c>
      <c r="CJ56" s="62">
        <f t="shared" si="208"/>
        <v>0</v>
      </c>
      <c r="CK56" s="62">
        <f t="shared" si="209"/>
        <v>3.2433228557487891E-2</v>
      </c>
      <c r="CL56" s="62">
        <f t="shared" si="210"/>
        <v>0.18595696456198094</v>
      </c>
      <c r="CM56" s="62">
        <f t="shared" si="211"/>
        <v>2.7626495853884576E-3</v>
      </c>
      <c r="CN56" s="62">
        <f t="shared" si="212"/>
        <v>0.96594852101008033</v>
      </c>
      <c r="CO56" s="62">
        <f t="shared" si="213"/>
        <v>6.2936622704669862E-2</v>
      </c>
      <c r="CP56" s="62">
        <f t="shared" si="214"/>
        <v>0</v>
      </c>
      <c r="CQ56" s="62">
        <f t="shared" si="215"/>
        <v>0</v>
      </c>
      <c r="CR56" s="62">
        <f t="shared" si="216"/>
        <v>0</v>
      </c>
      <c r="CS56" s="62">
        <f t="shared" si="217"/>
        <v>5.6155017890495125E-3</v>
      </c>
      <c r="CT56" s="62">
        <f t="shared" si="218"/>
        <v>3.18463540718074E-3</v>
      </c>
      <c r="CV56" s="62">
        <f t="shared" si="219"/>
        <v>0</v>
      </c>
      <c r="CW56" s="62">
        <f t="shared" si="220"/>
        <v>0.18595696456198094</v>
      </c>
      <c r="CX56" s="62">
        <f t="shared" si="221"/>
        <v>0</v>
      </c>
      <c r="CY56" s="62">
        <f t="shared" si="222"/>
        <v>3.2433228557487891E-2</v>
      </c>
      <c r="CZ56" s="62">
        <f t="shared" si="136"/>
        <v>1.6216614278743945E-2</v>
      </c>
      <c r="DA56" s="62">
        <f t="shared" si="223"/>
        <v>4.6720008425925913E-2</v>
      </c>
      <c r="DB56" s="62">
        <f t="shared" si="224"/>
        <v>1.1079481267315239</v>
      </c>
      <c r="DC56" s="62">
        <f t="shared" si="225"/>
        <v>0.44054874629684154</v>
      </c>
      <c r="DD56" s="62">
        <f t="shared" si="226"/>
        <v>2.5149274309476501</v>
      </c>
      <c r="DE56" s="62">
        <f t="shared" si="227"/>
        <v>0.66739938043468228</v>
      </c>
      <c r="DF56" s="62">
        <f t="shared" si="228"/>
        <v>-0.22685063413784073</v>
      </c>
      <c r="DG56" s="62">
        <f t="shared" si="229"/>
        <v>0.50348536900151131</v>
      </c>
      <c r="DH56" s="62">
        <f t="shared" si="230"/>
        <v>0</v>
      </c>
      <c r="DI56" s="62">
        <f t="shared" si="231"/>
        <v>0</v>
      </c>
      <c r="DJ56" s="114">
        <f t="shared" si="232"/>
        <v>3.2208710078118012</v>
      </c>
      <c r="DK56" s="114">
        <f t="shared" si="233"/>
        <v>9.2793179906257954</v>
      </c>
      <c r="DL56" s="114">
        <f t="shared" si="234"/>
        <v>132.5558638890019</v>
      </c>
      <c r="DM56" s="114">
        <f t="shared" si="235"/>
        <v>-45.056052887439471</v>
      </c>
      <c r="DN56" s="114"/>
      <c r="DO56" s="114">
        <f t="shared" si="236"/>
        <v>3.2208710078118012</v>
      </c>
      <c r="DP56" s="114">
        <f t="shared" si="237"/>
        <v>12.500188998437597</v>
      </c>
      <c r="DQ56" s="114">
        <f t="shared" si="238"/>
        <v>126.11412187337829</v>
      </c>
      <c r="DR56" s="114">
        <f t="shared" si="239"/>
        <v>-41.835181879627669</v>
      </c>
    </row>
    <row r="57" spans="1:122" x14ac:dyDescent="0.25">
      <c r="A57" s="78">
        <f t="shared" si="1"/>
        <v>40</v>
      </c>
      <c r="B57" s="82" t="str">
        <f t="shared" si="2"/>
        <v>40 semi K2O</v>
      </c>
      <c r="C57" s="13" t="s">
        <v>13</v>
      </c>
      <c r="D57" s="5">
        <v>2.768E-2</v>
      </c>
      <c r="E57" s="6">
        <f t="shared" si="243"/>
        <v>2.6572800000000001E-2</v>
      </c>
      <c r="F57" s="80" t="str">
        <f t="shared" si="241"/>
        <v>40 Quant MnO</v>
      </c>
      <c r="G57" s="13" t="s">
        <v>9</v>
      </c>
      <c r="H57" s="5">
        <v>9.2999999999999999E-2</v>
      </c>
      <c r="I57" s="38">
        <f t="shared" si="244"/>
        <v>8.9280000000000012E-2</v>
      </c>
      <c r="K57" s="62">
        <v>230</v>
      </c>
      <c r="L57" s="62">
        <v>37.9</v>
      </c>
      <c r="M57" s="62">
        <v>8.7129999999999999E-2</v>
      </c>
      <c r="N57" s="62">
        <v>4.9189999999999996</v>
      </c>
      <c r="O57" s="62">
        <v>14.92</v>
      </c>
      <c r="P57" s="62">
        <v>0.19919999999999999</v>
      </c>
      <c r="Q57" s="62">
        <v>37.64</v>
      </c>
      <c r="R57" s="62">
        <v>3.5710000000000002</v>
      </c>
      <c r="S57"/>
      <c r="T57"/>
      <c r="U57"/>
      <c r="V57" s="62">
        <v>0.42830000000000001</v>
      </c>
      <c r="W57" s="62">
        <v>0.33989999999999998</v>
      </c>
      <c r="X57" s="62">
        <v>12</v>
      </c>
      <c r="Y57" s="62">
        <f t="shared" si="150"/>
        <v>100.00452999999999</v>
      </c>
      <c r="AA57" s="62">
        <f t="shared" si="151"/>
        <v>37.898283207770696</v>
      </c>
      <c r="AB57" s="62">
        <f t="shared" si="152"/>
        <v>8.7126053189790498E-2</v>
      </c>
      <c r="AC57" s="62">
        <f t="shared" si="153"/>
        <v>4.918777179393774</v>
      </c>
      <c r="AD57" s="62">
        <f t="shared" si="154"/>
        <v>14.919324154615797</v>
      </c>
      <c r="AE57" s="62">
        <f t="shared" si="155"/>
        <v>0.19919097664875782</v>
      </c>
      <c r="AF57" s="62">
        <f t="shared" si="156"/>
        <v>37.638294985237174</v>
      </c>
      <c r="AG57" s="62">
        <f t="shared" si="157"/>
        <v>3.570838241027682</v>
      </c>
      <c r="AH57" s="62">
        <f t="shared" si="158"/>
        <v>0</v>
      </c>
      <c r="AI57" s="62">
        <f t="shared" si="159"/>
        <v>0</v>
      </c>
      <c r="AJ57" s="62">
        <f t="shared" si="160"/>
        <v>0</v>
      </c>
      <c r="AK57" s="62">
        <f t="shared" si="161"/>
        <v>0.42828059888887038</v>
      </c>
      <c r="AL57" s="62">
        <f t="shared" si="162"/>
        <v>0.33988460322747377</v>
      </c>
      <c r="AM57" s="62">
        <f t="shared" si="163"/>
        <v>100.00000000000003</v>
      </c>
      <c r="AO57" s="62">
        <f t="shared" si="164"/>
        <v>0.63074449875627359</v>
      </c>
      <c r="AP57" s="62">
        <f t="shared" si="165"/>
        <v>1.0908482933490735E-3</v>
      </c>
      <c r="AQ57" s="62">
        <f t="shared" si="166"/>
        <v>4.8242224199625094E-2</v>
      </c>
      <c r="AR57" s="62">
        <f t="shared" si="167"/>
        <v>0.18684188045855726</v>
      </c>
      <c r="AS57" s="62">
        <f t="shared" si="168"/>
        <v>2.8078795693368738E-3</v>
      </c>
      <c r="AT57" s="62">
        <f t="shared" si="169"/>
        <v>0.93385077026918084</v>
      </c>
      <c r="AU57" s="62">
        <f t="shared" si="170"/>
        <v>6.3674005724459387E-2</v>
      </c>
      <c r="AV57" s="62">
        <f t="shared" si="171"/>
        <v>0</v>
      </c>
      <c r="AW57" s="62">
        <f t="shared" si="172"/>
        <v>0</v>
      </c>
      <c r="AX57" s="62">
        <f t="shared" si="173"/>
        <v>0</v>
      </c>
      <c r="AY57" s="62">
        <f t="shared" si="174"/>
        <v>5.6352710380114523E-3</v>
      </c>
      <c r="AZ57" s="62">
        <f t="shared" si="175"/>
        <v>4.5506038723721219E-3</v>
      </c>
      <c r="BB57" s="62">
        <f t="shared" si="176"/>
        <v>1.0908482933490735E-3</v>
      </c>
      <c r="BC57" s="62">
        <f t="shared" si="177"/>
        <v>0.18575103216520819</v>
      </c>
      <c r="BD57" s="62">
        <f t="shared" si="178"/>
        <v>0</v>
      </c>
      <c r="BE57" s="62">
        <f t="shared" si="179"/>
        <v>4.8242224199625094E-2</v>
      </c>
      <c r="BF57" s="62">
        <f t="shared" si="180"/>
        <v>2.4121112099812547E-2</v>
      </c>
      <c r="BG57" s="62">
        <f t="shared" si="181"/>
        <v>3.955289362464684E-2</v>
      </c>
      <c r="BH57" s="62">
        <f t="shared" si="182"/>
        <v>1.0828567883790792</v>
      </c>
      <c r="BI57" s="62">
        <f t="shared" si="183"/>
        <v>0.42429070005806108</v>
      </c>
      <c r="BJ57" s="62">
        <f t="shared" si="184"/>
        <v>2.5521577263675543</v>
      </c>
      <c r="BK57" s="62">
        <f t="shared" si="185"/>
        <v>0.65856608832101804</v>
      </c>
      <c r="BL57" s="62">
        <f t="shared" si="186"/>
        <v>-0.23427538826295696</v>
      </c>
      <c r="BM57" s="62">
        <f t="shared" si="187"/>
        <v>0.48905555407586959</v>
      </c>
      <c r="BN57" s="62">
        <f t="shared" si="188"/>
        <v>0.22305202021687801</v>
      </c>
      <c r="BO57" s="62">
        <f t="shared" si="189"/>
        <v>0</v>
      </c>
      <c r="BP57" s="114">
        <f t="shared" si="190"/>
        <v>4.9321824276982893</v>
      </c>
      <c r="BQ57" s="114">
        <f t="shared" si="191"/>
        <v>8.0876074906023465</v>
      </c>
      <c r="BR57" s="114">
        <f t="shared" si="192"/>
        <v>134.6607932028212</v>
      </c>
      <c r="BS57" s="114">
        <f t="shared" si="193"/>
        <v>-47.903635141338704</v>
      </c>
      <c r="BU57" s="62">
        <f t="shared" si="194"/>
        <v>40.263832982155918</v>
      </c>
      <c r="BV57" s="62">
        <f t="shared" si="195"/>
        <v>8.7126053189790498E-2</v>
      </c>
      <c r="BW57" s="62">
        <f t="shared" si="196"/>
        <v>3.9985916844766933</v>
      </c>
      <c r="BX57" s="62">
        <f t="shared" si="197"/>
        <v>14.919324154615797</v>
      </c>
      <c r="BY57" s="62">
        <f t="shared" si="198"/>
        <v>0.19919097664875782</v>
      </c>
      <c r="BZ57" s="62">
        <f t="shared" si="199"/>
        <v>37.683207772847894</v>
      </c>
      <c r="CA57" s="62">
        <f t="shared" si="200"/>
        <v>3.4803580761291522</v>
      </c>
      <c r="CB57" s="62">
        <f t="shared" si="201"/>
        <v>0</v>
      </c>
      <c r="CC57" s="62">
        <f t="shared" si="202"/>
        <v>0</v>
      </c>
      <c r="CD57" s="62">
        <f t="shared" si="203"/>
        <v>0</v>
      </c>
      <c r="CE57" s="62">
        <f t="shared" si="204"/>
        <v>0.34867981882420734</v>
      </c>
      <c r="CF57" s="62">
        <f t="shared" si="205"/>
        <v>0.23325773664453001</v>
      </c>
      <c r="CG57" s="62">
        <f t="shared" si="206"/>
        <v>100.00000000000003</v>
      </c>
      <c r="CI57" s="62">
        <f t="shared" si="207"/>
        <v>0.67011455408431253</v>
      </c>
      <c r="CJ57" s="62">
        <f t="shared" si="208"/>
        <v>1.0908482933490735E-3</v>
      </c>
      <c r="CK57" s="62">
        <f t="shared" si="209"/>
        <v>3.9217258576664318E-2</v>
      </c>
      <c r="CL57" s="62">
        <f t="shared" si="210"/>
        <v>0.18684188045855726</v>
      </c>
      <c r="CM57" s="62">
        <f t="shared" si="211"/>
        <v>2.8078795693368738E-3</v>
      </c>
      <c r="CN57" s="62">
        <f t="shared" si="212"/>
        <v>0.93496510983535031</v>
      </c>
      <c r="CO57" s="62">
        <f t="shared" si="213"/>
        <v>6.2060593368922119E-2</v>
      </c>
      <c r="CP57" s="62">
        <f t="shared" si="214"/>
        <v>0</v>
      </c>
      <c r="CQ57" s="62">
        <f t="shared" si="215"/>
        <v>0</v>
      </c>
      <c r="CR57" s="62">
        <f t="shared" si="216"/>
        <v>0</v>
      </c>
      <c r="CS57" s="62">
        <f t="shared" si="217"/>
        <v>4.5878923529500968E-3</v>
      </c>
      <c r="CT57" s="62">
        <f t="shared" si="218"/>
        <v>3.1230116032203779E-3</v>
      </c>
      <c r="CV57" s="62">
        <f t="shared" si="219"/>
        <v>1.0908482933490735E-3</v>
      </c>
      <c r="CW57" s="62">
        <f t="shared" si="220"/>
        <v>0.18575103216520819</v>
      </c>
      <c r="CX57" s="62">
        <f t="shared" si="221"/>
        <v>0</v>
      </c>
      <c r="CY57" s="62">
        <f t="shared" si="222"/>
        <v>3.9217258576664318E-2</v>
      </c>
      <c r="CZ57" s="62">
        <f t="shared" si="136"/>
        <v>1.9608629288332159E-2</v>
      </c>
      <c r="DA57" s="62">
        <f t="shared" si="223"/>
        <v>4.245196408058996E-2</v>
      </c>
      <c r="DB57" s="62">
        <f t="shared" si="224"/>
        <v>1.0810720574893053</v>
      </c>
      <c r="DC57" s="62">
        <f t="shared" si="225"/>
        <v>0.4610894391852885</v>
      </c>
      <c r="DD57" s="62">
        <f t="shared" si="226"/>
        <v>2.3446038135236433</v>
      </c>
      <c r="DE57" s="62">
        <f t="shared" si="227"/>
        <v>0.61998261830401691</v>
      </c>
      <c r="DF57" s="62">
        <f t="shared" si="228"/>
        <v>-0.15889317911872841</v>
      </c>
      <c r="DG57" s="62">
        <f t="shared" si="229"/>
        <v>0.5242408808475596</v>
      </c>
      <c r="DH57" s="62">
        <f t="shared" si="230"/>
        <v>0.20808150092863015</v>
      </c>
      <c r="DI57" s="62">
        <f t="shared" si="231"/>
        <v>0</v>
      </c>
      <c r="DJ57" s="114">
        <f t="shared" si="232"/>
        <v>3.7403853847929915</v>
      </c>
      <c r="DK57" s="114">
        <f t="shared" si="233"/>
        <v>8.0977973354455504</v>
      </c>
      <c r="DL57" s="114">
        <f t="shared" si="234"/>
        <v>118.26292854186956</v>
      </c>
      <c r="DM57" s="114">
        <f t="shared" si="235"/>
        <v>-30.309192763036709</v>
      </c>
      <c r="DN57" s="114"/>
      <c r="DO57" s="114">
        <f t="shared" si="236"/>
        <v>3.7403853847929915</v>
      </c>
      <c r="DP57" s="114">
        <f t="shared" si="237"/>
        <v>11.838182720238542</v>
      </c>
      <c r="DQ57" s="114">
        <f t="shared" si="238"/>
        <v>110.78215777228357</v>
      </c>
      <c r="DR57" s="114">
        <f t="shared" si="239"/>
        <v>-26.568807378243719</v>
      </c>
    </row>
    <row r="58" spans="1:122" x14ac:dyDescent="0.25">
      <c r="A58" s="78">
        <f t="shared" si="1"/>
        <v>40</v>
      </c>
      <c r="B58" s="82" t="str">
        <f t="shared" si="2"/>
        <v>40 semi CaO</v>
      </c>
      <c r="C58" s="13" t="s">
        <v>6</v>
      </c>
      <c r="D58" s="5">
        <v>18.59</v>
      </c>
      <c r="E58" s="6">
        <f t="shared" si="243"/>
        <v>17.846399999999999</v>
      </c>
      <c r="F58" s="80" t="str">
        <f t="shared" si="241"/>
        <v>40 Quant MgO</v>
      </c>
      <c r="G58" s="13" t="s">
        <v>3</v>
      </c>
      <c r="H58" s="5">
        <v>10.759</v>
      </c>
      <c r="I58" s="38">
        <f t="shared" si="244"/>
        <v>10.32864</v>
      </c>
      <c r="K58" s="62">
        <v>235</v>
      </c>
      <c r="L58" s="62">
        <v>39.01</v>
      </c>
      <c r="M58" s="62">
        <v>7.1660000000000001E-2</v>
      </c>
      <c r="N58" s="62">
        <v>4.5570000000000004</v>
      </c>
      <c r="O58" s="62">
        <v>14.98</v>
      </c>
      <c r="P58" s="62">
        <v>0.20130000000000001</v>
      </c>
      <c r="Q58" s="62">
        <v>36.86</v>
      </c>
      <c r="R58" s="62">
        <v>3.4569999999999999</v>
      </c>
      <c r="S58"/>
      <c r="T58"/>
      <c r="U58"/>
      <c r="V58" s="62">
        <v>0.52539999999999998</v>
      </c>
      <c r="W58" s="62">
        <v>0.33860000000000001</v>
      </c>
      <c r="X58" s="62">
        <v>12</v>
      </c>
      <c r="Y58" s="62">
        <f t="shared" si="150"/>
        <v>100.00096000000001</v>
      </c>
      <c r="AA58" s="62">
        <f t="shared" si="151"/>
        <v>39.009625507595125</v>
      </c>
      <c r="AB58" s="62">
        <f t="shared" si="152"/>
        <v>7.1659312070604123E-2</v>
      </c>
      <c r="AC58" s="62">
        <f t="shared" si="153"/>
        <v>4.556956253219969</v>
      </c>
      <c r="AD58" s="62">
        <f t="shared" si="154"/>
        <v>14.979856193380543</v>
      </c>
      <c r="AE58" s="62">
        <f t="shared" si="155"/>
        <v>0.20129806753855162</v>
      </c>
      <c r="AF58" s="62">
        <f t="shared" si="156"/>
        <v>36.85964614739698</v>
      </c>
      <c r="AG58" s="62">
        <f t="shared" si="157"/>
        <v>3.4569668131185938</v>
      </c>
      <c r="AH58" s="62">
        <f t="shared" si="158"/>
        <v>0</v>
      </c>
      <c r="AI58" s="62">
        <f t="shared" si="159"/>
        <v>0</v>
      </c>
      <c r="AJ58" s="62">
        <f t="shared" si="160"/>
        <v>0</v>
      </c>
      <c r="AK58" s="62">
        <f t="shared" si="161"/>
        <v>0.52539495620842036</v>
      </c>
      <c r="AL58" s="62">
        <f t="shared" si="162"/>
        <v>0.33859674947120505</v>
      </c>
      <c r="AM58" s="62">
        <f t="shared" si="163"/>
        <v>99.999999999999986</v>
      </c>
      <c r="AO58" s="62">
        <f t="shared" si="164"/>
        <v>0.64924066751427356</v>
      </c>
      <c r="AP58" s="62">
        <f t="shared" si="165"/>
        <v>8.9719934982601874E-4</v>
      </c>
      <c r="AQ58" s="62">
        <f t="shared" si="166"/>
        <v>4.4693568587877298E-2</v>
      </c>
      <c r="AR58" s="62">
        <f t="shared" si="167"/>
        <v>0.18759995232787158</v>
      </c>
      <c r="AS58" s="62">
        <f t="shared" si="168"/>
        <v>2.8375820064639361E-3</v>
      </c>
      <c r="AT58" s="62">
        <f t="shared" si="169"/>
        <v>0.91453156844902739</v>
      </c>
      <c r="AU58" s="62">
        <f t="shared" si="170"/>
        <v>6.1643488108391473E-2</v>
      </c>
      <c r="AV58" s="62">
        <f t="shared" si="171"/>
        <v>0</v>
      </c>
      <c r="AW58" s="62">
        <f t="shared" si="172"/>
        <v>0</v>
      </c>
      <c r="AX58" s="62">
        <f t="shared" si="173"/>
        <v>0</v>
      </c>
      <c r="AY58" s="62">
        <f t="shared" si="174"/>
        <v>6.9130915290581624E-3</v>
      </c>
      <c r="AZ58" s="62">
        <f t="shared" si="175"/>
        <v>4.5333612193226005E-3</v>
      </c>
      <c r="BB58" s="62">
        <f t="shared" si="176"/>
        <v>8.9719934982601874E-4</v>
      </c>
      <c r="BC58" s="62">
        <f t="shared" si="177"/>
        <v>0.18670275297804556</v>
      </c>
      <c r="BD58" s="62">
        <f t="shared" si="178"/>
        <v>0</v>
      </c>
      <c r="BE58" s="62">
        <f t="shared" si="179"/>
        <v>4.4693568587877298E-2</v>
      </c>
      <c r="BF58" s="62">
        <f t="shared" si="180"/>
        <v>2.2346784293938649E-2</v>
      </c>
      <c r="BG58" s="62">
        <f t="shared" si="181"/>
        <v>3.9296703814452827E-2</v>
      </c>
      <c r="BH58" s="62">
        <f t="shared" si="182"/>
        <v>1.064775199619084</v>
      </c>
      <c r="BI58" s="62">
        <f t="shared" si="183"/>
        <v>0.44736028366858493</v>
      </c>
      <c r="BJ58" s="62">
        <f t="shared" si="184"/>
        <v>2.3801290335551881</v>
      </c>
      <c r="BK58" s="62">
        <f t="shared" si="185"/>
        <v>0.61741491595049891</v>
      </c>
      <c r="BL58" s="62">
        <f t="shared" si="186"/>
        <v>-0.17005463228191398</v>
      </c>
      <c r="BM58" s="62">
        <f t="shared" si="187"/>
        <v>0.50990097112680244</v>
      </c>
      <c r="BN58" s="62">
        <f t="shared" si="188"/>
        <v>0.17595560719238221</v>
      </c>
      <c r="BO58" s="62">
        <f t="shared" si="189"/>
        <v>0</v>
      </c>
      <c r="BP58" s="114">
        <f t="shared" si="190"/>
        <v>4.3825733935269247</v>
      </c>
      <c r="BQ58" s="114">
        <f t="shared" si="191"/>
        <v>7.7067324911370889</v>
      </c>
      <c r="BR58" s="114">
        <f t="shared" si="192"/>
        <v>121.08525986646137</v>
      </c>
      <c r="BS58" s="114">
        <f t="shared" si="193"/>
        <v>-33.350521358317771</v>
      </c>
      <c r="BU58" s="62">
        <f t="shared" si="194"/>
        <v>41.60188911114453</v>
      </c>
      <c r="BV58" s="62">
        <f t="shared" si="195"/>
        <v>7.1659312070604123E-2</v>
      </c>
      <c r="BW58" s="62">
        <f t="shared" si="196"/>
        <v>3.6599996617632469</v>
      </c>
      <c r="BX58" s="62">
        <f t="shared" si="197"/>
        <v>14.979856193380543</v>
      </c>
      <c r="BY58" s="62">
        <f t="shared" si="198"/>
        <v>0.20129806753855162</v>
      </c>
      <c r="BZ58" s="62">
        <f t="shared" si="199"/>
        <v>36.9103988012915</v>
      </c>
      <c r="CA58" s="62">
        <f t="shared" si="200"/>
        <v>3.3703127281978094</v>
      </c>
      <c r="CB58" s="62">
        <f t="shared" si="201"/>
        <v>0</v>
      </c>
      <c r="CC58" s="62">
        <f t="shared" si="202"/>
        <v>0</v>
      </c>
      <c r="CD58" s="62">
        <f t="shared" si="203"/>
        <v>0</v>
      </c>
      <c r="CE58" s="62">
        <f t="shared" si="204"/>
        <v>0.42697341369522851</v>
      </c>
      <c r="CF58" s="62">
        <f t="shared" si="205"/>
        <v>0.23225037743637658</v>
      </c>
      <c r="CG58" s="62">
        <f t="shared" si="206"/>
        <v>99.999999999999986</v>
      </c>
      <c r="CI58" s="62">
        <f t="shared" si="207"/>
        <v>0.69238394126894454</v>
      </c>
      <c r="CJ58" s="62">
        <f t="shared" si="208"/>
        <v>8.9719934982601874E-4</v>
      </c>
      <c r="CK58" s="62">
        <f t="shared" si="209"/>
        <v>3.589642665519073E-2</v>
      </c>
      <c r="CL58" s="62">
        <f t="shared" si="210"/>
        <v>0.18759995232787158</v>
      </c>
      <c r="CM58" s="62">
        <f t="shared" si="211"/>
        <v>2.8375820064639361E-3</v>
      </c>
      <c r="CN58" s="62">
        <f t="shared" si="212"/>
        <v>0.91579080202884788</v>
      </c>
      <c r="CO58" s="62">
        <f t="shared" si="213"/>
        <v>6.009830114475409E-2</v>
      </c>
      <c r="CP58" s="62">
        <f t="shared" si="214"/>
        <v>0</v>
      </c>
      <c r="CQ58" s="62">
        <f t="shared" si="215"/>
        <v>0</v>
      </c>
      <c r="CR58" s="62">
        <f t="shared" si="216"/>
        <v>0</v>
      </c>
      <c r="CS58" s="62">
        <f t="shared" si="217"/>
        <v>5.6180712328319539E-3</v>
      </c>
      <c r="CT58" s="62">
        <f t="shared" si="218"/>
        <v>3.1095244000050419E-3</v>
      </c>
      <c r="CV58" s="62">
        <f t="shared" si="219"/>
        <v>8.9719934982601874E-4</v>
      </c>
      <c r="CW58" s="62">
        <f t="shared" si="220"/>
        <v>0.18670275297804556</v>
      </c>
      <c r="CX58" s="62">
        <f t="shared" si="221"/>
        <v>0</v>
      </c>
      <c r="CY58" s="62">
        <f t="shared" si="222"/>
        <v>3.589642665519073E-2</v>
      </c>
      <c r="CZ58" s="62">
        <f t="shared" si="136"/>
        <v>1.7948213327595365E-2</v>
      </c>
      <c r="DA58" s="62">
        <f t="shared" si="223"/>
        <v>4.2150087817158725E-2</v>
      </c>
      <c r="DB58" s="62">
        <f t="shared" si="224"/>
        <v>1.0631810491961986</v>
      </c>
      <c r="DC58" s="62">
        <f t="shared" si="225"/>
        <v>0.48788716334511889</v>
      </c>
      <c r="DD58" s="62">
        <f t="shared" si="226"/>
        <v>2.179153560644373</v>
      </c>
      <c r="DE58" s="62">
        <f t="shared" si="227"/>
        <v>0.57529388585107977</v>
      </c>
      <c r="DF58" s="62">
        <f t="shared" si="228"/>
        <v>-8.7406722505960877E-2</v>
      </c>
      <c r="DG58" s="62">
        <f t="shared" si="229"/>
        <v>0.54888266383969908</v>
      </c>
      <c r="DH58" s="62">
        <f t="shared" si="230"/>
        <v>0.16345922524673603</v>
      </c>
      <c r="DI58" s="62">
        <f t="shared" si="231"/>
        <v>0</v>
      </c>
      <c r="DJ58" s="114">
        <f t="shared" si="232"/>
        <v>3.2699544930129423</v>
      </c>
      <c r="DK58" s="114">
        <f t="shared" si="233"/>
        <v>7.679252888458624</v>
      </c>
      <c r="DL58" s="114">
        <f t="shared" si="234"/>
        <v>104.81181566687157</v>
      </c>
      <c r="DM58" s="114">
        <f t="shared" si="235"/>
        <v>-15.924482273589893</v>
      </c>
      <c r="DN58" s="114"/>
      <c r="DO58" s="114">
        <f t="shared" si="236"/>
        <v>3.2699544930129423</v>
      </c>
      <c r="DP58" s="114">
        <f t="shared" si="237"/>
        <v>10.949207381471567</v>
      </c>
      <c r="DQ58" s="114">
        <f t="shared" si="238"/>
        <v>98.271906680845689</v>
      </c>
      <c r="DR58" s="114">
        <f t="shared" si="239"/>
        <v>-12.65452778057695</v>
      </c>
    </row>
    <row r="59" spans="1:122" x14ac:dyDescent="0.25">
      <c r="A59" s="78">
        <f t="shared" si="1"/>
        <v>40</v>
      </c>
      <c r="B59" s="82" t="str">
        <f t="shared" si="2"/>
        <v>40 semi TiO2</v>
      </c>
      <c r="C59" s="13" t="s">
        <v>7</v>
      </c>
      <c r="D59" s="5">
        <v>0.26019999999999999</v>
      </c>
      <c r="E59" s="6">
        <f t="shared" si="243"/>
        <v>0.24979199999999999</v>
      </c>
      <c r="F59" s="80" t="str">
        <f t="shared" ref="F59:F122" si="245">A59&amp;" Quant "&amp;G59</f>
        <v>40 Quant CaO</v>
      </c>
      <c r="G59" s="13" t="s">
        <v>6</v>
      </c>
      <c r="H59" s="5">
        <v>17.655000000000001</v>
      </c>
      <c r="I59" s="38">
        <f t="shared" si="244"/>
        <v>16.948800000000002</v>
      </c>
      <c r="J59" s="16"/>
    </row>
    <row r="60" spans="1:122" x14ac:dyDescent="0.25">
      <c r="A60" s="78">
        <f t="shared" si="1"/>
        <v>40</v>
      </c>
      <c r="B60" s="82" t="str">
        <f t="shared" si="2"/>
        <v>40 semi Cr2O3</v>
      </c>
      <c r="C60" s="13" t="s">
        <v>8</v>
      </c>
      <c r="D60" s="5">
        <v>0.17560000000000001</v>
      </c>
      <c r="E60" s="6">
        <f t="shared" si="243"/>
        <v>0.168576</v>
      </c>
      <c r="F60" s="80" t="str">
        <f t="shared" si="245"/>
        <v>40 Quant Na2O</v>
      </c>
      <c r="G60" s="13" t="s">
        <v>26</v>
      </c>
      <c r="H60" s="5">
        <v>1.147</v>
      </c>
      <c r="I60" s="38">
        <f t="shared" si="244"/>
        <v>1.1011199999999999</v>
      </c>
    </row>
    <row r="61" spans="1:122" x14ac:dyDescent="0.25">
      <c r="A61" s="78">
        <f t="shared" si="1"/>
        <v>40</v>
      </c>
      <c r="B61" s="82" t="str">
        <f t="shared" si="2"/>
        <v>40 semi MnO</v>
      </c>
      <c r="C61" s="13" t="s">
        <v>9</v>
      </c>
      <c r="D61" s="5">
        <v>9.2670000000000002E-2</v>
      </c>
      <c r="E61" s="6">
        <f t="shared" si="243"/>
        <v>8.8963199999999992E-2</v>
      </c>
      <c r="F61" s="80" t="str">
        <f t="shared" si="245"/>
        <v>40 Quant K2O</v>
      </c>
      <c r="G61" s="13" t="s">
        <v>13</v>
      </c>
      <c r="H61" s="5">
        <v>0.02</v>
      </c>
      <c r="I61" s="38">
        <f t="shared" si="244"/>
        <v>1.9199999999999998E-2</v>
      </c>
    </row>
    <row r="62" spans="1:122" x14ac:dyDescent="0.25">
      <c r="A62" s="78">
        <f t="shared" si="1"/>
        <v>40</v>
      </c>
      <c r="B62" s="82" t="str">
        <f t="shared" si="2"/>
        <v>40 semi Fe2O3</v>
      </c>
      <c r="C62" s="13" t="s">
        <v>10</v>
      </c>
      <c r="D62" s="5">
        <v>6.1210000000000004</v>
      </c>
      <c r="E62" s="6">
        <f t="shared" si="243"/>
        <v>5.8761599999999996</v>
      </c>
      <c r="F62" s="80" t="str">
        <f t="shared" si="245"/>
        <v>40 Quant P2O5</v>
      </c>
      <c r="G62" s="13" t="s">
        <v>35</v>
      </c>
      <c r="H62" s="5">
        <v>5.0000000000000001E-3</v>
      </c>
      <c r="I62" s="38">
        <f t="shared" si="244"/>
        <v>4.7999999999999996E-3</v>
      </c>
    </row>
    <row r="63" spans="1:122" x14ac:dyDescent="0.25">
      <c r="A63" s="78">
        <f t="shared" si="1"/>
        <v>40</v>
      </c>
      <c r="B63" s="82" t="str">
        <f t="shared" si="2"/>
        <v>40 semi NiO</v>
      </c>
      <c r="C63" s="13" t="s">
        <v>11</v>
      </c>
      <c r="D63" s="5">
        <v>6.9819999999999993E-2</v>
      </c>
      <c r="E63" s="6">
        <f t="shared" si="243"/>
        <v>6.7027199999999995E-2</v>
      </c>
      <c r="F63" s="80" t="str">
        <f t="shared" si="245"/>
        <v>40 Quant LOI</v>
      </c>
      <c r="G63" s="4" t="s">
        <v>12</v>
      </c>
      <c r="H63" s="5">
        <v>4</v>
      </c>
      <c r="I63" s="5"/>
    </row>
    <row r="64" spans="1:122" x14ac:dyDescent="0.25">
      <c r="A64" s="78">
        <f t="shared" si="1"/>
        <v>40</v>
      </c>
      <c r="B64" s="82" t="str">
        <f t="shared" si="2"/>
        <v>40 semi LOI</v>
      </c>
      <c r="C64" s="4" t="s">
        <v>12</v>
      </c>
      <c r="D64" s="5">
        <v>4</v>
      </c>
      <c r="E64" s="5"/>
      <c r="F64" s="80" t="str">
        <f t="shared" si="245"/>
        <v xml:space="preserve">40 Quant </v>
      </c>
    </row>
    <row r="65" spans="1:10" x14ac:dyDescent="0.25">
      <c r="A65" s="78">
        <f t="shared" si="1"/>
        <v>40</v>
      </c>
      <c r="B65" s="82" t="str">
        <f t="shared" si="2"/>
        <v xml:space="preserve">40 semi </v>
      </c>
      <c r="F65" s="80" t="str">
        <f t="shared" si="245"/>
        <v xml:space="preserve">40 Quant </v>
      </c>
    </row>
    <row r="66" spans="1:10" x14ac:dyDescent="0.25">
      <c r="A66" s="78">
        <f t="shared" si="1"/>
        <v>40</v>
      </c>
      <c r="B66" s="82" t="str">
        <f t="shared" si="2"/>
        <v xml:space="preserve">40 semi </v>
      </c>
      <c r="F66" s="80" t="str">
        <f t="shared" si="245"/>
        <v xml:space="preserve">40 Quant </v>
      </c>
    </row>
    <row r="67" spans="1:10" x14ac:dyDescent="0.25">
      <c r="A67" s="78">
        <f>A66+10</f>
        <v>50</v>
      </c>
      <c r="B67" s="82" t="str">
        <f t="shared" si="2"/>
        <v>50 semi Simi-Quantification of sample: CMIB 7B 50</v>
      </c>
      <c r="C67" s="89" t="s">
        <v>70</v>
      </c>
      <c r="D67" s="90"/>
      <c r="E67" s="91"/>
      <c r="F67" s="80" t="str">
        <f t="shared" si="245"/>
        <v>50 Quant Quantification of sample: CMIB 7B 50</v>
      </c>
      <c r="G67" s="89" t="s">
        <v>239</v>
      </c>
      <c r="H67" s="90"/>
      <c r="I67" s="91"/>
    </row>
    <row r="68" spans="1:10" x14ac:dyDescent="0.25">
      <c r="A68" s="78">
        <f t="shared" si="1"/>
        <v>50</v>
      </c>
      <c r="B68" s="82" t="str">
        <f t="shared" si="2"/>
        <v>50 semi Elements</v>
      </c>
      <c r="C68" s="2" t="s">
        <v>0</v>
      </c>
      <c r="D68" s="3" t="s">
        <v>1</v>
      </c>
      <c r="E68" s="2" t="s">
        <v>2</v>
      </c>
      <c r="F68" s="80" t="str">
        <f t="shared" si="245"/>
        <v>50 Quant Elements</v>
      </c>
      <c r="G68" s="2" t="s">
        <v>0</v>
      </c>
      <c r="H68" s="3" t="s">
        <v>1</v>
      </c>
      <c r="I68" s="2" t="s">
        <v>2</v>
      </c>
    </row>
    <row r="69" spans="1:10" x14ac:dyDescent="0.25">
      <c r="A69" s="78">
        <f t="shared" si="1"/>
        <v>50</v>
      </c>
      <c r="B69" s="82" t="str">
        <f t="shared" si="2"/>
        <v>50 semi Na2O</v>
      </c>
      <c r="C69" s="22" t="s">
        <v>26</v>
      </c>
      <c r="D69" s="5">
        <v>1.173</v>
      </c>
      <c r="E69" s="6">
        <f>D69*(100-D$79)/100</f>
        <v>1.14954</v>
      </c>
      <c r="F69" s="80" t="str">
        <f t="shared" si="245"/>
        <v>50 Quant SiO2</v>
      </c>
      <c r="G69" s="13" t="s">
        <v>5</v>
      </c>
      <c r="H69" s="5">
        <v>47.786000000000001</v>
      </c>
      <c r="I69" s="38">
        <f>H69*(100-H$79)/100</f>
        <v>46.830280000000002</v>
      </c>
    </row>
    <row r="70" spans="1:10" x14ac:dyDescent="0.25">
      <c r="A70" s="78">
        <f t="shared" ref="A70:A133" si="246">A69</f>
        <v>50</v>
      </c>
      <c r="B70" s="82" t="str">
        <f t="shared" ref="B70:B133" si="247">A70&amp;" semi "&amp;C70</f>
        <v>50 semi MgO</v>
      </c>
      <c r="C70" s="22" t="s">
        <v>3</v>
      </c>
      <c r="D70" s="5">
        <v>10.08</v>
      </c>
      <c r="E70" s="6">
        <f t="shared" ref="E70:E78" si="248">D70*(100-D$79)/100</f>
        <v>9.878400000000001</v>
      </c>
      <c r="F70" s="80" t="str">
        <f t="shared" si="245"/>
        <v>50 Quant TiO2</v>
      </c>
      <c r="G70" s="13" t="s">
        <v>7</v>
      </c>
      <c r="H70" s="5">
        <v>0.24</v>
      </c>
      <c r="I70" s="38">
        <f t="shared" ref="I70:I78" si="249">H70*(100-H$79)/100</f>
        <v>0.23519999999999999</v>
      </c>
    </row>
    <row r="71" spans="1:10" x14ac:dyDescent="0.25">
      <c r="A71" s="78">
        <f t="shared" si="246"/>
        <v>50</v>
      </c>
      <c r="B71" s="82" t="str">
        <f t="shared" si="247"/>
        <v>50 semi Al2O3</v>
      </c>
      <c r="C71" s="22" t="s">
        <v>4</v>
      </c>
      <c r="D71" s="5">
        <v>19.760000000000002</v>
      </c>
      <c r="E71" s="6">
        <f t="shared" si="248"/>
        <v>19.364800000000002</v>
      </c>
      <c r="F71" s="80" t="str">
        <f t="shared" si="245"/>
        <v>50 Quant Al2O3</v>
      </c>
      <c r="G71" s="13" t="s">
        <v>4</v>
      </c>
      <c r="H71" s="5">
        <v>17.77</v>
      </c>
      <c r="I71" s="38">
        <f t="shared" si="249"/>
        <v>17.4146</v>
      </c>
    </row>
    <row r="72" spans="1:10" x14ac:dyDescent="0.25">
      <c r="A72" s="78">
        <f t="shared" si="246"/>
        <v>50</v>
      </c>
      <c r="B72" s="82" t="str">
        <f t="shared" si="247"/>
        <v>50 semi SiO2</v>
      </c>
      <c r="C72" s="22" t="s">
        <v>5</v>
      </c>
      <c r="D72" s="5">
        <v>44.12</v>
      </c>
      <c r="E72" s="6">
        <f t="shared" si="248"/>
        <v>43.237599999999993</v>
      </c>
      <c r="F72" s="80" t="str">
        <f t="shared" si="245"/>
        <v>50 Quant Fe2O3</v>
      </c>
      <c r="G72" s="13" t="s">
        <v>10</v>
      </c>
      <c r="H72" s="5">
        <v>6.6310000000000002</v>
      </c>
      <c r="I72" s="38">
        <f t="shared" si="249"/>
        <v>6.49838</v>
      </c>
    </row>
    <row r="73" spans="1:10" x14ac:dyDescent="0.25">
      <c r="A73" s="78">
        <f t="shared" si="246"/>
        <v>50</v>
      </c>
      <c r="B73" s="82" t="str">
        <f t="shared" si="247"/>
        <v>50 semi CaO</v>
      </c>
      <c r="C73" s="22" t="s">
        <v>6</v>
      </c>
      <c r="D73" s="5">
        <v>16.82</v>
      </c>
      <c r="E73" s="6">
        <f t="shared" si="248"/>
        <v>16.483600000000003</v>
      </c>
      <c r="F73" s="80" t="str">
        <f t="shared" si="245"/>
        <v>50 Quant MnO</v>
      </c>
      <c r="G73" s="13" t="s">
        <v>9</v>
      </c>
      <c r="H73" s="5">
        <v>0.112</v>
      </c>
      <c r="I73" s="38">
        <f t="shared" si="249"/>
        <v>0.10976000000000001</v>
      </c>
    </row>
    <row r="74" spans="1:10" x14ac:dyDescent="0.25">
      <c r="A74" s="78">
        <f t="shared" si="246"/>
        <v>50</v>
      </c>
      <c r="B74" s="82" t="str">
        <f t="shared" si="247"/>
        <v>50 semi TiO2</v>
      </c>
      <c r="C74" s="22" t="s">
        <v>7</v>
      </c>
      <c r="D74" s="5">
        <v>0.29730000000000001</v>
      </c>
      <c r="E74" s="6">
        <f t="shared" si="248"/>
        <v>0.291354</v>
      </c>
      <c r="F74" s="80" t="str">
        <f t="shared" si="245"/>
        <v>50 Quant MgO</v>
      </c>
      <c r="G74" s="13" t="s">
        <v>3</v>
      </c>
      <c r="H74" s="5">
        <v>10.282999999999999</v>
      </c>
      <c r="I74" s="38">
        <f t="shared" si="249"/>
        <v>10.07734</v>
      </c>
    </row>
    <row r="75" spans="1:10" x14ac:dyDescent="0.25">
      <c r="A75" s="78">
        <f t="shared" si="246"/>
        <v>50</v>
      </c>
      <c r="B75" s="82" t="str">
        <f t="shared" si="247"/>
        <v>50 semi Cr2O3</v>
      </c>
      <c r="C75" s="22" t="s">
        <v>8</v>
      </c>
      <c r="D75" s="5">
        <v>3.9949999999999999E-2</v>
      </c>
      <c r="E75" s="6">
        <f t="shared" si="248"/>
        <v>3.9150999999999998E-2</v>
      </c>
      <c r="F75" s="80" t="str">
        <f t="shared" si="245"/>
        <v>50 Quant CaO</v>
      </c>
      <c r="G75" s="13" t="s">
        <v>6</v>
      </c>
      <c r="H75" s="5">
        <v>15.922000000000001</v>
      </c>
      <c r="I75" s="38">
        <f t="shared" si="249"/>
        <v>15.60356</v>
      </c>
    </row>
    <row r="76" spans="1:10" x14ac:dyDescent="0.25">
      <c r="A76" s="78">
        <f t="shared" si="246"/>
        <v>50</v>
      </c>
      <c r="B76" s="82" t="str">
        <f t="shared" si="247"/>
        <v>50 semi MnO</v>
      </c>
      <c r="C76" s="22" t="s">
        <v>9</v>
      </c>
      <c r="D76" s="5">
        <v>0.12939999999999999</v>
      </c>
      <c r="E76" s="6">
        <f t="shared" si="248"/>
        <v>0.12681199999999998</v>
      </c>
      <c r="F76" s="80" t="str">
        <f t="shared" si="245"/>
        <v>50 Quant Na2O</v>
      </c>
      <c r="G76" s="13" t="s">
        <v>26</v>
      </c>
      <c r="H76" s="5">
        <v>1.234</v>
      </c>
      <c r="I76" s="38">
        <f t="shared" si="249"/>
        <v>1.20932</v>
      </c>
    </row>
    <row r="77" spans="1:10" x14ac:dyDescent="0.25">
      <c r="A77" s="78">
        <f t="shared" si="246"/>
        <v>50</v>
      </c>
      <c r="B77" s="82" t="str">
        <f t="shared" si="247"/>
        <v>50 semi Fe2O3</v>
      </c>
      <c r="C77" s="22" t="s">
        <v>10</v>
      </c>
      <c r="D77" s="5">
        <v>7.5410000000000004</v>
      </c>
      <c r="E77" s="6">
        <f t="shared" si="248"/>
        <v>7.39018</v>
      </c>
      <c r="F77" s="80" t="str">
        <f t="shared" si="245"/>
        <v>50 Quant K2O</v>
      </c>
      <c r="G77" s="13" t="s">
        <v>13</v>
      </c>
      <c r="H77" s="5">
        <v>1.7999999999999999E-2</v>
      </c>
      <c r="I77" s="38">
        <f t="shared" si="249"/>
        <v>1.7639999999999999E-2</v>
      </c>
    </row>
    <row r="78" spans="1:10" x14ac:dyDescent="0.25">
      <c r="A78" s="78">
        <f t="shared" si="246"/>
        <v>50</v>
      </c>
      <c r="B78" s="82" t="str">
        <f t="shared" si="247"/>
        <v>50 semi NiO</v>
      </c>
      <c r="C78" s="22" t="s">
        <v>11</v>
      </c>
      <c r="D78" s="5">
        <v>4.0189999999999997E-2</v>
      </c>
      <c r="E78" s="6">
        <f t="shared" si="248"/>
        <v>3.9386199999999996E-2</v>
      </c>
      <c r="F78" s="80" t="str">
        <f t="shared" si="245"/>
        <v>50 Quant P2O5</v>
      </c>
      <c r="G78" s="13" t="s">
        <v>35</v>
      </c>
      <c r="H78" s="5">
        <v>6.0000000000000001E-3</v>
      </c>
      <c r="I78" s="38">
        <f t="shared" si="249"/>
        <v>5.8799999999999998E-3</v>
      </c>
    </row>
    <row r="79" spans="1:10" x14ac:dyDescent="0.25">
      <c r="A79" s="78">
        <f t="shared" si="246"/>
        <v>50</v>
      </c>
      <c r="B79" s="82" t="str">
        <f t="shared" si="247"/>
        <v>50 semi LOI</v>
      </c>
      <c r="C79" s="4" t="s">
        <v>12</v>
      </c>
      <c r="D79" s="5">
        <v>2</v>
      </c>
      <c r="E79" s="5"/>
      <c r="F79" s="80" t="str">
        <f t="shared" si="245"/>
        <v>50 Quant LOI</v>
      </c>
      <c r="G79" s="4" t="s">
        <v>12</v>
      </c>
      <c r="H79" s="5">
        <v>2</v>
      </c>
      <c r="I79" s="5"/>
    </row>
    <row r="80" spans="1:10" x14ac:dyDescent="0.25">
      <c r="A80" s="78">
        <f t="shared" si="246"/>
        <v>50</v>
      </c>
      <c r="B80" s="82" t="str">
        <f t="shared" si="247"/>
        <v xml:space="preserve">50 semi </v>
      </c>
      <c r="F80" s="80" t="str">
        <f t="shared" si="245"/>
        <v xml:space="preserve">50 Quant </v>
      </c>
      <c r="J80" s="15"/>
    </row>
    <row r="81" spans="1:10" x14ac:dyDescent="0.25">
      <c r="A81" s="78">
        <f t="shared" si="246"/>
        <v>50</v>
      </c>
      <c r="B81" s="82" t="str">
        <f t="shared" si="247"/>
        <v xml:space="preserve">50 semi </v>
      </c>
      <c r="F81" s="80" t="str">
        <f t="shared" si="245"/>
        <v xml:space="preserve">50 Quant </v>
      </c>
      <c r="H81" s="28"/>
      <c r="I81" s="15"/>
    </row>
    <row r="82" spans="1:10" x14ac:dyDescent="0.25">
      <c r="A82" s="78">
        <f>A81+10</f>
        <v>60</v>
      </c>
      <c r="B82" s="82" t="str">
        <f t="shared" si="247"/>
        <v>60 semi Simi-Quantification of sample: CMIB 7B 60</v>
      </c>
      <c r="C82" s="89" t="s">
        <v>75</v>
      </c>
      <c r="D82" s="90"/>
      <c r="E82" s="91"/>
      <c r="F82" s="80" t="str">
        <f t="shared" si="245"/>
        <v>60 Quant Quantification of sample: CMIB 7B 60</v>
      </c>
      <c r="G82" s="89" t="s">
        <v>238</v>
      </c>
      <c r="H82" s="90"/>
      <c r="I82" s="91"/>
    </row>
    <row r="83" spans="1:10" x14ac:dyDescent="0.25">
      <c r="A83" s="78">
        <f t="shared" si="246"/>
        <v>60</v>
      </c>
      <c r="B83" s="82" t="str">
        <f t="shared" si="247"/>
        <v>60 semi Elements</v>
      </c>
      <c r="C83" s="2" t="s">
        <v>0</v>
      </c>
      <c r="D83" s="3" t="s">
        <v>1</v>
      </c>
      <c r="E83" s="2" t="s">
        <v>2</v>
      </c>
      <c r="F83" s="80" t="str">
        <f t="shared" si="245"/>
        <v>60 Quant Elements</v>
      </c>
      <c r="G83" s="2" t="s">
        <v>0</v>
      </c>
      <c r="H83" s="3" t="s">
        <v>1</v>
      </c>
      <c r="I83" s="2" t="s">
        <v>2</v>
      </c>
    </row>
    <row r="84" spans="1:10" x14ac:dyDescent="0.25">
      <c r="A84" s="78">
        <f t="shared" si="246"/>
        <v>60</v>
      </c>
      <c r="B84" s="82" t="str">
        <f t="shared" si="247"/>
        <v>60 semi Na2O</v>
      </c>
      <c r="C84" s="13" t="s">
        <v>26</v>
      </c>
      <c r="D84" s="5">
        <v>1.2709999999999999</v>
      </c>
      <c r="E84" s="6">
        <f>D84*(100-D$94)/100</f>
        <v>1.2455799999999999</v>
      </c>
      <c r="F84" s="80" t="str">
        <f t="shared" si="245"/>
        <v>60 Quant SiO2</v>
      </c>
      <c r="G84" s="13" t="s">
        <v>5</v>
      </c>
      <c r="H84" s="5">
        <v>47.430999999999997</v>
      </c>
      <c r="I84" s="8">
        <f>H84*(100-H$94)/100</f>
        <v>46.482379999999992</v>
      </c>
    </row>
    <row r="85" spans="1:10" x14ac:dyDescent="0.25">
      <c r="A85" s="78">
        <f t="shared" si="246"/>
        <v>60</v>
      </c>
      <c r="B85" s="82" t="str">
        <f t="shared" si="247"/>
        <v>60 semi MgO</v>
      </c>
      <c r="C85" s="13" t="s">
        <v>3</v>
      </c>
      <c r="D85" s="5">
        <v>10.37</v>
      </c>
      <c r="E85" s="6">
        <f t="shared" ref="E85:E93" si="250">D85*(100-D$94)/100</f>
        <v>10.162599999999999</v>
      </c>
      <c r="F85" s="80" t="str">
        <f t="shared" si="245"/>
        <v>60 Quant TiO2</v>
      </c>
      <c r="G85" s="13" t="s">
        <v>7</v>
      </c>
      <c r="H85" s="5">
        <v>0.27400000000000002</v>
      </c>
      <c r="I85" s="8">
        <f t="shared" ref="I85:I93" si="251">H85*(100-H$94)/100</f>
        <v>0.26852000000000004</v>
      </c>
    </row>
    <row r="86" spans="1:10" x14ac:dyDescent="0.25">
      <c r="A86" s="78">
        <f t="shared" si="246"/>
        <v>60</v>
      </c>
      <c r="B86" s="82" t="str">
        <f t="shared" si="247"/>
        <v>60 semi Al2O3</v>
      </c>
      <c r="C86" s="13" t="s">
        <v>4</v>
      </c>
      <c r="D86" s="5">
        <v>19.690000000000001</v>
      </c>
      <c r="E86" s="6">
        <f t="shared" si="250"/>
        <v>19.296200000000002</v>
      </c>
      <c r="F86" s="80" t="str">
        <f t="shared" si="245"/>
        <v>60 Quant Al2O3</v>
      </c>
      <c r="G86" s="13" t="s">
        <v>4</v>
      </c>
      <c r="H86" s="5">
        <v>17.831</v>
      </c>
      <c r="I86" s="8">
        <f t="shared" si="251"/>
        <v>17.47438</v>
      </c>
    </row>
    <row r="87" spans="1:10" x14ac:dyDescent="0.25">
      <c r="A87" s="78">
        <f t="shared" si="246"/>
        <v>60</v>
      </c>
      <c r="B87" s="82" t="str">
        <f t="shared" si="247"/>
        <v>60 semi SiO2</v>
      </c>
      <c r="C87" s="13" t="s">
        <v>5</v>
      </c>
      <c r="D87" s="5">
        <v>43.5</v>
      </c>
      <c r="E87" s="6">
        <f t="shared" si="250"/>
        <v>42.63</v>
      </c>
      <c r="F87" s="80" t="str">
        <f t="shared" si="245"/>
        <v>60 Quant Fe2O3</v>
      </c>
      <c r="G87" s="13" t="s">
        <v>10</v>
      </c>
      <c r="H87" s="5">
        <v>6.95</v>
      </c>
      <c r="I87" s="8">
        <f t="shared" si="251"/>
        <v>6.8109999999999999</v>
      </c>
    </row>
    <row r="88" spans="1:10" x14ac:dyDescent="0.25">
      <c r="A88" s="78">
        <f t="shared" si="246"/>
        <v>60</v>
      </c>
      <c r="B88" s="82" t="str">
        <f t="shared" si="247"/>
        <v>60 semi CaO</v>
      </c>
      <c r="C88" s="13" t="s">
        <v>6</v>
      </c>
      <c r="D88" s="5">
        <v>16.399999999999999</v>
      </c>
      <c r="E88" s="6">
        <f t="shared" si="250"/>
        <v>16.071999999999999</v>
      </c>
      <c r="F88" s="80" t="str">
        <f t="shared" si="245"/>
        <v>60 Quant MnO</v>
      </c>
      <c r="G88" s="13" t="s">
        <v>9</v>
      </c>
      <c r="H88" s="5">
        <v>0.11700000000000001</v>
      </c>
      <c r="I88" s="8">
        <f t="shared" si="251"/>
        <v>0.11466000000000001</v>
      </c>
    </row>
    <row r="89" spans="1:10" x14ac:dyDescent="0.25">
      <c r="A89" s="78">
        <f t="shared" si="246"/>
        <v>60</v>
      </c>
      <c r="B89" s="82" t="str">
        <f t="shared" si="247"/>
        <v>60 semi TiO2</v>
      </c>
      <c r="C89" s="13" t="s">
        <v>7</v>
      </c>
      <c r="D89" s="5">
        <v>0.28739999999999999</v>
      </c>
      <c r="E89" s="6">
        <f t="shared" si="250"/>
        <v>0.28165200000000001</v>
      </c>
      <c r="F89" s="80" t="str">
        <f t="shared" si="245"/>
        <v>60 Quant MgO</v>
      </c>
      <c r="G89" s="13" t="s">
        <v>3</v>
      </c>
      <c r="H89" s="5">
        <v>10.617000000000001</v>
      </c>
      <c r="I89" s="8">
        <f t="shared" si="251"/>
        <v>10.404660000000002</v>
      </c>
    </row>
    <row r="90" spans="1:10" x14ac:dyDescent="0.25">
      <c r="A90" s="78">
        <f t="shared" si="246"/>
        <v>60</v>
      </c>
      <c r="B90" s="82" t="str">
        <f t="shared" si="247"/>
        <v>60 semi Cr2O3</v>
      </c>
      <c r="C90" s="13" t="s">
        <v>8</v>
      </c>
      <c r="D90" s="5">
        <v>9.4579999999999997E-2</v>
      </c>
      <c r="E90" s="6">
        <f t="shared" si="250"/>
        <v>9.268839999999999E-2</v>
      </c>
      <c r="F90" s="80" t="str">
        <f t="shared" si="245"/>
        <v>60 Quant CaO</v>
      </c>
      <c r="G90" s="13" t="s">
        <v>6</v>
      </c>
      <c r="H90" s="5">
        <v>15.423</v>
      </c>
      <c r="I90" s="8">
        <f t="shared" si="251"/>
        <v>15.11454</v>
      </c>
    </row>
    <row r="91" spans="1:10" x14ac:dyDescent="0.25">
      <c r="A91" s="78">
        <f t="shared" si="246"/>
        <v>60</v>
      </c>
      <c r="B91" s="82" t="str">
        <f t="shared" si="247"/>
        <v>60 semi MnO</v>
      </c>
      <c r="C91" s="13" t="s">
        <v>9</v>
      </c>
      <c r="D91" s="5">
        <v>0.1424</v>
      </c>
      <c r="E91" s="6">
        <f t="shared" si="250"/>
        <v>0.13955200000000001</v>
      </c>
      <c r="F91" s="80" t="str">
        <f t="shared" si="245"/>
        <v>60 Quant Na2O</v>
      </c>
      <c r="G91" s="13" t="s">
        <v>26</v>
      </c>
      <c r="H91" s="5">
        <v>1.3360000000000001</v>
      </c>
      <c r="I91" s="8">
        <f t="shared" si="251"/>
        <v>1.30928</v>
      </c>
    </row>
    <row r="92" spans="1:10" x14ac:dyDescent="0.25">
      <c r="A92" s="78">
        <f t="shared" si="246"/>
        <v>60</v>
      </c>
      <c r="B92" s="82" t="str">
        <f t="shared" si="247"/>
        <v>60 semi Fe2O3</v>
      </c>
      <c r="C92" s="13" t="s">
        <v>10</v>
      </c>
      <c r="D92" s="5">
        <v>8.1920000000000002</v>
      </c>
      <c r="E92" s="6">
        <f t="shared" si="250"/>
        <v>8.0281599999999997</v>
      </c>
      <c r="F92" s="80" t="str">
        <f t="shared" si="245"/>
        <v>60 Quant K2O</v>
      </c>
      <c r="G92" s="13" t="s">
        <v>13</v>
      </c>
      <c r="H92" s="5">
        <v>1.6E-2</v>
      </c>
      <c r="I92" s="8">
        <f t="shared" si="251"/>
        <v>1.5679999999999999E-2</v>
      </c>
      <c r="J92" s="16"/>
    </row>
    <row r="93" spans="1:10" x14ac:dyDescent="0.25">
      <c r="A93" s="78">
        <f t="shared" si="246"/>
        <v>60</v>
      </c>
      <c r="B93" s="82" t="str">
        <f t="shared" si="247"/>
        <v>60 semi NiO</v>
      </c>
      <c r="C93" s="13" t="s">
        <v>11</v>
      </c>
      <c r="D93" s="5">
        <v>5.67E-2</v>
      </c>
      <c r="E93" s="6">
        <f t="shared" si="250"/>
        <v>5.5566000000000004E-2</v>
      </c>
      <c r="F93" s="80" t="str">
        <f t="shared" si="245"/>
        <v>60 Quant P2O5</v>
      </c>
      <c r="G93" s="13" t="s">
        <v>35</v>
      </c>
      <c r="H93" s="5">
        <v>4.0000000000000001E-3</v>
      </c>
      <c r="I93" s="8">
        <f t="shared" si="251"/>
        <v>3.9199999999999999E-3</v>
      </c>
    </row>
    <row r="94" spans="1:10" x14ac:dyDescent="0.25">
      <c r="A94" s="78">
        <f t="shared" si="246"/>
        <v>60</v>
      </c>
      <c r="B94" s="82" t="str">
        <f t="shared" si="247"/>
        <v>60 semi LOI</v>
      </c>
      <c r="C94" s="4" t="s">
        <v>12</v>
      </c>
      <c r="D94" s="5">
        <v>2</v>
      </c>
      <c r="E94" s="5"/>
      <c r="F94" s="80" t="str">
        <f t="shared" si="245"/>
        <v>60 Quant LOI</v>
      </c>
      <c r="G94" s="4" t="s">
        <v>12</v>
      </c>
      <c r="H94" s="5">
        <v>2</v>
      </c>
      <c r="I94" s="5"/>
    </row>
    <row r="95" spans="1:10" x14ac:dyDescent="0.25">
      <c r="A95" s="78">
        <f t="shared" si="246"/>
        <v>60</v>
      </c>
      <c r="B95" s="82" t="str">
        <f t="shared" si="247"/>
        <v xml:space="preserve">60 semi </v>
      </c>
      <c r="F95" s="80" t="str">
        <f t="shared" si="245"/>
        <v xml:space="preserve">60 Quant </v>
      </c>
    </row>
    <row r="96" spans="1:10" x14ac:dyDescent="0.25">
      <c r="A96" s="78">
        <f t="shared" si="246"/>
        <v>60</v>
      </c>
      <c r="B96" s="82" t="str">
        <f t="shared" si="247"/>
        <v xml:space="preserve">60 semi </v>
      </c>
      <c r="F96" s="80" t="str">
        <f t="shared" si="245"/>
        <v xml:space="preserve">60 Quant </v>
      </c>
    </row>
    <row r="97" spans="1:9" x14ac:dyDescent="0.25">
      <c r="A97" s="78">
        <f>A96+10</f>
        <v>70</v>
      </c>
      <c r="B97" s="82" t="str">
        <f t="shared" si="247"/>
        <v>70 semi Simi-Quantification of sample: CMIB 7B 70</v>
      </c>
      <c r="C97" s="89" t="s">
        <v>76</v>
      </c>
      <c r="D97" s="90"/>
      <c r="E97" s="91"/>
      <c r="F97" s="80" t="str">
        <f t="shared" si="245"/>
        <v>70 Quant Quantification of sample: CMIB 7B 70</v>
      </c>
      <c r="G97" s="89" t="s">
        <v>233</v>
      </c>
      <c r="H97" s="90"/>
      <c r="I97" s="91"/>
    </row>
    <row r="98" spans="1:9" x14ac:dyDescent="0.25">
      <c r="A98" s="78">
        <f t="shared" si="246"/>
        <v>70</v>
      </c>
      <c r="B98" s="82" t="str">
        <f t="shared" si="247"/>
        <v>70 semi Elements</v>
      </c>
      <c r="C98" s="2" t="s">
        <v>0</v>
      </c>
      <c r="D98" s="3" t="s">
        <v>1</v>
      </c>
      <c r="E98" s="2" t="s">
        <v>2</v>
      </c>
      <c r="F98" s="80" t="str">
        <f t="shared" si="245"/>
        <v>70 Quant Elements</v>
      </c>
      <c r="G98" s="2" t="s">
        <v>0</v>
      </c>
      <c r="H98" s="3" t="s">
        <v>1</v>
      </c>
      <c r="I98" s="2" t="s">
        <v>2</v>
      </c>
    </row>
    <row r="99" spans="1:9" x14ac:dyDescent="0.25">
      <c r="A99" s="78">
        <f t="shared" si="246"/>
        <v>70</v>
      </c>
      <c r="B99" s="82" t="str">
        <f t="shared" si="247"/>
        <v>70 semi Na2O</v>
      </c>
      <c r="C99" s="13" t="s">
        <v>26</v>
      </c>
      <c r="D99" s="5">
        <v>1.736</v>
      </c>
      <c r="E99" s="6">
        <f>D99*(100-D$109)/100</f>
        <v>1.7012799999999999</v>
      </c>
      <c r="F99" s="80" t="str">
        <f t="shared" si="245"/>
        <v>70 Quant SiO2</v>
      </c>
      <c r="G99" s="13" t="s">
        <v>5</v>
      </c>
      <c r="H99" s="5">
        <v>47.820999999999998</v>
      </c>
      <c r="I99" s="38">
        <f>H99*(100-H$109)/100</f>
        <v>46.864579999999997</v>
      </c>
    </row>
    <row r="100" spans="1:9" x14ac:dyDescent="0.25">
      <c r="A100" s="78">
        <f t="shared" si="246"/>
        <v>70</v>
      </c>
      <c r="B100" s="82" t="str">
        <f t="shared" si="247"/>
        <v>70 semi MgO</v>
      </c>
      <c r="C100" s="13" t="s">
        <v>3</v>
      </c>
      <c r="D100" s="5">
        <v>9.66</v>
      </c>
      <c r="E100" s="6">
        <f t="shared" ref="E100:E108" si="252">D100*(100-D$109)/100</f>
        <v>9.466800000000001</v>
      </c>
      <c r="F100" s="80" t="str">
        <f t="shared" si="245"/>
        <v>70 Quant TiO2</v>
      </c>
      <c r="G100" s="13" t="s">
        <v>7</v>
      </c>
      <c r="H100" s="5">
        <v>0.24399999999999999</v>
      </c>
      <c r="I100" s="38">
        <f t="shared" ref="I100:I108" si="253">H100*(100-H$109)/100</f>
        <v>0.23912</v>
      </c>
    </row>
    <row r="101" spans="1:9" x14ac:dyDescent="0.25">
      <c r="A101" s="78">
        <f t="shared" si="246"/>
        <v>70</v>
      </c>
      <c r="B101" s="82" t="str">
        <f t="shared" si="247"/>
        <v>70 semi Al2O3</v>
      </c>
      <c r="C101" s="13" t="s">
        <v>4</v>
      </c>
      <c r="D101" s="5">
        <v>19.760000000000002</v>
      </c>
      <c r="E101" s="6">
        <f t="shared" si="252"/>
        <v>19.364800000000002</v>
      </c>
      <c r="F101" s="80" t="str">
        <f t="shared" si="245"/>
        <v>70 Quant Al2O3</v>
      </c>
      <c r="G101" s="13" t="s">
        <v>4</v>
      </c>
      <c r="H101" s="5">
        <v>18.004000000000001</v>
      </c>
      <c r="I101" s="38">
        <f t="shared" si="253"/>
        <v>17.643920000000001</v>
      </c>
    </row>
    <row r="102" spans="1:9" x14ac:dyDescent="0.25">
      <c r="A102" s="78">
        <f t="shared" si="246"/>
        <v>70</v>
      </c>
      <c r="B102" s="82" t="str">
        <f t="shared" si="247"/>
        <v>70 semi SiO2</v>
      </c>
      <c r="C102" s="13" t="s">
        <v>5</v>
      </c>
      <c r="D102" s="5">
        <v>43.97</v>
      </c>
      <c r="E102" s="6">
        <f t="shared" si="252"/>
        <v>43.090599999999995</v>
      </c>
      <c r="F102" s="80" t="str">
        <f t="shared" si="245"/>
        <v>70 Quant Fe2O3</v>
      </c>
      <c r="G102" s="13" t="s">
        <v>10</v>
      </c>
      <c r="H102" s="5">
        <v>7.25</v>
      </c>
      <c r="I102" s="38">
        <f t="shared" si="253"/>
        <v>7.1050000000000004</v>
      </c>
    </row>
    <row r="103" spans="1:9" x14ac:dyDescent="0.25">
      <c r="A103" s="78">
        <f t="shared" si="246"/>
        <v>70</v>
      </c>
      <c r="B103" s="82" t="str">
        <f t="shared" si="247"/>
        <v>70 semi CaO</v>
      </c>
      <c r="C103" s="13" t="s">
        <v>6</v>
      </c>
      <c r="D103" s="5">
        <v>15.35</v>
      </c>
      <c r="E103" s="6">
        <f t="shared" si="252"/>
        <v>15.042999999999999</v>
      </c>
      <c r="F103" s="80" t="str">
        <f t="shared" si="245"/>
        <v>70 Quant MnO</v>
      </c>
      <c r="G103" s="13" t="s">
        <v>9</v>
      </c>
      <c r="H103" s="5">
        <v>0.12</v>
      </c>
      <c r="I103" s="38">
        <f t="shared" si="253"/>
        <v>0.1176</v>
      </c>
    </row>
    <row r="104" spans="1:9" x14ac:dyDescent="0.25">
      <c r="A104" s="78">
        <f t="shared" si="246"/>
        <v>70</v>
      </c>
      <c r="B104" s="82" t="str">
        <f t="shared" si="247"/>
        <v>70 semi TiO2</v>
      </c>
      <c r="C104" s="13" t="s">
        <v>7</v>
      </c>
      <c r="D104" s="5">
        <v>0.26319999999999999</v>
      </c>
      <c r="E104" s="6">
        <f t="shared" si="252"/>
        <v>0.257936</v>
      </c>
      <c r="F104" s="80" t="str">
        <f t="shared" si="245"/>
        <v>70 Quant MgO</v>
      </c>
      <c r="G104" s="13" t="s">
        <v>3</v>
      </c>
      <c r="H104" s="5">
        <v>10.031000000000001</v>
      </c>
      <c r="I104" s="38">
        <f t="shared" si="253"/>
        <v>9.8303799999999999</v>
      </c>
    </row>
    <row r="105" spans="1:9" x14ac:dyDescent="0.25">
      <c r="A105" s="78">
        <f t="shared" si="246"/>
        <v>70</v>
      </c>
      <c r="B105" s="82" t="str">
        <f t="shared" si="247"/>
        <v>70 semi Cr2O3</v>
      </c>
      <c r="C105" s="13" t="s">
        <v>8</v>
      </c>
      <c r="D105" s="5">
        <v>0.48220000000000002</v>
      </c>
      <c r="E105" s="6">
        <f t="shared" si="252"/>
        <v>0.47255600000000003</v>
      </c>
      <c r="F105" s="80" t="str">
        <f t="shared" si="245"/>
        <v>70 Quant CaO</v>
      </c>
      <c r="G105" s="13" t="s">
        <v>6</v>
      </c>
      <c r="H105" s="5">
        <v>14.865</v>
      </c>
      <c r="I105" s="38">
        <f t="shared" si="253"/>
        <v>14.5677</v>
      </c>
    </row>
    <row r="106" spans="1:9" x14ac:dyDescent="0.25">
      <c r="A106" s="78">
        <f t="shared" si="246"/>
        <v>70</v>
      </c>
      <c r="B106" s="82" t="str">
        <f t="shared" si="247"/>
        <v>70 semi MnO</v>
      </c>
      <c r="C106" s="13" t="s">
        <v>9</v>
      </c>
      <c r="D106" s="5">
        <v>0.14960000000000001</v>
      </c>
      <c r="E106" s="6">
        <f t="shared" si="252"/>
        <v>0.14660800000000002</v>
      </c>
      <c r="F106" s="80" t="str">
        <f t="shared" si="245"/>
        <v>70 Quant Na2O</v>
      </c>
      <c r="G106" s="13" t="s">
        <v>26</v>
      </c>
      <c r="H106" s="5">
        <v>1.6419999999999999</v>
      </c>
      <c r="I106" s="38">
        <f t="shared" si="253"/>
        <v>1.6091599999999999</v>
      </c>
    </row>
    <row r="107" spans="1:9" x14ac:dyDescent="0.25">
      <c r="A107" s="78">
        <f t="shared" si="246"/>
        <v>70</v>
      </c>
      <c r="B107" s="82" t="str">
        <f t="shared" si="247"/>
        <v>70 semi Fe2O3</v>
      </c>
      <c r="C107" s="13" t="s">
        <v>10</v>
      </c>
      <c r="D107" s="5">
        <v>8.5920000000000005</v>
      </c>
      <c r="E107" s="6">
        <f t="shared" si="252"/>
        <v>8.420160000000001</v>
      </c>
      <c r="F107" s="80" t="str">
        <f t="shared" si="245"/>
        <v>70 Quant K2O</v>
      </c>
      <c r="G107" s="13" t="s">
        <v>13</v>
      </c>
      <c r="H107" s="5">
        <v>1.9E-2</v>
      </c>
      <c r="I107" s="38">
        <f t="shared" si="253"/>
        <v>1.8619999999999998E-2</v>
      </c>
    </row>
    <row r="108" spans="1:9" x14ac:dyDescent="0.25">
      <c r="A108" s="78">
        <f t="shared" si="246"/>
        <v>70</v>
      </c>
      <c r="B108" s="82" t="str">
        <f t="shared" si="247"/>
        <v>70 semi NiO</v>
      </c>
      <c r="C108" s="13" t="s">
        <v>11</v>
      </c>
      <c r="D108" s="5">
        <v>4.1590000000000002E-2</v>
      </c>
      <c r="E108" s="6">
        <f t="shared" si="252"/>
        <v>4.0758200000000001E-2</v>
      </c>
      <c r="F108" s="80" t="str">
        <f t="shared" si="245"/>
        <v>70 Quant P2O5</v>
      </c>
      <c r="G108" s="13" t="s">
        <v>35</v>
      </c>
      <c r="H108" s="5">
        <v>5.0000000000000001E-3</v>
      </c>
      <c r="I108" s="38">
        <f t="shared" si="253"/>
        <v>4.8999999999999998E-3</v>
      </c>
    </row>
    <row r="109" spans="1:9" x14ac:dyDescent="0.25">
      <c r="A109" s="78">
        <f t="shared" si="246"/>
        <v>70</v>
      </c>
      <c r="B109" s="82" t="str">
        <f t="shared" si="247"/>
        <v>70 semi LOI</v>
      </c>
      <c r="C109" s="4" t="s">
        <v>12</v>
      </c>
      <c r="D109" s="5">
        <v>2</v>
      </c>
      <c r="E109" s="5"/>
      <c r="F109" s="80" t="str">
        <f t="shared" si="245"/>
        <v>70 Quant LOI</v>
      </c>
      <c r="G109" s="4" t="s">
        <v>12</v>
      </c>
      <c r="H109" s="5">
        <v>2</v>
      </c>
      <c r="I109" s="5"/>
    </row>
    <row r="110" spans="1:9" x14ac:dyDescent="0.25">
      <c r="A110" s="78">
        <f t="shared" si="246"/>
        <v>70</v>
      </c>
      <c r="B110" s="82" t="str">
        <f t="shared" si="247"/>
        <v xml:space="preserve">70 semi </v>
      </c>
      <c r="F110" s="80" t="str">
        <f t="shared" si="245"/>
        <v xml:space="preserve">70 Quant </v>
      </c>
    </row>
    <row r="111" spans="1:9" x14ac:dyDescent="0.25">
      <c r="A111" s="78">
        <f t="shared" si="246"/>
        <v>70</v>
      </c>
      <c r="B111" s="82" t="str">
        <f t="shared" si="247"/>
        <v xml:space="preserve">70 semi </v>
      </c>
      <c r="F111" s="80" t="str">
        <f t="shared" si="245"/>
        <v xml:space="preserve">70 Quant </v>
      </c>
    </row>
    <row r="112" spans="1:9" x14ac:dyDescent="0.25">
      <c r="A112" s="78">
        <f>A111+10</f>
        <v>80</v>
      </c>
      <c r="B112" s="82" t="str">
        <f t="shared" si="247"/>
        <v>80 semi Simi-Quantification of sample: CMIB 7B 80</v>
      </c>
      <c r="C112" s="89" t="s">
        <v>77</v>
      </c>
      <c r="D112" s="90"/>
      <c r="E112" s="91"/>
      <c r="F112" s="80" t="str">
        <f t="shared" si="245"/>
        <v>80 Quant Quantification of sample: CMIB 7B 80</v>
      </c>
      <c r="G112" s="89" t="s">
        <v>240</v>
      </c>
      <c r="H112" s="90"/>
      <c r="I112" s="91"/>
    </row>
    <row r="113" spans="1:10" x14ac:dyDescent="0.25">
      <c r="A113" s="78">
        <f t="shared" si="246"/>
        <v>80</v>
      </c>
      <c r="B113" s="82" t="str">
        <f t="shared" si="247"/>
        <v>80 semi Elements</v>
      </c>
      <c r="C113" s="2" t="s">
        <v>0</v>
      </c>
      <c r="D113" s="3" t="s">
        <v>1</v>
      </c>
      <c r="E113" s="2" t="s">
        <v>2</v>
      </c>
      <c r="F113" s="80" t="str">
        <f t="shared" si="245"/>
        <v>80 Quant Elements</v>
      </c>
      <c r="G113" s="2" t="s">
        <v>0</v>
      </c>
      <c r="H113" s="3" t="s">
        <v>1</v>
      </c>
      <c r="I113" s="2" t="s">
        <v>2</v>
      </c>
    </row>
    <row r="114" spans="1:10" x14ac:dyDescent="0.25">
      <c r="A114" s="78">
        <f t="shared" si="246"/>
        <v>80</v>
      </c>
      <c r="B114" s="82" t="str">
        <f t="shared" si="247"/>
        <v>80 semi Na2O</v>
      </c>
      <c r="C114" s="4" t="s">
        <v>26</v>
      </c>
      <c r="D114" s="5">
        <v>1.2729999999999999</v>
      </c>
      <c r="E114" s="6">
        <f>D114*(100-D$123)/100</f>
        <v>1.2475399999999999</v>
      </c>
      <c r="F114" s="80" t="str">
        <f t="shared" si="245"/>
        <v>80 Quant SiO2</v>
      </c>
      <c r="G114" s="13" t="s">
        <v>5</v>
      </c>
      <c r="H114" s="5">
        <v>47.978999999999999</v>
      </c>
      <c r="I114" s="38">
        <f>H114*(100-H$124)/100</f>
        <v>47.019419999999997</v>
      </c>
    </row>
    <row r="115" spans="1:10" x14ac:dyDescent="0.25">
      <c r="A115" s="78">
        <f t="shared" si="246"/>
        <v>80</v>
      </c>
      <c r="B115" s="82" t="str">
        <f t="shared" si="247"/>
        <v>80 semi MgO</v>
      </c>
      <c r="C115" s="4" t="s">
        <v>3</v>
      </c>
      <c r="D115" s="5">
        <v>9.7650000000000006</v>
      </c>
      <c r="E115" s="6">
        <f t="shared" ref="E115:E122" si="254">D115*(100-D$123)/100</f>
        <v>9.569700000000001</v>
      </c>
      <c r="F115" s="80" t="str">
        <f t="shared" si="245"/>
        <v>80 Quant TiO2</v>
      </c>
      <c r="G115" s="13" t="s">
        <v>7</v>
      </c>
      <c r="H115" s="5">
        <v>0.249</v>
      </c>
      <c r="I115" s="38">
        <f t="shared" ref="I115:I123" si="255">H115*(100-H$124)/100</f>
        <v>0.24402000000000001</v>
      </c>
    </row>
    <row r="116" spans="1:10" x14ac:dyDescent="0.25">
      <c r="A116" s="78">
        <f t="shared" si="246"/>
        <v>80</v>
      </c>
      <c r="B116" s="82" t="str">
        <f t="shared" si="247"/>
        <v>80 semi Al2O3</v>
      </c>
      <c r="C116" s="4" t="s">
        <v>4</v>
      </c>
      <c r="D116" s="5">
        <v>19.55</v>
      </c>
      <c r="E116" s="6">
        <f t="shared" si="254"/>
        <v>19.159000000000002</v>
      </c>
      <c r="F116" s="80" t="str">
        <f t="shared" si="245"/>
        <v>80 Quant Al2O3</v>
      </c>
      <c r="G116" s="13" t="s">
        <v>4</v>
      </c>
      <c r="H116" s="5">
        <v>17.568000000000001</v>
      </c>
      <c r="I116" s="38">
        <f t="shared" si="255"/>
        <v>17.216640000000002</v>
      </c>
    </row>
    <row r="117" spans="1:10" x14ac:dyDescent="0.25">
      <c r="A117" s="78">
        <f t="shared" si="246"/>
        <v>80</v>
      </c>
      <c r="B117" s="82" t="str">
        <f t="shared" si="247"/>
        <v>80 semi SiO2</v>
      </c>
      <c r="C117" s="4" t="s">
        <v>5</v>
      </c>
      <c r="D117" s="5">
        <v>44.32</v>
      </c>
      <c r="E117" s="6">
        <f t="shared" si="254"/>
        <v>43.433599999999998</v>
      </c>
      <c r="F117" s="80" t="str">
        <f t="shared" si="245"/>
        <v>80 Quant Fe2O3</v>
      </c>
      <c r="G117" s="13" t="s">
        <v>10</v>
      </c>
      <c r="H117" s="5">
        <v>5.98</v>
      </c>
      <c r="I117" s="38">
        <f t="shared" si="255"/>
        <v>5.8604000000000012</v>
      </c>
    </row>
    <row r="118" spans="1:10" x14ac:dyDescent="0.25">
      <c r="A118" s="78">
        <f t="shared" si="246"/>
        <v>80</v>
      </c>
      <c r="B118" s="82" t="str">
        <f t="shared" si="247"/>
        <v>80 semi CaO</v>
      </c>
      <c r="C118" s="4" t="s">
        <v>6</v>
      </c>
      <c r="D118" s="5">
        <v>17.809999999999999</v>
      </c>
      <c r="E118" s="6">
        <f t="shared" si="254"/>
        <v>17.453799999999998</v>
      </c>
      <c r="F118" s="80" t="str">
        <f t="shared" si="245"/>
        <v>80 Quant MnO</v>
      </c>
      <c r="G118" s="13" t="s">
        <v>9</v>
      </c>
      <c r="H118" s="5">
        <v>0.1</v>
      </c>
      <c r="I118" s="38">
        <f t="shared" si="255"/>
        <v>9.8000000000000004E-2</v>
      </c>
      <c r="J118" s="16"/>
    </row>
    <row r="119" spans="1:10" x14ac:dyDescent="0.25">
      <c r="A119" s="78">
        <f t="shared" si="246"/>
        <v>80</v>
      </c>
      <c r="B119" s="82" t="str">
        <f t="shared" si="247"/>
        <v>80 semi TiO2</v>
      </c>
      <c r="C119" s="4" t="s">
        <v>7</v>
      </c>
      <c r="D119" s="5">
        <v>0.29870000000000002</v>
      </c>
      <c r="E119" s="6">
        <f t="shared" si="254"/>
        <v>0.29272599999999999</v>
      </c>
      <c r="F119" s="80" t="str">
        <f t="shared" si="245"/>
        <v>80 Quant MgO</v>
      </c>
      <c r="G119" s="13" t="s">
        <v>3</v>
      </c>
      <c r="H119" s="5">
        <v>10.11</v>
      </c>
      <c r="I119" s="38">
        <f t="shared" si="255"/>
        <v>9.9077999999999999</v>
      </c>
    </row>
    <row r="120" spans="1:10" x14ac:dyDescent="0.25">
      <c r="A120" s="78">
        <f t="shared" si="246"/>
        <v>80</v>
      </c>
      <c r="B120" s="82" t="str">
        <f t="shared" si="247"/>
        <v>80 semi MnO</v>
      </c>
      <c r="C120" s="4" t="s">
        <v>9</v>
      </c>
      <c r="D120" s="5">
        <v>0.12239999999999999</v>
      </c>
      <c r="E120" s="6">
        <f t="shared" si="254"/>
        <v>0.11995199999999999</v>
      </c>
      <c r="F120" s="80" t="str">
        <f t="shared" si="245"/>
        <v>80 Quant CaO</v>
      </c>
      <c r="G120" s="13" t="s">
        <v>6</v>
      </c>
      <c r="H120" s="5">
        <v>16.738</v>
      </c>
      <c r="I120" s="38">
        <f t="shared" si="255"/>
        <v>16.40324</v>
      </c>
    </row>
    <row r="121" spans="1:10" x14ac:dyDescent="0.25">
      <c r="A121" s="78">
        <f t="shared" si="246"/>
        <v>80</v>
      </c>
      <c r="B121" s="82" t="str">
        <f t="shared" si="247"/>
        <v>80 semi Fe2O3</v>
      </c>
      <c r="C121" s="4" t="s">
        <v>10</v>
      </c>
      <c r="D121" s="5">
        <v>6.8090000000000002</v>
      </c>
      <c r="E121" s="6">
        <f t="shared" si="254"/>
        <v>6.6728200000000006</v>
      </c>
      <c r="F121" s="80" t="str">
        <f t="shared" si="245"/>
        <v>80 Quant Na2O</v>
      </c>
      <c r="G121" s="13" t="s">
        <v>26</v>
      </c>
      <c r="H121" s="5">
        <v>1.256</v>
      </c>
      <c r="I121" s="38">
        <f t="shared" si="255"/>
        <v>1.23088</v>
      </c>
    </row>
    <row r="122" spans="1:10" x14ac:dyDescent="0.25">
      <c r="A122" s="78">
        <f t="shared" si="246"/>
        <v>80</v>
      </c>
      <c r="B122" s="82" t="str">
        <f t="shared" si="247"/>
        <v>80 semi NiO</v>
      </c>
      <c r="C122" s="4" t="s">
        <v>11</v>
      </c>
      <c r="D122" s="5">
        <v>5.6050000000000003E-2</v>
      </c>
      <c r="E122" s="6">
        <f t="shared" si="254"/>
        <v>5.4929000000000006E-2</v>
      </c>
      <c r="F122" s="80" t="str">
        <f t="shared" si="245"/>
        <v>80 Quant K2O</v>
      </c>
      <c r="G122" s="13" t="s">
        <v>13</v>
      </c>
      <c r="H122" s="5">
        <v>1.4999999999999999E-2</v>
      </c>
      <c r="I122" s="38">
        <f t="shared" si="255"/>
        <v>1.47E-2</v>
      </c>
    </row>
    <row r="123" spans="1:10" x14ac:dyDescent="0.25">
      <c r="A123" s="78">
        <f t="shared" si="246"/>
        <v>80</v>
      </c>
      <c r="B123" s="82" t="str">
        <f t="shared" si="247"/>
        <v>80 semi LOI</v>
      </c>
      <c r="C123" s="4" t="s">
        <v>12</v>
      </c>
      <c r="D123" s="5">
        <v>2</v>
      </c>
      <c r="E123" s="5"/>
      <c r="F123" s="80" t="str">
        <f t="shared" ref="F123:F186" si="256">A123&amp;" Quant "&amp;G123</f>
        <v>80 Quant P2O5</v>
      </c>
      <c r="G123" s="13" t="s">
        <v>35</v>
      </c>
      <c r="H123" s="5">
        <v>4.0000000000000001E-3</v>
      </c>
      <c r="I123" s="38">
        <f t="shared" si="255"/>
        <v>3.9199999999999999E-3</v>
      </c>
    </row>
    <row r="124" spans="1:10" x14ac:dyDescent="0.25">
      <c r="A124" s="78">
        <f t="shared" si="246"/>
        <v>80</v>
      </c>
      <c r="B124" s="82" t="str">
        <f t="shared" si="247"/>
        <v xml:space="preserve">80 semi </v>
      </c>
      <c r="F124" s="80" t="str">
        <f t="shared" si="256"/>
        <v>80 Quant LOI</v>
      </c>
      <c r="G124" s="4" t="s">
        <v>12</v>
      </c>
      <c r="H124" s="5">
        <v>2</v>
      </c>
      <c r="I124" s="5"/>
    </row>
    <row r="125" spans="1:10" x14ac:dyDescent="0.25">
      <c r="A125" s="78">
        <f t="shared" si="246"/>
        <v>80</v>
      </c>
      <c r="B125" s="82" t="str">
        <f t="shared" si="247"/>
        <v xml:space="preserve">80 semi </v>
      </c>
      <c r="F125" s="80" t="str">
        <f t="shared" si="256"/>
        <v xml:space="preserve">80 Quant </v>
      </c>
    </row>
    <row r="126" spans="1:10" x14ac:dyDescent="0.25">
      <c r="A126" s="78">
        <f>A125+10</f>
        <v>90</v>
      </c>
      <c r="B126" s="82" t="str">
        <f t="shared" si="247"/>
        <v>90 semi Simi-Quantification of sample: CMIB 7B 90</v>
      </c>
      <c r="C126" s="89" t="s">
        <v>78</v>
      </c>
      <c r="D126" s="90"/>
      <c r="E126" s="91"/>
      <c r="F126" s="80" t="str">
        <f t="shared" si="256"/>
        <v>90 Quant Quantification of sample: CMIB 7B 90</v>
      </c>
      <c r="G126" s="89" t="s">
        <v>262</v>
      </c>
      <c r="H126" s="90"/>
      <c r="I126" s="91"/>
    </row>
    <row r="127" spans="1:10" x14ac:dyDescent="0.25">
      <c r="A127" s="78">
        <f t="shared" si="246"/>
        <v>90</v>
      </c>
      <c r="B127" s="82" t="str">
        <f t="shared" si="247"/>
        <v>90 semi Elements</v>
      </c>
      <c r="C127" s="2" t="s">
        <v>0</v>
      </c>
      <c r="D127" s="3" t="s">
        <v>1</v>
      </c>
      <c r="E127" s="2" t="s">
        <v>2</v>
      </c>
      <c r="F127" s="80" t="str">
        <f t="shared" si="256"/>
        <v>90 Quant Elements</v>
      </c>
      <c r="G127" s="2" t="s">
        <v>0</v>
      </c>
      <c r="H127" s="3" t="s">
        <v>1</v>
      </c>
      <c r="I127" s="2" t="s">
        <v>2</v>
      </c>
    </row>
    <row r="128" spans="1:10" x14ac:dyDescent="0.25">
      <c r="A128" s="78">
        <f t="shared" si="246"/>
        <v>90</v>
      </c>
      <c r="B128" s="82" t="str">
        <f t="shared" si="247"/>
        <v>90 semi Na2O</v>
      </c>
      <c r="C128" s="4" t="s">
        <v>26</v>
      </c>
      <c r="D128" s="5">
        <v>1.036</v>
      </c>
      <c r="E128" s="6">
        <f>D128*(100-D$138)/100</f>
        <v>0.95311999999999997</v>
      </c>
      <c r="F128" s="80" t="str">
        <f t="shared" si="256"/>
        <v>90 Quant SiO2</v>
      </c>
      <c r="G128" s="13" t="s">
        <v>5</v>
      </c>
      <c r="H128" s="5">
        <v>44.545000000000002</v>
      </c>
      <c r="I128" s="8">
        <f>H128*(100-H$138)/100</f>
        <v>40.981400000000001</v>
      </c>
    </row>
    <row r="129" spans="1:10" x14ac:dyDescent="0.25">
      <c r="A129" s="78">
        <f t="shared" si="246"/>
        <v>90</v>
      </c>
      <c r="B129" s="82" t="str">
        <f t="shared" si="247"/>
        <v>90 semi MgO</v>
      </c>
      <c r="C129" s="4" t="s">
        <v>3</v>
      </c>
      <c r="D129" s="5">
        <v>14.43</v>
      </c>
      <c r="E129" s="6">
        <f t="shared" ref="E129:E137" si="257">D129*(100-D$138)/100</f>
        <v>13.275599999999999</v>
      </c>
      <c r="F129" s="80" t="str">
        <f t="shared" si="256"/>
        <v>90 Quant TiO2</v>
      </c>
      <c r="G129" s="13" t="s">
        <v>7</v>
      </c>
      <c r="H129" s="5">
        <v>0.17799999999999999</v>
      </c>
      <c r="I129" s="8">
        <f t="shared" ref="I129:I137" si="258">H129*(100-H$138)/100</f>
        <v>0.16375999999999999</v>
      </c>
    </row>
    <row r="130" spans="1:10" x14ac:dyDescent="0.25">
      <c r="A130" s="78">
        <f t="shared" si="246"/>
        <v>90</v>
      </c>
      <c r="B130" s="82" t="str">
        <f t="shared" si="247"/>
        <v>90 semi Al2O3</v>
      </c>
      <c r="C130" s="4" t="s">
        <v>4</v>
      </c>
      <c r="D130" s="5">
        <v>17.41</v>
      </c>
      <c r="E130" s="6">
        <f t="shared" si="257"/>
        <v>16.017199999999999</v>
      </c>
      <c r="F130" s="80" t="str">
        <f t="shared" si="256"/>
        <v>90 Quant Al2O3</v>
      </c>
      <c r="G130" s="13" t="s">
        <v>4</v>
      </c>
      <c r="H130" s="5">
        <v>15.661</v>
      </c>
      <c r="I130" s="8">
        <f t="shared" si="258"/>
        <v>14.408119999999998</v>
      </c>
    </row>
    <row r="131" spans="1:10" x14ac:dyDescent="0.25">
      <c r="A131" s="78">
        <f t="shared" si="246"/>
        <v>90</v>
      </c>
      <c r="B131" s="82" t="str">
        <f t="shared" si="247"/>
        <v>90 semi SiO2</v>
      </c>
      <c r="C131" s="4" t="s">
        <v>5</v>
      </c>
      <c r="D131" s="5">
        <v>41.1</v>
      </c>
      <c r="E131" s="6">
        <f t="shared" si="257"/>
        <v>37.812000000000005</v>
      </c>
      <c r="F131" s="80" t="str">
        <f t="shared" si="256"/>
        <v>90 Quant Fe2O3</v>
      </c>
      <c r="G131" s="13" t="s">
        <v>10</v>
      </c>
      <c r="H131" s="5">
        <v>7.4710000000000001</v>
      </c>
      <c r="I131" s="8">
        <f t="shared" si="258"/>
        <v>6.8733199999999997</v>
      </c>
    </row>
    <row r="132" spans="1:10" x14ac:dyDescent="0.25">
      <c r="A132" s="78">
        <f t="shared" si="246"/>
        <v>90</v>
      </c>
      <c r="B132" s="82" t="str">
        <f t="shared" si="247"/>
        <v>90 semi CaO</v>
      </c>
      <c r="C132" s="4" t="s">
        <v>6</v>
      </c>
      <c r="D132" s="5">
        <v>16.79</v>
      </c>
      <c r="E132" s="6">
        <f t="shared" si="257"/>
        <v>15.446799999999998</v>
      </c>
      <c r="F132" s="80" t="str">
        <f t="shared" si="256"/>
        <v>90 Quant MnO</v>
      </c>
      <c r="G132" s="13" t="s">
        <v>9</v>
      </c>
      <c r="H132" s="5">
        <v>0.12</v>
      </c>
      <c r="I132" s="8">
        <f t="shared" si="258"/>
        <v>0.1104</v>
      </c>
    </row>
    <row r="133" spans="1:10" x14ac:dyDescent="0.25">
      <c r="A133" s="78">
        <f t="shared" si="246"/>
        <v>90</v>
      </c>
      <c r="B133" s="82" t="str">
        <f t="shared" si="247"/>
        <v>90 semi TiO2</v>
      </c>
      <c r="C133" s="4" t="s">
        <v>7</v>
      </c>
      <c r="D133" s="5">
        <v>0.1741</v>
      </c>
      <c r="E133" s="6">
        <f t="shared" si="257"/>
        <v>0.16017199999999998</v>
      </c>
      <c r="F133" s="80" t="str">
        <f t="shared" si="256"/>
        <v>90 Quant MgO</v>
      </c>
      <c r="G133" s="13" t="s">
        <v>3</v>
      </c>
      <c r="H133" s="5">
        <v>14.994999999999999</v>
      </c>
      <c r="I133" s="8">
        <f t="shared" si="258"/>
        <v>13.795399999999999</v>
      </c>
    </row>
    <row r="134" spans="1:10" x14ac:dyDescent="0.25">
      <c r="A134" s="78">
        <f t="shared" ref="A134:A197" si="259">A133</f>
        <v>90</v>
      </c>
      <c r="B134" s="82" t="str">
        <f t="shared" ref="B134:B197" si="260">A134&amp;" semi "&amp;C134</f>
        <v>90 semi Cr2O3</v>
      </c>
      <c r="C134" s="4" t="s">
        <v>8</v>
      </c>
      <c r="D134" s="5">
        <v>0.1673</v>
      </c>
      <c r="E134" s="6">
        <f t="shared" si="257"/>
        <v>0.153916</v>
      </c>
      <c r="F134" s="80" t="str">
        <f t="shared" si="256"/>
        <v>90 Quant CaO</v>
      </c>
      <c r="G134" s="13" t="s">
        <v>6</v>
      </c>
      <c r="H134" s="5">
        <v>16.068999999999999</v>
      </c>
      <c r="I134" s="8">
        <f t="shared" si="258"/>
        <v>14.783479999999999</v>
      </c>
    </row>
    <row r="135" spans="1:10" x14ac:dyDescent="0.25">
      <c r="A135" s="78">
        <f t="shared" si="259"/>
        <v>90</v>
      </c>
      <c r="B135" s="82" t="str">
        <f t="shared" si="260"/>
        <v>90 semi MnO</v>
      </c>
      <c r="C135" s="4" t="s">
        <v>9</v>
      </c>
      <c r="D135" s="5">
        <v>0.12379999999999999</v>
      </c>
      <c r="E135" s="6">
        <f t="shared" si="257"/>
        <v>0.113896</v>
      </c>
      <c r="F135" s="80" t="str">
        <f t="shared" si="256"/>
        <v>90 Quant Na2O</v>
      </c>
      <c r="G135" s="13" t="s">
        <v>26</v>
      </c>
      <c r="H135" s="5">
        <v>0.93600000000000005</v>
      </c>
      <c r="I135" s="8">
        <f t="shared" si="258"/>
        <v>0.86112000000000011</v>
      </c>
    </row>
    <row r="136" spans="1:10" x14ac:dyDescent="0.25">
      <c r="A136" s="78">
        <f t="shared" si="259"/>
        <v>90</v>
      </c>
      <c r="B136" s="82" t="str">
        <f t="shared" si="260"/>
        <v>90 semi Fe2O3</v>
      </c>
      <c r="C136" s="4" t="s">
        <v>10</v>
      </c>
      <c r="D136" s="5">
        <v>8.6780000000000008</v>
      </c>
      <c r="E136" s="6">
        <f t="shared" si="257"/>
        <v>7.9837600000000011</v>
      </c>
      <c r="F136" s="80" t="str">
        <f t="shared" si="256"/>
        <v>90 Quant K2O</v>
      </c>
      <c r="G136" s="13" t="s">
        <v>13</v>
      </c>
      <c r="H136" s="5">
        <v>0.02</v>
      </c>
      <c r="I136" s="8">
        <f t="shared" si="258"/>
        <v>1.84E-2</v>
      </c>
    </row>
    <row r="137" spans="1:10" x14ac:dyDescent="0.25">
      <c r="A137" s="78">
        <f t="shared" si="259"/>
        <v>90</v>
      </c>
      <c r="B137" s="82" t="str">
        <f t="shared" si="260"/>
        <v>90 semi NiO</v>
      </c>
      <c r="C137" s="4" t="s">
        <v>11</v>
      </c>
      <c r="D137" s="5">
        <v>9.9000000000000005E-2</v>
      </c>
      <c r="E137" s="6">
        <f t="shared" si="257"/>
        <v>9.1080000000000008E-2</v>
      </c>
      <c r="F137" s="80" t="str">
        <f t="shared" si="256"/>
        <v>90 Quant P2O5</v>
      </c>
      <c r="G137" s="13" t="s">
        <v>35</v>
      </c>
      <c r="H137" s="5">
        <v>6.0000000000000001E-3</v>
      </c>
      <c r="I137" s="8">
        <f t="shared" si="258"/>
        <v>5.5200000000000006E-3</v>
      </c>
    </row>
    <row r="138" spans="1:10" x14ac:dyDescent="0.25">
      <c r="A138" s="78">
        <f t="shared" si="259"/>
        <v>90</v>
      </c>
      <c r="B138" s="82" t="str">
        <f t="shared" si="260"/>
        <v>90 semi LOI</v>
      </c>
      <c r="C138" s="4" t="s">
        <v>12</v>
      </c>
      <c r="D138" s="23">
        <v>8</v>
      </c>
      <c r="E138" s="6"/>
      <c r="F138" s="80" t="str">
        <f t="shared" si="256"/>
        <v>90 Quant LOI</v>
      </c>
      <c r="G138" s="4" t="s">
        <v>12</v>
      </c>
      <c r="H138" s="5">
        <v>8</v>
      </c>
      <c r="I138" s="6"/>
    </row>
    <row r="139" spans="1:10" x14ac:dyDescent="0.25">
      <c r="A139" s="78">
        <f t="shared" si="259"/>
        <v>90</v>
      </c>
      <c r="B139" s="82" t="str">
        <f t="shared" si="260"/>
        <v xml:space="preserve">90 semi </v>
      </c>
      <c r="F139" s="80" t="str">
        <f t="shared" si="256"/>
        <v xml:space="preserve">90 Quant </v>
      </c>
    </row>
    <row r="140" spans="1:10" x14ac:dyDescent="0.25">
      <c r="A140" s="78">
        <f t="shared" si="259"/>
        <v>90</v>
      </c>
      <c r="B140" s="82" t="str">
        <f t="shared" si="260"/>
        <v xml:space="preserve">90 semi </v>
      </c>
      <c r="F140" s="80" t="str">
        <f t="shared" si="256"/>
        <v xml:space="preserve">90 Quant </v>
      </c>
    </row>
    <row r="141" spans="1:10" x14ac:dyDescent="0.25">
      <c r="A141" s="78">
        <f>A140+10</f>
        <v>100</v>
      </c>
      <c r="B141" s="82" t="str">
        <f t="shared" si="260"/>
        <v>100 semi Simi-Quantification of sample: CMIB 7B 100</v>
      </c>
      <c r="C141" s="89" t="s">
        <v>79</v>
      </c>
      <c r="D141" s="90"/>
      <c r="E141" s="91"/>
      <c r="F141" s="80" t="str">
        <f t="shared" si="256"/>
        <v>100 Quant Quantification of sample: CMIB 7B 100</v>
      </c>
      <c r="G141" s="89" t="s">
        <v>259</v>
      </c>
      <c r="H141" s="90"/>
      <c r="I141" s="91"/>
    </row>
    <row r="142" spans="1:10" x14ac:dyDescent="0.25">
      <c r="A142" s="78">
        <f t="shared" si="259"/>
        <v>100</v>
      </c>
      <c r="B142" s="82" t="str">
        <f t="shared" si="260"/>
        <v>100 semi Elements</v>
      </c>
      <c r="C142" s="2" t="s">
        <v>0</v>
      </c>
      <c r="D142" s="3" t="s">
        <v>1</v>
      </c>
      <c r="E142" s="2" t="s">
        <v>2</v>
      </c>
      <c r="F142" s="80" t="str">
        <f t="shared" si="256"/>
        <v>100 Quant Elements</v>
      </c>
      <c r="G142" s="2" t="s">
        <v>0</v>
      </c>
      <c r="H142" s="3" t="s">
        <v>1</v>
      </c>
      <c r="I142" s="2" t="s">
        <v>2</v>
      </c>
    </row>
    <row r="143" spans="1:10" x14ac:dyDescent="0.25">
      <c r="A143" s="78">
        <f t="shared" si="259"/>
        <v>100</v>
      </c>
      <c r="B143" s="82" t="str">
        <f t="shared" si="260"/>
        <v>100 semi Na2O</v>
      </c>
      <c r="C143" s="4" t="s">
        <v>26</v>
      </c>
      <c r="D143" s="5">
        <v>1.022</v>
      </c>
      <c r="E143" s="6">
        <f>D143*(100-D$153)/100</f>
        <v>0.99134</v>
      </c>
      <c r="F143" s="80" t="str">
        <f t="shared" si="256"/>
        <v>100 Quant SiO2</v>
      </c>
      <c r="G143" s="13" t="s">
        <v>5</v>
      </c>
      <c r="H143" s="5">
        <v>38.185000000000002</v>
      </c>
      <c r="I143" s="38">
        <f>H143*(100-H$153)/100</f>
        <v>37.039450000000002</v>
      </c>
      <c r="J143" s="15"/>
    </row>
    <row r="144" spans="1:10" x14ac:dyDescent="0.25">
      <c r="A144" s="78">
        <f t="shared" si="259"/>
        <v>100</v>
      </c>
      <c r="B144" s="82" t="str">
        <f t="shared" si="260"/>
        <v>100 semi MgO</v>
      </c>
      <c r="C144" s="4" t="s">
        <v>3</v>
      </c>
      <c r="D144" s="5">
        <v>11.87</v>
      </c>
      <c r="E144" s="6">
        <f t="shared" ref="E144:E152" si="261">D144*(100-D$153)/100</f>
        <v>11.5139</v>
      </c>
      <c r="F144" s="80" t="str">
        <f t="shared" si="256"/>
        <v>100 Quant TiO2</v>
      </c>
      <c r="G144" s="13" t="s">
        <v>7</v>
      </c>
      <c r="H144" s="5">
        <v>4.8000000000000001E-2</v>
      </c>
      <c r="I144" s="38">
        <f t="shared" ref="I144:I152" si="262">H144*(100-H$153)/100</f>
        <v>4.6559999999999997E-2</v>
      </c>
    </row>
    <row r="145" spans="1:9" x14ac:dyDescent="0.25">
      <c r="A145" s="78">
        <f t="shared" si="259"/>
        <v>100</v>
      </c>
      <c r="B145" s="82" t="str">
        <f t="shared" si="260"/>
        <v>100 semi Al2O3</v>
      </c>
      <c r="C145" s="4" t="s">
        <v>4</v>
      </c>
      <c r="D145" s="5">
        <v>18.649999999999999</v>
      </c>
      <c r="E145" s="6">
        <f t="shared" si="261"/>
        <v>18.090499999999999</v>
      </c>
      <c r="F145" s="80" t="str">
        <f t="shared" si="256"/>
        <v>100 Quant Al2O3</v>
      </c>
      <c r="G145" s="13" t="s">
        <v>4</v>
      </c>
      <c r="H145" s="5">
        <v>47.97</v>
      </c>
      <c r="I145" s="38">
        <f t="shared" si="262"/>
        <v>46.530900000000003</v>
      </c>
    </row>
    <row r="146" spans="1:9" x14ac:dyDescent="0.25">
      <c r="A146" s="78">
        <f t="shared" si="259"/>
        <v>100</v>
      </c>
      <c r="B146" s="82" t="str">
        <f t="shared" si="260"/>
        <v>100 semi SiO2</v>
      </c>
      <c r="C146" s="4" t="s">
        <v>5</v>
      </c>
      <c r="D146" s="5">
        <v>43.26</v>
      </c>
      <c r="E146" s="6">
        <f t="shared" si="261"/>
        <v>41.962200000000003</v>
      </c>
      <c r="F146" s="80" t="str">
        <f t="shared" si="256"/>
        <v>100 Quant Fe2O3</v>
      </c>
      <c r="G146" s="13" t="s">
        <v>10</v>
      </c>
      <c r="H146" s="5">
        <v>1.2749999999999999</v>
      </c>
      <c r="I146" s="38">
        <f t="shared" si="262"/>
        <v>1.23675</v>
      </c>
    </row>
    <row r="147" spans="1:9" x14ac:dyDescent="0.25">
      <c r="A147" s="78">
        <f t="shared" si="259"/>
        <v>100</v>
      </c>
      <c r="B147" s="82" t="str">
        <f t="shared" si="260"/>
        <v>100 semi CaO</v>
      </c>
      <c r="C147" s="4" t="s">
        <v>6</v>
      </c>
      <c r="D147" s="5">
        <v>17.190000000000001</v>
      </c>
      <c r="E147" s="6">
        <f t="shared" si="261"/>
        <v>16.674300000000002</v>
      </c>
      <c r="F147" s="80" t="str">
        <f t="shared" si="256"/>
        <v>100 Quant MnO</v>
      </c>
      <c r="G147" s="13" t="s">
        <v>9</v>
      </c>
      <c r="H147" s="5">
        <v>2.6509999999999998</v>
      </c>
      <c r="I147" s="38">
        <f t="shared" si="262"/>
        <v>2.5714699999999997</v>
      </c>
    </row>
    <row r="148" spans="1:9" x14ac:dyDescent="0.25">
      <c r="A148" s="78">
        <f t="shared" si="259"/>
        <v>100</v>
      </c>
      <c r="B148" s="82" t="str">
        <f t="shared" si="260"/>
        <v>100 semi TiO2</v>
      </c>
      <c r="C148" s="4" t="s">
        <v>7</v>
      </c>
      <c r="D148" s="5">
        <v>0.26069999999999999</v>
      </c>
      <c r="E148" s="6">
        <f t="shared" si="261"/>
        <v>0.25287900000000002</v>
      </c>
      <c r="F148" s="80" t="str">
        <f t="shared" si="256"/>
        <v>100 Quant MgO</v>
      </c>
      <c r="G148" s="13" t="s">
        <v>3</v>
      </c>
      <c r="H148" s="5">
        <v>2.1</v>
      </c>
      <c r="I148" s="38">
        <f t="shared" si="262"/>
        <v>2.0370000000000004</v>
      </c>
    </row>
    <row r="149" spans="1:9" x14ac:dyDescent="0.25">
      <c r="A149" s="78">
        <f t="shared" si="259"/>
        <v>100</v>
      </c>
      <c r="B149" s="82" t="str">
        <f t="shared" si="260"/>
        <v>100 semi Cr2O3</v>
      </c>
      <c r="C149" s="4" t="s">
        <v>8</v>
      </c>
      <c r="D149" s="5">
        <v>0.10390000000000001</v>
      </c>
      <c r="E149" s="6">
        <f t="shared" si="261"/>
        <v>0.10078300000000001</v>
      </c>
      <c r="F149" s="80" t="str">
        <f t="shared" si="256"/>
        <v>100 Quant CaO</v>
      </c>
      <c r="G149" s="13" t="s">
        <v>6</v>
      </c>
      <c r="H149" s="5">
        <v>10.449</v>
      </c>
      <c r="I149" s="38">
        <f t="shared" si="262"/>
        <v>10.135529999999999</v>
      </c>
    </row>
    <row r="150" spans="1:9" x14ac:dyDescent="0.25">
      <c r="A150" s="78">
        <f t="shared" si="259"/>
        <v>100</v>
      </c>
      <c r="B150" s="82" t="str">
        <f t="shared" si="260"/>
        <v>100 semi MnO</v>
      </c>
      <c r="C150" s="4" t="s">
        <v>9</v>
      </c>
      <c r="D150" s="5">
        <v>0.13550000000000001</v>
      </c>
      <c r="E150" s="6">
        <f t="shared" si="261"/>
        <v>0.13143500000000002</v>
      </c>
      <c r="F150" s="80" t="str">
        <f t="shared" si="256"/>
        <v>100 Quant Na2O</v>
      </c>
      <c r="G150" s="13" t="s">
        <v>26</v>
      </c>
      <c r="H150" s="5">
        <v>-2.6469999999999998</v>
      </c>
      <c r="I150" s="38">
        <f t="shared" si="262"/>
        <v>-2.5675899999999996</v>
      </c>
    </row>
    <row r="151" spans="1:9" x14ac:dyDescent="0.25">
      <c r="A151" s="78">
        <f t="shared" si="259"/>
        <v>100</v>
      </c>
      <c r="B151" s="82" t="str">
        <f t="shared" si="260"/>
        <v>100 semi Fe2O3</v>
      </c>
      <c r="C151" s="4" t="s">
        <v>10</v>
      </c>
      <c r="D151" s="5">
        <v>7.4560000000000004</v>
      </c>
      <c r="E151" s="6">
        <f t="shared" si="261"/>
        <v>7.2323200000000005</v>
      </c>
      <c r="F151" s="80" t="str">
        <f t="shared" si="256"/>
        <v>100 Quant K2O</v>
      </c>
      <c r="G151" s="13" t="s">
        <v>13</v>
      </c>
      <c r="H151" s="5">
        <v>1.2999999999999999E-2</v>
      </c>
      <c r="I151" s="38">
        <f t="shared" si="262"/>
        <v>1.261E-2</v>
      </c>
    </row>
    <row r="152" spans="1:9" x14ac:dyDescent="0.25">
      <c r="A152" s="78">
        <f t="shared" si="259"/>
        <v>100</v>
      </c>
      <c r="B152" s="82" t="str">
        <f t="shared" si="260"/>
        <v>100 semi NiO</v>
      </c>
      <c r="C152" s="4" t="s">
        <v>11</v>
      </c>
      <c r="D152" s="5">
        <v>5.5390000000000002E-2</v>
      </c>
      <c r="E152" s="6">
        <f t="shared" si="261"/>
        <v>5.3728300000000007E-2</v>
      </c>
      <c r="F152" s="80" t="str">
        <f t="shared" si="256"/>
        <v>100 Quant P2O5</v>
      </c>
      <c r="G152" s="13" t="s">
        <v>35</v>
      </c>
      <c r="H152" s="5">
        <v>-4.4999999999999998E-2</v>
      </c>
      <c r="I152" s="38">
        <f t="shared" si="262"/>
        <v>-4.3650000000000001E-2</v>
      </c>
    </row>
    <row r="153" spans="1:9" x14ac:dyDescent="0.25">
      <c r="A153" s="78">
        <f t="shared" si="259"/>
        <v>100</v>
      </c>
      <c r="B153" s="82" t="str">
        <f t="shared" si="260"/>
        <v>100 semi LOI</v>
      </c>
      <c r="C153" s="4" t="s">
        <v>12</v>
      </c>
      <c r="D153" s="23">
        <v>3</v>
      </c>
      <c r="E153" s="6"/>
      <c r="F153" s="80" t="str">
        <f t="shared" si="256"/>
        <v>100 Quant LOI</v>
      </c>
      <c r="G153" s="4" t="s">
        <v>12</v>
      </c>
      <c r="H153" s="5">
        <v>3</v>
      </c>
      <c r="I153" s="6"/>
    </row>
    <row r="154" spans="1:9" x14ac:dyDescent="0.25">
      <c r="A154" s="78">
        <f t="shared" si="259"/>
        <v>100</v>
      </c>
      <c r="B154" s="82" t="str">
        <f t="shared" si="260"/>
        <v xml:space="preserve">100 semi </v>
      </c>
      <c r="F154" s="80" t="str">
        <f t="shared" si="256"/>
        <v xml:space="preserve">100 Quant </v>
      </c>
    </row>
    <row r="155" spans="1:9" x14ac:dyDescent="0.25">
      <c r="A155" s="78">
        <f t="shared" si="259"/>
        <v>100</v>
      </c>
      <c r="B155" s="82" t="str">
        <f t="shared" si="260"/>
        <v xml:space="preserve">100 semi </v>
      </c>
      <c r="F155" s="80" t="str">
        <f t="shared" si="256"/>
        <v xml:space="preserve">100 Quant </v>
      </c>
    </row>
    <row r="156" spans="1:9" x14ac:dyDescent="0.25">
      <c r="A156" s="78">
        <f>A155+10</f>
        <v>110</v>
      </c>
      <c r="B156" s="82" t="str">
        <f t="shared" si="260"/>
        <v>110 semi Simi-Quantification of sample: CMIB 7B 110</v>
      </c>
      <c r="C156" s="89" t="s">
        <v>80</v>
      </c>
      <c r="D156" s="90"/>
      <c r="E156" s="91"/>
      <c r="F156" s="80" t="str">
        <f t="shared" si="256"/>
        <v>110 Quant Quantification of sample: CMIB 7B 110</v>
      </c>
      <c r="G156" s="89" t="s">
        <v>260</v>
      </c>
      <c r="H156" s="90"/>
      <c r="I156" s="91"/>
    </row>
    <row r="157" spans="1:9" x14ac:dyDescent="0.25">
      <c r="A157" s="78">
        <f t="shared" si="259"/>
        <v>110</v>
      </c>
      <c r="B157" s="82" t="str">
        <f t="shared" si="260"/>
        <v>110 semi Elements</v>
      </c>
      <c r="C157" s="2" t="s">
        <v>0</v>
      </c>
      <c r="D157" s="3" t="s">
        <v>1</v>
      </c>
      <c r="E157" s="2" t="s">
        <v>2</v>
      </c>
      <c r="F157" s="80" t="str">
        <f t="shared" si="256"/>
        <v>110 Quant Elements</v>
      </c>
      <c r="G157" s="2" t="s">
        <v>0</v>
      </c>
      <c r="H157" s="3" t="s">
        <v>1</v>
      </c>
      <c r="I157" s="2" t="s">
        <v>2</v>
      </c>
    </row>
    <row r="158" spans="1:9" x14ac:dyDescent="0.25">
      <c r="A158" s="78">
        <f t="shared" si="259"/>
        <v>110</v>
      </c>
      <c r="B158" s="82" t="str">
        <f t="shared" si="260"/>
        <v>110 semi Na2O</v>
      </c>
      <c r="C158" s="4" t="s">
        <v>26</v>
      </c>
      <c r="D158" s="5">
        <v>1.7689999999999999</v>
      </c>
      <c r="E158" s="6">
        <f>D158*(100-D$169)/100</f>
        <v>1.7336199999999999</v>
      </c>
      <c r="F158" s="80" t="str">
        <f t="shared" si="256"/>
        <v>110 Quant SiO2</v>
      </c>
      <c r="G158" s="13" t="s">
        <v>5</v>
      </c>
      <c r="H158" s="5">
        <v>14.568</v>
      </c>
      <c r="I158" s="38">
        <f>H158*(100-H$168)/100</f>
        <v>14.27664</v>
      </c>
    </row>
    <row r="159" spans="1:9" x14ac:dyDescent="0.25">
      <c r="A159" s="78">
        <f t="shared" si="259"/>
        <v>110</v>
      </c>
      <c r="B159" s="82" t="str">
        <f t="shared" si="260"/>
        <v>110 semi MgO</v>
      </c>
      <c r="C159" s="4" t="s">
        <v>3</v>
      </c>
      <c r="D159" s="5">
        <v>7.2389999999999999</v>
      </c>
      <c r="E159" s="6">
        <f t="shared" ref="E159:E168" si="263">D159*(100-D$169)/100</f>
        <v>7.09422</v>
      </c>
      <c r="F159" s="80" t="str">
        <f t="shared" si="256"/>
        <v>110 Quant TiO2</v>
      </c>
      <c r="G159" s="13" t="s">
        <v>7</v>
      </c>
      <c r="H159" s="5">
        <v>5.7629999999999999</v>
      </c>
      <c r="I159" s="38">
        <f t="shared" ref="I159:I167" si="264">H159*(100-H$168)/100</f>
        <v>5.6477399999999998</v>
      </c>
    </row>
    <row r="160" spans="1:9" x14ac:dyDescent="0.25">
      <c r="A160" s="78">
        <f t="shared" si="259"/>
        <v>110</v>
      </c>
      <c r="B160" s="82" t="str">
        <f t="shared" si="260"/>
        <v>110 semi Al2O3</v>
      </c>
      <c r="C160" s="4" t="s">
        <v>4</v>
      </c>
      <c r="D160" s="5">
        <v>23.45</v>
      </c>
      <c r="E160" s="6">
        <f t="shared" si="263"/>
        <v>22.980999999999998</v>
      </c>
      <c r="F160" s="80" t="str">
        <f t="shared" si="256"/>
        <v>110 Quant Al2O3</v>
      </c>
      <c r="G160" s="13" t="s">
        <v>4</v>
      </c>
      <c r="H160" s="5">
        <v>63.555</v>
      </c>
      <c r="I160" s="38">
        <f t="shared" si="264"/>
        <v>62.283900000000003</v>
      </c>
    </row>
    <row r="161" spans="1:10" x14ac:dyDescent="0.25">
      <c r="A161" s="78">
        <f t="shared" si="259"/>
        <v>110</v>
      </c>
      <c r="B161" s="82" t="str">
        <f t="shared" si="260"/>
        <v>110 semi SiO2</v>
      </c>
      <c r="C161" s="4" t="s">
        <v>5</v>
      </c>
      <c r="D161" s="5">
        <v>43.86</v>
      </c>
      <c r="E161" s="6">
        <f t="shared" si="263"/>
        <v>42.982799999999997</v>
      </c>
      <c r="F161" s="80" t="str">
        <f t="shared" si="256"/>
        <v>110 Quant Fe2O3</v>
      </c>
      <c r="G161" s="13" t="s">
        <v>10</v>
      </c>
      <c r="H161" s="5">
        <v>7.3159999999999998</v>
      </c>
      <c r="I161" s="38">
        <f t="shared" si="264"/>
        <v>7.1696799999999996</v>
      </c>
      <c r="J161" s="15"/>
    </row>
    <row r="162" spans="1:10" x14ac:dyDescent="0.25">
      <c r="A162" s="78">
        <f t="shared" si="259"/>
        <v>110</v>
      </c>
      <c r="B162" s="82" t="str">
        <f t="shared" si="260"/>
        <v>110 semi K2O</v>
      </c>
      <c r="C162" s="4" t="s">
        <v>13</v>
      </c>
      <c r="D162" s="5">
        <v>3.7929999999999998E-2</v>
      </c>
      <c r="E162" s="6">
        <f t="shared" si="263"/>
        <v>3.7171399999999993E-2</v>
      </c>
      <c r="F162" s="80" t="str">
        <f t="shared" si="256"/>
        <v>110 Quant MnO</v>
      </c>
      <c r="G162" s="13" t="s">
        <v>9</v>
      </c>
      <c r="H162" s="5">
        <v>1.556</v>
      </c>
      <c r="I162" s="38">
        <f t="shared" si="264"/>
        <v>1.52488</v>
      </c>
    </row>
    <row r="163" spans="1:10" x14ac:dyDescent="0.25">
      <c r="A163" s="78">
        <f t="shared" si="259"/>
        <v>110</v>
      </c>
      <c r="B163" s="82" t="str">
        <f t="shared" si="260"/>
        <v>110 semi CaO</v>
      </c>
      <c r="C163" s="4" t="s">
        <v>6</v>
      </c>
      <c r="D163" s="5">
        <v>17.23</v>
      </c>
      <c r="E163" s="6">
        <f t="shared" si="263"/>
        <v>16.885400000000001</v>
      </c>
      <c r="F163" s="80" t="str">
        <f t="shared" si="256"/>
        <v>110 Quant MgO</v>
      </c>
      <c r="G163" s="13" t="s">
        <v>3</v>
      </c>
      <c r="H163" s="5">
        <v>-18.175000000000001</v>
      </c>
      <c r="I163" s="38">
        <f t="shared" si="264"/>
        <v>-17.811500000000002</v>
      </c>
    </row>
    <row r="164" spans="1:10" x14ac:dyDescent="0.25">
      <c r="A164" s="78">
        <f t="shared" si="259"/>
        <v>110</v>
      </c>
      <c r="B164" s="82" t="str">
        <f t="shared" si="260"/>
        <v>110 semi TiO2</v>
      </c>
      <c r="C164" s="4" t="s">
        <v>7</v>
      </c>
      <c r="D164" s="5">
        <v>0.2218</v>
      </c>
      <c r="E164" s="6">
        <f t="shared" si="263"/>
        <v>0.217364</v>
      </c>
      <c r="F164" s="80" t="str">
        <f t="shared" si="256"/>
        <v>110 Quant CaO</v>
      </c>
      <c r="G164" s="13" t="s">
        <v>6</v>
      </c>
      <c r="H164" s="5">
        <v>-0.46100000000000002</v>
      </c>
      <c r="I164" s="38">
        <f t="shared" si="264"/>
        <v>-0.45178000000000007</v>
      </c>
    </row>
    <row r="165" spans="1:10" x14ac:dyDescent="0.25">
      <c r="A165" s="78">
        <f t="shared" si="259"/>
        <v>110</v>
      </c>
      <c r="B165" s="82" t="str">
        <f t="shared" si="260"/>
        <v>110 semi Cr2O3</v>
      </c>
      <c r="C165" s="4" t="s">
        <v>8</v>
      </c>
      <c r="D165" s="5">
        <v>0.1026</v>
      </c>
      <c r="E165" s="6">
        <f t="shared" si="263"/>
        <v>0.100548</v>
      </c>
      <c r="F165" s="80" t="str">
        <f t="shared" si="256"/>
        <v>110 Quant Na2O</v>
      </c>
      <c r="G165" s="13" t="s">
        <v>26</v>
      </c>
      <c r="H165" s="5">
        <v>13.226000000000001</v>
      </c>
      <c r="I165" s="38">
        <f t="shared" si="264"/>
        <v>12.961480000000002</v>
      </c>
    </row>
    <row r="166" spans="1:10" x14ac:dyDescent="0.25">
      <c r="A166" s="78">
        <f t="shared" si="259"/>
        <v>110</v>
      </c>
      <c r="B166" s="82" t="str">
        <f t="shared" si="260"/>
        <v>110 semi MnO</v>
      </c>
      <c r="C166" s="4" t="s">
        <v>9</v>
      </c>
      <c r="D166" s="5">
        <v>9.5589999999999994E-2</v>
      </c>
      <c r="E166" s="6">
        <f t="shared" si="263"/>
        <v>9.3678200000000003E-2</v>
      </c>
      <c r="F166" s="80" t="str">
        <f t="shared" si="256"/>
        <v>110 Quant K2O</v>
      </c>
      <c r="G166" s="13" t="s">
        <v>13</v>
      </c>
      <c r="H166" s="5">
        <v>-0.40899999999999997</v>
      </c>
      <c r="I166" s="38">
        <f t="shared" si="264"/>
        <v>-0.40082000000000001</v>
      </c>
    </row>
    <row r="167" spans="1:10" x14ac:dyDescent="0.25">
      <c r="A167" s="78">
        <f t="shared" si="259"/>
        <v>110</v>
      </c>
      <c r="B167" s="82" t="str">
        <f t="shared" si="260"/>
        <v>110 semi Fe2O3</v>
      </c>
      <c r="C167" s="4" t="s">
        <v>10</v>
      </c>
      <c r="D167" s="5">
        <v>5.9329999999999998</v>
      </c>
      <c r="E167" s="6">
        <f t="shared" si="263"/>
        <v>5.8143399999999996</v>
      </c>
      <c r="F167" s="80" t="str">
        <f t="shared" si="256"/>
        <v>110 Quant P2O5</v>
      </c>
      <c r="G167" s="13" t="s">
        <v>35</v>
      </c>
      <c r="H167" s="5">
        <v>13.061</v>
      </c>
      <c r="I167" s="38">
        <f t="shared" si="264"/>
        <v>12.79978</v>
      </c>
    </row>
    <row r="168" spans="1:10" x14ac:dyDescent="0.25">
      <c r="A168" s="78">
        <f t="shared" si="259"/>
        <v>110</v>
      </c>
      <c r="B168" s="82" t="str">
        <f t="shared" si="260"/>
        <v>110 semi NiO</v>
      </c>
      <c r="C168" s="4" t="s">
        <v>11</v>
      </c>
      <c r="D168" s="5">
        <v>5.7099999999999998E-2</v>
      </c>
      <c r="E168" s="6">
        <f t="shared" si="263"/>
        <v>5.5957999999999994E-2</v>
      </c>
      <c r="F168" s="80" t="str">
        <f t="shared" si="256"/>
        <v>110 Quant LOI</v>
      </c>
      <c r="G168" s="4" t="s">
        <v>12</v>
      </c>
      <c r="H168" s="23">
        <v>2</v>
      </c>
      <c r="I168" s="45"/>
    </row>
    <row r="169" spans="1:10" x14ac:dyDescent="0.25">
      <c r="A169" s="78">
        <f t="shared" si="259"/>
        <v>110</v>
      </c>
      <c r="B169" s="82" t="str">
        <f t="shared" si="260"/>
        <v>110 semi LOI</v>
      </c>
      <c r="C169" s="4" t="s">
        <v>12</v>
      </c>
      <c r="D169" s="23">
        <v>2</v>
      </c>
      <c r="E169" s="6"/>
      <c r="F169" s="80" t="str">
        <f t="shared" si="256"/>
        <v xml:space="preserve">110 Quant </v>
      </c>
    </row>
    <row r="170" spans="1:10" x14ac:dyDescent="0.25">
      <c r="A170" s="78">
        <f t="shared" si="259"/>
        <v>110</v>
      </c>
      <c r="B170" s="82" t="str">
        <f t="shared" si="260"/>
        <v xml:space="preserve">110 semi </v>
      </c>
      <c r="F170" s="80" t="str">
        <f t="shared" si="256"/>
        <v xml:space="preserve">110 Quant </v>
      </c>
    </row>
    <row r="171" spans="1:10" x14ac:dyDescent="0.25">
      <c r="A171" s="78">
        <f t="shared" si="259"/>
        <v>110</v>
      </c>
      <c r="B171" s="82" t="str">
        <f t="shared" si="260"/>
        <v xml:space="preserve">110 semi </v>
      </c>
      <c r="F171" s="80" t="str">
        <f t="shared" si="256"/>
        <v xml:space="preserve">110 Quant </v>
      </c>
    </row>
    <row r="172" spans="1:10" x14ac:dyDescent="0.25">
      <c r="A172" s="78">
        <f>A171+10</f>
        <v>120</v>
      </c>
      <c r="B172" s="82" t="str">
        <f t="shared" si="260"/>
        <v>120 semi Simi-Quantification of sample: CMIB 7B 120</v>
      </c>
      <c r="C172" s="89" t="s">
        <v>81</v>
      </c>
      <c r="D172" s="90"/>
      <c r="E172" s="91"/>
      <c r="F172" s="80" t="str">
        <f t="shared" si="256"/>
        <v>120 Quant Quantification of sample: CMIB 7B 120</v>
      </c>
      <c r="G172" s="89" t="s">
        <v>261</v>
      </c>
      <c r="H172" s="90"/>
      <c r="I172" s="91"/>
    </row>
    <row r="173" spans="1:10" x14ac:dyDescent="0.25">
      <c r="A173" s="78">
        <f t="shared" si="259"/>
        <v>120</v>
      </c>
      <c r="B173" s="82" t="str">
        <f t="shared" si="260"/>
        <v>120 semi Elements</v>
      </c>
      <c r="C173" s="2" t="s">
        <v>0</v>
      </c>
      <c r="D173" s="3" t="s">
        <v>1</v>
      </c>
      <c r="E173" s="2" t="s">
        <v>2</v>
      </c>
      <c r="F173" s="80" t="str">
        <f t="shared" si="256"/>
        <v>120 Quant Elements</v>
      </c>
      <c r="G173" s="2" t="s">
        <v>0</v>
      </c>
      <c r="H173" s="3" t="s">
        <v>1</v>
      </c>
      <c r="I173" s="2" t="s">
        <v>2</v>
      </c>
      <c r="J173" s="16"/>
    </row>
    <row r="174" spans="1:10" x14ac:dyDescent="0.25">
      <c r="A174" s="78">
        <f t="shared" si="259"/>
        <v>120</v>
      </c>
      <c r="B174" s="82" t="str">
        <f t="shared" si="260"/>
        <v>120 semi Na2O</v>
      </c>
      <c r="C174" s="4" t="s">
        <v>26</v>
      </c>
      <c r="D174" s="5">
        <v>1.2829999999999999</v>
      </c>
      <c r="E174" s="6">
        <f>D174*(100-D$184)/100</f>
        <v>1.2573399999999999</v>
      </c>
      <c r="F174" s="80" t="str">
        <f t="shared" si="256"/>
        <v>120 Quant SiO2</v>
      </c>
      <c r="G174" s="13" t="s">
        <v>5</v>
      </c>
      <c r="H174" s="5">
        <v>49.658000000000001</v>
      </c>
      <c r="I174" s="38">
        <f>H174*(100-H$184)/100</f>
        <v>48.664840000000005</v>
      </c>
    </row>
    <row r="175" spans="1:10" x14ac:dyDescent="0.25">
      <c r="A175" s="78">
        <f t="shared" si="259"/>
        <v>120</v>
      </c>
      <c r="B175" s="82" t="str">
        <f t="shared" si="260"/>
        <v>120 semi MgO</v>
      </c>
      <c r="C175" s="4" t="s">
        <v>3</v>
      </c>
      <c r="D175" s="5">
        <v>8.7230000000000008</v>
      </c>
      <c r="E175" s="6">
        <f t="shared" ref="E175:E183" si="265">D175*(100-D$184)/100</f>
        <v>8.5485400000000009</v>
      </c>
      <c r="F175" s="80" t="str">
        <f t="shared" si="256"/>
        <v>120 Quant TiO2</v>
      </c>
      <c r="G175" s="13" t="s">
        <v>7</v>
      </c>
      <c r="H175" s="5">
        <v>0.26</v>
      </c>
      <c r="I175" s="38">
        <f t="shared" ref="I175:I183" si="266">H175*(100-H$184)/100</f>
        <v>0.25480000000000003</v>
      </c>
    </row>
    <row r="176" spans="1:10" x14ac:dyDescent="0.25">
      <c r="A176" s="78">
        <f t="shared" si="259"/>
        <v>120</v>
      </c>
      <c r="B176" s="82" t="str">
        <f t="shared" si="260"/>
        <v>120 semi Al2O3</v>
      </c>
      <c r="C176" s="4" t="s">
        <v>4</v>
      </c>
      <c r="D176" s="5">
        <v>20.94</v>
      </c>
      <c r="E176" s="6">
        <f t="shared" si="265"/>
        <v>20.521200000000004</v>
      </c>
      <c r="F176" s="80" t="str">
        <f t="shared" si="256"/>
        <v>120 Quant Al2O3</v>
      </c>
      <c r="G176" s="13" t="s">
        <v>4</v>
      </c>
      <c r="H176" s="5">
        <v>19.71</v>
      </c>
      <c r="I176" s="38">
        <f t="shared" si="266"/>
        <v>19.315800000000003</v>
      </c>
    </row>
    <row r="177" spans="1:10" x14ac:dyDescent="0.25">
      <c r="A177" s="78">
        <f t="shared" si="259"/>
        <v>120</v>
      </c>
      <c r="B177" s="82" t="str">
        <f t="shared" si="260"/>
        <v>120 semi SiO2</v>
      </c>
      <c r="C177" s="4" t="s">
        <v>5</v>
      </c>
      <c r="D177" s="5">
        <v>43.83</v>
      </c>
      <c r="E177" s="6">
        <f t="shared" si="265"/>
        <v>42.953400000000002</v>
      </c>
      <c r="F177" s="80" t="str">
        <f t="shared" si="256"/>
        <v>120 Quant Fe2O3</v>
      </c>
      <c r="G177" s="13" t="s">
        <v>10</v>
      </c>
      <c r="H177" s="5">
        <v>5.1660000000000004</v>
      </c>
      <c r="I177" s="38">
        <f t="shared" si="266"/>
        <v>5.0626800000000003</v>
      </c>
    </row>
    <row r="178" spans="1:10" x14ac:dyDescent="0.25">
      <c r="A178" s="78">
        <f t="shared" si="259"/>
        <v>120</v>
      </c>
      <c r="B178" s="82" t="str">
        <f t="shared" si="260"/>
        <v>120 semi CaO</v>
      </c>
      <c r="C178" s="4" t="s">
        <v>6</v>
      </c>
      <c r="D178" s="5">
        <v>17.600000000000001</v>
      </c>
      <c r="E178" s="6">
        <f t="shared" si="265"/>
        <v>17.248000000000001</v>
      </c>
      <c r="F178" s="80" t="str">
        <f t="shared" si="256"/>
        <v>120 Quant MnO</v>
      </c>
      <c r="G178" s="13" t="s">
        <v>9</v>
      </c>
      <c r="H178" s="5">
        <v>0.109</v>
      </c>
      <c r="I178" s="38">
        <f t="shared" si="266"/>
        <v>0.10682</v>
      </c>
    </row>
    <row r="179" spans="1:10" x14ac:dyDescent="0.25">
      <c r="A179" s="78">
        <f t="shared" si="259"/>
        <v>120</v>
      </c>
      <c r="B179" s="82" t="str">
        <f t="shared" si="260"/>
        <v>120 semi TiO2</v>
      </c>
      <c r="C179" s="4" t="s">
        <v>7</v>
      </c>
      <c r="D179" s="5">
        <v>0.24279999999999999</v>
      </c>
      <c r="E179" s="6">
        <f t="shared" si="265"/>
        <v>0.23794399999999999</v>
      </c>
      <c r="F179" s="80" t="str">
        <f t="shared" si="256"/>
        <v>120 Quant MgO</v>
      </c>
      <c r="G179" s="13" t="s">
        <v>3</v>
      </c>
      <c r="H179" s="5">
        <v>7.5359999999999996</v>
      </c>
      <c r="I179" s="38">
        <f t="shared" si="266"/>
        <v>7.385279999999999</v>
      </c>
    </row>
    <row r="180" spans="1:10" x14ac:dyDescent="0.25">
      <c r="A180" s="78">
        <f t="shared" si="259"/>
        <v>120</v>
      </c>
      <c r="B180" s="82" t="str">
        <f t="shared" si="260"/>
        <v>120 semi Cr2O3</v>
      </c>
      <c r="C180" s="4" t="s">
        <v>8</v>
      </c>
      <c r="D180" s="5">
        <v>0.1016</v>
      </c>
      <c r="E180" s="6">
        <f t="shared" si="265"/>
        <v>9.956799999999999E-2</v>
      </c>
      <c r="F180" s="80" t="str">
        <f t="shared" si="256"/>
        <v>120 Quant CaO</v>
      </c>
      <c r="G180" s="13" t="s">
        <v>6</v>
      </c>
      <c r="H180" s="5">
        <v>17.574999999999999</v>
      </c>
      <c r="I180" s="38">
        <f t="shared" si="266"/>
        <v>17.223499999999998</v>
      </c>
    </row>
    <row r="181" spans="1:10" x14ac:dyDescent="0.25">
      <c r="A181" s="78">
        <f t="shared" si="259"/>
        <v>120</v>
      </c>
      <c r="B181" s="82" t="str">
        <f t="shared" si="260"/>
        <v>120 semi MnO</v>
      </c>
      <c r="C181" s="4" t="s">
        <v>9</v>
      </c>
      <c r="D181" s="5">
        <v>0.1221</v>
      </c>
      <c r="E181" s="6">
        <f t="shared" si="265"/>
        <v>0.119658</v>
      </c>
      <c r="F181" s="80" t="str">
        <f t="shared" si="256"/>
        <v>120 Quant Na2O</v>
      </c>
      <c r="G181" s="13" t="s">
        <v>26</v>
      </c>
      <c r="H181" s="5">
        <v>-3.5999999999999997E-2</v>
      </c>
      <c r="I181" s="38">
        <f t="shared" si="266"/>
        <v>-3.5279999999999999E-2</v>
      </c>
    </row>
    <row r="182" spans="1:10" x14ac:dyDescent="0.25">
      <c r="A182" s="78">
        <f t="shared" si="259"/>
        <v>120</v>
      </c>
      <c r="B182" s="82" t="str">
        <f t="shared" si="260"/>
        <v>120 semi Fe2O3</v>
      </c>
      <c r="C182" s="4" t="s">
        <v>10</v>
      </c>
      <c r="D182" s="5">
        <v>7.093</v>
      </c>
      <c r="E182" s="6">
        <f t="shared" si="265"/>
        <v>6.9511400000000005</v>
      </c>
      <c r="F182" s="80" t="str">
        <f t="shared" si="256"/>
        <v>120 Quant K2O</v>
      </c>
      <c r="G182" s="13" t="s">
        <v>13</v>
      </c>
      <c r="H182" s="5">
        <v>1.7999999999999999E-2</v>
      </c>
      <c r="I182" s="38">
        <f t="shared" si="266"/>
        <v>1.7639999999999999E-2</v>
      </c>
    </row>
    <row r="183" spans="1:10" x14ac:dyDescent="0.25">
      <c r="A183" s="78">
        <f t="shared" si="259"/>
        <v>120</v>
      </c>
      <c r="B183" s="82" t="str">
        <f t="shared" si="260"/>
        <v>120 semi NiO</v>
      </c>
      <c r="C183" s="4" t="s">
        <v>11</v>
      </c>
      <c r="D183" s="5">
        <v>6.071E-2</v>
      </c>
      <c r="E183" s="6">
        <f t="shared" si="265"/>
        <v>5.9495800000000001E-2</v>
      </c>
      <c r="F183" s="80" t="str">
        <f t="shared" si="256"/>
        <v>120 Quant P2O5</v>
      </c>
      <c r="G183" s="13" t="s">
        <v>35</v>
      </c>
      <c r="H183" s="5">
        <v>4.0000000000000001E-3</v>
      </c>
      <c r="I183" s="38">
        <f t="shared" si="266"/>
        <v>3.9199999999999999E-3</v>
      </c>
    </row>
    <row r="184" spans="1:10" x14ac:dyDescent="0.25">
      <c r="A184" s="78">
        <f t="shared" si="259"/>
        <v>120</v>
      </c>
      <c r="B184" s="82" t="str">
        <f t="shared" si="260"/>
        <v>120 semi LOI</v>
      </c>
      <c r="C184" s="4" t="s">
        <v>12</v>
      </c>
      <c r="D184" s="23">
        <v>2</v>
      </c>
      <c r="E184" s="6"/>
      <c r="F184" s="80" t="str">
        <f t="shared" si="256"/>
        <v>120 Quant LOI</v>
      </c>
      <c r="G184" s="4" t="s">
        <v>12</v>
      </c>
      <c r="H184" s="23">
        <v>2</v>
      </c>
      <c r="I184" s="6"/>
      <c r="J184" s="16"/>
    </row>
    <row r="185" spans="1:10" x14ac:dyDescent="0.25">
      <c r="A185" s="78">
        <f t="shared" si="259"/>
        <v>120</v>
      </c>
      <c r="B185" s="82" t="str">
        <f t="shared" si="260"/>
        <v xml:space="preserve">120 semi </v>
      </c>
      <c r="F185" s="80" t="str">
        <f t="shared" si="256"/>
        <v xml:space="preserve">120 Quant </v>
      </c>
    </row>
    <row r="186" spans="1:10" x14ac:dyDescent="0.25">
      <c r="A186" s="78">
        <f t="shared" si="259"/>
        <v>120</v>
      </c>
      <c r="B186" s="82" t="str">
        <f t="shared" si="260"/>
        <v xml:space="preserve">120 semi </v>
      </c>
      <c r="F186" s="80" t="str">
        <f t="shared" si="256"/>
        <v xml:space="preserve">120 Quant </v>
      </c>
    </row>
    <row r="187" spans="1:10" x14ac:dyDescent="0.25">
      <c r="A187" s="78">
        <f>A186+10</f>
        <v>130</v>
      </c>
      <c r="B187" s="82" t="str">
        <f t="shared" si="260"/>
        <v>130 semi Simi-Quantification of sample: CMIB 7B 130</v>
      </c>
      <c r="C187" s="89" t="s">
        <v>82</v>
      </c>
      <c r="D187" s="90"/>
      <c r="E187" s="91"/>
      <c r="F187" s="80" t="str">
        <f t="shared" ref="F187:F250" si="267">A187&amp;" Quant "&amp;G187</f>
        <v>130 Quant Quantification of sample: CMIB 7B 130</v>
      </c>
      <c r="G187" s="89" t="s">
        <v>263</v>
      </c>
      <c r="H187" s="90"/>
      <c r="I187" s="91"/>
    </row>
    <row r="188" spans="1:10" x14ac:dyDescent="0.25">
      <c r="A188" s="78">
        <f t="shared" si="259"/>
        <v>130</v>
      </c>
      <c r="B188" s="82" t="str">
        <f t="shared" si="260"/>
        <v>130 semi Elements</v>
      </c>
      <c r="C188" s="2" t="s">
        <v>0</v>
      </c>
      <c r="D188" s="3" t="s">
        <v>1</v>
      </c>
      <c r="E188" s="2" t="s">
        <v>2</v>
      </c>
      <c r="F188" s="80" t="str">
        <f t="shared" si="267"/>
        <v>130 Quant Elements</v>
      </c>
      <c r="G188" s="2" t="s">
        <v>0</v>
      </c>
      <c r="H188" s="3" t="s">
        <v>1</v>
      </c>
      <c r="I188" s="2" t="s">
        <v>2</v>
      </c>
    </row>
    <row r="189" spans="1:10" x14ac:dyDescent="0.25">
      <c r="A189" s="78">
        <f t="shared" si="259"/>
        <v>130</v>
      </c>
      <c r="B189" s="82" t="str">
        <f t="shared" si="260"/>
        <v>130 semi Na2O</v>
      </c>
      <c r="C189" s="13" t="s">
        <v>26</v>
      </c>
      <c r="D189" s="5">
        <v>0.96799999999999997</v>
      </c>
      <c r="E189" s="6">
        <f>D189*(100-D$199)/100</f>
        <v>0.93896000000000002</v>
      </c>
      <c r="F189" s="80" t="str">
        <f t="shared" si="267"/>
        <v>130 Quant SiO2</v>
      </c>
      <c r="G189" s="13" t="s">
        <v>5</v>
      </c>
      <c r="H189" s="5">
        <v>47.783999999999999</v>
      </c>
      <c r="I189" s="38">
        <f>H189*(100-H$199)/100</f>
        <v>46.350479999999997</v>
      </c>
    </row>
    <row r="190" spans="1:10" x14ac:dyDescent="0.25">
      <c r="A190" s="78">
        <f t="shared" si="259"/>
        <v>130</v>
      </c>
      <c r="B190" s="82" t="str">
        <f t="shared" si="260"/>
        <v>130 semi MgO</v>
      </c>
      <c r="C190" s="13" t="s">
        <v>3</v>
      </c>
      <c r="D190" s="5">
        <v>12.14</v>
      </c>
      <c r="E190" s="6">
        <f t="shared" ref="E190:E198" si="268">D190*(100-D$199)/100</f>
        <v>11.775800000000002</v>
      </c>
      <c r="F190" s="80" t="str">
        <f t="shared" si="267"/>
        <v>130 Quant TiO2</v>
      </c>
      <c r="G190" s="13" t="s">
        <v>7</v>
      </c>
      <c r="H190" s="5">
        <v>0.28199999999999997</v>
      </c>
      <c r="I190" s="38">
        <f t="shared" ref="I190:I198" si="269">H190*(100-H$199)/100</f>
        <v>0.27353999999999995</v>
      </c>
    </row>
    <row r="191" spans="1:10" x14ac:dyDescent="0.25">
      <c r="A191" s="78">
        <f t="shared" si="259"/>
        <v>130</v>
      </c>
      <c r="B191" s="82" t="str">
        <f t="shared" si="260"/>
        <v>130 semi Al2O3</v>
      </c>
      <c r="C191" s="13" t="s">
        <v>4</v>
      </c>
      <c r="D191" s="5">
        <v>15.98</v>
      </c>
      <c r="E191" s="6">
        <f t="shared" si="268"/>
        <v>15.500599999999999</v>
      </c>
      <c r="F191" s="80" t="str">
        <f t="shared" si="267"/>
        <v>130 Quant Al2O3</v>
      </c>
      <c r="G191" s="13" t="s">
        <v>4</v>
      </c>
      <c r="H191" s="5">
        <v>14.307</v>
      </c>
      <c r="I191" s="38">
        <f t="shared" si="269"/>
        <v>13.877789999999999</v>
      </c>
    </row>
    <row r="192" spans="1:10" x14ac:dyDescent="0.25">
      <c r="A192" s="78">
        <f t="shared" si="259"/>
        <v>130</v>
      </c>
      <c r="B192" s="82" t="str">
        <f t="shared" si="260"/>
        <v>130 semi SiO2</v>
      </c>
      <c r="C192" s="13" t="s">
        <v>5</v>
      </c>
      <c r="D192" s="5">
        <v>44</v>
      </c>
      <c r="E192" s="6">
        <f t="shared" si="268"/>
        <v>42.68</v>
      </c>
      <c r="F192" s="80" t="str">
        <f t="shared" si="267"/>
        <v>130 Quant Fe2O3</v>
      </c>
      <c r="G192" s="13" t="s">
        <v>10</v>
      </c>
      <c r="H192" s="5">
        <v>7.4219999999999997</v>
      </c>
      <c r="I192" s="38">
        <f t="shared" si="269"/>
        <v>7.1993399999999994</v>
      </c>
    </row>
    <row r="193" spans="1:9" x14ac:dyDescent="0.25">
      <c r="A193" s="78">
        <f t="shared" si="259"/>
        <v>130</v>
      </c>
      <c r="B193" s="82" t="str">
        <f t="shared" si="260"/>
        <v>130 semi CaO</v>
      </c>
      <c r="C193" s="13" t="s">
        <v>6</v>
      </c>
      <c r="D193" s="5">
        <v>17.41</v>
      </c>
      <c r="E193" s="6">
        <f t="shared" si="268"/>
        <v>16.887699999999999</v>
      </c>
      <c r="F193" s="80" t="str">
        <f t="shared" si="267"/>
        <v>130 Quant MnO</v>
      </c>
      <c r="G193" s="13" t="s">
        <v>9</v>
      </c>
      <c r="H193" s="5">
        <v>0.13100000000000001</v>
      </c>
      <c r="I193" s="38">
        <f t="shared" si="269"/>
        <v>0.12707000000000002</v>
      </c>
    </row>
    <row r="194" spans="1:9" x14ac:dyDescent="0.25">
      <c r="A194" s="78">
        <f t="shared" si="259"/>
        <v>130</v>
      </c>
      <c r="B194" s="82" t="str">
        <f t="shared" si="260"/>
        <v>130 semi TiO2</v>
      </c>
      <c r="C194" s="13" t="s">
        <v>7</v>
      </c>
      <c r="D194" s="5">
        <v>0.2666</v>
      </c>
      <c r="E194" s="6">
        <f t="shared" si="268"/>
        <v>0.258602</v>
      </c>
      <c r="F194" s="80" t="str">
        <f t="shared" si="267"/>
        <v>130 Quant MgO</v>
      </c>
      <c r="G194" s="13" t="s">
        <v>3</v>
      </c>
      <c r="H194" s="5">
        <v>12.366</v>
      </c>
      <c r="I194" s="38">
        <f t="shared" si="269"/>
        <v>11.99502</v>
      </c>
    </row>
    <row r="195" spans="1:9" x14ac:dyDescent="0.25">
      <c r="A195" s="78">
        <f t="shared" si="259"/>
        <v>130</v>
      </c>
      <c r="B195" s="82" t="str">
        <f t="shared" si="260"/>
        <v>130 semi Cr2O3</v>
      </c>
      <c r="C195" s="13" t="s">
        <v>8</v>
      </c>
      <c r="D195" s="5">
        <v>0.11840000000000001</v>
      </c>
      <c r="E195" s="6">
        <f t="shared" si="268"/>
        <v>0.11484800000000001</v>
      </c>
      <c r="F195" s="80" t="str">
        <f t="shared" si="267"/>
        <v>130 Quant CaO</v>
      </c>
      <c r="G195" s="13" t="s">
        <v>6</v>
      </c>
      <c r="H195" s="5">
        <v>16.725999999999999</v>
      </c>
      <c r="I195" s="38">
        <f t="shared" si="269"/>
        <v>16.224219999999999</v>
      </c>
    </row>
    <row r="196" spans="1:9" x14ac:dyDescent="0.25">
      <c r="A196" s="78">
        <f t="shared" si="259"/>
        <v>130</v>
      </c>
      <c r="B196" s="82" t="str">
        <f t="shared" si="260"/>
        <v>130 semi MnO</v>
      </c>
      <c r="C196" s="13" t="s">
        <v>9</v>
      </c>
      <c r="D196" s="5">
        <v>0.1532</v>
      </c>
      <c r="E196" s="6">
        <f t="shared" si="268"/>
        <v>0.14860400000000001</v>
      </c>
      <c r="F196" s="80" t="str">
        <f t="shared" si="267"/>
        <v>130 Quant Na2O</v>
      </c>
      <c r="G196" s="13" t="s">
        <v>26</v>
      </c>
      <c r="H196" s="5">
        <v>0.96799999999999997</v>
      </c>
      <c r="I196" s="38">
        <f t="shared" si="269"/>
        <v>0.93896000000000002</v>
      </c>
    </row>
    <row r="197" spans="1:9" x14ac:dyDescent="0.25">
      <c r="A197" s="78">
        <f t="shared" si="259"/>
        <v>130</v>
      </c>
      <c r="B197" s="82" t="str">
        <f t="shared" si="260"/>
        <v>130 semi Fe2O3</v>
      </c>
      <c r="C197" s="13" t="s">
        <v>10</v>
      </c>
      <c r="D197" s="5">
        <v>8.9060000000000006</v>
      </c>
      <c r="E197" s="6">
        <f t="shared" si="268"/>
        <v>8.6388200000000008</v>
      </c>
      <c r="F197" s="80" t="str">
        <f t="shared" si="267"/>
        <v>130 Quant K2O</v>
      </c>
      <c r="G197" s="13" t="s">
        <v>13</v>
      </c>
      <c r="H197" s="5">
        <v>0.01</v>
      </c>
      <c r="I197" s="38">
        <f t="shared" si="269"/>
        <v>9.7000000000000003E-3</v>
      </c>
    </row>
    <row r="198" spans="1:9" x14ac:dyDescent="0.25">
      <c r="A198" s="78">
        <f t="shared" ref="A198:A260" si="270">A197</f>
        <v>130</v>
      </c>
      <c r="B198" s="82" t="str">
        <f t="shared" ref="B198:B261" si="271">A198&amp;" semi "&amp;C198</f>
        <v>130 semi NiO</v>
      </c>
      <c r="C198" s="13" t="s">
        <v>11</v>
      </c>
      <c r="D198" s="5">
        <v>5.3179999999999998E-2</v>
      </c>
      <c r="E198" s="6">
        <f t="shared" si="268"/>
        <v>5.1584600000000001E-2</v>
      </c>
      <c r="F198" s="80" t="str">
        <f t="shared" si="267"/>
        <v>130 Quant P2O5</v>
      </c>
      <c r="G198" s="13" t="s">
        <v>35</v>
      </c>
      <c r="H198" s="5">
        <v>4.0000000000000001E-3</v>
      </c>
      <c r="I198" s="38">
        <f t="shared" si="269"/>
        <v>3.8800000000000002E-3</v>
      </c>
    </row>
    <row r="199" spans="1:9" x14ac:dyDescent="0.25">
      <c r="A199" s="78">
        <f t="shared" si="270"/>
        <v>130</v>
      </c>
      <c r="B199" s="82" t="str">
        <f t="shared" si="271"/>
        <v>130 semi LOI</v>
      </c>
      <c r="C199" s="4" t="s">
        <v>12</v>
      </c>
      <c r="D199" s="23">
        <v>3</v>
      </c>
      <c r="E199" s="6"/>
      <c r="F199" s="80" t="str">
        <f t="shared" si="267"/>
        <v>130 Quant LOI</v>
      </c>
      <c r="G199" s="4" t="s">
        <v>12</v>
      </c>
      <c r="H199" s="23">
        <v>3</v>
      </c>
      <c r="I199" s="6"/>
    </row>
    <row r="200" spans="1:9" x14ac:dyDescent="0.25">
      <c r="A200" s="78">
        <f t="shared" si="270"/>
        <v>130</v>
      </c>
      <c r="B200" s="82" t="str">
        <f t="shared" si="271"/>
        <v xml:space="preserve">130 semi </v>
      </c>
      <c r="F200" s="80" t="str">
        <f t="shared" si="267"/>
        <v xml:space="preserve">130 Quant </v>
      </c>
    </row>
    <row r="201" spans="1:9" x14ac:dyDescent="0.25">
      <c r="A201" s="78">
        <f t="shared" si="270"/>
        <v>130</v>
      </c>
      <c r="B201" s="82" t="str">
        <f t="shared" si="271"/>
        <v xml:space="preserve">130 semi </v>
      </c>
      <c r="F201" s="80" t="str">
        <f t="shared" si="267"/>
        <v xml:space="preserve">130 Quant </v>
      </c>
    </row>
    <row r="202" spans="1:9" x14ac:dyDescent="0.25">
      <c r="A202" s="78">
        <f>A201+10</f>
        <v>140</v>
      </c>
      <c r="B202" s="82" t="str">
        <f t="shared" si="271"/>
        <v>140 semi Simi-Quantification of sample: CMIB 7B 140</v>
      </c>
      <c r="C202" s="89" t="s">
        <v>83</v>
      </c>
      <c r="D202" s="90"/>
      <c r="E202" s="91"/>
      <c r="F202" s="80" t="str">
        <f t="shared" si="267"/>
        <v>140 Quant Quantification of sample: CMIB 7B 140</v>
      </c>
      <c r="G202" s="89" t="s">
        <v>248</v>
      </c>
      <c r="H202" s="90"/>
      <c r="I202" s="91"/>
    </row>
    <row r="203" spans="1:9" x14ac:dyDescent="0.25">
      <c r="A203" s="78">
        <f t="shared" si="270"/>
        <v>140</v>
      </c>
      <c r="B203" s="82" t="str">
        <f t="shared" si="271"/>
        <v>140 semi Elements</v>
      </c>
      <c r="C203" s="2" t="s">
        <v>0</v>
      </c>
      <c r="D203" s="3" t="s">
        <v>1</v>
      </c>
      <c r="E203" s="2" t="s">
        <v>2</v>
      </c>
      <c r="F203" s="80" t="str">
        <f t="shared" si="267"/>
        <v>140 Quant Elements</v>
      </c>
      <c r="G203" s="2" t="s">
        <v>0</v>
      </c>
      <c r="H203" s="3" t="s">
        <v>1</v>
      </c>
      <c r="I203" s="2" t="s">
        <v>2</v>
      </c>
    </row>
    <row r="204" spans="1:9" x14ac:dyDescent="0.25">
      <c r="A204" s="78">
        <f t="shared" si="270"/>
        <v>140</v>
      </c>
      <c r="B204" s="82" t="str">
        <f t="shared" si="271"/>
        <v>140 semi Na2O</v>
      </c>
      <c r="C204" s="24" t="s">
        <v>26</v>
      </c>
      <c r="D204" s="5">
        <v>0.43809999999999999</v>
      </c>
      <c r="E204" s="6">
        <f>D204*(100-D$214)/100</f>
        <v>0.41181399999999996</v>
      </c>
      <c r="F204" s="80" t="str">
        <f t="shared" si="267"/>
        <v>140 Quant SiO2</v>
      </c>
      <c r="G204" s="13" t="s">
        <v>5</v>
      </c>
      <c r="H204" s="5">
        <v>46.232999999999997</v>
      </c>
      <c r="I204" s="38">
        <f>H204*(100-H$214)/100</f>
        <v>43.459020000000002</v>
      </c>
    </row>
    <row r="205" spans="1:9" x14ac:dyDescent="0.25">
      <c r="A205" s="78">
        <f t="shared" si="270"/>
        <v>140</v>
      </c>
      <c r="B205" s="82" t="str">
        <f t="shared" si="271"/>
        <v>140 semi MgO</v>
      </c>
      <c r="C205" s="24" t="s">
        <v>3</v>
      </c>
      <c r="D205" s="5">
        <v>14.91</v>
      </c>
      <c r="E205" s="6">
        <f t="shared" ref="E205:E213" si="272">D205*(100-D$214)/100</f>
        <v>14.0154</v>
      </c>
      <c r="F205" s="80" t="str">
        <f t="shared" si="267"/>
        <v>140 Quant TiO2</v>
      </c>
      <c r="G205" s="13" t="s">
        <v>7</v>
      </c>
      <c r="H205" s="5">
        <v>0.20699999999999999</v>
      </c>
      <c r="I205" s="38">
        <f t="shared" ref="I205:I213" si="273">H205*(100-H$214)/100</f>
        <v>0.19457999999999998</v>
      </c>
    </row>
    <row r="206" spans="1:9" x14ac:dyDescent="0.25">
      <c r="A206" s="78">
        <f t="shared" si="270"/>
        <v>140</v>
      </c>
      <c r="B206" s="82" t="str">
        <f t="shared" si="271"/>
        <v>140 semi Al2O3</v>
      </c>
      <c r="C206" s="24" t="s">
        <v>4</v>
      </c>
      <c r="D206" s="5">
        <v>15.08</v>
      </c>
      <c r="E206" s="6">
        <f t="shared" si="272"/>
        <v>14.1752</v>
      </c>
      <c r="F206" s="80" t="str">
        <f t="shared" si="267"/>
        <v>140 Quant Al2O3</v>
      </c>
      <c r="G206" s="13" t="s">
        <v>4</v>
      </c>
      <c r="H206" s="5">
        <v>13.407</v>
      </c>
      <c r="I206" s="38">
        <f t="shared" si="273"/>
        <v>12.60258</v>
      </c>
    </row>
    <row r="207" spans="1:9" x14ac:dyDescent="0.25">
      <c r="A207" s="78">
        <f t="shared" si="270"/>
        <v>140</v>
      </c>
      <c r="B207" s="82" t="str">
        <f t="shared" si="271"/>
        <v>140 semi SiO2</v>
      </c>
      <c r="C207" s="24" t="s">
        <v>5</v>
      </c>
      <c r="D207" s="5">
        <v>42.5</v>
      </c>
      <c r="E207" s="6">
        <f t="shared" si="272"/>
        <v>39.950000000000003</v>
      </c>
      <c r="F207" s="80" t="str">
        <f t="shared" si="267"/>
        <v>140 Quant Fe2O3</v>
      </c>
      <c r="G207" s="13" t="s">
        <v>10</v>
      </c>
      <c r="H207" s="5">
        <v>7.8079999999999998</v>
      </c>
      <c r="I207" s="38">
        <f t="shared" si="273"/>
        <v>7.3395200000000003</v>
      </c>
    </row>
    <row r="208" spans="1:9" x14ac:dyDescent="0.25">
      <c r="A208" s="78">
        <f t="shared" si="270"/>
        <v>140</v>
      </c>
      <c r="B208" s="82" t="str">
        <f t="shared" si="271"/>
        <v>140 semi CaO</v>
      </c>
      <c r="C208" s="24" t="s">
        <v>6</v>
      </c>
      <c r="D208" s="5">
        <v>17.27</v>
      </c>
      <c r="E208" s="6">
        <f t="shared" si="272"/>
        <v>16.233799999999999</v>
      </c>
      <c r="F208" s="80" t="str">
        <f t="shared" si="267"/>
        <v>140 Quant MnO</v>
      </c>
      <c r="G208" s="13" t="s">
        <v>9</v>
      </c>
      <c r="H208" s="5">
        <v>0.14799999999999999</v>
      </c>
      <c r="I208" s="38">
        <f t="shared" si="273"/>
        <v>0.13911999999999999</v>
      </c>
    </row>
    <row r="209" spans="1:9" x14ac:dyDescent="0.25">
      <c r="A209" s="78">
        <f t="shared" si="270"/>
        <v>140</v>
      </c>
      <c r="B209" s="82" t="str">
        <f t="shared" si="271"/>
        <v>140 semi TiO2</v>
      </c>
      <c r="C209" s="24" t="s">
        <v>7</v>
      </c>
      <c r="D209" s="5">
        <v>0.2407</v>
      </c>
      <c r="E209" s="6">
        <f t="shared" si="272"/>
        <v>0.22625799999999999</v>
      </c>
      <c r="F209" s="80" t="str">
        <f t="shared" si="267"/>
        <v>140 Quant MgO</v>
      </c>
      <c r="G209" s="13" t="s">
        <v>3</v>
      </c>
      <c r="H209" s="5">
        <v>15.271000000000001</v>
      </c>
      <c r="I209" s="38">
        <f t="shared" si="273"/>
        <v>14.354740000000001</v>
      </c>
    </row>
    <row r="210" spans="1:9" x14ac:dyDescent="0.25">
      <c r="A210" s="78">
        <f t="shared" si="270"/>
        <v>140</v>
      </c>
      <c r="B210" s="82" t="str">
        <f t="shared" si="271"/>
        <v>140 semi Cr2O3</v>
      </c>
      <c r="C210" s="24" t="s">
        <v>8</v>
      </c>
      <c r="D210" s="5">
        <v>0.16650000000000001</v>
      </c>
      <c r="E210" s="6">
        <f t="shared" si="272"/>
        <v>0.15651000000000001</v>
      </c>
      <c r="F210" s="80" t="str">
        <f t="shared" si="267"/>
        <v>140 Quant CaO</v>
      </c>
      <c r="G210" s="13" t="s">
        <v>6</v>
      </c>
      <c r="H210" s="5">
        <v>16.5</v>
      </c>
      <c r="I210" s="38">
        <f t="shared" si="273"/>
        <v>15.51</v>
      </c>
    </row>
    <row r="211" spans="1:9" x14ac:dyDescent="0.25">
      <c r="A211" s="78">
        <f t="shared" si="270"/>
        <v>140</v>
      </c>
      <c r="B211" s="82" t="str">
        <f t="shared" si="271"/>
        <v>140 semi MnO</v>
      </c>
      <c r="C211" s="24" t="s">
        <v>9</v>
      </c>
      <c r="D211" s="5">
        <v>0.1656</v>
      </c>
      <c r="E211" s="6">
        <f t="shared" si="272"/>
        <v>0.155664</v>
      </c>
      <c r="F211" s="80" t="str">
        <f t="shared" si="267"/>
        <v>140 Quant Na2O</v>
      </c>
      <c r="G211" s="13" t="s">
        <v>26</v>
      </c>
      <c r="H211" s="5">
        <v>0.40899999999999997</v>
      </c>
      <c r="I211" s="38">
        <f t="shared" si="273"/>
        <v>0.38445999999999997</v>
      </c>
    </row>
    <row r="212" spans="1:9" x14ac:dyDescent="0.25">
      <c r="A212" s="78">
        <f t="shared" si="270"/>
        <v>140</v>
      </c>
      <c r="B212" s="82" t="str">
        <f t="shared" si="271"/>
        <v>140 semi Fe2O3</v>
      </c>
      <c r="C212" s="24" t="s">
        <v>10</v>
      </c>
      <c r="D212" s="5">
        <v>9.11</v>
      </c>
      <c r="E212" s="6">
        <f t="shared" si="272"/>
        <v>8.5633999999999997</v>
      </c>
      <c r="F212" s="80" t="str">
        <f t="shared" si="267"/>
        <v>140 Quant K2O</v>
      </c>
      <c r="G212" s="13" t="s">
        <v>13</v>
      </c>
      <c r="H212" s="5">
        <v>1.2999999999999999E-2</v>
      </c>
      <c r="I212" s="38">
        <f t="shared" si="273"/>
        <v>1.222E-2</v>
      </c>
    </row>
    <row r="213" spans="1:9" x14ac:dyDescent="0.25">
      <c r="A213" s="78">
        <f t="shared" si="270"/>
        <v>140</v>
      </c>
      <c r="B213" s="82" t="str">
        <f t="shared" si="271"/>
        <v>140 semi NiO</v>
      </c>
      <c r="C213" s="24" t="s">
        <v>11</v>
      </c>
      <c r="D213" s="5">
        <v>0.11509999999999999</v>
      </c>
      <c r="E213" s="6">
        <f t="shared" si="272"/>
        <v>0.108194</v>
      </c>
      <c r="F213" s="80" t="str">
        <f t="shared" si="267"/>
        <v>140 Quant P2O5</v>
      </c>
      <c r="G213" s="13" t="s">
        <v>35</v>
      </c>
      <c r="H213" s="5">
        <v>3.0000000000000001E-3</v>
      </c>
      <c r="I213" s="38">
        <f t="shared" si="273"/>
        <v>2.8200000000000005E-3</v>
      </c>
    </row>
    <row r="214" spans="1:9" x14ac:dyDescent="0.25">
      <c r="A214" s="78">
        <f t="shared" si="270"/>
        <v>140</v>
      </c>
      <c r="B214" s="82" t="str">
        <f t="shared" si="271"/>
        <v>140 semi LOI</v>
      </c>
      <c r="C214" s="4" t="s">
        <v>12</v>
      </c>
      <c r="D214" s="23">
        <v>6</v>
      </c>
      <c r="E214" s="6"/>
      <c r="F214" s="80" t="str">
        <f t="shared" si="267"/>
        <v>140 Quant LOI</v>
      </c>
      <c r="G214" s="4" t="s">
        <v>12</v>
      </c>
      <c r="H214" s="23">
        <v>6</v>
      </c>
      <c r="I214" s="45"/>
    </row>
    <row r="215" spans="1:9" x14ac:dyDescent="0.25">
      <c r="A215" s="78">
        <f t="shared" si="270"/>
        <v>140</v>
      </c>
      <c r="B215" s="82" t="str">
        <f t="shared" si="271"/>
        <v xml:space="preserve">140 semi </v>
      </c>
      <c r="F215" s="80" t="str">
        <f t="shared" si="267"/>
        <v xml:space="preserve">140 Quant </v>
      </c>
    </row>
    <row r="216" spans="1:9" x14ac:dyDescent="0.25">
      <c r="A216" s="78">
        <f t="shared" si="270"/>
        <v>140</v>
      </c>
      <c r="B216" s="82" t="str">
        <f t="shared" si="271"/>
        <v xml:space="preserve">140 semi </v>
      </c>
      <c r="F216" s="80" t="str">
        <f t="shared" si="267"/>
        <v xml:space="preserve">140 Quant </v>
      </c>
    </row>
    <row r="217" spans="1:9" x14ac:dyDescent="0.25">
      <c r="A217" s="78">
        <f>A216+10</f>
        <v>150</v>
      </c>
      <c r="B217" s="82" t="str">
        <f t="shared" si="271"/>
        <v>150 semi Simi-Quantification of sample: CMIB 7B 150</v>
      </c>
      <c r="C217" s="89" t="s">
        <v>84</v>
      </c>
      <c r="D217" s="90"/>
      <c r="E217" s="91"/>
      <c r="F217" s="80" t="str">
        <f t="shared" si="267"/>
        <v>150 Quant Quantification of sample: CMIB 7B 150</v>
      </c>
      <c r="G217" s="89" t="s">
        <v>264</v>
      </c>
      <c r="H217" s="90"/>
      <c r="I217" s="91"/>
    </row>
    <row r="218" spans="1:9" x14ac:dyDescent="0.25">
      <c r="A218" s="78">
        <f t="shared" si="270"/>
        <v>150</v>
      </c>
      <c r="B218" s="82" t="str">
        <f t="shared" si="271"/>
        <v>150 semi Elements</v>
      </c>
      <c r="C218" s="2" t="s">
        <v>0</v>
      </c>
      <c r="D218" s="3" t="s">
        <v>1</v>
      </c>
      <c r="E218" s="2" t="s">
        <v>2</v>
      </c>
      <c r="F218" s="80" t="str">
        <f t="shared" si="267"/>
        <v>150 Quant Elements</v>
      </c>
      <c r="G218" s="2" t="s">
        <v>0</v>
      </c>
      <c r="H218" s="3" t="s">
        <v>1</v>
      </c>
      <c r="I218" s="2" t="s">
        <v>2</v>
      </c>
    </row>
    <row r="219" spans="1:9" x14ac:dyDescent="0.25">
      <c r="A219" s="78">
        <f t="shared" si="270"/>
        <v>150</v>
      </c>
      <c r="B219" s="82" t="str">
        <f t="shared" si="271"/>
        <v>150 semi Na2O</v>
      </c>
      <c r="C219" s="4" t="s">
        <v>26</v>
      </c>
      <c r="D219" s="5">
        <v>0.22009999999999999</v>
      </c>
      <c r="E219" s="6">
        <f>D219*(100-D$229)/100</f>
        <v>0.20249199999999998</v>
      </c>
      <c r="F219" s="80" t="str">
        <f t="shared" si="267"/>
        <v>150 Quant SiO2</v>
      </c>
      <c r="G219" s="13" t="s">
        <v>5</v>
      </c>
      <c r="H219" s="5">
        <v>45.109000000000002</v>
      </c>
      <c r="I219" s="38">
        <f>H219*(100-H$229)/100</f>
        <v>41.500280000000004</v>
      </c>
    </row>
    <row r="220" spans="1:9" x14ac:dyDescent="0.25">
      <c r="A220" s="78">
        <f t="shared" si="270"/>
        <v>150</v>
      </c>
      <c r="B220" s="82" t="str">
        <f t="shared" si="271"/>
        <v>150 semi MgO</v>
      </c>
      <c r="C220" s="4" t="s">
        <v>3</v>
      </c>
      <c r="D220" s="5">
        <v>20.29</v>
      </c>
      <c r="E220" s="6">
        <f t="shared" ref="E220:E228" si="274">D220*(100-D$229)/100</f>
        <v>18.666799999999999</v>
      </c>
      <c r="F220" s="80" t="str">
        <f t="shared" si="267"/>
        <v>150 Quant TiO2</v>
      </c>
      <c r="G220" s="13" t="s">
        <v>7</v>
      </c>
      <c r="H220" s="5">
        <v>0.13200000000000001</v>
      </c>
      <c r="I220" s="38">
        <f t="shared" ref="I220:I228" si="275">H220*(100-H$229)/100</f>
        <v>0.12144000000000001</v>
      </c>
    </row>
    <row r="221" spans="1:9" x14ac:dyDescent="0.25">
      <c r="A221" s="78">
        <f t="shared" si="270"/>
        <v>150</v>
      </c>
      <c r="B221" s="82" t="str">
        <f t="shared" si="271"/>
        <v>150 semi Al2O3</v>
      </c>
      <c r="C221" s="4" t="s">
        <v>4</v>
      </c>
      <c r="D221" s="5">
        <v>12.77</v>
      </c>
      <c r="E221" s="6">
        <f t="shared" si="274"/>
        <v>11.748399999999998</v>
      </c>
      <c r="F221" s="80" t="str">
        <f t="shared" si="267"/>
        <v>150 Quant Al2O3</v>
      </c>
      <c r="G221" s="13" t="s">
        <v>4</v>
      </c>
      <c r="H221" s="5">
        <v>11.358000000000001</v>
      </c>
      <c r="I221" s="38">
        <f t="shared" si="275"/>
        <v>10.449360000000002</v>
      </c>
    </row>
    <row r="222" spans="1:9" x14ac:dyDescent="0.25">
      <c r="A222" s="78">
        <f t="shared" si="270"/>
        <v>150</v>
      </c>
      <c r="B222" s="82" t="str">
        <f t="shared" si="271"/>
        <v>150 semi SiO2</v>
      </c>
      <c r="C222" s="4" t="s">
        <v>5</v>
      </c>
      <c r="D222" s="5">
        <v>41.23</v>
      </c>
      <c r="E222" s="6">
        <f t="shared" si="274"/>
        <v>37.931599999999996</v>
      </c>
      <c r="F222" s="80" t="str">
        <f t="shared" si="267"/>
        <v>150 Quant Fe2O3</v>
      </c>
      <c r="G222" s="13" t="s">
        <v>10</v>
      </c>
      <c r="H222" s="5">
        <v>9.3699999999999992</v>
      </c>
      <c r="I222" s="38">
        <f t="shared" si="275"/>
        <v>8.6204000000000001</v>
      </c>
    </row>
    <row r="223" spans="1:9" x14ac:dyDescent="0.25">
      <c r="A223" s="78">
        <f t="shared" si="270"/>
        <v>150</v>
      </c>
      <c r="B223" s="82" t="str">
        <f t="shared" si="271"/>
        <v>150 semi CaO</v>
      </c>
      <c r="C223" s="4" t="s">
        <v>6</v>
      </c>
      <c r="D223" s="5">
        <v>13.62</v>
      </c>
      <c r="E223" s="6">
        <f t="shared" si="274"/>
        <v>12.5304</v>
      </c>
      <c r="F223" s="80" t="str">
        <f t="shared" si="267"/>
        <v>150 Quant MnO</v>
      </c>
      <c r="G223" s="13" t="s">
        <v>9</v>
      </c>
      <c r="H223" s="5">
        <v>0.14199999999999999</v>
      </c>
      <c r="I223" s="38">
        <f t="shared" si="275"/>
        <v>0.13063999999999998</v>
      </c>
    </row>
    <row r="224" spans="1:9" x14ac:dyDescent="0.25">
      <c r="A224" s="78">
        <f t="shared" si="270"/>
        <v>150</v>
      </c>
      <c r="B224" s="82" t="str">
        <f t="shared" si="271"/>
        <v>150 semi TiO2</v>
      </c>
      <c r="C224" s="4" t="s">
        <v>7</v>
      </c>
      <c r="D224" s="5">
        <v>0.17230000000000001</v>
      </c>
      <c r="E224" s="6">
        <f t="shared" si="274"/>
        <v>0.15851600000000002</v>
      </c>
      <c r="F224" s="80" t="str">
        <f t="shared" si="267"/>
        <v>150 Quant MgO</v>
      </c>
      <c r="G224" s="13" t="s">
        <v>3</v>
      </c>
      <c r="H224" s="5">
        <v>20.898</v>
      </c>
      <c r="I224" s="38">
        <f t="shared" si="275"/>
        <v>19.22616</v>
      </c>
    </row>
    <row r="225" spans="1:9" x14ac:dyDescent="0.25">
      <c r="A225" s="78">
        <f t="shared" si="270"/>
        <v>150</v>
      </c>
      <c r="B225" s="82" t="str">
        <f t="shared" si="271"/>
        <v>150 semi Cr2O3</v>
      </c>
      <c r="C225" s="4" t="s">
        <v>8</v>
      </c>
      <c r="D225" s="5">
        <v>0.26340000000000002</v>
      </c>
      <c r="E225" s="6">
        <f t="shared" si="274"/>
        <v>0.24232800000000002</v>
      </c>
      <c r="F225" s="80" t="str">
        <f t="shared" si="267"/>
        <v>150 Quant CaO</v>
      </c>
      <c r="G225" s="13" t="s">
        <v>6</v>
      </c>
      <c r="H225" s="5">
        <v>12.798</v>
      </c>
      <c r="I225" s="38">
        <f t="shared" si="275"/>
        <v>11.77416</v>
      </c>
    </row>
    <row r="226" spans="1:9" x14ac:dyDescent="0.25">
      <c r="A226" s="78">
        <f t="shared" si="270"/>
        <v>150</v>
      </c>
      <c r="B226" s="82" t="str">
        <f t="shared" si="271"/>
        <v>150 semi MnO</v>
      </c>
      <c r="C226" s="4" t="s">
        <v>9</v>
      </c>
      <c r="D226" s="5">
        <v>0.18090000000000001</v>
      </c>
      <c r="E226" s="6">
        <f t="shared" si="274"/>
        <v>0.16642800000000002</v>
      </c>
      <c r="F226" s="80" t="str">
        <f t="shared" si="267"/>
        <v>150 Quant Na2O</v>
      </c>
      <c r="G226" s="13" t="s">
        <v>26</v>
      </c>
      <c r="H226" s="5">
        <v>0.17899999999999999</v>
      </c>
      <c r="I226" s="38">
        <f t="shared" si="275"/>
        <v>0.16467999999999999</v>
      </c>
    </row>
    <row r="227" spans="1:9" x14ac:dyDescent="0.25">
      <c r="A227" s="78">
        <f t="shared" si="270"/>
        <v>150</v>
      </c>
      <c r="B227" s="82" t="str">
        <f t="shared" si="271"/>
        <v>150 semi Fe2O3</v>
      </c>
      <c r="C227" s="4" t="s">
        <v>10</v>
      </c>
      <c r="D227" s="5">
        <v>11.1</v>
      </c>
      <c r="E227" s="6">
        <f t="shared" si="274"/>
        <v>10.212</v>
      </c>
      <c r="F227" s="80" t="str">
        <f t="shared" si="267"/>
        <v>150 Quant K2O</v>
      </c>
      <c r="G227" s="13" t="s">
        <v>13</v>
      </c>
      <c r="H227" s="5">
        <v>0.01</v>
      </c>
      <c r="I227" s="38">
        <f t="shared" si="275"/>
        <v>9.1999999999999998E-3</v>
      </c>
    </row>
    <row r="228" spans="1:9" x14ac:dyDescent="0.25">
      <c r="A228" s="78">
        <f t="shared" si="270"/>
        <v>150</v>
      </c>
      <c r="B228" s="82" t="str">
        <f t="shared" si="271"/>
        <v>150 semi NiO</v>
      </c>
      <c r="C228" s="4" t="s">
        <v>11</v>
      </c>
      <c r="D228" s="5">
        <v>0.1467</v>
      </c>
      <c r="E228" s="6">
        <f t="shared" si="274"/>
        <v>0.134964</v>
      </c>
      <c r="F228" s="80" t="str">
        <f t="shared" si="267"/>
        <v>150 Quant P2O5</v>
      </c>
      <c r="G228" s="13" t="s">
        <v>35</v>
      </c>
      <c r="H228" s="5">
        <v>4.0000000000000001E-3</v>
      </c>
      <c r="I228" s="38">
        <f t="shared" si="275"/>
        <v>3.6800000000000001E-3</v>
      </c>
    </row>
    <row r="229" spans="1:9" x14ac:dyDescent="0.25">
      <c r="A229" s="78">
        <f t="shared" si="270"/>
        <v>150</v>
      </c>
      <c r="B229" s="82" t="str">
        <f t="shared" si="271"/>
        <v>150 semi LOI</v>
      </c>
      <c r="C229" s="4" t="s">
        <v>12</v>
      </c>
      <c r="D229" s="23">
        <v>8</v>
      </c>
      <c r="E229" s="6"/>
      <c r="F229" s="80" t="str">
        <f t="shared" si="267"/>
        <v>150 Quant LOI</v>
      </c>
      <c r="G229" s="4" t="s">
        <v>12</v>
      </c>
      <c r="H229" s="5">
        <v>8</v>
      </c>
      <c r="I229" s="6"/>
    </row>
    <row r="230" spans="1:9" x14ac:dyDescent="0.25">
      <c r="A230" s="78">
        <f t="shared" si="270"/>
        <v>150</v>
      </c>
      <c r="B230" s="82" t="str">
        <f t="shared" si="271"/>
        <v xml:space="preserve">150 semi </v>
      </c>
      <c r="F230" s="80" t="str">
        <f t="shared" si="267"/>
        <v xml:space="preserve">150 Quant </v>
      </c>
    </row>
    <row r="231" spans="1:9" x14ac:dyDescent="0.25">
      <c r="A231" s="78">
        <f t="shared" si="270"/>
        <v>150</v>
      </c>
      <c r="B231" s="82" t="str">
        <f t="shared" si="271"/>
        <v xml:space="preserve">150 semi </v>
      </c>
      <c r="F231" s="80" t="str">
        <f t="shared" si="267"/>
        <v xml:space="preserve">150 Quant </v>
      </c>
    </row>
    <row r="232" spans="1:9" x14ac:dyDescent="0.25">
      <c r="A232" s="78">
        <f>A231+10</f>
        <v>160</v>
      </c>
      <c r="B232" s="82" t="str">
        <f t="shared" si="271"/>
        <v>160 semi Simi-Quantification of sample: CMIB 7B 160</v>
      </c>
      <c r="C232" s="89" t="s">
        <v>85</v>
      </c>
      <c r="D232" s="90"/>
      <c r="E232" s="91"/>
      <c r="F232" s="80" t="str">
        <f t="shared" si="267"/>
        <v>160 Quant Quantification of sample: CMIB 7B 160</v>
      </c>
      <c r="G232" s="89" t="s">
        <v>266</v>
      </c>
      <c r="H232" s="90"/>
      <c r="I232" s="91"/>
    </row>
    <row r="233" spans="1:9" x14ac:dyDescent="0.25">
      <c r="A233" s="78">
        <f t="shared" si="270"/>
        <v>160</v>
      </c>
      <c r="B233" s="82" t="str">
        <f t="shared" si="271"/>
        <v>160 semi Elements</v>
      </c>
      <c r="C233" s="2" t="s">
        <v>0</v>
      </c>
      <c r="D233" s="3" t="s">
        <v>1</v>
      </c>
      <c r="E233" s="2" t="s">
        <v>2</v>
      </c>
      <c r="F233" s="80" t="str">
        <f t="shared" si="267"/>
        <v>160 Quant Elements</v>
      </c>
      <c r="G233" s="2" t="s">
        <v>0</v>
      </c>
      <c r="H233" s="3" t="s">
        <v>1</v>
      </c>
      <c r="I233" s="2" t="s">
        <v>2</v>
      </c>
    </row>
    <row r="234" spans="1:9" x14ac:dyDescent="0.25">
      <c r="A234" s="78">
        <f t="shared" si="270"/>
        <v>160</v>
      </c>
      <c r="B234" s="82" t="str">
        <f t="shared" si="271"/>
        <v>160 semi Na2O</v>
      </c>
      <c r="C234" s="4" t="s">
        <v>26</v>
      </c>
      <c r="D234" s="5">
        <v>0.2157</v>
      </c>
      <c r="E234" s="6">
        <f>D234*(100-D$244)/100</f>
        <v>0.20060099999999997</v>
      </c>
      <c r="F234" s="80" t="str">
        <f t="shared" si="267"/>
        <v>160 Quant SiO2</v>
      </c>
      <c r="G234" s="13" t="s">
        <v>5</v>
      </c>
      <c r="H234" s="5">
        <v>44.13</v>
      </c>
      <c r="I234" s="8">
        <f>H234*(100-H$244)/100</f>
        <v>41.040900000000001</v>
      </c>
    </row>
    <row r="235" spans="1:9" x14ac:dyDescent="0.25">
      <c r="A235" s="78">
        <f t="shared" si="270"/>
        <v>160</v>
      </c>
      <c r="B235" s="82" t="str">
        <f t="shared" si="271"/>
        <v>160 semi MgO</v>
      </c>
      <c r="C235" s="4" t="s">
        <v>3</v>
      </c>
      <c r="D235" s="5">
        <v>22.26</v>
      </c>
      <c r="E235" s="6">
        <f t="shared" ref="E235:E243" si="276">D235*(100-D$244)/100</f>
        <v>20.701800000000002</v>
      </c>
      <c r="F235" s="80" t="str">
        <f t="shared" si="267"/>
        <v>160 Quant TiO2</v>
      </c>
      <c r="G235" s="13" t="s">
        <v>7</v>
      </c>
      <c r="H235" s="5">
        <v>0.124</v>
      </c>
      <c r="I235" s="8">
        <f t="shared" ref="I235:I243" si="277">H235*(100-H$244)/100</f>
        <v>0.11532000000000001</v>
      </c>
    </row>
    <row r="236" spans="1:9" x14ac:dyDescent="0.25">
      <c r="A236" s="78">
        <f t="shared" si="270"/>
        <v>160</v>
      </c>
      <c r="B236" s="82" t="str">
        <f t="shared" si="271"/>
        <v>160 semi Al2O3</v>
      </c>
      <c r="C236" s="4" t="s">
        <v>4</v>
      </c>
      <c r="D236" s="5">
        <v>10.58</v>
      </c>
      <c r="E236" s="6">
        <f t="shared" si="276"/>
        <v>9.8394000000000013</v>
      </c>
      <c r="F236" s="80" t="str">
        <f t="shared" si="267"/>
        <v>160 Quant Al2O3</v>
      </c>
      <c r="G236" s="13" t="s">
        <v>4</v>
      </c>
      <c r="H236" s="5">
        <v>9.2439999999999998</v>
      </c>
      <c r="I236" s="8">
        <f t="shared" si="277"/>
        <v>8.5969200000000008</v>
      </c>
    </row>
    <row r="237" spans="1:9" x14ac:dyDescent="0.25">
      <c r="A237" s="78">
        <f t="shared" si="270"/>
        <v>160</v>
      </c>
      <c r="B237" s="82" t="str">
        <f t="shared" si="271"/>
        <v>160 semi SiO2</v>
      </c>
      <c r="C237" s="4" t="s">
        <v>5</v>
      </c>
      <c r="D237" s="5">
        <v>40.47</v>
      </c>
      <c r="E237" s="6">
        <f t="shared" si="276"/>
        <v>37.637100000000004</v>
      </c>
      <c r="F237" s="80" t="str">
        <f t="shared" si="267"/>
        <v>160 Quant Fe2O3</v>
      </c>
      <c r="G237" s="13" t="s">
        <v>10</v>
      </c>
      <c r="H237" s="5">
        <v>10.52</v>
      </c>
      <c r="I237" s="8">
        <f t="shared" si="277"/>
        <v>9.7835999999999999</v>
      </c>
    </row>
    <row r="238" spans="1:9" x14ac:dyDescent="0.25">
      <c r="A238" s="78">
        <f t="shared" si="270"/>
        <v>160</v>
      </c>
      <c r="B238" s="82" t="str">
        <f t="shared" si="271"/>
        <v>160 semi CaO</v>
      </c>
      <c r="C238" s="4" t="s">
        <v>6</v>
      </c>
      <c r="D238" s="5">
        <v>13.42</v>
      </c>
      <c r="E238" s="6">
        <f t="shared" si="276"/>
        <v>12.480599999999999</v>
      </c>
      <c r="F238" s="80" t="str">
        <f t="shared" si="267"/>
        <v>160 Quant MnO</v>
      </c>
      <c r="G238" s="13" t="s">
        <v>9</v>
      </c>
      <c r="H238" s="5">
        <v>0.16</v>
      </c>
      <c r="I238" s="8">
        <f t="shared" si="277"/>
        <v>0.14880000000000002</v>
      </c>
    </row>
    <row r="239" spans="1:9" x14ac:dyDescent="0.25">
      <c r="A239" s="78">
        <f t="shared" si="270"/>
        <v>160</v>
      </c>
      <c r="B239" s="82" t="str">
        <f t="shared" si="271"/>
        <v>160 semi TiO2</v>
      </c>
      <c r="C239" s="4" t="s">
        <v>7</v>
      </c>
      <c r="D239" s="5">
        <v>0.11550000000000001</v>
      </c>
      <c r="E239" s="6">
        <f t="shared" si="276"/>
        <v>0.107415</v>
      </c>
      <c r="F239" s="80" t="str">
        <f t="shared" si="267"/>
        <v>160 Quant MgO</v>
      </c>
      <c r="G239" s="13" t="s">
        <v>3</v>
      </c>
      <c r="H239" s="5">
        <v>22.997</v>
      </c>
      <c r="I239" s="8">
        <f t="shared" si="277"/>
        <v>21.38721</v>
      </c>
    </row>
    <row r="240" spans="1:9" x14ac:dyDescent="0.25">
      <c r="A240" s="78">
        <f t="shared" si="270"/>
        <v>160</v>
      </c>
      <c r="B240" s="82" t="str">
        <f t="shared" si="271"/>
        <v>160 semi Cr2O3</v>
      </c>
      <c r="C240" s="4" t="s">
        <v>8</v>
      </c>
      <c r="D240" s="5">
        <v>0.2661</v>
      </c>
      <c r="E240" s="6">
        <f t="shared" si="276"/>
        <v>0.247473</v>
      </c>
      <c r="F240" s="80" t="str">
        <f t="shared" si="267"/>
        <v>160 Quant CaO</v>
      </c>
      <c r="G240" s="13" t="s">
        <v>6</v>
      </c>
      <c r="H240" s="5">
        <v>12.712</v>
      </c>
      <c r="I240" s="8">
        <f t="shared" si="277"/>
        <v>11.822159999999998</v>
      </c>
    </row>
    <row r="241" spans="1:9" x14ac:dyDescent="0.25">
      <c r="A241" s="78">
        <f t="shared" si="270"/>
        <v>160</v>
      </c>
      <c r="B241" s="82" t="str">
        <f t="shared" si="271"/>
        <v>160 semi MnO</v>
      </c>
      <c r="C241" s="4" t="s">
        <v>9</v>
      </c>
      <c r="D241" s="5">
        <v>0.18279999999999999</v>
      </c>
      <c r="E241" s="6">
        <f t="shared" si="276"/>
        <v>0.17000399999999999</v>
      </c>
      <c r="F241" s="80" t="str">
        <f t="shared" si="267"/>
        <v>160 Quant Na2O</v>
      </c>
      <c r="G241" s="13" t="s">
        <v>26</v>
      </c>
      <c r="H241" s="5">
        <v>0.106</v>
      </c>
      <c r="I241" s="8">
        <f t="shared" si="277"/>
        <v>9.8580000000000001E-2</v>
      </c>
    </row>
    <row r="242" spans="1:9" x14ac:dyDescent="0.25">
      <c r="A242" s="78">
        <f t="shared" si="270"/>
        <v>160</v>
      </c>
      <c r="B242" s="82" t="str">
        <f t="shared" si="271"/>
        <v>160 semi Fe2O3</v>
      </c>
      <c r="C242" s="4" t="s">
        <v>10</v>
      </c>
      <c r="D242" s="5">
        <v>12.33</v>
      </c>
      <c r="E242" s="6">
        <f t="shared" si="276"/>
        <v>11.466900000000001</v>
      </c>
      <c r="F242" s="80" t="str">
        <f t="shared" si="267"/>
        <v>160 Quant K2O</v>
      </c>
      <c r="G242" s="13" t="s">
        <v>13</v>
      </c>
      <c r="H242" s="5">
        <v>3.0000000000000001E-3</v>
      </c>
      <c r="I242" s="8">
        <f t="shared" si="277"/>
        <v>2.7900000000000004E-3</v>
      </c>
    </row>
    <row r="243" spans="1:9" x14ac:dyDescent="0.25">
      <c r="A243" s="78">
        <f t="shared" si="270"/>
        <v>160</v>
      </c>
      <c r="B243" s="82" t="str">
        <f t="shared" si="271"/>
        <v>160 semi NiO</v>
      </c>
      <c r="C243" s="4" t="s">
        <v>11</v>
      </c>
      <c r="D243" s="5">
        <v>0.1603</v>
      </c>
      <c r="E243" s="6">
        <f t="shared" si="276"/>
        <v>0.14907899999999999</v>
      </c>
      <c r="F243" s="80" t="str">
        <f t="shared" si="267"/>
        <v>160 Quant P2O5</v>
      </c>
      <c r="G243" s="13" t="s">
        <v>35</v>
      </c>
      <c r="H243" s="5">
        <v>4.0000000000000001E-3</v>
      </c>
      <c r="I243" s="8">
        <f t="shared" si="277"/>
        <v>3.7199999999999998E-3</v>
      </c>
    </row>
    <row r="244" spans="1:9" x14ac:dyDescent="0.25">
      <c r="A244" s="78">
        <f t="shared" si="270"/>
        <v>160</v>
      </c>
      <c r="B244" s="82" t="str">
        <f t="shared" si="271"/>
        <v>160 semi LOI</v>
      </c>
      <c r="C244" s="4" t="s">
        <v>12</v>
      </c>
      <c r="D244" s="23">
        <v>7</v>
      </c>
      <c r="E244" s="6"/>
      <c r="F244" s="80" t="str">
        <f t="shared" si="267"/>
        <v>160 Quant LOI</v>
      </c>
      <c r="G244" s="4" t="s">
        <v>12</v>
      </c>
      <c r="H244" s="5">
        <v>7</v>
      </c>
      <c r="I244" s="6"/>
    </row>
    <row r="245" spans="1:9" x14ac:dyDescent="0.25">
      <c r="A245" s="78">
        <f t="shared" si="270"/>
        <v>160</v>
      </c>
      <c r="B245" s="82" t="str">
        <f t="shared" si="271"/>
        <v xml:space="preserve">160 semi </v>
      </c>
      <c r="F245" s="80" t="str">
        <f t="shared" si="267"/>
        <v xml:space="preserve">160 Quant </v>
      </c>
    </row>
    <row r="246" spans="1:9" x14ac:dyDescent="0.25">
      <c r="A246" s="78">
        <f t="shared" si="270"/>
        <v>160</v>
      </c>
      <c r="B246" s="82" t="str">
        <f t="shared" si="271"/>
        <v xml:space="preserve">160 semi </v>
      </c>
      <c r="F246" s="80" t="str">
        <f t="shared" si="267"/>
        <v xml:space="preserve">160 Quant </v>
      </c>
    </row>
    <row r="247" spans="1:9" x14ac:dyDescent="0.25">
      <c r="A247" s="78">
        <f>A246+20</f>
        <v>180</v>
      </c>
      <c r="B247" s="82" t="str">
        <f t="shared" si="271"/>
        <v>180 semi Simi-Quantification of sample: CMIB 7B 180</v>
      </c>
      <c r="C247" s="89" t="s">
        <v>86</v>
      </c>
      <c r="D247" s="90"/>
      <c r="E247" s="91"/>
      <c r="F247" s="80" t="str">
        <f t="shared" si="267"/>
        <v>180 Quant Simi-Quantification of sample: CMIB 7B 180</v>
      </c>
      <c r="G247" s="89" t="s">
        <v>86</v>
      </c>
      <c r="H247" s="90"/>
      <c r="I247" s="91"/>
    </row>
    <row r="248" spans="1:9" x14ac:dyDescent="0.25">
      <c r="A248" s="78">
        <f t="shared" si="270"/>
        <v>180</v>
      </c>
      <c r="B248" s="82" t="str">
        <f t="shared" si="271"/>
        <v>180 semi Elements</v>
      </c>
      <c r="C248" s="2" t="s">
        <v>0</v>
      </c>
      <c r="D248" s="3" t="s">
        <v>1</v>
      </c>
      <c r="E248" s="2" t="s">
        <v>2</v>
      </c>
      <c r="F248" s="80" t="str">
        <f t="shared" si="267"/>
        <v>180 Quant Elements</v>
      </c>
      <c r="G248" s="2" t="s">
        <v>0</v>
      </c>
      <c r="H248" s="3" t="s">
        <v>1</v>
      </c>
      <c r="I248" s="2" t="s">
        <v>2</v>
      </c>
    </row>
    <row r="249" spans="1:9" x14ac:dyDescent="0.25">
      <c r="A249" s="78">
        <f t="shared" si="270"/>
        <v>180</v>
      </c>
      <c r="B249" s="82" t="str">
        <f t="shared" si="271"/>
        <v>180 semi MgO</v>
      </c>
      <c r="C249" s="4" t="s">
        <v>3</v>
      </c>
      <c r="D249" s="5">
        <v>35.630000000000003</v>
      </c>
      <c r="E249" s="6">
        <f>D249*(100-D$257)/100</f>
        <v>30.641800000000003</v>
      </c>
      <c r="F249" s="80" t="str">
        <f t="shared" si="267"/>
        <v>180 Quant SiO2</v>
      </c>
      <c r="G249" s="13" t="s">
        <v>5</v>
      </c>
      <c r="H249" s="5">
        <v>71.156000000000006</v>
      </c>
      <c r="I249" s="6">
        <f>H249*(100-H$259)/100</f>
        <v>61.194160000000004</v>
      </c>
    </row>
    <row r="250" spans="1:9" x14ac:dyDescent="0.25">
      <c r="A250" s="78">
        <f t="shared" si="270"/>
        <v>180</v>
      </c>
      <c r="B250" s="82" t="str">
        <f t="shared" si="271"/>
        <v>180 semi Al2O3</v>
      </c>
      <c r="C250" s="4" t="s">
        <v>4</v>
      </c>
      <c r="D250" s="5">
        <v>5.2350000000000003</v>
      </c>
      <c r="E250" s="6">
        <f t="shared" ref="E250:E256" si="278">D250*(100-D$257)/100</f>
        <v>4.5021000000000004</v>
      </c>
      <c r="F250" s="80" t="str">
        <f t="shared" si="267"/>
        <v>180 Quant TiO2</v>
      </c>
      <c r="G250" s="13" t="s">
        <v>7</v>
      </c>
      <c r="H250" s="5">
        <v>0.14899999999999999</v>
      </c>
      <c r="I250" s="6">
        <f t="shared" ref="I250:I257" si="279">H250*(100-H$259)/100</f>
        <v>0.12814</v>
      </c>
    </row>
    <row r="251" spans="1:9" x14ac:dyDescent="0.25">
      <c r="A251" s="78">
        <f t="shared" si="270"/>
        <v>180</v>
      </c>
      <c r="B251" s="82" t="str">
        <f t="shared" si="271"/>
        <v>180 semi SiO2</v>
      </c>
      <c r="C251" s="4" t="s">
        <v>5</v>
      </c>
      <c r="D251" s="5">
        <v>38.549999999999997</v>
      </c>
      <c r="E251" s="6">
        <f t="shared" si="278"/>
        <v>33.152999999999999</v>
      </c>
      <c r="F251" s="80" t="str">
        <f t="shared" ref="F251:F314" si="280">A251&amp;" Quant "&amp;G251</f>
        <v>180 Quant Al2O3</v>
      </c>
      <c r="G251" s="13" t="s">
        <v>4</v>
      </c>
      <c r="H251" s="5">
        <v>-16.548999999999999</v>
      </c>
      <c r="I251" s="6">
        <f t="shared" si="279"/>
        <v>-14.232139999999999</v>
      </c>
    </row>
    <row r="252" spans="1:9" x14ac:dyDescent="0.25">
      <c r="A252" s="78">
        <f t="shared" si="270"/>
        <v>180</v>
      </c>
      <c r="B252" s="82" t="str">
        <f t="shared" si="271"/>
        <v>180 semi CaO</v>
      </c>
      <c r="C252" s="4" t="s">
        <v>6</v>
      </c>
      <c r="D252" s="5">
        <v>5.3680000000000003</v>
      </c>
      <c r="E252" s="6">
        <f t="shared" si="278"/>
        <v>4.6164800000000001</v>
      </c>
      <c r="F252" s="80" t="str">
        <f t="shared" si="280"/>
        <v>180 Quant Fe2O3</v>
      </c>
      <c r="G252" s="13" t="s">
        <v>10</v>
      </c>
      <c r="H252" s="5">
        <v>13.499000000000001</v>
      </c>
      <c r="I252" s="6">
        <f t="shared" si="279"/>
        <v>11.60914</v>
      </c>
    </row>
    <row r="253" spans="1:9" x14ac:dyDescent="0.25">
      <c r="A253" s="78">
        <f t="shared" si="270"/>
        <v>180</v>
      </c>
      <c r="B253" s="82" t="str">
        <f t="shared" si="271"/>
        <v>180 semi Cr2O3</v>
      </c>
      <c r="C253" s="4" t="s">
        <v>8</v>
      </c>
      <c r="D253" s="5">
        <v>0.54790000000000005</v>
      </c>
      <c r="E253" s="6">
        <f t="shared" si="278"/>
        <v>0.47119400000000006</v>
      </c>
      <c r="F253" s="80" t="str">
        <f t="shared" si="280"/>
        <v>180 Quant MnO</v>
      </c>
      <c r="G253" s="13" t="s">
        <v>9</v>
      </c>
      <c r="H253" s="5">
        <v>9.1690000000000005</v>
      </c>
      <c r="I253" s="6">
        <f t="shared" si="279"/>
        <v>7.8853400000000002</v>
      </c>
    </row>
    <row r="254" spans="1:9" x14ac:dyDescent="0.25">
      <c r="A254" s="78">
        <f t="shared" si="270"/>
        <v>180</v>
      </c>
      <c r="B254" s="82" t="str">
        <f t="shared" si="271"/>
        <v>180 semi MnO</v>
      </c>
      <c r="C254" s="4" t="s">
        <v>9</v>
      </c>
      <c r="D254" s="5">
        <v>0.17150000000000001</v>
      </c>
      <c r="E254" s="6">
        <f t="shared" si="278"/>
        <v>0.14749000000000001</v>
      </c>
      <c r="F254" s="80" t="str">
        <f t="shared" si="280"/>
        <v>180 Quant MgO</v>
      </c>
      <c r="G254" s="13" t="s">
        <v>3</v>
      </c>
      <c r="H254" s="5">
        <v>1.157</v>
      </c>
      <c r="I254" s="6">
        <f t="shared" si="279"/>
        <v>0.99502000000000013</v>
      </c>
    </row>
    <row r="255" spans="1:9" x14ac:dyDescent="0.25">
      <c r="A255" s="78">
        <f t="shared" si="270"/>
        <v>180</v>
      </c>
      <c r="B255" s="82" t="str">
        <f t="shared" si="271"/>
        <v>180 semi Fe2O3</v>
      </c>
      <c r="C255" s="4" t="s">
        <v>10</v>
      </c>
      <c r="D255" s="5">
        <v>14.17</v>
      </c>
      <c r="E255" s="6">
        <f t="shared" si="278"/>
        <v>12.186199999999999</v>
      </c>
      <c r="F255" s="80" t="str">
        <f t="shared" si="280"/>
        <v>180 Quant CaO</v>
      </c>
      <c r="G255" s="13" t="s">
        <v>6</v>
      </c>
      <c r="H255" s="5">
        <v>27.834</v>
      </c>
      <c r="I255" s="6">
        <f t="shared" si="279"/>
        <v>23.937240000000003</v>
      </c>
    </row>
    <row r="256" spans="1:9" x14ac:dyDescent="0.25">
      <c r="A256" s="78">
        <f t="shared" si="270"/>
        <v>180</v>
      </c>
      <c r="B256" s="82" t="str">
        <f t="shared" si="271"/>
        <v>180 semi NiO</v>
      </c>
      <c r="C256" s="4" t="s">
        <v>11</v>
      </c>
      <c r="D256" s="5">
        <v>0.32</v>
      </c>
      <c r="E256" s="6">
        <f t="shared" si="278"/>
        <v>0.2752</v>
      </c>
      <c r="F256" s="80" t="str">
        <f t="shared" si="280"/>
        <v>180 Quant Na2O</v>
      </c>
      <c r="G256" s="13" t="s">
        <v>26</v>
      </c>
      <c r="H256" s="5">
        <v>-6.4039999999999999</v>
      </c>
      <c r="I256" s="6">
        <f t="shared" si="279"/>
        <v>-5.5074399999999999</v>
      </c>
    </row>
    <row r="257" spans="1:9" x14ac:dyDescent="0.25">
      <c r="A257" s="78">
        <f t="shared" si="270"/>
        <v>180</v>
      </c>
      <c r="B257" s="82" t="str">
        <f t="shared" si="271"/>
        <v>180 semi LOI</v>
      </c>
      <c r="C257" s="4" t="s">
        <v>12</v>
      </c>
      <c r="D257" s="23">
        <v>14</v>
      </c>
      <c r="E257" s="6"/>
      <c r="F257" s="80" t="str">
        <f t="shared" si="280"/>
        <v>180 Quant K2O</v>
      </c>
      <c r="G257" s="13" t="s">
        <v>13</v>
      </c>
      <c r="H257" s="5">
        <v>8.9999999999999993E-3</v>
      </c>
      <c r="I257" s="6">
        <f t="shared" si="279"/>
        <v>7.7399999999999995E-3</v>
      </c>
    </row>
    <row r="258" spans="1:9" x14ac:dyDescent="0.25">
      <c r="A258" s="78">
        <f t="shared" si="270"/>
        <v>180</v>
      </c>
      <c r="B258" s="82" t="str">
        <f t="shared" si="271"/>
        <v xml:space="preserve">180 semi </v>
      </c>
      <c r="F258" s="80" t="str">
        <f t="shared" si="280"/>
        <v>180 Quant P2O5</v>
      </c>
      <c r="G258" s="13" t="s">
        <v>35</v>
      </c>
      <c r="H258" s="5">
        <v>-0.02</v>
      </c>
      <c r="I258" s="6">
        <f>H258*(100-H$259)/100</f>
        <v>-1.72E-2</v>
      </c>
    </row>
    <row r="259" spans="1:9" x14ac:dyDescent="0.25">
      <c r="A259" s="78">
        <f t="shared" si="270"/>
        <v>180</v>
      </c>
      <c r="B259" s="82" t="str">
        <f t="shared" si="271"/>
        <v xml:space="preserve">180 semi </v>
      </c>
      <c r="F259" s="80" t="str">
        <f t="shared" si="280"/>
        <v>180 Quant LOI</v>
      </c>
      <c r="G259" s="4" t="s">
        <v>12</v>
      </c>
      <c r="H259" s="23">
        <v>14</v>
      </c>
      <c r="I259" s="6"/>
    </row>
    <row r="260" spans="1:9" x14ac:dyDescent="0.25">
      <c r="A260" s="78">
        <f t="shared" si="270"/>
        <v>180</v>
      </c>
      <c r="B260" s="82" t="str">
        <f t="shared" si="271"/>
        <v xml:space="preserve">180 semi </v>
      </c>
      <c r="F260" s="80" t="str">
        <f t="shared" si="280"/>
        <v xml:space="preserve">180 Quant </v>
      </c>
    </row>
    <row r="261" spans="1:9" x14ac:dyDescent="0.25">
      <c r="A261" s="78">
        <f>A260+10</f>
        <v>190</v>
      </c>
      <c r="B261" s="82" t="str">
        <f t="shared" si="271"/>
        <v>190 semi Simi-Quantification of sample: CMIB 7B 190</v>
      </c>
      <c r="C261" s="89" t="s">
        <v>87</v>
      </c>
      <c r="D261" s="90"/>
      <c r="E261" s="91"/>
      <c r="F261" s="80" t="str">
        <f t="shared" si="280"/>
        <v>190 Quant Quantification of sample: CMIB 7B 190</v>
      </c>
      <c r="G261" s="89" t="s">
        <v>188</v>
      </c>
      <c r="H261" s="90"/>
      <c r="I261" s="91"/>
    </row>
    <row r="262" spans="1:9" x14ac:dyDescent="0.25">
      <c r="A262" s="78">
        <f t="shared" ref="A262:A325" si="281">A261</f>
        <v>190</v>
      </c>
      <c r="B262" s="82" t="str">
        <f t="shared" ref="B262:B325" si="282">A262&amp;" semi "&amp;C262</f>
        <v>190 semi Elements</v>
      </c>
      <c r="C262" s="2" t="s">
        <v>0</v>
      </c>
      <c r="D262" s="3" t="s">
        <v>1</v>
      </c>
      <c r="E262" s="2" t="s">
        <v>2</v>
      </c>
      <c r="F262" s="80" t="str">
        <f t="shared" si="280"/>
        <v>190 Quant Elements</v>
      </c>
      <c r="G262" s="2" t="s">
        <v>0</v>
      </c>
      <c r="H262" s="3" t="s">
        <v>1</v>
      </c>
      <c r="I262" s="2" t="s">
        <v>2</v>
      </c>
    </row>
    <row r="263" spans="1:9" x14ac:dyDescent="0.25">
      <c r="A263" s="78">
        <f t="shared" si="281"/>
        <v>190</v>
      </c>
      <c r="B263" s="82" t="str">
        <f t="shared" si="282"/>
        <v>190 semi MgO</v>
      </c>
      <c r="C263" s="4" t="s">
        <v>3</v>
      </c>
      <c r="D263" s="5">
        <v>45.23</v>
      </c>
      <c r="E263" s="6">
        <f>D263*(100-D$271)/100</f>
        <v>39.350099999999998</v>
      </c>
      <c r="F263" s="80" t="str">
        <f t="shared" si="280"/>
        <v>190 Quant SiO2</v>
      </c>
      <c r="G263" s="13" t="s">
        <v>5</v>
      </c>
      <c r="H263" s="5">
        <v>96.043999999999997</v>
      </c>
      <c r="I263" s="6">
        <f>H263*(100-H$272)/100</f>
        <v>83.558279999999996</v>
      </c>
    </row>
    <row r="264" spans="1:9" x14ac:dyDescent="0.25">
      <c r="A264" s="78">
        <f t="shared" si="281"/>
        <v>190</v>
      </c>
      <c r="B264" s="82" t="str">
        <f t="shared" si="282"/>
        <v>190 semi Al2O3</v>
      </c>
      <c r="C264" s="4" t="s">
        <v>4</v>
      </c>
      <c r="D264" s="5">
        <v>1.538</v>
      </c>
      <c r="E264" s="6">
        <f t="shared" ref="E264:E270" si="283">D264*(100-D$271)/100</f>
        <v>1.33806</v>
      </c>
      <c r="F264" s="80" t="str">
        <f t="shared" si="280"/>
        <v>190 Quant TiO2</v>
      </c>
      <c r="G264" s="13" t="s">
        <v>7</v>
      </c>
      <c r="H264" s="5">
        <v>-5.0000000000000001E-3</v>
      </c>
      <c r="I264" s="6">
        <f t="shared" ref="I264:I271" si="284">H264*(100-H$272)/100</f>
        <v>-4.3499999999999997E-3</v>
      </c>
    </row>
    <row r="265" spans="1:9" x14ac:dyDescent="0.25">
      <c r="A265" s="78">
        <f t="shared" si="281"/>
        <v>190</v>
      </c>
      <c r="B265" s="82" t="str">
        <f t="shared" si="282"/>
        <v>190 semi SiO2</v>
      </c>
      <c r="C265" s="4" t="s">
        <v>5</v>
      </c>
      <c r="D265" s="5">
        <v>37.74</v>
      </c>
      <c r="E265" s="6">
        <f t="shared" si="283"/>
        <v>32.833800000000004</v>
      </c>
      <c r="F265" s="80" t="str">
        <f t="shared" si="280"/>
        <v>190 Quant Al2O3</v>
      </c>
      <c r="G265" s="13" t="s">
        <v>4</v>
      </c>
      <c r="H265" s="5">
        <v>1.252</v>
      </c>
      <c r="I265" s="6">
        <f t="shared" si="284"/>
        <v>1.08924</v>
      </c>
    </row>
    <row r="266" spans="1:9" x14ac:dyDescent="0.25">
      <c r="A266" s="78">
        <f t="shared" si="281"/>
        <v>190</v>
      </c>
      <c r="B266" s="82" t="str">
        <f t="shared" si="282"/>
        <v>190 semi CaO</v>
      </c>
      <c r="C266" s="4" t="s">
        <v>6</v>
      </c>
      <c r="D266" s="5">
        <v>1.0009999999999999</v>
      </c>
      <c r="E266" s="6">
        <f t="shared" si="283"/>
        <v>0.87086999999999992</v>
      </c>
      <c r="F266" s="80" t="str">
        <f t="shared" si="280"/>
        <v>190 Quant Fe2O3</v>
      </c>
      <c r="G266" s="13" t="s">
        <v>10</v>
      </c>
      <c r="H266" s="5">
        <v>0.75700000000000001</v>
      </c>
      <c r="I266" s="6">
        <f t="shared" si="284"/>
        <v>0.6585899999999999</v>
      </c>
    </row>
    <row r="267" spans="1:9" x14ac:dyDescent="0.25">
      <c r="A267" s="78">
        <f t="shared" si="281"/>
        <v>190</v>
      </c>
      <c r="B267" s="82" t="str">
        <f t="shared" si="282"/>
        <v>190 semi Cr2O3</v>
      </c>
      <c r="C267" s="4" t="s">
        <v>8</v>
      </c>
      <c r="D267" s="5">
        <v>0.62649999999999995</v>
      </c>
      <c r="E267" s="6">
        <f t="shared" si="283"/>
        <v>0.54505499999999996</v>
      </c>
      <c r="F267" s="80" t="str">
        <f t="shared" si="280"/>
        <v>190 Quant MnO</v>
      </c>
      <c r="G267" s="13" t="s">
        <v>9</v>
      </c>
      <c r="H267" s="5">
        <v>0.51500000000000001</v>
      </c>
      <c r="I267" s="6">
        <f t="shared" si="284"/>
        <v>0.44805</v>
      </c>
    </row>
    <row r="268" spans="1:9" x14ac:dyDescent="0.25">
      <c r="A268" s="78">
        <f t="shared" si="281"/>
        <v>190</v>
      </c>
      <c r="B268" s="82" t="str">
        <f t="shared" si="282"/>
        <v>190 semi MnO</v>
      </c>
      <c r="C268" s="4" t="s">
        <v>9</v>
      </c>
      <c r="D268" s="5">
        <v>0.15970000000000001</v>
      </c>
      <c r="E268" s="6">
        <f t="shared" si="283"/>
        <v>0.13893900000000001</v>
      </c>
      <c r="F268" s="80" t="str">
        <f t="shared" si="280"/>
        <v>190 Quant MgO</v>
      </c>
      <c r="G268" s="13" t="s">
        <v>3</v>
      </c>
      <c r="H268" s="5">
        <v>0.25800000000000001</v>
      </c>
      <c r="I268" s="6">
        <f t="shared" si="284"/>
        <v>0.22446000000000002</v>
      </c>
    </row>
    <row r="269" spans="1:9" x14ac:dyDescent="0.25">
      <c r="A269" s="78">
        <f t="shared" si="281"/>
        <v>190</v>
      </c>
      <c r="B269" s="82" t="str">
        <f t="shared" si="282"/>
        <v>190 semi Fe2O3</v>
      </c>
      <c r="C269" s="4" t="s">
        <v>10</v>
      </c>
      <c r="D269" s="5">
        <v>13.26</v>
      </c>
      <c r="E269" s="6">
        <f t="shared" si="283"/>
        <v>11.536199999999999</v>
      </c>
      <c r="F269" s="80" t="str">
        <f t="shared" si="280"/>
        <v>190 Quant CaO</v>
      </c>
      <c r="G269" s="13" t="s">
        <v>6</v>
      </c>
      <c r="H269" s="5">
        <v>1.72</v>
      </c>
      <c r="I269" s="6">
        <f t="shared" si="284"/>
        <v>1.4964</v>
      </c>
    </row>
    <row r="270" spans="1:9" x14ac:dyDescent="0.25">
      <c r="A270" s="78">
        <f t="shared" si="281"/>
        <v>190</v>
      </c>
      <c r="B270" s="82" t="str">
        <f t="shared" si="282"/>
        <v>190 semi NiO</v>
      </c>
      <c r="C270" s="4" t="s">
        <v>11</v>
      </c>
      <c r="D270" s="5">
        <v>0.44829999999999998</v>
      </c>
      <c r="E270" s="6">
        <f t="shared" si="283"/>
        <v>0.39002100000000001</v>
      </c>
      <c r="F270" s="80" t="str">
        <f t="shared" si="280"/>
        <v>190 Quant Na2O</v>
      </c>
      <c r="G270" s="13" t="s">
        <v>26</v>
      </c>
      <c r="H270" s="5">
        <v>-0.55100000000000005</v>
      </c>
      <c r="I270" s="6">
        <f t="shared" si="284"/>
        <v>-0.47937000000000007</v>
      </c>
    </row>
    <row r="271" spans="1:9" x14ac:dyDescent="0.25">
      <c r="A271" s="78">
        <f t="shared" si="281"/>
        <v>190</v>
      </c>
      <c r="B271" s="82" t="str">
        <f t="shared" si="282"/>
        <v>190 semi LOI</v>
      </c>
      <c r="C271" s="4" t="s">
        <v>12</v>
      </c>
      <c r="D271" s="23">
        <v>13</v>
      </c>
      <c r="E271" s="6"/>
      <c r="F271" s="80" t="str">
        <f t="shared" si="280"/>
        <v>190 Quant K2O</v>
      </c>
      <c r="G271" s="13" t="s">
        <v>13</v>
      </c>
      <c r="H271" s="5">
        <v>0.01</v>
      </c>
      <c r="I271" s="6">
        <f t="shared" si="284"/>
        <v>8.6999999999999994E-3</v>
      </c>
    </row>
    <row r="272" spans="1:9" x14ac:dyDescent="0.25">
      <c r="A272" s="78">
        <f t="shared" si="281"/>
        <v>190</v>
      </c>
      <c r="B272" s="82" t="str">
        <f t="shared" si="282"/>
        <v xml:space="preserve">190 semi </v>
      </c>
      <c r="F272" s="80" t="str">
        <f t="shared" si="280"/>
        <v>190 Quant LOI</v>
      </c>
      <c r="G272" s="4" t="s">
        <v>12</v>
      </c>
      <c r="H272" s="23">
        <v>13</v>
      </c>
      <c r="I272" s="6"/>
    </row>
    <row r="273" spans="1:9" x14ac:dyDescent="0.25">
      <c r="A273" s="78">
        <f t="shared" si="281"/>
        <v>190</v>
      </c>
      <c r="B273" s="82" t="str">
        <f t="shared" si="282"/>
        <v xml:space="preserve">190 semi </v>
      </c>
      <c r="F273" s="80" t="str">
        <f t="shared" si="280"/>
        <v xml:space="preserve">190 Quant </v>
      </c>
    </row>
    <row r="274" spans="1:9" x14ac:dyDescent="0.25">
      <c r="A274" s="78">
        <f>A273+10</f>
        <v>200</v>
      </c>
      <c r="B274" s="82" t="str">
        <f t="shared" si="282"/>
        <v>200 semi Simi-Quantification of sample: CMIB 7B 200</v>
      </c>
      <c r="C274" s="89" t="s">
        <v>88</v>
      </c>
      <c r="D274" s="90"/>
      <c r="E274" s="91"/>
      <c r="F274" s="80" t="str">
        <f t="shared" si="280"/>
        <v>200 Quant Quantification of sample: CMIB 7B 200</v>
      </c>
      <c r="G274" s="89" t="s">
        <v>187</v>
      </c>
      <c r="H274" s="90"/>
      <c r="I274" s="91"/>
    </row>
    <row r="275" spans="1:9" x14ac:dyDescent="0.25">
      <c r="A275" s="78">
        <f t="shared" si="281"/>
        <v>200</v>
      </c>
      <c r="B275" s="82" t="str">
        <f t="shared" si="282"/>
        <v>200 semi Elements</v>
      </c>
      <c r="C275" s="2" t="s">
        <v>0</v>
      </c>
      <c r="D275" s="3" t="s">
        <v>1</v>
      </c>
      <c r="E275" s="2" t="s">
        <v>2</v>
      </c>
      <c r="F275" s="80" t="str">
        <f t="shared" si="280"/>
        <v>200 Quant Elements</v>
      </c>
      <c r="G275" s="2" t="s">
        <v>0</v>
      </c>
      <c r="H275" s="3" t="s">
        <v>1</v>
      </c>
      <c r="I275" s="2" t="s">
        <v>2</v>
      </c>
    </row>
    <row r="276" spans="1:9" x14ac:dyDescent="0.25">
      <c r="A276" s="78">
        <f t="shared" si="281"/>
        <v>200</v>
      </c>
      <c r="B276" s="82" t="str">
        <f t="shared" si="282"/>
        <v>200 semi MgO</v>
      </c>
      <c r="C276" s="4" t="s">
        <v>3</v>
      </c>
      <c r="D276" s="5">
        <v>42.25</v>
      </c>
      <c r="E276" s="6">
        <f>D276*(100-D$285)/100</f>
        <v>37.18</v>
      </c>
      <c r="F276" s="80" t="str">
        <f t="shared" si="280"/>
        <v>200 Quant SiO2</v>
      </c>
      <c r="G276" s="13" t="s">
        <v>5</v>
      </c>
      <c r="H276" s="5">
        <v>92.872</v>
      </c>
      <c r="I276" s="6">
        <f>H276*(100-H$285)/100</f>
        <v>81.727360000000004</v>
      </c>
    </row>
    <row r="277" spans="1:9" x14ac:dyDescent="0.25">
      <c r="A277" s="78">
        <f t="shared" si="281"/>
        <v>200</v>
      </c>
      <c r="B277" s="82" t="str">
        <f t="shared" si="282"/>
        <v>200 semi Al2O3</v>
      </c>
      <c r="C277" s="4" t="s">
        <v>4</v>
      </c>
      <c r="D277" s="5">
        <v>2.677</v>
      </c>
      <c r="E277" s="6">
        <f t="shared" ref="E277:E284" si="285">D277*(100-D$285)/100</f>
        <v>2.3557600000000001</v>
      </c>
      <c r="F277" s="80" t="str">
        <f t="shared" si="280"/>
        <v>200 Quant TiO2</v>
      </c>
      <c r="G277" s="13" t="s">
        <v>7</v>
      </c>
      <c r="H277" s="5">
        <v>2.5999999999999999E-2</v>
      </c>
      <c r="I277" s="6">
        <f t="shared" ref="I277:I284" si="286">H277*(100-H$285)/100</f>
        <v>2.2879999999999998E-2</v>
      </c>
    </row>
    <row r="278" spans="1:9" x14ac:dyDescent="0.25">
      <c r="A278" s="78">
        <f t="shared" si="281"/>
        <v>200</v>
      </c>
      <c r="B278" s="82" t="str">
        <f t="shared" si="282"/>
        <v>200 semi SiO2</v>
      </c>
      <c r="C278" s="4" t="s">
        <v>5</v>
      </c>
      <c r="D278" s="5">
        <v>38.07</v>
      </c>
      <c r="E278" s="6">
        <f t="shared" si="285"/>
        <v>33.501599999999996</v>
      </c>
      <c r="F278" s="80" t="str">
        <f t="shared" si="280"/>
        <v>200 Quant Al2O3</v>
      </c>
      <c r="G278" s="13" t="s">
        <v>4</v>
      </c>
      <c r="H278" s="5">
        <v>2.1930000000000001</v>
      </c>
      <c r="I278" s="6">
        <f t="shared" si="286"/>
        <v>1.92984</v>
      </c>
    </row>
    <row r="279" spans="1:9" x14ac:dyDescent="0.25">
      <c r="A279" s="78">
        <f t="shared" si="281"/>
        <v>200</v>
      </c>
      <c r="B279" s="82" t="str">
        <f t="shared" si="282"/>
        <v>200 semi CaO</v>
      </c>
      <c r="C279" s="4" t="s">
        <v>6</v>
      </c>
      <c r="D279" s="5">
        <v>2.11</v>
      </c>
      <c r="E279" s="6">
        <f t="shared" si="285"/>
        <v>1.8567999999999998</v>
      </c>
      <c r="F279" s="80" t="str">
        <f t="shared" si="280"/>
        <v>200 Quant Fe2O3</v>
      </c>
      <c r="G279" s="13" t="s">
        <v>10</v>
      </c>
      <c r="H279" s="5">
        <v>1.3340000000000001</v>
      </c>
      <c r="I279" s="6">
        <f t="shared" si="286"/>
        <v>1.1739200000000001</v>
      </c>
    </row>
    <row r="280" spans="1:9" x14ac:dyDescent="0.25">
      <c r="A280" s="78">
        <f t="shared" si="281"/>
        <v>200</v>
      </c>
      <c r="B280" s="82" t="str">
        <f t="shared" si="282"/>
        <v>200 semi TiO2</v>
      </c>
      <c r="C280" s="4" t="s">
        <v>7</v>
      </c>
      <c r="D280" s="5">
        <v>5.2789999999999997E-2</v>
      </c>
      <c r="E280" s="6">
        <f t="shared" si="285"/>
        <v>4.6455199999999995E-2</v>
      </c>
      <c r="F280" s="80" t="str">
        <f t="shared" si="280"/>
        <v>200 Quant MnO</v>
      </c>
      <c r="G280" s="13" t="s">
        <v>9</v>
      </c>
      <c r="H280" s="5">
        <v>0.63800000000000001</v>
      </c>
      <c r="I280" s="6">
        <f t="shared" si="286"/>
        <v>0.56143999999999994</v>
      </c>
    </row>
    <row r="281" spans="1:9" x14ac:dyDescent="0.25">
      <c r="A281" s="78">
        <f t="shared" si="281"/>
        <v>200</v>
      </c>
      <c r="B281" s="82" t="str">
        <f t="shared" si="282"/>
        <v>200 semi Cr2O3</v>
      </c>
      <c r="C281" s="4" t="s">
        <v>8</v>
      </c>
      <c r="D281" s="5">
        <v>0.72240000000000004</v>
      </c>
      <c r="E281" s="6">
        <f t="shared" si="285"/>
        <v>0.63571200000000005</v>
      </c>
      <c r="F281" s="80" t="str">
        <f t="shared" si="280"/>
        <v>200 Quant MgO</v>
      </c>
      <c r="G281" s="13" t="s">
        <v>3</v>
      </c>
      <c r="H281" s="5">
        <v>3.3000000000000002E-2</v>
      </c>
      <c r="I281" s="6">
        <f t="shared" si="286"/>
        <v>2.904E-2</v>
      </c>
    </row>
    <row r="282" spans="1:9" x14ac:dyDescent="0.25">
      <c r="A282" s="78">
        <f t="shared" si="281"/>
        <v>200</v>
      </c>
      <c r="B282" s="82" t="str">
        <f t="shared" si="282"/>
        <v>200 semi MnO</v>
      </c>
      <c r="C282" s="4" t="s">
        <v>9</v>
      </c>
      <c r="D282" s="5">
        <v>0.15870000000000001</v>
      </c>
      <c r="E282" s="6">
        <f t="shared" si="285"/>
        <v>0.139656</v>
      </c>
      <c r="F282" s="80" t="str">
        <f t="shared" si="280"/>
        <v>200 Quant CaO</v>
      </c>
      <c r="G282" s="13" t="s">
        <v>6</v>
      </c>
      <c r="H282" s="5">
        <v>3.4129999999999998</v>
      </c>
      <c r="I282" s="6">
        <f t="shared" si="286"/>
        <v>3.0034399999999999</v>
      </c>
    </row>
    <row r="283" spans="1:9" x14ac:dyDescent="0.25">
      <c r="A283" s="78">
        <f t="shared" si="281"/>
        <v>200</v>
      </c>
      <c r="B283" s="82" t="str">
        <f t="shared" si="282"/>
        <v>200 semi Fe2O3</v>
      </c>
      <c r="C283" s="4" t="s">
        <v>10</v>
      </c>
      <c r="D283" s="5">
        <v>13.55</v>
      </c>
      <c r="E283" s="6">
        <f t="shared" si="285"/>
        <v>11.924000000000001</v>
      </c>
      <c r="F283" s="80" t="str">
        <f t="shared" si="280"/>
        <v>200 Quant Na2O</v>
      </c>
      <c r="G283" s="13" t="s">
        <v>26</v>
      </c>
      <c r="H283" s="5">
        <v>-0.51100000000000001</v>
      </c>
      <c r="I283" s="6">
        <f t="shared" si="286"/>
        <v>-0.44968000000000002</v>
      </c>
    </row>
    <row r="284" spans="1:9" x14ac:dyDescent="0.25">
      <c r="A284" s="78">
        <f t="shared" si="281"/>
        <v>200</v>
      </c>
      <c r="B284" s="82" t="str">
        <f t="shared" si="282"/>
        <v>200 semi NiO</v>
      </c>
      <c r="C284" s="4" t="s">
        <v>11</v>
      </c>
      <c r="D284" s="5">
        <v>0.40699999999999997</v>
      </c>
      <c r="E284" s="6">
        <f t="shared" si="285"/>
        <v>0.35815999999999998</v>
      </c>
      <c r="F284" s="80" t="str">
        <f t="shared" si="280"/>
        <v>200 Quant P2O5</v>
      </c>
      <c r="G284" s="13" t="s">
        <v>35</v>
      </c>
      <c r="H284" s="5">
        <v>2E-3</v>
      </c>
      <c r="I284" s="10">
        <f t="shared" si="286"/>
        <v>1.7599999999999998E-3</v>
      </c>
    </row>
    <row r="285" spans="1:9" x14ac:dyDescent="0.25">
      <c r="A285" s="78">
        <f t="shared" si="281"/>
        <v>200</v>
      </c>
      <c r="B285" s="82" t="str">
        <f t="shared" si="282"/>
        <v>200 semi LOI</v>
      </c>
      <c r="C285" s="4" t="s">
        <v>12</v>
      </c>
      <c r="D285" s="23">
        <v>12</v>
      </c>
      <c r="E285" s="6"/>
      <c r="F285" s="80" t="str">
        <f t="shared" si="280"/>
        <v>200 Quant LOI</v>
      </c>
      <c r="G285" s="4" t="s">
        <v>12</v>
      </c>
      <c r="H285" s="23">
        <v>12</v>
      </c>
      <c r="I285" s="6"/>
    </row>
    <row r="286" spans="1:9" x14ac:dyDescent="0.25">
      <c r="A286" s="78">
        <f t="shared" si="281"/>
        <v>200</v>
      </c>
      <c r="B286" s="82" t="str">
        <f t="shared" si="282"/>
        <v xml:space="preserve">200 semi </v>
      </c>
      <c r="F286" s="80" t="str">
        <f t="shared" si="280"/>
        <v xml:space="preserve">200 Quant </v>
      </c>
    </row>
    <row r="287" spans="1:9" x14ac:dyDescent="0.25">
      <c r="A287" s="78">
        <f t="shared" si="281"/>
        <v>200</v>
      </c>
      <c r="B287" s="82" t="str">
        <f t="shared" si="282"/>
        <v xml:space="preserve">200 semi </v>
      </c>
      <c r="F287" s="80" t="str">
        <f t="shared" si="280"/>
        <v xml:space="preserve">200 Quant </v>
      </c>
    </row>
    <row r="288" spans="1:9" x14ac:dyDescent="0.25">
      <c r="A288" s="78">
        <f>A287+10</f>
        <v>210</v>
      </c>
      <c r="B288" s="82" t="str">
        <f t="shared" si="282"/>
        <v>210 semi Simi-Quantification of sample: CMIB 7B 210</v>
      </c>
      <c r="C288" s="89" t="s">
        <v>89</v>
      </c>
      <c r="D288" s="90"/>
      <c r="E288" s="91"/>
      <c r="F288" s="80" t="str">
        <f t="shared" si="280"/>
        <v>210 Quant Quantification of sample: CMIB 7B 210</v>
      </c>
      <c r="G288" s="89" t="s">
        <v>189</v>
      </c>
      <c r="H288" s="90"/>
      <c r="I288" s="91"/>
    </row>
    <row r="289" spans="1:10" x14ac:dyDescent="0.25">
      <c r="A289" s="78">
        <f t="shared" si="281"/>
        <v>210</v>
      </c>
      <c r="B289" s="82" t="str">
        <f t="shared" si="282"/>
        <v>210 semi Elements</v>
      </c>
      <c r="C289" s="2" t="s">
        <v>0</v>
      </c>
      <c r="D289" s="3" t="s">
        <v>1</v>
      </c>
      <c r="E289" s="2" t="s">
        <v>2</v>
      </c>
      <c r="F289" s="80" t="str">
        <f t="shared" si="280"/>
        <v>210 Quant Elements</v>
      </c>
      <c r="G289" s="2" t="s">
        <v>0</v>
      </c>
      <c r="H289" s="3" t="s">
        <v>1</v>
      </c>
      <c r="I289" s="2" t="s">
        <v>2</v>
      </c>
    </row>
    <row r="290" spans="1:10" x14ac:dyDescent="0.25">
      <c r="A290" s="78">
        <f t="shared" si="281"/>
        <v>210</v>
      </c>
      <c r="B290" s="82" t="str">
        <f t="shared" si="282"/>
        <v>210 semi Na2O</v>
      </c>
      <c r="C290" s="4" t="s">
        <v>26</v>
      </c>
      <c r="D290" s="5">
        <v>0.1318</v>
      </c>
      <c r="E290" s="6">
        <f>D290*(100-D$300)/100</f>
        <v>0.11466599999999999</v>
      </c>
      <c r="F290" s="80" t="str">
        <f t="shared" si="280"/>
        <v>210 Quant SiO2</v>
      </c>
      <c r="G290" s="13" t="s">
        <v>5</v>
      </c>
      <c r="H290" s="5">
        <v>81.850999999999999</v>
      </c>
      <c r="I290" s="6">
        <f>H290*(100-H$300)/100</f>
        <v>71.210369999999998</v>
      </c>
    </row>
    <row r="291" spans="1:10" x14ac:dyDescent="0.25">
      <c r="A291" s="78">
        <f t="shared" si="281"/>
        <v>210</v>
      </c>
      <c r="B291" s="82" t="str">
        <f t="shared" si="282"/>
        <v>210 semi MgO</v>
      </c>
      <c r="C291" s="4" t="s">
        <v>3</v>
      </c>
      <c r="D291" s="5">
        <v>37.36</v>
      </c>
      <c r="E291" s="6">
        <f t="shared" ref="E291:E299" si="287">D291*(100-D$300)/100</f>
        <v>32.5032</v>
      </c>
      <c r="F291" s="80" t="str">
        <f t="shared" si="280"/>
        <v>210 Quant TiO2</v>
      </c>
      <c r="G291" s="13" t="s">
        <v>7</v>
      </c>
      <c r="H291" s="5">
        <v>8.8999999999999996E-2</v>
      </c>
      <c r="I291" s="6">
        <f t="shared" ref="I291:I299" si="288">H291*(100-H$300)/100</f>
        <v>7.7429999999999999E-2</v>
      </c>
    </row>
    <row r="292" spans="1:10" x14ac:dyDescent="0.25">
      <c r="A292" s="78">
        <f t="shared" si="281"/>
        <v>210</v>
      </c>
      <c r="B292" s="82" t="str">
        <f t="shared" si="282"/>
        <v>210 semi Al2O3</v>
      </c>
      <c r="C292" s="4" t="s">
        <v>4</v>
      </c>
      <c r="D292" s="5">
        <v>5.0430000000000001</v>
      </c>
      <c r="E292" s="6">
        <f t="shared" si="287"/>
        <v>4.38741</v>
      </c>
      <c r="F292" s="80" t="str">
        <f t="shared" si="280"/>
        <v>210 Quant Al2O3</v>
      </c>
      <c r="G292" s="13" t="s">
        <v>4</v>
      </c>
      <c r="H292" s="5">
        <v>7.5890000000000004</v>
      </c>
      <c r="I292" s="6">
        <f t="shared" si="288"/>
        <v>6.6024300000000009</v>
      </c>
    </row>
    <row r="293" spans="1:10" x14ac:dyDescent="0.25">
      <c r="A293" s="78">
        <f t="shared" si="281"/>
        <v>210</v>
      </c>
      <c r="B293" s="82" t="str">
        <f t="shared" si="282"/>
        <v>210 semi SiO2</v>
      </c>
      <c r="C293" s="4" t="s">
        <v>5</v>
      </c>
      <c r="D293" s="5">
        <v>38.28</v>
      </c>
      <c r="E293" s="6">
        <f t="shared" si="287"/>
        <v>33.303600000000003</v>
      </c>
      <c r="F293" s="80" t="str">
        <f t="shared" si="280"/>
        <v>210 Quant Fe2O3</v>
      </c>
      <c r="G293" s="13" t="s">
        <v>10</v>
      </c>
      <c r="H293" s="5">
        <v>1.377</v>
      </c>
      <c r="I293" s="6">
        <f t="shared" si="288"/>
        <v>1.1979900000000001</v>
      </c>
    </row>
    <row r="294" spans="1:10" x14ac:dyDescent="0.25">
      <c r="A294" s="78">
        <f t="shared" si="281"/>
        <v>210</v>
      </c>
      <c r="B294" s="82" t="str">
        <f t="shared" si="282"/>
        <v>210 semi CaO</v>
      </c>
      <c r="C294" s="4" t="s">
        <v>6</v>
      </c>
      <c r="D294" s="5">
        <v>5.0389999999999997</v>
      </c>
      <c r="E294" s="6">
        <f t="shared" si="287"/>
        <v>4.3839299999999994</v>
      </c>
      <c r="F294" s="80" t="str">
        <f t="shared" si="280"/>
        <v>210 Quant MnO</v>
      </c>
      <c r="G294" s="13" t="s">
        <v>9</v>
      </c>
      <c r="H294" s="5">
        <v>0.378</v>
      </c>
      <c r="I294" s="6">
        <f t="shared" si="288"/>
        <v>0.32886000000000004</v>
      </c>
    </row>
    <row r="295" spans="1:10" x14ac:dyDescent="0.25">
      <c r="A295" s="78">
        <f t="shared" si="281"/>
        <v>210</v>
      </c>
      <c r="B295" s="82" t="str">
        <f t="shared" si="282"/>
        <v>210 semi TiO2</v>
      </c>
      <c r="C295" s="4" t="s">
        <v>7</v>
      </c>
      <c r="D295" s="5">
        <v>6.3469999999999999E-2</v>
      </c>
      <c r="E295" s="6">
        <f t="shared" si="287"/>
        <v>5.5218900000000001E-2</v>
      </c>
      <c r="F295" s="80" t="str">
        <f t="shared" si="280"/>
        <v>210 Quant MgO</v>
      </c>
      <c r="G295" s="13" t="s">
        <v>3</v>
      </c>
      <c r="H295" s="5">
        <v>-0.16600000000000001</v>
      </c>
      <c r="I295" s="6">
        <f t="shared" si="288"/>
        <v>-0.14441999999999999</v>
      </c>
      <c r="J295" s="16"/>
    </row>
    <row r="296" spans="1:10" x14ac:dyDescent="0.25">
      <c r="A296" s="78">
        <f t="shared" si="281"/>
        <v>210</v>
      </c>
      <c r="B296" s="82" t="str">
        <f t="shared" si="282"/>
        <v>210 semi Cr2O3</v>
      </c>
      <c r="C296" s="4" t="s">
        <v>8</v>
      </c>
      <c r="D296" s="5">
        <v>0.63419999999999999</v>
      </c>
      <c r="E296" s="6">
        <f t="shared" si="287"/>
        <v>0.55175399999999997</v>
      </c>
      <c r="F296" s="80" t="str">
        <f t="shared" si="280"/>
        <v>210 Quant CaO</v>
      </c>
      <c r="G296" s="13" t="s">
        <v>6</v>
      </c>
      <c r="H296" s="5">
        <v>9.14</v>
      </c>
      <c r="I296" s="6">
        <f t="shared" si="288"/>
        <v>7.9518000000000004</v>
      </c>
    </row>
    <row r="297" spans="1:10" x14ac:dyDescent="0.25">
      <c r="A297" s="78">
        <f t="shared" si="281"/>
        <v>210</v>
      </c>
      <c r="B297" s="82" t="str">
        <f t="shared" si="282"/>
        <v>210 semi MnO</v>
      </c>
      <c r="C297" s="4" t="s">
        <v>9</v>
      </c>
      <c r="D297" s="5">
        <v>0.1898</v>
      </c>
      <c r="E297" s="6">
        <f t="shared" si="287"/>
        <v>0.165126</v>
      </c>
      <c r="F297" s="80" t="str">
        <f t="shared" si="280"/>
        <v>210 Quant Na2O</v>
      </c>
      <c r="G297" s="13" t="s">
        <v>26</v>
      </c>
      <c r="H297" s="5">
        <v>-0.27700000000000002</v>
      </c>
      <c r="I297" s="6">
        <f t="shared" si="288"/>
        <v>-0.24099000000000004</v>
      </c>
    </row>
    <row r="298" spans="1:10" x14ac:dyDescent="0.25">
      <c r="A298" s="78">
        <f t="shared" si="281"/>
        <v>210</v>
      </c>
      <c r="B298" s="82" t="str">
        <f t="shared" si="282"/>
        <v>210 semi Fe2O3</v>
      </c>
      <c r="C298" s="4" t="s">
        <v>10</v>
      </c>
      <c r="D298" s="5">
        <v>12.9</v>
      </c>
      <c r="E298" s="6">
        <f t="shared" si="287"/>
        <v>11.222999999999999</v>
      </c>
      <c r="F298" s="80" t="str">
        <f t="shared" si="280"/>
        <v>210 Quant K2O</v>
      </c>
      <c r="G298" s="13" t="s">
        <v>13</v>
      </c>
      <c r="H298" s="5">
        <v>1.6E-2</v>
      </c>
      <c r="I298" s="6">
        <f t="shared" si="288"/>
        <v>1.3920000000000002E-2</v>
      </c>
    </row>
    <row r="299" spans="1:10" x14ac:dyDescent="0.25">
      <c r="A299" s="78">
        <f t="shared" si="281"/>
        <v>210</v>
      </c>
      <c r="B299" s="82" t="str">
        <f t="shared" si="282"/>
        <v>210 semi NiO</v>
      </c>
      <c r="C299" s="4" t="s">
        <v>11</v>
      </c>
      <c r="D299" s="5">
        <v>0.36149999999999999</v>
      </c>
      <c r="E299" s="6">
        <f t="shared" si="287"/>
        <v>0.31450499999999998</v>
      </c>
      <c r="F299" s="80" t="str">
        <f t="shared" si="280"/>
        <v>210 Quant P2O5</v>
      </c>
      <c r="G299" s="13" t="s">
        <v>35</v>
      </c>
      <c r="H299" s="5">
        <v>3.0000000000000001E-3</v>
      </c>
      <c r="I299" s="6">
        <f t="shared" si="288"/>
        <v>2.6099999999999999E-3</v>
      </c>
    </row>
    <row r="300" spans="1:10" x14ac:dyDescent="0.25">
      <c r="A300" s="78">
        <f t="shared" si="281"/>
        <v>210</v>
      </c>
      <c r="B300" s="82" t="str">
        <f t="shared" si="282"/>
        <v>210 semi LOI</v>
      </c>
      <c r="C300" s="4" t="s">
        <v>12</v>
      </c>
      <c r="D300" s="23">
        <v>13</v>
      </c>
      <c r="E300" s="6"/>
      <c r="F300" s="80" t="str">
        <f t="shared" si="280"/>
        <v>210 Quant LOI</v>
      </c>
      <c r="G300" s="4" t="s">
        <v>12</v>
      </c>
      <c r="H300" s="5">
        <v>13</v>
      </c>
      <c r="I300" s="6"/>
    </row>
    <row r="301" spans="1:10" x14ac:dyDescent="0.25">
      <c r="A301" s="78">
        <f t="shared" si="281"/>
        <v>210</v>
      </c>
      <c r="B301" s="82" t="str">
        <f t="shared" si="282"/>
        <v xml:space="preserve">210 semi </v>
      </c>
      <c r="F301" s="80" t="str">
        <f t="shared" si="280"/>
        <v xml:space="preserve">210 Quant </v>
      </c>
    </row>
    <row r="302" spans="1:10" x14ac:dyDescent="0.25">
      <c r="A302" s="78">
        <f t="shared" si="281"/>
        <v>210</v>
      </c>
      <c r="B302" s="82" t="str">
        <f t="shared" si="282"/>
        <v xml:space="preserve">210 semi </v>
      </c>
      <c r="F302" s="80" t="str">
        <f t="shared" si="280"/>
        <v>210 Quant Quantification of sample: CMIB 7B 220</v>
      </c>
      <c r="G302" s="89" t="s">
        <v>191</v>
      </c>
      <c r="H302" s="90"/>
      <c r="I302" s="91"/>
    </row>
    <row r="303" spans="1:10" x14ac:dyDescent="0.25">
      <c r="A303" s="78">
        <f>A302+10</f>
        <v>220</v>
      </c>
      <c r="B303" s="82" t="str">
        <f t="shared" si="282"/>
        <v>220 semi Simi-Quantification of sample: CMIB 7B 220</v>
      </c>
      <c r="C303" s="89" t="s">
        <v>90</v>
      </c>
      <c r="D303" s="90"/>
      <c r="E303" s="91"/>
      <c r="F303" s="80" t="str">
        <f t="shared" si="280"/>
        <v>220 Quant Elements</v>
      </c>
      <c r="G303" s="2" t="s">
        <v>0</v>
      </c>
      <c r="H303" s="3" t="s">
        <v>1</v>
      </c>
      <c r="I303" s="2" t="s">
        <v>2</v>
      </c>
    </row>
    <row r="304" spans="1:10" x14ac:dyDescent="0.25">
      <c r="A304" s="78">
        <f t="shared" si="281"/>
        <v>220</v>
      </c>
      <c r="B304" s="82" t="str">
        <f t="shared" si="282"/>
        <v>220 semi Elements</v>
      </c>
      <c r="C304" s="2" t="s">
        <v>0</v>
      </c>
      <c r="D304" s="3" t="s">
        <v>1</v>
      </c>
      <c r="E304" s="2" t="s">
        <v>2</v>
      </c>
      <c r="F304" s="80" t="str">
        <f t="shared" si="280"/>
        <v>220 Quant SiO2</v>
      </c>
      <c r="G304" s="13" t="s">
        <v>5</v>
      </c>
      <c r="H304" s="5">
        <v>85.427999999999997</v>
      </c>
      <c r="I304" s="6">
        <f>H304*(100-H$314)/100</f>
        <v>74.322360000000003</v>
      </c>
    </row>
    <row r="305" spans="1:9" x14ac:dyDescent="0.25">
      <c r="A305" s="78">
        <f t="shared" si="281"/>
        <v>220</v>
      </c>
      <c r="B305" s="82" t="str">
        <f t="shared" si="282"/>
        <v>220 semi MgO</v>
      </c>
      <c r="C305" s="13" t="s">
        <v>3</v>
      </c>
      <c r="D305" s="5">
        <v>38.9</v>
      </c>
      <c r="E305" s="6">
        <f>D305*(100-D$313)/100</f>
        <v>33.842999999999996</v>
      </c>
      <c r="F305" s="80" t="str">
        <f t="shared" si="280"/>
        <v>220 Quant TiO2</v>
      </c>
      <c r="G305" s="13" t="s">
        <v>7</v>
      </c>
      <c r="H305" s="5">
        <v>2.1000000000000001E-2</v>
      </c>
      <c r="I305" s="6">
        <f t="shared" ref="I305:I313" si="289">H305*(100-H$314)/100</f>
        <v>1.8270000000000002E-2</v>
      </c>
    </row>
    <row r="306" spans="1:9" x14ac:dyDescent="0.25">
      <c r="A306" s="78">
        <f t="shared" si="281"/>
        <v>220</v>
      </c>
      <c r="B306" s="82" t="str">
        <f t="shared" si="282"/>
        <v>220 semi Al2O3</v>
      </c>
      <c r="C306" s="13" t="s">
        <v>4</v>
      </c>
      <c r="D306" s="5">
        <v>4.18</v>
      </c>
      <c r="E306" s="6">
        <f t="shared" ref="E306:E312" si="290">D306*(100-D$313)/100</f>
        <v>3.6365999999999996</v>
      </c>
      <c r="F306" s="80" t="str">
        <f t="shared" si="280"/>
        <v>220 Quant Al2O3</v>
      </c>
      <c r="G306" s="13" t="s">
        <v>4</v>
      </c>
      <c r="H306" s="5">
        <v>5.968</v>
      </c>
      <c r="I306" s="6">
        <f t="shared" si="289"/>
        <v>5.1921600000000003</v>
      </c>
    </row>
    <row r="307" spans="1:9" x14ac:dyDescent="0.25">
      <c r="A307" s="78">
        <f t="shared" si="281"/>
        <v>220</v>
      </c>
      <c r="B307" s="82" t="str">
        <f t="shared" si="282"/>
        <v>220 semi SiO2</v>
      </c>
      <c r="C307" s="13" t="s">
        <v>5</v>
      </c>
      <c r="D307" s="5">
        <v>37.39</v>
      </c>
      <c r="E307" s="6">
        <f t="shared" si="290"/>
        <v>32.529299999999999</v>
      </c>
      <c r="F307" s="80" t="str">
        <f t="shared" si="280"/>
        <v>220 Quant Fe2O3</v>
      </c>
      <c r="G307" s="13" t="s">
        <v>10</v>
      </c>
      <c r="H307" s="5">
        <v>0.75900000000000001</v>
      </c>
      <c r="I307" s="6">
        <f t="shared" si="289"/>
        <v>0.66032999999999997</v>
      </c>
    </row>
    <row r="308" spans="1:9" x14ac:dyDescent="0.25">
      <c r="A308" s="78">
        <f t="shared" si="281"/>
        <v>220</v>
      </c>
      <c r="B308" s="82" t="str">
        <f t="shared" si="282"/>
        <v>220 semi CaO</v>
      </c>
      <c r="C308" s="13" t="s">
        <v>6</v>
      </c>
      <c r="D308" s="5">
        <v>3.6219999999999999</v>
      </c>
      <c r="E308" s="6">
        <f t="shared" si="290"/>
        <v>3.1511399999999998</v>
      </c>
      <c r="F308" s="80" t="str">
        <f t="shared" si="280"/>
        <v>220 Quant MnO</v>
      </c>
      <c r="G308" s="13" t="s">
        <v>9</v>
      </c>
      <c r="H308" s="5">
        <v>0.46400000000000002</v>
      </c>
      <c r="I308" s="6">
        <f t="shared" si="289"/>
        <v>0.40368000000000004</v>
      </c>
    </row>
    <row r="309" spans="1:9" x14ac:dyDescent="0.25">
      <c r="A309" s="78">
        <f t="shared" si="281"/>
        <v>220</v>
      </c>
      <c r="B309" s="82" t="str">
        <f t="shared" si="282"/>
        <v>220 semi Cr2O3</v>
      </c>
      <c r="C309" s="13" t="s">
        <v>8</v>
      </c>
      <c r="D309" s="5">
        <v>0.5252</v>
      </c>
      <c r="E309" s="6">
        <f t="shared" si="290"/>
        <v>0.456924</v>
      </c>
      <c r="F309" s="80" t="str">
        <f t="shared" si="280"/>
        <v>220 Quant MgO</v>
      </c>
      <c r="G309" s="13" t="s">
        <v>3</v>
      </c>
      <c r="H309" s="5">
        <v>0.41199999999999998</v>
      </c>
      <c r="I309" s="6">
        <f t="shared" si="289"/>
        <v>0.35844000000000004</v>
      </c>
    </row>
    <row r="310" spans="1:9" x14ac:dyDescent="0.25">
      <c r="A310" s="78">
        <f t="shared" si="281"/>
        <v>220</v>
      </c>
      <c r="B310" s="82" t="str">
        <f t="shared" si="282"/>
        <v>220 semi MnO</v>
      </c>
      <c r="C310" s="13" t="s">
        <v>9</v>
      </c>
      <c r="D310" s="5">
        <v>0.19600000000000001</v>
      </c>
      <c r="E310" s="6">
        <f t="shared" si="290"/>
        <v>0.17052</v>
      </c>
      <c r="F310" s="80" t="str">
        <f t="shared" si="280"/>
        <v>220 Quant CaO</v>
      </c>
      <c r="G310" s="13" t="s">
        <v>6</v>
      </c>
      <c r="H310" s="5">
        <v>6.7610000000000001</v>
      </c>
      <c r="I310" s="6">
        <f t="shared" si="289"/>
        <v>5.8820699999999997</v>
      </c>
    </row>
    <row r="311" spans="1:9" x14ac:dyDescent="0.25">
      <c r="A311" s="78">
        <f t="shared" si="281"/>
        <v>220</v>
      </c>
      <c r="B311" s="82" t="str">
        <f t="shared" si="282"/>
        <v>220 semi Fe2O3</v>
      </c>
      <c r="C311" s="13" t="s">
        <v>10</v>
      </c>
      <c r="D311" s="5">
        <v>14.85</v>
      </c>
      <c r="E311" s="6">
        <f t="shared" si="290"/>
        <v>12.919500000000001</v>
      </c>
      <c r="F311" s="80" t="str">
        <f t="shared" si="280"/>
        <v>220 Quant Na2O</v>
      </c>
      <c r="G311" s="13" t="s">
        <v>26</v>
      </c>
      <c r="H311" s="5">
        <v>0.17399999999999999</v>
      </c>
      <c r="I311" s="6">
        <f t="shared" si="289"/>
        <v>0.15137999999999999</v>
      </c>
    </row>
    <row r="312" spans="1:9" x14ac:dyDescent="0.25">
      <c r="A312" s="78">
        <f t="shared" si="281"/>
        <v>220</v>
      </c>
      <c r="B312" s="82" t="str">
        <f t="shared" si="282"/>
        <v>220 semi NiO</v>
      </c>
      <c r="C312" s="13" t="s">
        <v>11</v>
      </c>
      <c r="D312" s="5">
        <v>0.3458</v>
      </c>
      <c r="E312" s="6">
        <f t="shared" si="290"/>
        <v>0.300846</v>
      </c>
      <c r="F312" s="80" t="str">
        <f t="shared" si="280"/>
        <v>220 Quant K2O</v>
      </c>
      <c r="G312" s="31" t="s">
        <v>13</v>
      </c>
      <c r="H312" s="37">
        <v>8.0000000000000002E-3</v>
      </c>
      <c r="I312" s="6">
        <f t="shared" si="289"/>
        <v>6.9600000000000009E-3</v>
      </c>
    </row>
    <row r="313" spans="1:9" x14ac:dyDescent="0.25">
      <c r="A313" s="78">
        <f t="shared" si="281"/>
        <v>220</v>
      </c>
      <c r="B313" s="82" t="str">
        <f t="shared" si="282"/>
        <v>220 semi LOI</v>
      </c>
      <c r="C313" s="4" t="s">
        <v>12</v>
      </c>
      <c r="D313" s="23">
        <v>13</v>
      </c>
      <c r="E313" s="6"/>
      <c r="F313" s="80" t="str">
        <f t="shared" si="280"/>
        <v>220 Quant P2O5</v>
      </c>
      <c r="G313" s="13" t="s">
        <v>35</v>
      </c>
      <c r="H313" s="5">
        <v>5.0000000000000001E-3</v>
      </c>
      <c r="I313" s="10">
        <f t="shared" si="289"/>
        <v>4.3499999999999997E-3</v>
      </c>
    </row>
    <row r="314" spans="1:9" x14ac:dyDescent="0.25">
      <c r="A314" s="78">
        <f t="shared" si="281"/>
        <v>220</v>
      </c>
      <c r="B314" s="82" t="str">
        <f t="shared" si="282"/>
        <v xml:space="preserve">220 semi </v>
      </c>
      <c r="F314" s="80" t="str">
        <f t="shared" si="280"/>
        <v>220 Quant LOI</v>
      </c>
      <c r="G314" s="4" t="s">
        <v>12</v>
      </c>
      <c r="H314" s="23">
        <v>13</v>
      </c>
      <c r="I314" s="6"/>
    </row>
    <row r="315" spans="1:9" x14ac:dyDescent="0.25">
      <c r="A315" s="78">
        <f t="shared" si="281"/>
        <v>220</v>
      </c>
      <c r="B315" s="82" t="str">
        <f t="shared" si="282"/>
        <v xml:space="preserve">220 semi </v>
      </c>
      <c r="F315" s="80" t="str">
        <f t="shared" ref="F315:F342" si="291">A315&amp;" Quant "&amp;G315</f>
        <v xml:space="preserve">220 Quant </v>
      </c>
    </row>
    <row r="316" spans="1:9" x14ac:dyDescent="0.25">
      <c r="A316" s="78">
        <f>A315+10</f>
        <v>230</v>
      </c>
      <c r="B316" s="82" t="str">
        <f t="shared" si="282"/>
        <v>230 semi Simi-Quantification of sample: CMIB 7B 230</v>
      </c>
      <c r="C316" s="89" t="s">
        <v>91</v>
      </c>
      <c r="D316" s="90"/>
      <c r="E316" s="91"/>
      <c r="F316" s="80" t="str">
        <f t="shared" si="291"/>
        <v>230 Quant Quantification of sample: CMIB 7B 230</v>
      </c>
      <c r="G316" s="89" t="s">
        <v>195</v>
      </c>
      <c r="H316" s="90"/>
      <c r="I316" s="91"/>
    </row>
    <row r="317" spans="1:9" x14ac:dyDescent="0.25">
      <c r="A317" s="78">
        <f t="shared" si="281"/>
        <v>230</v>
      </c>
      <c r="B317" s="82" t="str">
        <f t="shared" si="282"/>
        <v>230 semi Elements</v>
      </c>
      <c r="C317" s="2" t="s">
        <v>0</v>
      </c>
      <c r="D317" s="3" t="s">
        <v>1</v>
      </c>
      <c r="E317" s="2" t="s">
        <v>2</v>
      </c>
      <c r="F317" s="80" t="str">
        <f t="shared" si="291"/>
        <v>230 Quant Elements</v>
      </c>
      <c r="G317" s="2" t="s">
        <v>0</v>
      </c>
      <c r="H317" s="3" t="s">
        <v>1</v>
      </c>
      <c r="I317" s="2" t="s">
        <v>2</v>
      </c>
    </row>
    <row r="318" spans="1:9" x14ac:dyDescent="0.25">
      <c r="A318" s="78">
        <f t="shared" si="281"/>
        <v>230</v>
      </c>
      <c r="B318" s="82" t="str">
        <f t="shared" si="282"/>
        <v>230 semi MgO</v>
      </c>
      <c r="C318" s="4" t="s">
        <v>3</v>
      </c>
      <c r="D318" s="5">
        <v>37.64</v>
      </c>
      <c r="E318" s="6">
        <f>D318*(100-D$327)/100</f>
        <v>33.123200000000004</v>
      </c>
      <c r="F318" s="80" t="str">
        <f t="shared" si="291"/>
        <v>230 Quant SiO2</v>
      </c>
      <c r="G318" s="33" t="s">
        <v>5</v>
      </c>
      <c r="H318" s="5">
        <v>18.286000000000001</v>
      </c>
      <c r="I318" s="6">
        <f>H318*(100-H$328)/100</f>
        <v>16.09168</v>
      </c>
    </row>
    <row r="319" spans="1:9" x14ac:dyDescent="0.25">
      <c r="A319" s="78">
        <f t="shared" si="281"/>
        <v>230</v>
      </c>
      <c r="B319" s="82" t="str">
        <f t="shared" si="282"/>
        <v>230 semi Al2O3</v>
      </c>
      <c r="C319" s="4" t="s">
        <v>4</v>
      </c>
      <c r="D319" s="5">
        <v>4.9189999999999996</v>
      </c>
      <c r="E319" s="6">
        <f t="shared" ref="E319:E326" si="292">D319*(100-D$327)/100</f>
        <v>4.3287199999999997</v>
      </c>
      <c r="F319" s="80" t="str">
        <f t="shared" si="291"/>
        <v>230 Quant TiO2</v>
      </c>
      <c r="G319" s="33" t="s">
        <v>7</v>
      </c>
      <c r="H319" s="5">
        <v>1E-3</v>
      </c>
      <c r="I319" s="6">
        <f t="shared" ref="I319:I327" si="293">H319*(100-H$328)/100</f>
        <v>8.7999999999999992E-4</v>
      </c>
    </row>
    <row r="320" spans="1:9" x14ac:dyDescent="0.25">
      <c r="A320" s="78">
        <f t="shared" si="281"/>
        <v>230</v>
      </c>
      <c r="B320" s="82" t="str">
        <f t="shared" si="282"/>
        <v>230 semi SiO2</v>
      </c>
      <c r="C320" s="4" t="s">
        <v>5</v>
      </c>
      <c r="D320" s="5">
        <v>37.9</v>
      </c>
      <c r="E320" s="6">
        <f t="shared" si="292"/>
        <v>33.351999999999997</v>
      </c>
      <c r="F320" s="80" t="str">
        <f t="shared" si="291"/>
        <v>230 Quant Al2O3</v>
      </c>
      <c r="G320" s="33" t="s">
        <v>4</v>
      </c>
      <c r="H320" s="5">
        <v>-44.767000000000003</v>
      </c>
      <c r="I320" s="6">
        <f t="shared" si="293"/>
        <v>-39.394959999999998</v>
      </c>
    </row>
    <row r="321" spans="1:10" x14ac:dyDescent="0.25">
      <c r="A321" s="78">
        <f t="shared" si="281"/>
        <v>230</v>
      </c>
      <c r="B321" s="82" t="str">
        <f t="shared" si="282"/>
        <v>230 semi CaO</v>
      </c>
      <c r="C321" s="4" t="s">
        <v>6</v>
      </c>
      <c r="D321" s="5">
        <v>3.5710000000000002</v>
      </c>
      <c r="E321" s="6">
        <f t="shared" si="292"/>
        <v>3.1424799999999999</v>
      </c>
      <c r="F321" s="80" t="str">
        <f t="shared" si="291"/>
        <v>230 Quant Fe2O3</v>
      </c>
      <c r="G321" s="33" t="s">
        <v>10</v>
      </c>
      <c r="H321" s="5">
        <v>49.289000000000001</v>
      </c>
      <c r="I321" s="6">
        <f t="shared" si="293"/>
        <v>43.374319999999997</v>
      </c>
    </row>
    <row r="322" spans="1:10" x14ac:dyDescent="0.25">
      <c r="A322" s="78">
        <f t="shared" si="281"/>
        <v>230</v>
      </c>
      <c r="B322" s="82" t="str">
        <f t="shared" si="282"/>
        <v>230 semi TiO2</v>
      </c>
      <c r="C322" s="4" t="s">
        <v>7</v>
      </c>
      <c r="D322" s="5">
        <v>8.7129999999999999E-2</v>
      </c>
      <c r="E322" s="6">
        <f t="shared" si="292"/>
        <v>7.6674400000000004E-2</v>
      </c>
      <c r="F322" s="80" t="str">
        <f t="shared" si="291"/>
        <v>230 Quant MnO</v>
      </c>
      <c r="G322" s="33" t="s">
        <v>9</v>
      </c>
      <c r="H322" s="5">
        <v>29.324000000000002</v>
      </c>
      <c r="I322" s="6">
        <f t="shared" si="293"/>
        <v>25.805120000000002</v>
      </c>
    </row>
    <row r="323" spans="1:10" x14ac:dyDescent="0.25">
      <c r="A323" s="78">
        <f t="shared" si="281"/>
        <v>230</v>
      </c>
      <c r="B323" s="82" t="str">
        <f t="shared" si="282"/>
        <v>230 semi Cr2O3</v>
      </c>
      <c r="C323" s="4" t="s">
        <v>8</v>
      </c>
      <c r="D323" s="5">
        <v>0.42830000000000001</v>
      </c>
      <c r="E323" s="6">
        <f t="shared" si="292"/>
        <v>0.37690400000000002</v>
      </c>
      <c r="F323" s="80" t="str">
        <f t="shared" si="291"/>
        <v>230 Quant MgO</v>
      </c>
      <c r="G323" s="33" t="s">
        <v>3</v>
      </c>
      <c r="H323" s="5">
        <v>20.411999999999999</v>
      </c>
      <c r="I323" s="6">
        <f t="shared" si="293"/>
        <v>17.96256</v>
      </c>
    </row>
    <row r="324" spans="1:10" x14ac:dyDescent="0.25">
      <c r="A324" s="78">
        <f t="shared" si="281"/>
        <v>230</v>
      </c>
      <c r="B324" s="82" t="str">
        <f t="shared" si="282"/>
        <v>230 semi MnO</v>
      </c>
      <c r="C324" s="4" t="s">
        <v>9</v>
      </c>
      <c r="D324" s="5">
        <v>0.19919999999999999</v>
      </c>
      <c r="E324" s="6">
        <f t="shared" si="292"/>
        <v>0.17529599999999998</v>
      </c>
      <c r="F324" s="80" t="str">
        <f t="shared" si="291"/>
        <v>230 Quant CaO</v>
      </c>
      <c r="G324" s="33" t="s">
        <v>6</v>
      </c>
      <c r="H324" s="5">
        <v>5.8319999999999999</v>
      </c>
      <c r="I324" s="6">
        <f t="shared" si="293"/>
        <v>5.1321599999999998</v>
      </c>
    </row>
    <row r="325" spans="1:10" x14ac:dyDescent="0.25">
      <c r="A325" s="78">
        <f t="shared" si="281"/>
        <v>230</v>
      </c>
      <c r="B325" s="82" t="str">
        <f t="shared" si="282"/>
        <v>230 semi Fe2O3</v>
      </c>
      <c r="C325" s="4" t="s">
        <v>10</v>
      </c>
      <c r="D325" s="5">
        <v>14.92</v>
      </c>
      <c r="E325" s="6">
        <f t="shared" si="292"/>
        <v>13.1296</v>
      </c>
      <c r="F325" s="80" t="str">
        <f t="shared" si="291"/>
        <v>230 Quant Na2O</v>
      </c>
      <c r="G325" s="33" t="s">
        <v>26</v>
      </c>
      <c r="H325" s="5">
        <v>9.4260000000000002</v>
      </c>
      <c r="I325" s="6">
        <f t="shared" si="293"/>
        <v>8.2948800000000009</v>
      </c>
    </row>
    <row r="326" spans="1:10" x14ac:dyDescent="0.25">
      <c r="A326" s="78">
        <f t="shared" ref="A326:A341" si="294">A325</f>
        <v>230</v>
      </c>
      <c r="B326" s="82" t="str">
        <f t="shared" ref="B326:B342" si="295">A326&amp;" semi "&amp;C326</f>
        <v>230 semi NiO</v>
      </c>
      <c r="C326" s="4" t="s">
        <v>11</v>
      </c>
      <c r="D326" s="5">
        <v>0.33989999999999998</v>
      </c>
      <c r="E326" s="6">
        <f t="shared" si="292"/>
        <v>0.29911199999999999</v>
      </c>
      <c r="F326" s="80" t="str">
        <f t="shared" si="291"/>
        <v>230 Quant K2O</v>
      </c>
      <c r="G326" s="33" t="s">
        <v>13</v>
      </c>
      <c r="H326" s="5">
        <v>0.32</v>
      </c>
      <c r="I326" s="6">
        <f t="shared" si="293"/>
        <v>0.28160000000000002</v>
      </c>
    </row>
    <row r="327" spans="1:10" x14ac:dyDescent="0.25">
      <c r="A327" s="78">
        <f t="shared" si="294"/>
        <v>230</v>
      </c>
      <c r="B327" s="82" t="str">
        <f t="shared" si="295"/>
        <v>230 semi LOI</v>
      </c>
      <c r="C327" s="4" t="s">
        <v>12</v>
      </c>
      <c r="D327" s="23">
        <v>12</v>
      </c>
      <c r="E327" s="6"/>
      <c r="F327" s="80" t="str">
        <f t="shared" si="291"/>
        <v>230 Quant P2O5</v>
      </c>
      <c r="G327" s="33" t="s">
        <v>35</v>
      </c>
      <c r="H327" s="5">
        <v>11.877000000000001</v>
      </c>
      <c r="I327" s="6">
        <f t="shared" si="293"/>
        <v>10.451760000000002</v>
      </c>
    </row>
    <row r="328" spans="1:10" x14ac:dyDescent="0.25">
      <c r="A328" s="78">
        <f t="shared" si="294"/>
        <v>230</v>
      </c>
      <c r="B328" s="82" t="str">
        <f t="shared" si="295"/>
        <v xml:space="preserve">230 semi </v>
      </c>
      <c r="F328" s="80" t="str">
        <f t="shared" si="291"/>
        <v>230 Quant LOI</v>
      </c>
      <c r="G328" s="4" t="s">
        <v>12</v>
      </c>
      <c r="H328" s="23">
        <v>12</v>
      </c>
      <c r="I328" s="6"/>
    </row>
    <row r="329" spans="1:10" x14ac:dyDescent="0.25">
      <c r="A329" s="78">
        <f t="shared" si="294"/>
        <v>230</v>
      </c>
      <c r="B329" s="82" t="str">
        <f t="shared" si="295"/>
        <v xml:space="preserve">230 semi </v>
      </c>
      <c r="F329" s="80" t="str">
        <f t="shared" si="291"/>
        <v xml:space="preserve">230 Quant </v>
      </c>
    </row>
    <row r="330" spans="1:10" x14ac:dyDescent="0.25">
      <c r="A330" s="78">
        <f>A329+5</f>
        <v>235</v>
      </c>
      <c r="B330" s="82" t="str">
        <f t="shared" si="295"/>
        <v>235 semi Simi-Quantification of sample: CMIB 7B 235</v>
      </c>
      <c r="C330" s="89" t="s">
        <v>92</v>
      </c>
      <c r="D330" s="90"/>
      <c r="E330" s="91"/>
      <c r="F330" s="80" t="str">
        <f t="shared" si="291"/>
        <v>235 Quant Quantification of sample: CMIB 7B 235</v>
      </c>
      <c r="G330" s="89" t="s">
        <v>190</v>
      </c>
      <c r="H330" s="90"/>
      <c r="I330" s="91"/>
      <c r="J330" s="16"/>
    </row>
    <row r="331" spans="1:10" x14ac:dyDescent="0.25">
      <c r="A331" s="78">
        <f t="shared" si="294"/>
        <v>235</v>
      </c>
      <c r="B331" s="82" t="str">
        <f t="shared" si="295"/>
        <v>235 semi Elements</v>
      </c>
      <c r="C331" s="2" t="s">
        <v>0</v>
      </c>
      <c r="D331" s="3" t="s">
        <v>1</v>
      </c>
      <c r="E331" s="2" t="s">
        <v>2</v>
      </c>
      <c r="F331" s="80" t="str">
        <f t="shared" si="291"/>
        <v>235 Quant Elements</v>
      </c>
      <c r="G331" s="2" t="s">
        <v>0</v>
      </c>
      <c r="H331" s="3" t="s">
        <v>1</v>
      </c>
      <c r="I331" s="2" t="s">
        <v>2</v>
      </c>
    </row>
    <row r="332" spans="1:10" x14ac:dyDescent="0.25">
      <c r="A332" s="78">
        <f t="shared" si="294"/>
        <v>235</v>
      </c>
      <c r="B332" s="82" t="str">
        <f t="shared" si="295"/>
        <v>235 semi MgO</v>
      </c>
      <c r="C332" s="4" t="s">
        <v>3</v>
      </c>
      <c r="D332" s="5">
        <v>36.86</v>
      </c>
      <c r="E332" s="6">
        <f>D332*(100-D$341)/100</f>
        <v>32.436799999999998</v>
      </c>
      <c r="F332" s="80" t="str">
        <f t="shared" si="291"/>
        <v>235 Quant SiO2</v>
      </c>
      <c r="G332" s="13" t="s">
        <v>5</v>
      </c>
      <c r="H332" s="5">
        <v>91.635999999999996</v>
      </c>
      <c r="I332" s="6">
        <f>H332*(100-H$342)/100</f>
        <v>80.639679999999998</v>
      </c>
    </row>
    <row r="333" spans="1:10" x14ac:dyDescent="0.25">
      <c r="A333" s="78">
        <f t="shared" si="294"/>
        <v>235</v>
      </c>
      <c r="B333" s="82" t="str">
        <f t="shared" si="295"/>
        <v>235 semi Al2O3</v>
      </c>
      <c r="C333" s="4" t="s">
        <v>4</v>
      </c>
      <c r="D333" s="5">
        <v>4.5570000000000004</v>
      </c>
      <c r="E333" s="6">
        <f t="shared" ref="E333:E340" si="296">D333*(100-D$341)/100</f>
        <v>4.0101599999999999</v>
      </c>
      <c r="F333" s="80" t="str">
        <f t="shared" si="291"/>
        <v>235 Quant TiO2</v>
      </c>
      <c r="G333" s="13" t="s">
        <v>7</v>
      </c>
      <c r="H333" s="5">
        <v>2.5999999999999999E-2</v>
      </c>
      <c r="I333" s="6">
        <f t="shared" ref="I333:I341" si="297">H333*(100-H$342)/100</f>
        <v>2.2879999999999998E-2</v>
      </c>
    </row>
    <row r="334" spans="1:10" x14ac:dyDescent="0.25">
      <c r="A334" s="78">
        <f t="shared" si="294"/>
        <v>235</v>
      </c>
      <c r="B334" s="82" t="str">
        <f t="shared" si="295"/>
        <v>235 semi SiO2</v>
      </c>
      <c r="C334" s="4" t="s">
        <v>5</v>
      </c>
      <c r="D334" s="5">
        <v>39.01</v>
      </c>
      <c r="E334" s="6">
        <f t="shared" si="296"/>
        <v>34.328799999999994</v>
      </c>
      <c r="F334" s="80" t="str">
        <f t="shared" si="291"/>
        <v>235 Quant Al2O3</v>
      </c>
      <c r="G334" s="13" t="s">
        <v>4</v>
      </c>
      <c r="H334" s="5">
        <v>4.1120000000000001</v>
      </c>
      <c r="I334" s="6">
        <f t="shared" si="297"/>
        <v>3.61856</v>
      </c>
    </row>
    <row r="335" spans="1:10" x14ac:dyDescent="0.25">
      <c r="A335" s="78">
        <f t="shared" si="294"/>
        <v>235</v>
      </c>
      <c r="B335" s="82" t="str">
        <f t="shared" si="295"/>
        <v>235 semi CaO</v>
      </c>
      <c r="C335" s="4" t="s">
        <v>6</v>
      </c>
      <c r="D335" s="5">
        <v>3.4569999999999999</v>
      </c>
      <c r="E335" s="6">
        <f t="shared" si="296"/>
        <v>3.04216</v>
      </c>
      <c r="F335" s="80" t="str">
        <f t="shared" si="291"/>
        <v>235 Quant Fe2O3</v>
      </c>
      <c r="G335" s="13" t="s">
        <v>10</v>
      </c>
      <c r="H335" s="5">
        <v>0.79400000000000004</v>
      </c>
      <c r="I335" s="6">
        <f t="shared" si="297"/>
        <v>0.69872000000000001</v>
      </c>
    </row>
    <row r="336" spans="1:10" x14ac:dyDescent="0.25">
      <c r="A336" s="78">
        <f t="shared" si="294"/>
        <v>235</v>
      </c>
      <c r="B336" s="82" t="str">
        <f t="shared" si="295"/>
        <v>235 semi TiO2</v>
      </c>
      <c r="C336" s="4" t="s">
        <v>7</v>
      </c>
      <c r="D336" s="5">
        <v>7.1660000000000001E-2</v>
      </c>
      <c r="E336" s="6">
        <f t="shared" si="296"/>
        <v>6.30608E-2</v>
      </c>
      <c r="F336" s="80" t="str">
        <f t="shared" si="291"/>
        <v>235 Quant MnO</v>
      </c>
      <c r="G336" s="13" t="s">
        <v>9</v>
      </c>
      <c r="H336" s="5">
        <v>1.35</v>
      </c>
      <c r="I336" s="6">
        <f t="shared" si="297"/>
        <v>1.1880000000000002</v>
      </c>
    </row>
    <row r="337" spans="1:9" x14ac:dyDescent="0.25">
      <c r="A337" s="78">
        <f t="shared" si="294"/>
        <v>235</v>
      </c>
      <c r="B337" s="82" t="str">
        <f t="shared" si="295"/>
        <v>235 semi Cr2O3</v>
      </c>
      <c r="C337" s="4" t="s">
        <v>8</v>
      </c>
      <c r="D337" s="5">
        <v>0.52539999999999998</v>
      </c>
      <c r="E337" s="6">
        <f t="shared" si="296"/>
        <v>0.46235199999999999</v>
      </c>
      <c r="F337" s="80" t="str">
        <f t="shared" si="291"/>
        <v>235 Quant MgO</v>
      </c>
      <c r="G337" s="13" t="s">
        <v>3</v>
      </c>
      <c r="H337" s="5">
        <v>0.64300000000000002</v>
      </c>
      <c r="I337" s="6">
        <f t="shared" si="297"/>
        <v>0.56584000000000001</v>
      </c>
    </row>
    <row r="338" spans="1:9" x14ac:dyDescent="0.25">
      <c r="A338" s="78">
        <f t="shared" si="294"/>
        <v>235</v>
      </c>
      <c r="B338" s="82" t="str">
        <f t="shared" si="295"/>
        <v>235 semi MnO</v>
      </c>
      <c r="C338" s="4" t="s">
        <v>9</v>
      </c>
      <c r="D338" s="5">
        <v>0.20130000000000001</v>
      </c>
      <c r="E338" s="6">
        <f t="shared" si="296"/>
        <v>0.17714400000000002</v>
      </c>
      <c r="F338" s="80" t="str">
        <f t="shared" si="291"/>
        <v>235 Quant CaO</v>
      </c>
      <c r="G338" s="13" t="s">
        <v>6</v>
      </c>
      <c r="H338" s="5">
        <v>1.8089999999999999</v>
      </c>
      <c r="I338" s="6">
        <f t="shared" si="297"/>
        <v>1.59192</v>
      </c>
    </row>
    <row r="339" spans="1:9" x14ac:dyDescent="0.25">
      <c r="A339" s="78">
        <f t="shared" si="294"/>
        <v>235</v>
      </c>
      <c r="B339" s="82" t="str">
        <f t="shared" si="295"/>
        <v>235 semi Fe2O3</v>
      </c>
      <c r="C339" s="4" t="s">
        <v>10</v>
      </c>
      <c r="D339" s="5">
        <v>14.98</v>
      </c>
      <c r="E339" s="6">
        <f t="shared" si="296"/>
        <v>13.182399999999999</v>
      </c>
      <c r="F339" s="80" t="str">
        <f t="shared" si="291"/>
        <v>235 Quant Na2O</v>
      </c>
      <c r="G339" s="13" t="s">
        <v>26</v>
      </c>
      <c r="H339" s="5">
        <v>-0.40500000000000003</v>
      </c>
      <c r="I339" s="6">
        <f t="shared" si="297"/>
        <v>-0.35639999999999999</v>
      </c>
    </row>
    <row r="340" spans="1:9" x14ac:dyDescent="0.25">
      <c r="A340" s="78">
        <f t="shared" si="294"/>
        <v>235</v>
      </c>
      <c r="B340" s="82" t="str">
        <f t="shared" si="295"/>
        <v>235 semi NiO</v>
      </c>
      <c r="C340" s="4" t="s">
        <v>11</v>
      </c>
      <c r="D340" s="5">
        <v>0.33860000000000001</v>
      </c>
      <c r="E340" s="6">
        <f t="shared" si="296"/>
        <v>0.29796800000000001</v>
      </c>
      <c r="F340" s="80" t="str">
        <f t="shared" si="291"/>
        <v>235 Quant K2O</v>
      </c>
      <c r="G340" s="13" t="s">
        <v>13</v>
      </c>
      <c r="H340" s="5">
        <v>0.03</v>
      </c>
      <c r="I340" s="6">
        <f t="shared" si="297"/>
        <v>2.6399999999999996E-2</v>
      </c>
    </row>
    <row r="341" spans="1:9" x14ac:dyDescent="0.25">
      <c r="A341" s="78">
        <f t="shared" si="294"/>
        <v>235</v>
      </c>
      <c r="B341" s="82" t="str">
        <f t="shared" si="295"/>
        <v>235 semi LOI</v>
      </c>
      <c r="C341" s="4" t="s">
        <v>12</v>
      </c>
      <c r="D341" s="23">
        <v>12</v>
      </c>
      <c r="E341" s="6"/>
      <c r="F341" s="80" t="str">
        <f t="shared" si="291"/>
        <v>235 Quant P2O5</v>
      </c>
      <c r="G341" s="13" t="s">
        <v>35</v>
      </c>
      <c r="H341" s="5">
        <v>4.0000000000000001E-3</v>
      </c>
      <c r="I341" s="6">
        <f t="shared" si="297"/>
        <v>3.5199999999999997E-3</v>
      </c>
    </row>
    <row r="342" spans="1:9" x14ac:dyDescent="0.25">
      <c r="A342" s="78">
        <f t="shared" ref="A342" si="298">A341</f>
        <v>235</v>
      </c>
      <c r="B342" s="82" t="str">
        <f t="shared" si="295"/>
        <v xml:space="preserve">235 semi </v>
      </c>
      <c r="F342" s="80" t="str">
        <f t="shared" si="291"/>
        <v>235 Quant LOI</v>
      </c>
      <c r="G342" s="4" t="s">
        <v>12</v>
      </c>
      <c r="H342" s="23">
        <v>12</v>
      </c>
      <c r="I342" s="6"/>
    </row>
  </sheetData>
  <autoFilter ref="G1:I341" xr:uid="{00000000-0009-0000-0000-00000E000000}">
    <filterColumn colId="0" showButton="0"/>
    <filterColumn colId="1" showButton="0"/>
  </autoFilter>
  <pageMargins left="0.7" right="0.7" top="0.75" bottom="0.75" header="0.3" footer="0.3"/>
  <pageSetup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9">
    <tabColor rgb="FFF3AFC8"/>
  </sheetPr>
  <dimension ref="A1:DR555"/>
  <sheetViews>
    <sheetView topLeftCell="Y3" workbookViewId="0">
      <selection activeCell="P53" sqref="P53"/>
    </sheetView>
  </sheetViews>
  <sheetFormatPr defaultColWidth="8.85546875" defaultRowHeight="15" x14ac:dyDescent="0.25"/>
  <cols>
    <col min="1" max="1" width="8.85546875" style="62"/>
    <col min="2" max="2" width="12.42578125" style="62" bestFit="1" customWidth="1"/>
    <col min="3" max="3" width="8.85546875" style="62"/>
    <col min="4" max="4" width="8.85546875" style="26"/>
    <col min="5" max="5" width="21.140625" style="62" customWidth="1"/>
    <col min="6" max="6" width="17.42578125" style="80" bestFit="1" customWidth="1"/>
    <col min="7" max="7" width="8.85546875" style="62"/>
    <col min="8" max="8" width="8.85546875" style="26"/>
    <col min="9" max="9" width="20.42578125" style="62" customWidth="1"/>
    <col min="10" max="10" width="8.85546875" style="62"/>
    <col min="11" max="11" width="15" style="62" bestFit="1" customWidth="1"/>
    <col min="12" max="25" width="8.85546875" style="62"/>
    <col min="26" max="26" width="3" style="62" customWidth="1"/>
    <col min="27" max="16384" width="8.85546875" style="62"/>
  </cols>
  <sheetData>
    <row r="1" spans="1:122" x14ac:dyDescent="0.25">
      <c r="B1" s="61"/>
      <c r="C1" s="60" t="s">
        <v>69</v>
      </c>
      <c r="D1" s="61"/>
      <c r="E1" s="61"/>
      <c r="F1" s="79"/>
      <c r="G1" s="57" t="s">
        <v>68</v>
      </c>
      <c r="H1" s="58"/>
      <c r="I1" s="59"/>
      <c r="J1" s="21"/>
    </row>
    <row r="2" spans="1:122" x14ac:dyDescent="0.25">
      <c r="D2" s="62"/>
      <c r="L2" s="62" t="s">
        <v>503</v>
      </c>
    </row>
    <row r="3" spans="1:122" x14ac:dyDescent="0.25">
      <c r="A3" s="78">
        <v>10</v>
      </c>
      <c r="B3" s="52"/>
      <c r="C3" s="52" t="s">
        <v>93</v>
      </c>
      <c r="D3" s="52"/>
      <c r="E3" s="52"/>
      <c r="G3" s="53" t="s">
        <v>300</v>
      </c>
      <c r="H3" s="54"/>
      <c r="I3" s="55"/>
      <c r="L3" s="78" t="s">
        <v>499</v>
      </c>
      <c r="AA3" s="78" t="s">
        <v>500</v>
      </c>
    </row>
    <row r="4" spans="1:122" x14ac:dyDescent="0.25">
      <c r="A4" s="78">
        <f>A3</f>
        <v>10</v>
      </c>
      <c r="C4" s="2" t="s">
        <v>0</v>
      </c>
      <c r="D4" s="3" t="s">
        <v>1</v>
      </c>
      <c r="E4" s="2" t="s">
        <v>2</v>
      </c>
      <c r="G4" s="2" t="s">
        <v>0</v>
      </c>
      <c r="H4" s="3" t="s">
        <v>1</v>
      </c>
      <c r="I4" s="2" t="s">
        <v>2</v>
      </c>
      <c r="AO4" s="62" t="s">
        <v>507</v>
      </c>
      <c r="AV4" s="62">
        <f>2*AH4/61.98</f>
        <v>0</v>
      </c>
      <c r="AY4" s="62">
        <f>2*AK4/152</f>
        <v>0</v>
      </c>
      <c r="AZ4" s="62">
        <f>AL4/74.69</f>
        <v>0</v>
      </c>
      <c r="BC4" s="62" t="s">
        <v>515</v>
      </c>
      <c r="BE4" s="62" t="s">
        <v>515</v>
      </c>
      <c r="BH4" s="62" t="s">
        <v>515</v>
      </c>
      <c r="BI4" s="62" t="s">
        <v>515</v>
      </c>
      <c r="BK4" s="62" t="s">
        <v>527</v>
      </c>
      <c r="BU4" s="78" t="s">
        <v>531</v>
      </c>
      <c r="BV4" s="78"/>
      <c r="BW4" s="78"/>
      <c r="BX4" s="78"/>
      <c r="BY4" s="78"/>
      <c r="BZ4" s="78"/>
      <c r="CA4" s="78"/>
      <c r="CB4" s="78"/>
      <c r="CC4" s="78"/>
      <c r="CD4" s="78"/>
      <c r="CE4" s="78"/>
      <c r="CI4" s="62" t="s">
        <v>507</v>
      </c>
      <c r="CW4" s="62" t="s">
        <v>515</v>
      </c>
      <c r="CY4" s="62" t="s">
        <v>515</v>
      </c>
      <c r="DB4" s="62" t="s">
        <v>515</v>
      </c>
      <c r="DC4" s="62" t="s">
        <v>515</v>
      </c>
      <c r="DE4" s="62" t="s">
        <v>527</v>
      </c>
    </row>
    <row r="5" spans="1:122" x14ac:dyDescent="0.25">
      <c r="A5" s="78">
        <f>A4</f>
        <v>10</v>
      </c>
      <c r="B5" s="82" t="str">
        <f>A5&amp;" semi "&amp;C5</f>
        <v>10 semi Na2O</v>
      </c>
      <c r="C5" s="43" t="s">
        <v>26</v>
      </c>
      <c r="D5" s="5">
        <v>0.39689999999999998</v>
      </c>
      <c r="E5" s="6">
        <f t="shared" ref="E5:E14" si="0">D5*(100-D$15)/100</f>
        <v>0.36911699999999997</v>
      </c>
      <c r="F5" s="80" t="str">
        <f t="shared" ref="F5:F36" si="1">A5&amp;" Quant "&amp;G5</f>
        <v>10 Quant SiO2</v>
      </c>
      <c r="G5" s="13" t="s">
        <v>5</v>
      </c>
      <c r="H5" s="5">
        <v>45.887999999999998</v>
      </c>
      <c r="I5" s="6">
        <f>H5*(100-H$15)/100</f>
        <v>42.675840000000001</v>
      </c>
      <c r="K5" s="77" t="s">
        <v>501</v>
      </c>
      <c r="L5" s="77" t="s">
        <v>5</v>
      </c>
      <c r="M5" s="77" t="s">
        <v>7</v>
      </c>
      <c r="N5" s="77" t="s">
        <v>4</v>
      </c>
      <c r="O5" s="77" t="s">
        <v>10</v>
      </c>
      <c r="P5" s="77" t="s">
        <v>9</v>
      </c>
      <c r="Q5" s="77" t="s">
        <v>3</v>
      </c>
      <c r="R5" s="77" t="s">
        <v>6</v>
      </c>
      <c r="S5" s="77" t="s">
        <v>26</v>
      </c>
      <c r="T5" s="77" t="s">
        <v>13</v>
      </c>
      <c r="U5" s="77" t="s">
        <v>35</v>
      </c>
      <c r="V5" s="77" t="s">
        <v>8</v>
      </c>
      <c r="W5" s="77" t="s">
        <v>11</v>
      </c>
      <c r="X5" s="77" t="s">
        <v>12</v>
      </c>
      <c r="Y5" s="77"/>
      <c r="Z5" s="77"/>
      <c r="AA5" s="77" t="s">
        <v>5</v>
      </c>
      <c r="AB5" s="77" t="s">
        <v>7</v>
      </c>
      <c r="AC5" s="77" t="s">
        <v>4</v>
      </c>
      <c r="AD5" s="77" t="s">
        <v>10</v>
      </c>
      <c r="AE5" s="77" t="s">
        <v>9</v>
      </c>
      <c r="AF5" s="77" t="s">
        <v>3</v>
      </c>
      <c r="AG5" s="77" t="s">
        <v>6</v>
      </c>
      <c r="AH5" s="77" t="s">
        <v>26</v>
      </c>
      <c r="AI5" s="77" t="s">
        <v>13</v>
      </c>
      <c r="AJ5" s="77" t="s">
        <v>35</v>
      </c>
      <c r="AK5" s="77" t="s">
        <v>8</v>
      </c>
      <c r="AL5" s="77" t="s">
        <v>11</v>
      </c>
      <c r="AM5" s="77" t="s">
        <v>12</v>
      </c>
      <c r="AO5" s="77" t="s">
        <v>5</v>
      </c>
      <c r="AP5" s="77" t="s">
        <v>7</v>
      </c>
      <c r="AQ5" s="77" t="s">
        <v>4</v>
      </c>
      <c r="AR5" s="77" t="s">
        <v>508</v>
      </c>
      <c r="AS5" s="77" t="s">
        <v>9</v>
      </c>
      <c r="AT5" s="77" t="s">
        <v>3</v>
      </c>
      <c r="AU5" s="77" t="s">
        <v>6</v>
      </c>
      <c r="AV5" s="77" t="s">
        <v>509</v>
      </c>
      <c r="AW5" s="77" t="s">
        <v>510</v>
      </c>
      <c r="AX5" s="77" t="s">
        <v>511</v>
      </c>
      <c r="AY5" s="77" t="s">
        <v>512</v>
      </c>
      <c r="AZ5" s="77" t="s">
        <v>11</v>
      </c>
      <c r="BA5" s="77"/>
      <c r="BB5" s="77" t="s">
        <v>513</v>
      </c>
      <c r="BC5" s="77" t="s">
        <v>514</v>
      </c>
      <c r="BD5" s="77" t="s">
        <v>517</v>
      </c>
      <c r="BE5" s="77" t="s">
        <v>518</v>
      </c>
      <c r="BF5" s="77" t="s">
        <v>516</v>
      </c>
      <c r="BG5" s="77" t="s">
        <v>519</v>
      </c>
      <c r="BH5" s="77" t="s">
        <v>520</v>
      </c>
      <c r="BI5" s="77" t="s">
        <v>5</v>
      </c>
      <c r="BJ5" s="77" t="s">
        <v>521</v>
      </c>
      <c r="BK5" s="77" t="s">
        <v>525</v>
      </c>
      <c r="BL5" s="77" t="s">
        <v>524</v>
      </c>
      <c r="BM5" s="77" t="s">
        <v>528</v>
      </c>
      <c r="BN5" s="77" t="s">
        <v>513</v>
      </c>
      <c r="BO5" s="77" t="s">
        <v>517</v>
      </c>
      <c r="BP5" s="77" t="s">
        <v>516</v>
      </c>
      <c r="BQ5" s="77" t="s">
        <v>519</v>
      </c>
      <c r="BR5" s="77" t="s">
        <v>525</v>
      </c>
      <c r="BS5" s="77" t="s">
        <v>524</v>
      </c>
      <c r="BU5" s="77" t="s">
        <v>5</v>
      </c>
      <c r="BV5" s="77" t="s">
        <v>7</v>
      </c>
      <c r="BW5" s="77" t="s">
        <v>4</v>
      </c>
      <c r="BX5" s="77" t="s">
        <v>10</v>
      </c>
      <c r="BY5" s="77" t="s">
        <v>9</v>
      </c>
      <c r="BZ5" s="77" t="s">
        <v>3</v>
      </c>
      <c r="CA5" s="77" t="s">
        <v>6</v>
      </c>
      <c r="CB5" s="77" t="s">
        <v>26</v>
      </c>
      <c r="CC5" s="77" t="s">
        <v>13</v>
      </c>
      <c r="CD5" s="77" t="s">
        <v>35</v>
      </c>
      <c r="CE5" s="77" t="s">
        <v>8</v>
      </c>
      <c r="CF5" s="77" t="s">
        <v>11</v>
      </c>
      <c r="CG5" s="77" t="s">
        <v>12</v>
      </c>
      <c r="CI5" s="77" t="s">
        <v>5</v>
      </c>
      <c r="CJ5" s="77" t="s">
        <v>7</v>
      </c>
      <c r="CK5" s="77" t="s">
        <v>4</v>
      </c>
      <c r="CL5" s="77" t="s">
        <v>508</v>
      </c>
      <c r="CM5" s="77" t="s">
        <v>9</v>
      </c>
      <c r="CN5" s="77" t="s">
        <v>3</v>
      </c>
      <c r="CO5" s="77" t="s">
        <v>6</v>
      </c>
      <c r="CP5" s="77" t="s">
        <v>509</v>
      </c>
      <c r="CQ5" s="77" t="s">
        <v>510</v>
      </c>
      <c r="CR5" s="77" t="s">
        <v>511</v>
      </c>
      <c r="CS5" s="77" t="s">
        <v>512</v>
      </c>
      <c r="CT5" s="77" t="s">
        <v>11</v>
      </c>
      <c r="CU5" s="77"/>
      <c r="CV5" s="77" t="s">
        <v>513</v>
      </c>
      <c r="CW5" s="77" t="s">
        <v>514</v>
      </c>
      <c r="CX5" s="77" t="s">
        <v>517</v>
      </c>
      <c r="CY5" s="77" t="s">
        <v>518</v>
      </c>
      <c r="CZ5" s="77" t="s">
        <v>516</v>
      </c>
      <c r="DA5" s="77" t="s">
        <v>519</v>
      </c>
      <c r="DB5" s="77" t="s">
        <v>520</v>
      </c>
      <c r="DC5" s="77" t="s">
        <v>5</v>
      </c>
      <c r="DD5" s="77" t="s">
        <v>521</v>
      </c>
      <c r="DE5" s="77" t="s">
        <v>525</v>
      </c>
      <c r="DF5" s="77" t="s">
        <v>524</v>
      </c>
      <c r="DG5" s="77" t="s">
        <v>528</v>
      </c>
      <c r="DH5" s="77" t="s">
        <v>513</v>
      </c>
      <c r="DI5" s="77" t="s">
        <v>517</v>
      </c>
      <c r="DJ5" s="77" t="s">
        <v>516</v>
      </c>
      <c r="DK5" s="77" t="s">
        <v>519</v>
      </c>
      <c r="DL5" s="77" t="s">
        <v>525</v>
      </c>
      <c r="DM5" s="77" t="s">
        <v>524</v>
      </c>
      <c r="DN5" s="77"/>
      <c r="DO5" s="77" t="s">
        <v>532</v>
      </c>
      <c r="DP5" s="77" t="s">
        <v>519</v>
      </c>
      <c r="DQ5" s="77" t="s">
        <v>525</v>
      </c>
      <c r="DR5" s="77" t="s">
        <v>524</v>
      </c>
    </row>
    <row r="6" spans="1:122" x14ac:dyDescent="0.25">
      <c r="A6" s="78">
        <f t="shared" ref="A6:A69" si="2">A5</f>
        <v>10</v>
      </c>
      <c r="B6" s="82" t="str">
        <f t="shared" ref="B6:B69" si="3">A6&amp;" semi "&amp;C6</f>
        <v>10 semi MgO</v>
      </c>
      <c r="C6" s="43" t="s">
        <v>3</v>
      </c>
      <c r="D6" s="5">
        <v>21.25</v>
      </c>
      <c r="E6" s="6">
        <f t="shared" si="0"/>
        <v>19.762499999999999</v>
      </c>
      <c r="F6" s="80" t="str">
        <f t="shared" si="1"/>
        <v>10 Quant TiO2</v>
      </c>
      <c r="G6" s="13" t="s">
        <v>7</v>
      </c>
      <c r="H6" s="5">
        <v>6.0999999999999999E-2</v>
      </c>
      <c r="I6" s="6">
        <f t="shared" ref="I6:I14" si="4">H6*(100-H$15)/100</f>
        <v>5.6730000000000003E-2</v>
      </c>
      <c r="K6" s="62">
        <v>10</v>
      </c>
      <c r="L6" s="62">
        <f t="shared" ref="L6:X15" si="5">INDEX($A$5:$I$700,(MATCH((CONCATENATE($K6,$L$3,L$5)),$B$5:$B$700,0)),4)</f>
        <v>39.6</v>
      </c>
      <c r="M6" s="62">
        <f t="shared" si="5"/>
        <v>0.111</v>
      </c>
      <c r="N6" s="62">
        <f t="shared" si="5"/>
        <v>14.73</v>
      </c>
      <c r="O6" s="62">
        <f t="shared" si="5"/>
        <v>12.26</v>
      </c>
      <c r="P6" s="62">
        <f t="shared" ref="P6:P31" si="6">INDEX($A$5:$I$700,(MATCH((CONCATENATE($K6,$L$3,P$5)),$B$5:$B$700,0)),4)</f>
        <v>0.16930000000000001</v>
      </c>
      <c r="Q6" s="62">
        <f t="shared" si="5"/>
        <v>21.25</v>
      </c>
      <c r="R6" s="62">
        <f t="shared" si="5"/>
        <v>11.19</v>
      </c>
      <c r="S6" s="62">
        <f t="shared" si="5"/>
        <v>0.39689999999999998</v>
      </c>
      <c r="T6" s="62" t="e">
        <f t="shared" si="5"/>
        <v>#N/A</v>
      </c>
      <c r="U6" s="62" t="e">
        <f t="shared" si="5"/>
        <v>#N/A</v>
      </c>
      <c r="V6" s="62">
        <f t="shared" si="5"/>
        <v>0.15160000000000001</v>
      </c>
      <c r="W6" s="62">
        <f t="shared" si="5"/>
        <v>0.1447</v>
      </c>
      <c r="X6" s="62">
        <f t="shared" si="5"/>
        <v>7</v>
      </c>
      <c r="AA6" s="62">
        <f t="shared" ref="AA6:AM15" si="7">INDEX($A$5:$I$700,(MATCH((CONCATENATE($K6,$AA$3,AA$5)),$F$5:$F$700,0)),8)</f>
        <v>45.887999999999998</v>
      </c>
      <c r="AB6" s="62">
        <f t="shared" si="7"/>
        <v>6.0999999999999999E-2</v>
      </c>
      <c r="AC6" s="62">
        <f t="shared" si="7"/>
        <v>4.0730000000000004</v>
      </c>
      <c r="AD6" s="62">
        <f t="shared" si="7"/>
        <v>11.166</v>
      </c>
      <c r="AE6" s="62">
        <f t="shared" si="7"/>
        <v>0.14499999999999999</v>
      </c>
      <c r="AF6" s="62">
        <f t="shared" si="7"/>
        <v>34.128</v>
      </c>
      <c r="AG6" s="62">
        <f t="shared" si="7"/>
        <v>4.38</v>
      </c>
      <c r="AH6" s="62">
        <f t="shared" si="7"/>
        <v>0.14399999999999999</v>
      </c>
      <c r="AI6" s="62">
        <f t="shared" si="7"/>
        <v>8.9999999999999993E-3</v>
      </c>
      <c r="AJ6" s="62">
        <f t="shared" si="7"/>
        <v>5.0000000000000001E-3</v>
      </c>
      <c r="AK6" s="62" t="e">
        <f t="shared" si="7"/>
        <v>#N/A</v>
      </c>
      <c r="AL6" s="62" t="e">
        <f t="shared" si="7"/>
        <v>#N/A</v>
      </c>
      <c r="AM6" s="62">
        <f t="shared" si="7"/>
        <v>7</v>
      </c>
      <c r="AO6" s="62">
        <f>AA6/60.085</f>
        <v>0.76371806607306314</v>
      </c>
      <c r="AP6" s="62">
        <f>AB6/79.87</f>
        <v>7.6374107925378731E-4</v>
      </c>
      <c r="AQ6" s="62">
        <f>IF(AC6&gt;0,AC6/101.96,#N/A)</f>
        <v>3.9947038054138885E-2</v>
      </c>
      <c r="AR6" s="62">
        <f>2*AD6/159.7</f>
        <v>0.13983719474013778</v>
      </c>
      <c r="AS6" s="62">
        <f>AE6/70.94</f>
        <v>2.0439808288694669E-3</v>
      </c>
      <c r="AT6" s="62">
        <f>AF6/40.3044</f>
        <v>0.8467561854288862</v>
      </c>
      <c r="AU6" s="62">
        <f>AG6/56.08</f>
        <v>7.8102710413694723E-2</v>
      </c>
      <c r="AV6" s="62">
        <f>2*AH6/61.98</f>
        <v>4.6466602129719261E-3</v>
      </c>
      <c r="AW6" s="62">
        <f>2*AI6/94.2</f>
        <v>1.9108280254777067E-4</v>
      </c>
      <c r="AX6" s="62">
        <f>2*AJ6/141.94</f>
        <v>7.0452303790333949E-5</v>
      </c>
      <c r="BB6" s="62">
        <f>IF(AR6&gt;AP6,AP6,#N/A)</f>
        <v>7.6374107925378731E-4</v>
      </c>
      <c r="BC6" s="62">
        <f>AR6-BB6</f>
        <v>0.139073453660884</v>
      </c>
      <c r="BD6" s="62">
        <f t="shared" ref="BD6" si="8">IF(AV6&gt;0,AV6,0)</f>
        <v>4.6466602129719261E-3</v>
      </c>
      <c r="BE6" s="62">
        <f>AQ6-BD6</f>
        <v>3.5300377841166956E-2</v>
      </c>
      <c r="BF6" s="62">
        <f>BE6/2</f>
        <v>1.7650188920583478E-2</v>
      </c>
      <c r="BG6" s="62">
        <f>AU6-BF6</f>
        <v>6.0452521493111241E-2</v>
      </c>
      <c r="BH6" s="62">
        <f>BC6+AS6+AT6-BG6</f>
        <v>0.92742109842552845</v>
      </c>
      <c r="BI6" s="62">
        <f>IF(AO6-2*BG6-2*BF6-3*BD6&gt;0,AO6-2*BG6-2*BF6-3*BD6,0)</f>
        <v>0.59357266460675795</v>
      </c>
      <c r="BJ6" s="62">
        <f>IF(BI6&gt;0,BH6/BI6,0)</f>
        <v>1.5624390301732396</v>
      </c>
      <c r="BK6" s="62">
        <f>(BJ6-1)*BI6</f>
        <v>0.33384843381877055</v>
      </c>
      <c r="BL6" s="62">
        <f>BI6-BK6</f>
        <v>0.2597242307879874</v>
      </c>
      <c r="BM6" s="62">
        <f>BB6+BD6+BF6+BG6+BK6+BL6</f>
        <v>0.6770857763126783</v>
      </c>
      <c r="BN6" s="62">
        <f>BB6/BM6*100</f>
        <v>0.1127982754877857</v>
      </c>
      <c r="BO6" s="62">
        <f>BD6/BM6*100</f>
        <v>0.68627349377755908</v>
      </c>
      <c r="BP6" s="62">
        <f>BF6/BM6*100</f>
        <v>2.606787727354742</v>
      </c>
      <c r="BQ6" s="62">
        <f>BG6/BM6*100</f>
        <v>8.9283401908585152</v>
      </c>
      <c r="BR6" s="62">
        <f>BK6/BM6*100</f>
        <v>49.306667707135425</v>
      </c>
      <c r="BS6" s="62">
        <f>BL6/BM6*100</f>
        <v>38.359132605385987</v>
      </c>
      <c r="BU6" s="62">
        <f>1.204*AA6-5.3657</f>
        <v>49.883451999999991</v>
      </c>
      <c r="BV6" s="62">
        <f>AB6</f>
        <v>6.0999999999999999E-2</v>
      </c>
      <c r="BW6" s="62">
        <f>0.9358*AC6-0.6044</f>
        <v>3.2071134000000003</v>
      </c>
      <c r="BX6" s="62">
        <f>AD6</f>
        <v>11.166</v>
      </c>
      <c r="BY6" s="62">
        <f>AE6</f>
        <v>0.14499999999999999</v>
      </c>
      <c r="BZ6" s="62">
        <f>0.9925*AF6+0.3272</f>
        <v>34.199239999999996</v>
      </c>
      <c r="CA6" s="62">
        <f>0.9664*AG6+0.0295</f>
        <v>4.2623319999999998</v>
      </c>
      <c r="CB6" s="62">
        <f>AH6</f>
        <v>0.14399999999999999</v>
      </c>
      <c r="CC6" s="62">
        <f t="shared" ref="CC6:CD6" si="9">AI6</f>
        <v>8.9999999999999993E-3</v>
      </c>
      <c r="CD6" s="62">
        <f t="shared" si="9"/>
        <v>5.0000000000000001E-3</v>
      </c>
      <c r="CG6" s="62">
        <f>AM6</f>
        <v>7</v>
      </c>
      <c r="CI6" s="62">
        <f>BU6/60.085</f>
        <v>0.83021472913372707</v>
      </c>
      <c r="CJ6" s="62">
        <f>BV6/79.87</f>
        <v>7.6374107925378731E-4</v>
      </c>
      <c r="CK6" s="62">
        <f>IF(BW6&gt;0,BW6/101.96,#N/A)</f>
        <v>3.1454623381718325E-2</v>
      </c>
      <c r="CL6" s="62">
        <f>2*BX6/159.7</f>
        <v>0.13983719474013778</v>
      </c>
      <c r="CM6" s="62">
        <f>BY6/70.94</f>
        <v>2.0439808288694669E-3</v>
      </c>
      <c r="CN6" s="62">
        <f>BZ6/40.3044</f>
        <v>0.84852373438135775</v>
      </c>
      <c r="CO6" s="62">
        <f>CA6/56.08</f>
        <v>7.6004493580599145E-2</v>
      </c>
      <c r="CP6" s="62">
        <f>IF(CB6&gt;0,2*CB6/61.98,0)</f>
        <v>4.6466602129719261E-3</v>
      </c>
      <c r="CQ6" s="62">
        <f>2*CC6/94.2</f>
        <v>1.9108280254777067E-4</v>
      </c>
      <c r="CR6" s="62">
        <f>2*CD6/141.94</f>
        <v>7.0452303790333949E-5</v>
      </c>
      <c r="CV6" s="62">
        <f>IF(CL6&gt;CJ6,CJ6,#N/A)</f>
        <v>7.6374107925378731E-4</v>
      </c>
      <c r="CW6" s="62">
        <f>CL6-CV6</f>
        <v>0.139073453660884</v>
      </c>
      <c r="CX6" s="62">
        <f t="shared" ref="CX6" si="10">IF(CP6&gt;0,CP6,0)</f>
        <v>4.6466602129719261E-3</v>
      </c>
      <c r="CY6" s="62">
        <f>CK6-CX6</f>
        <v>2.6807963168746399E-2</v>
      </c>
      <c r="CZ6" s="62">
        <f>CY6/2</f>
        <v>1.34039815843732E-2</v>
      </c>
      <c r="DA6" s="62">
        <f>CO6-CZ6</f>
        <v>6.2600511996225947E-2</v>
      </c>
      <c r="DB6" s="62">
        <f>CW6+CM6+CN6-DA6</f>
        <v>0.92704065687488524</v>
      </c>
      <c r="DC6" s="62">
        <f>CI6-2*DA6-2*DA6-2*CZ6-3*CX6</f>
        <v>0.539064737341161</v>
      </c>
      <c r="DD6" s="62">
        <f>DB6/DC6</f>
        <v>1.7197204577827609</v>
      </c>
      <c r="DE6" s="62">
        <f>(DD6-1)*DC6</f>
        <v>0.38797591953372418</v>
      </c>
      <c r="DF6" s="62">
        <f>DC6-DE6</f>
        <v>0.15108881780743683</v>
      </c>
      <c r="DG6" s="62">
        <f>CV6+CX6+CZ6+DA6+DE6+DF6</f>
        <v>0.62047963221398583</v>
      </c>
      <c r="DH6" s="62">
        <f>CV6/DG6*100</f>
        <v>0.12308882348460307</v>
      </c>
      <c r="DI6" s="113">
        <f>CX6/DG6*100</f>
        <v>0.74888198930749506</v>
      </c>
      <c r="DJ6" s="113">
        <f>CZ6/DG6*100</f>
        <v>2.1602613346944715</v>
      </c>
      <c r="DK6" s="113">
        <f>DA6/DG6*100</f>
        <v>10.089051879568677</v>
      </c>
      <c r="DL6" s="113">
        <f>DE6/DG6*100</f>
        <v>62.528389231626271</v>
      </c>
      <c r="DM6" s="113">
        <f>DF6/DG6*100</f>
        <v>24.350326741318494</v>
      </c>
      <c r="DN6" s="113"/>
      <c r="DO6" s="113">
        <f>DJ6</f>
        <v>2.1602613346944715</v>
      </c>
      <c r="DP6" s="113">
        <f>DK6+DJ6</f>
        <v>12.249313214263148</v>
      </c>
      <c r="DQ6" s="113">
        <f>DL6-2*DJ6</f>
        <v>58.207866562237328</v>
      </c>
      <c r="DR6" s="113">
        <f>DM6+DJ6</f>
        <v>26.510588076012965</v>
      </c>
    </row>
    <row r="7" spans="1:122" x14ac:dyDescent="0.25">
      <c r="A7" s="78">
        <f t="shared" si="2"/>
        <v>10</v>
      </c>
      <c r="B7" s="82" t="str">
        <f t="shared" si="3"/>
        <v>10 semi Al2O3</v>
      </c>
      <c r="C7" s="43" t="s">
        <v>4</v>
      </c>
      <c r="D7" s="5">
        <v>14.73</v>
      </c>
      <c r="E7" s="6">
        <f t="shared" si="0"/>
        <v>13.698900000000002</v>
      </c>
      <c r="F7" s="80" t="str">
        <f t="shared" si="1"/>
        <v>10 Quant Al2O3</v>
      </c>
      <c r="G7" s="13" t="s">
        <v>4</v>
      </c>
      <c r="H7" s="5">
        <v>4.0730000000000004</v>
      </c>
      <c r="I7" s="6">
        <f t="shared" si="4"/>
        <v>3.7878900000000004</v>
      </c>
      <c r="K7" s="62">
        <v>20</v>
      </c>
      <c r="L7" s="62">
        <f t="shared" si="5"/>
        <v>37.81</v>
      </c>
      <c r="M7" s="62">
        <f t="shared" si="5"/>
        <v>5.5440000000000003E-2</v>
      </c>
      <c r="N7" s="62">
        <f t="shared" si="5"/>
        <v>1.5349999999999999</v>
      </c>
      <c r="O7" s="62">
        <f t="shared" si="5"/>
        <v>11.81</v>
      </c>
      <c r="P7" s="62">
        <f t="shared" si="6"/>
        <v>0.17369999999999999</v>
      </c>
      <c r="Q7" s="62">
        <f t="shared" si="5"/>
        <v>46.69</v>
      </c>
      <c r="R7" s="62">
        <f t="shared" si="5"/>
        <v>0.66600000000000004</v>
      </c>
      <c r="S7" s="62" t="e">
        <f t="shared" si="5"/>
        <v>#N/A</v>
      </c>
      <c r="T7" s="62" t="e">
        <f t="shared" si="5"/>
        <v>#N/A</v>
      </c>
      <c r="U7" s="62" t="e">
        <f t="shared" si="5"/>
        <v>#N/A</v>
      </c>
      <c r="V7" s="62">
        <f t="shared" si="5"/>
        <v>0.78120000000000001</v>
      </c>
      <c r="W7" s="62">
        <f t="shared" si="5"/>
        <v>0.48309999999999997</v>
      </c>
      <c r="X7" s="62">
        <f t="shared" si="5"/>
        <v>15</v>
      </c>
      <c r="AA7" s="62">
        <f t="shared" si="7"/>
        <v>40.575000000000003</v>
      </c>
      <c r="AB7" s="62">
        <f t="shared" si="7"/>
        <v>4.1000000000000002E-2</v>
      </c>
      <c r="AC7" s="62">
        <f t="shared" si="7"/>
        <v>0.73799999999999999</v>
      </c>
      <c r="AD7" s="62">
        <f t="shared" si="7"/>
        <v>10.496</v>
      </c>
      <c r="AE7" s="62">
        <f t="shared" si="7"/>
        <v>0.14699999999999999</v>
      </c>
      <c r="AF7" s="62">
        <f t="shared" si="7"/>
        <v>47.405999999999999</v>
      </c>
      <c r="AG7" s="62">
        <f t="shared" si="7"/>
        <v>0.64700000000000002</v>
      </c>
      <c r="AH7" s="62">
        <f t="shared" si="7"/>
        <v>-6.0999999999999999E-2</v>
      </c>
      <c r="AI7" s="62">
        <f t="shared" si="7"/>
        <v>5.0000000000000001E-3</v>
      </c>
      <c r="AJ7" s="62">
        <f t="shared" si="7"/>
        <v>7.0000000000000001E-3</v>
      </c>
      <c r="AK7" s="62" t="e">
        <f t="shared" si="7"/>
        <v>#N/A</v>
      </c>
      <c r="AL7" s="62" t="e">
        <f t="shared" si="7"/>
        <v>#N/A</v>
      </c>
      <c r="AM7" s="62">
        <f t="shared" si="7"/>
        <v>15</v>
      </c>
      <c r="AO7" s="62">
        <f t="shared" ref="AO7:AO45" si="11">AA7/60.085</f>
        <v>0.67529333444287265</v>
      </c>
      <c r="AP7" s="62">
        <f t="shared" ref="AP7:AP45" si="12">AB7/79.87</f>
        <v>5.1333416802303738E-4</v>
      </c>
      <c r="AQ7" s="62">
        <f t="shared" ref="AQ7:AQ45" si="13">IF(AC7&gt;0,AC7/101.96,#N/A)</f>
        <v>7.2381326010200085E-3</v>
      </c>
      <c r="AR7" s="62">
        <f t="shared" ref="AR7:AR45" si="14">2*AD7/159.7</f>
        <v>0.1314464621164684</v>
      </c>
      <c r="AS7" s="62">
        <f t="shared" ref="AS7:AS45" si="15">AE7/70.94</f>
        <v>2.0721736678883562E-3</v>
      </c>
      <c r="AT7" s="62">
        <f t="shared" ref="AT7:AT45" si="16">AF7/40.3044</f>
        <v>1.1761991246613273</v>
      </c>
      <c r="AU7" s="62">
        <f t="shared" ref="AU7:AU45" si="17">AG7/56.08</f>
        <v>1.1537089871611984E-2</v>
      </c>
      <c r="AV7"/>
      <c r="AW7" s="62">
        <f t="shared" ref="AW7:AW45" si="18">2*AI7/94.2</f>
        <v>1.0615711252653928E-4</v>
      </c>
      <c r="AX7" s="62">
        <f t="shared" ref="AX7:AX45" si="19">2*AJ7/141.94</f>
        <v>9.8633225306467523E-5</v>
      </c>
      <c r="BB7" s="62">
        <f t="shared" ref="BB7:BB45" si="20">IF(AR7&gt;AP7,AP7,#N/A)</f>
        <v>5.1333416802303738E-4</v>
      </c>
      <c r="BC7" s="62">
        <f t="shared" ref="BC7:BC45" si="21">AR7-BB7</f>
        <v>0.13093312794844536</v>
      </c>
      <c r="BD7" s="62">
        <f t="shared" ref="BD7:BD45" si="22">IF(AV7&gt;0,AV7,0)</f>
        <v>0</v>
      </c>
      <c r="BE7" s="62">
        <f t="shared" ref="BE7:BE45" si="23">AQ7-BD7</f>
        <v>7.2381326010200085E-3</v>
      </c>
      <c r="BF7" s="62">
        <f t="shared" ref="BF7:BF45" si="24">BE7/2</f>
        <v>3.6190663005100042E-3</v>
      </c>
      <c r="BG7" s="62">
        <f t="shared" ref="BG7:BG45" si="25">AU7-BF7</f>
        <v>7.9180235711019797E-3</v>
      </c>
      <c r="BH7" s="62">
        <f t="shared" ref="BH7:BH45" si="26">BC7+AS7+AT7-BG7</f>
        <v>1.3012864027065589</v>
      </c>
      <c r="BI7" s="62">
        <f t="shared" ref="BI7:BI45" si="27">IF(AO7-2*BG7-2*BF7-3*BD7&gt;0,AO7-2*BG7-2*BF7-3*BD7,0)</f>
        <v>0.65221915469964864</v>
      </c>
      <c r="BJ7" s="62">
        <f t="shared" ref="BJ7:BJ45" si="28">IF(BI7&gt;0,BH7/BI7,0)</f>
        <v>1.9951674116437292</v>
      </c>
      <c r="BK7" s="62">
        <f t="shared" ref="BK7:BK45" si="29">(BJ7-1)*BI7</f>
        <v>0.6490672480069104</v>
      </c>
      <c r="BL7" s="62">
        <f t="shared" ref="BL7:BL45" si="30">BI7-BK7</f>
        <v>3.1519066927382378E-3</v>
      </c>
      <c r="BM7" s="62">
        <f t="shared" ref="BM7:BM45" si="31">BB7+BD7+BF7+BG7+BK7+BL7</f>
        <v>0.66426957873928372</v>
      </c>
      <c r="BN7" s="62">
        <f t="shared" ref="BN7:BN45" si="32">BB7/BM7*100</f>
        <v>7.7277988403035638E-2</v>
      </c>
      <c r="BO7" s="62">
        <f t="shared" ref="BO7:BO45" si="33">BD7/BM7*100</f>
        <v>0</v>
      </c>
      <c r="BP7" s="62">
        <f t="shared" ref="BP7:BP45" si="34">BF7/BM7*100</f>
        <v>0.54481891333615262</v>
      </c>
      <c r="BQ7" s="62">
        <f t="shared" ref="BQ7:BQ45" si="35">BG7/BM7*100</f>
        <v>1.1919894910932975</v>
      </c>
      <c r="BR7" s="77">
        <f t="shared" ref="BR7:BR45" si="36">BK7/BM7*100</f>
        <v>97.711421504319702</v>
      </c>
      <c r="BS7" s="62">
        <f t="shared" ref="BS7:BS45" si="37">BL7/BM7*100</f>
        <v>0.47449210284779819</v>
      </c>
      <c r="BU7" s="62">
        <f t="shared" ref="BU7:BU45" si="38">1.204*AA7-5.3657</f>
        <v>43.486599999999996</v>
      </c>
      <c r="BV7" s="62">
        <f t="shared" ref="BV7:BV45" si="39">AB7</f>
        <v>4.1000000000000002E-2</v>
      </c>
      <c r="BW7" s="62">
        <f t="shared" ref="BW7:BW45" si="40">0.9358*AC7-0.6044</f>
        <v>8.6220399999999864E-2</v>
      </c>
      <c r="BX7" s="62">
        <f t="shared" ref="BX7:BX45" si="41">AD7</f>
        <v>10.496</v>
      </c>
      <c r="BY7" s="62">
        <f t="shared" ref="BY7:BY45" si="42">AE7</f>
        <v>0.14699999999999999</v>
      </c>
      <c r="BZ7" s="62">
        <f t="shared" ref="BZ7:BZ45" si="43">0.9925*AF7+0.3272</f>
        <v>47.377654999999997</v>
      </c>
      <c r="CA7" s="62">
        <f t="shared" ref="CA7:CA45" si="44">0.9664*AG7+0.0295</f>
        <v>0.65476080000000003</v>
      </c>
      <c r="CB7" s="62">
        <f t="shared" ref="CB7:CB45" si="45">AH7</f>
        <v>-6.0999999999999999E-2</v>
      </c>
      <c r="CC7" s="62">
        <f t="shared" ref="CC7:CC45" si="46">AI7</f>
        <v>5.0000000000000001E-3</v>
      </c>
      <c r="CD7" s="62">
        <f t="shared" ref="CD7:CD45" si="47">AJ7</f>
        <v>7.0000000000000001E-3</v>
      </c>
      <c r="CG7" s="62">
        <f t="shared" ref="CG7:CG45" si="48">AM7</f>
        <v>15</v>
      </c>
      <c r="CI7" s="62">
        <f t="shared" ref="CI7:CI45" si="49">BU7/60.085</f>
        <v>0.72375135225097775</v>
      </c>
      <c r="CJ7" s="62">
        <f t="shared" ref="CJ7:CJ45" si="50">BV7/79.87</f>
        <v>5.1333416802303738E-4</v>
      </c>
      <c r="CK7" s="62">
        <f t="shared" ref="CK7:CK45" si="51">IF(BW7&gt;0,BW7/101.96,#N/A)</f>
        <v>8.456296586896809E-4</v>
      </c>
      <c r="CL7" s="62">
        <f t="shared" ref="CL7:CL45" si="52">2*BX7/159.7</f>
        <v>0.1314464621164684</v>
      </c>
      <c r="CM7" s="62">
        <f t="shared" ref="CM7:CM45" si="53">BY7/70.94</f>
        <v>2.0721736678883562E-3</v>
      </c>
      <c r="CN7" s="62">
        <f t="shared" ref="CN7:CN45" si="54">BZ7/40.3044</f>
        <v>1.1754958515695555</v>
      </c>
      <c r="CO7" s="62">
        <f t="shared" ref="CO7:CO45" si="55">CA7/56.08</f>
        <v>1.1675477888730386E-2</v>
      </c>
      <c r="CP7" s="62">
        <f t="shared" ref="CP7:CP45" si="56">IF(CB7&gt;0,2*CB7/61.98,0)</f>
        <v>0</v>
      </c>
      <c r="CQ7" s="62">
        <f t="shared" ref="CQ7:CQ45" si="57">2*CC7/94.2</f>
        <v>1.0615711252653928E-4</v>
      </c>
      <c r="CR7" s="62">
        <f t="shared" ref="CR7:CR45" si="58">2*CD7/141.94</f>
        <v>9.8633225306467523E-5</v>
      </c>
      <c r="CV7" s="62">
        <f t="shared" ref="CV7:CV45" si="59">IF(CL7&gt;CJ7,CJ7,#N/A)</f>
        <v>5.1333416802303738E-4</v>
      </c>
      <c r="CW7" s="62">
        <f t="shared" ref="CW7:CW45" si="60">CL7-CV7</f>
        <v>0.13093312794844536</v>
      </c>
      <c r="CX7" s="62">
        <f t="shared" ref="CX7:CX45" si="61">IF(CP7&gt;0,CP7,0)</f>
        <v>0</v>
      </c>
      <c r="CY7" s="62">
        <f t="shared" ref="CY7:CY45" si="62">CK7-CX7</f>
        <v>8.456296586896809E-4</v>
      </c>
      <c r="CZ7" s="62">
        <f t="shared" ref="CZ7:CZ45" si="63">CY7/2</f>
        <v>4.2281482934484045E-4</v>
      </c>
      <c r="DA7" s="62">
        <f t="shared" ref="DA7:DA45" si="64">CO7-CZ7</f>
        <v>1.1252663059385546E-2</v>
      </c>
      <c r="DB7" s="62">
        <f t="shared" ref="DB7:DB45" si="65">CW7+CM7+CN7-DA7</f>
        <v>1.2972484901265038</v>
      </c>
      <c r="DC7" s="62">
        <f t="shared" ref="DC7:DC45" si="66">CI7-2*DA7-2*DA7-2*CZ7-3*CX7</f>
        <v>0.67789507035474583</v>
      </c>
      <c r="DD7" s="62">
        <f t="shared" ref="DD7:DD45" si="67">DB7/DC7</f>
        <v>1.9136420175583329</v>
      </c>
      <c r="DE7" s="62">
        <f t="shared" ref="DE7:DE45" si="68">(DD7-1)*DC7</f>
        <v>0.61935341977175795</v>
      </c>
      <c r="DF7" s="62">
        <f t="shared" ref="DF7:DF45" si="69">DC7-DE7</f>
        <v>5.8541650582987881E-2</v>
      </c>
      <c r="DG7" s="62">
        <f t="shared" ref="DG7:DG45" si="70">CV7+CX7+CZ7+DA7+DE7+DF7</f>
        <v>0.69008388241149921</v>
      </c>
      <c r="DH7" s="62">
        <f t="shared" ref="DH7:DH45" si="71">CV7/DG7*100</f>
        <v>7.4387213077516071E-2</v>
      </c>
      <c r="DI7" s="113">
        <f t="shared" ref="DI7:DI45" si="72">CX7/DG7*100</f>
        <v>0</v>
      </c>
      <c r="DJ7" s="113">
        <f t="shared" ref="DJ7:DJ45" si="73">CZ7/DG7*100</f>
        <v>6.127006297659255E-2</v>
      </c>
      <c r="DK7" s="113">
        <f t="shared" ref="DK7:DK45" si="74">DA7/DG7*100</f>
        <v>1.6306225005666122</v>
      </c>
      <c r="DL7" s="113">
        <f t="shared" ref="DL7:DL45" si="75">DE7/DG7*100</f>
        <v>89.750454337149051</v>
      </c>
      <c r="DM7" s="113">
        <f t="shared" ref="DM7:DM45" si="76">DF7/DG7*100</f>
        <v>8.4832658862302353</v>
      </c>
      <c r="DN7" s="113"/>
      <c r="DO7" s="113">
        <f t="shared" ref="DO7:DO45" si="77">DJ7</f>
        <v>6.127006297659255E-2</v>
      </c>
      <c r="DP7" s="113">
        <f t="shared" ref="DP7:DP45" si="78">DK7+DJ7</f>
        <v>1.6918925635432047</v>
      </c>
      <c r="DQ7" s="113">
        <f t="shared" ref="DQ7:DQ45" si="79">DL7-2*DJ7</f>
        <v>89.627914211195872</v>
      </c>
      <c r="DR7" s="113">
        <f t="shared" ref="DR7:DR45" si="80">DM7+DJ7</f>
        <v>8.5445359492068285</v>
      </c>
    </row>
    <row r="8" spans="1:122" x14ac:dyDescent="0.25">
      <c r="A8" s="78">
        <f t="shared" si="2"/>
        <v>10</v>
      </c>
      <c r="B8" s="82" t="str">
        <f t="shared" si="3"/>
        <v>10 semi SiO2</v>
      </c>
      <c r="C8" s="43" t="s">
        <v>5</v>
      </c>
      <c r="D8" s="5">
        <v>39.6</v>
      </c>
      <c r="E8" s="6">
        <f t="shared" si="0"/>
        <v>36.828000000000003</v>
      </c>
      <c r="F8" s="80" t="str">
        <f t="shared" si="1"/>
        <v>10 Quant Fe2O3</v>
      </c>
      <c r="G8" s="13" t="s">
        <v>10</v>
      </c>
      <c r="H8" s="5">
        <v>11.166</v>
      </c>
      <c r="I8" s="6">
        <f t="shared" si="4"/>
        <v>10.38438</v>
      </c>
      <c r="K8" s="62">
        <v>30</v>
      </c>
      <c r="L8" s="62">
        <f t="shared" si="5"/>
        <v>36.619999999999997</v>
      </c>
      <c r="M8" s="62" t="e">
        <f t="shared" si="5"/>
        <v>#N/A</v>
      </c>
      <c r="N8" s="62">
        <f t="shared" si="5"/>
        <v>1.1359999999999999</v>
      </c>
      <c r="O8" s="62">
        <f t="shared" si="5"/>
        <v>14.47</v>
      </c>
      <c r="P8" s="62">
        <f t="shared" si="6"/>
        <v>0.2021</v>
      </c>
      <c r="Q8" s="62">
        <f t="shared" si="5"/>
        <v>45.96</v>
      </c>
      <c r="R8" s="62">
        <f t="shared" si="5"/>
        <v>0.1661</v>
      </c>
      <c r="S8" s="62" t="e">
        <f t="shared" si="5"/>
        <v>#N/A</v>
      </c>
      <c r="T8" s="62" t="e">
        <f t="shared" si="5"/>
        <v>#N/A</v>
      </c>
      <c r="U8" s="62" t="e">
        <f t="shared" si="5"/>
        <v>#N/A</v>
      </c>
      <c r="V8" s="62">
        <f t="shared" si="5"/>
        <v>0.97599999999999998</v>
      </c>
      <c r="W8" s="62">
        <f t="shared" si="5"/>
        <v>0.46739999999999998</v>
      </c>
      <c r="X8" s="62">
        <f t="shared" si="5"/>
        <v>17</v>
      </c>
      <c r="AA8" s="62">
        <f t="shared" si="7"/>
        <v>39.616999999999997</v>
      </c>
      <c r="AB8" s="62">
        <f t="shared" si="7"/>
        <v>2.3E-2</v>
      </c>
      <c r="AC8" s="62">
        <f t="shared" si="7"/>
        <v>0.38700000000000001</v>
      </c>
      <c r="AD8" s="62">
        <f t="shared" si="7"/>
        <v>12.468999999999999</v>
      </c>
      <c r="AE8" s="62">
        <f t="shared" si="7"/>
        <v>0.16700000000000001</v>
      </c>
      <c r="AF8" s="62">
        <f t="shared" si="7"/>
        <v>47.243000000000002</v>
      </c>
      <c r="AG8" s="62">
        <f t="shared" si="7"/>
        <v>0.13700000000000001</v>
      </c>
      <c r="AH8" s="62">
        <f t="shared" si="7"/>
        <v>-5.3999999999999999E-2</v>
      </c>
      <c r="AI8" s="62">
        <f t="shared" si="7"/>
        <v>6.0000000000000001E-3</v>
      </c>
      <c r="AJ8" s="62">
        <f t="shared" si="7"/>
        <v>4.0000000000000001E-3</v>
      </c>
      <c r="AK8" s="62" t="e">
        <f t="shared" si="7"/>
        <v>#N/A</v>
      </c>
      <c r="AL8" s="62" t="e">
        <f t="shared" si="7"/>
        <v>#N/A</v>
      </c>
      <c r="AM8" s="62">
        <f t="shared" si="7"/>
        <v>17</v>
      </c>
      <c r="AO8" s="62">
        <f t="shared" si="11"/>
        <v>0.65934925522176913</v>
      </c>
      <c r="AP8" s="62">
        <f t="shared" si="12"/>
        <v>2.8796794791536244E-4</v>
      </c>
      <c r="AQ8" s="62">
        <f t="shared" si="13"/>
        <v>3.7956061200470777E-3</v>
      </c>
      <c r="AR8" s="62">
        <f t="shared" si="14"/>
        <v>0.15615529117094554</v>
      </c>
      <c r="AS8" s="62">
        <f t="shared" si="15"/>
        <v>2.3541020580772486E-3</v>
      </c>
      <c r="AT8" s="62">
        <f t="shared" si="16"/>
        <v>1.1721549012018539</v>
      </c>
      <c r="AU8" s="62">
        <f t="shared" si="17"/>
        <v>2.4429386590584883E-3</v>
      </c>
      <c r="AV8"/>
      <c r="AW8" s="62">
        <f t="shared" si="18"/>
        <v>1.2738853503184712E-4</v>
      </c>
      <c r="AX8" s="62">
        <f t="shared" si="19"/>
        <v>5.6361843032267155E-5</v>
      </c>
      <c r="BB8" s="62">
        <f t="shared" si="20"/>
        <v>2.8796794791536244E-4</v>
      </c>
      <c r="BC8" s="62">
        <f t="shared" si="21"/>
        <v>0.15586732322303018</v>
      </c>
      <c r="BD8" s="62">
        <f t="shared" si="22"/>
        <v>0</v>
      </c>
      <c r="BE8" s="62">
        <f t="shared" si="23"/>
        <v>3.7956061200470777E-3</v>
      </c>
      <c r="BF8" s="62">
        <f t="shared" si="24"/>
        <v>1.8978030600235389E-3</v>
      </c>
      <c r="BG8" s="62">
        <f t="shared" si="25"/>
        <v>5.4513559903494944E-4</v>
      </c>
      <c r="BH8" s="62">
        <f t="shared" si="26"/>
        <v>1.3298311908839264</v>
      </c>
      <c r="BI8" s="62">
        <f t="shared" si="27"/>
        <v>0.65446337790365217</v>
      </c>
      <c r="BJ8" s="62">
        <f t="shared" si="28"/>
        <v>2.0319413366467995</v>
      </c>
      <c r="BK8" s="62">
        <f t="shared" si="29"/>
        <v>0.67536781298027426</v>
      </c>
      <c r="BL8" s="62">
        <f t="shared" si="30"/>
        <v>-2.0904435076622097E-2</v>
      </c>
      <c r="BM8" s="62">
        <f t="shared" si="31"/>
        <v>0.657194284510626</v>
      </c>
      <c r="BN8" s="62">
        <f t="shared" si="32"/>
        <v>4.3817780328049449E-2</v>
      </c>
      <c r="BO8" s="62">
        <f t="shared" si="33"/>
        <v>0</v>
      </c>
      <c r="BP8" s="62">
        <f t="shared" si="34"/>
        <v>0.28877351869192253</v>
      </c>
      <c r="BQ8" s="62">
        <f t="shared" si="35"/>
        <v>8.2948925741324717E-2</v>
      </c>
      <c r="BR8" s="77">
        <f t="shared" si="36"/>
        <v>102.76532052970926</v>
      </c>
      <c r="BS8" s="114">
        <f t="shared" si="37"/>
        <v>-3.1808607544705603</v>
      </c>
      <c r="BU8" s="62">
        <f t="shared" si="38"/>
        <v>42.333168000000001</v>
      </c>
      <c r="BV8" s="62">
        <f t="shared" si="39"/>
        <v>2.3E-2</v>
      </c>
      <c r="BW8" s="62">
        <f t="shared" si="40"/>
        <v>-0.24224540000000006</v>
      </c>
      <c r="BX8" s="62">
        <f t="shared" si="41"/>
        <v>12.468999999999999</v>
      </c>
      <c r="BY8" s="62">
        <f t="shared" si="42"/>
        <v>0.16700000000000001</v>
      </c>
      <c r="BZ8" s="62">
        <f t="shared" si="43"/>
        <v>47.215877500000005</v>
      </c>
      <c r="CA8" s="62">
        <f t="shared" si="44"/>
        <v>0.16189680000000001</v>
      </c>
      <c r="CB8" s="62">
        <f t="shared" si="45"/>
        <v>-5.3999999999999999E-2</v>
      </c>
      <c r="CC8" s="62">
        <f t="shared" si="46"/>
        <v>6.0000000000000001E-3</v>
      </c>
      <c r="CD8" s="62">
        <f t="shared" si="47"/>
        <v>4.0000000000000001E-3</v>
      </c>
      <c r="CG8" s="62">
        <f t="shared" si="48"/>
        <v>17</v>
      </c>
      <c r="CI8" s="62">
        <f t="shared" si="49"/>
        <v>0.70455468086876927</v>
      </c>
      <c r="CJ8" s="62">
        <f t="shared" si="50"/>
        <v>2.8796794791536244E-4</v>
      </c>
      <c r="CL8" s="62">
        <f t="shared" si="52"/>
        <v>0.15615529117094554</v>
      </c>
      <c r="CM8" s="62">
        <f t="shared" si="53"/>
        <v>2.3541020580772486E-3</v>
      </c>
      <c r="CN8" s="62">
        <f t="shared" si="54"/>
        <v>1.1714819597860284</v>
      </c>
      <c r="CO8" s="62">
        <f t="shared" si="55"/>
        <v>2.8868901569186877E-3</v>
      </c>
      <c r="CP8" s="62">
        <f t="shared" si="56"/>
        <v>0</v>
      </c>
      <c r="CQ8" s="62">
        <f t="shared" si="57"/>
        <v>1.2738853503184712E-4</v>
      </c>
      <c r="CR8" s="62">
        <f t="shared" si="58"/>
        <v>5.6361843032267155E-5</v>
      </c>
      <c r="CV8" s="62">
        <f t="shared" si="59"/>
        <v>2.8796794791536244E-4</v>
      </c>
      <c r="CW8" s="62">
        <f t="shared" si="60"/>
        <v>0.15586732322303018</v>
      </c>
      <c r="CX8" s="62">
        <f t="shared" si="61"/>
        <v>0</v>
      </c>
      <c r="CZ8" s="62">
        <f t="shared" si="63"/>
        <v>0</v>
      </c>
      <c r="DA8" s="62">
        <f t="shared" si="64"/>
        <v>2.8868901569186877E-3</v>
      </c>
      <c r="DB8" s="62">
        <f t="shared" si="65"/>
        <v>1.326816494910217</v>
      </c>
      <c r="DC8" s="62">
        <f t="shared" si="66"/>
        <v>0.69300712024109457</v>
      </c>
      <c r="DD8" s="62">
        <f t="shared" si="67"/>
        <v>1.9145784453825274</v>
      </c>
      <c r="DE8" s="62">
        <f t="shared" si="68"/>
        <v>0.63380937466912246</v>
      </c>
      <c r="DF8" s="62">
        <f t="shared" si="69"/>
        <v>5.9197745571972105E-2</v>
      </c>
      <c r="DG8" s="62">
        <f t="shared" si="70"/>
        <v>0.69618197834592865</v>
      </c>
      <c r="DH8" s="62">
        <f t="shared" si="71"/>
        <v>4.1363890027654941E-2</v>
      </c>
      <c r="DI8" s="113">
        <f t="shared" si="72"/>
        <v>0</v>
      </c>
      <c r="DJ8" s="113">
        <f t="shared" si="73"/>
        <v>0</v>
      </c>
      <c r="DK8" s="113">
        <f t="shared" si="74"/>
        <v>0.41467464638738599</v>
      </c>
      <c r="DL8" s="113">
        <f t="shared" si="75"/>
        <v>91.040761522583736</v>
      </c>
      <c r="DM8" s="113">
        <f t="shared" si="76"/>
        <v>8.5031999410012169</v>
      </c>
      <c r="DN8" s="113"/>
      <c r="DO8" s="113">
        <f t="shared" si="77"/>
        <v>0</v>
      </c>
      <c r="DP8" s="113">
        <f t="shared" si="78"/>
        <v>0.41467464638738599</v>
      </c>
      <c r="DQ8" s="113">
        <f t="shared" si="79"/>
        <v>91.040761522583736</v>
      </c>
      <c r="DR8" s="113">
        <f t="shared" si="80"/>
        <v>8.5031999410012169</v>
      </c>
    </row>
    <row r="9" spans="1:122" x14ac:dyDescent="0.25">
      <c r="A9" s="78">
        <f t="shared" si="2"/>
        <v>10</v>
      </c>
      <c r="B9" s="82" t="str">
        <f t="shared" si="3"/>
        <v>10 semi CaO</v>
      </c>
      <c r="C9" s="43" t="s">
        <v>6</v>
      </c>
      <c r="D9" s="5">
        <v>11.19</v>
      </c>
      <c r="E9" s="6">
        <f t="shared" si="0"/>
        <v>10.406699999999999</v>
      </c>
      <c r="F9" s="80" t="str">
        <f t="shared" si="1"/>
        <v>10 Quant MnO</v>
      </c>
      <c r="G9" s="13" t="s">
        <v>9</v>
      </c>
      <c r="H9" s="5">
        <v>0.14499999999999999</v>
      </c>
      <c r="I9" s="6">
        <f t="shared" si="4"/>
        <v>0.13485</v>
      </c>
      <c r="K9" s="62">
        <v>40</v>
      </c>
      <c r="L9" s="62">
        <f t="shared" si="5"/>
        <v>37.24</v>
      </c>
      <c r="M9" s="62" t="e">
        <f t="shared" si="5"/>
        <v>#N/A</v>
      </c>
      <c r="N9" s="62">
        <f t="shared" si="5"/>
        <v>1.8919999999999999</v>
      </c>
      <c r="O9" s="62">
        <f t="shared" si="5"/>
        <v>12.25</v>
      </c>
      <c r="P9" s="62">
        <f t="shared" si="6"/>
        <v>0.16220000000000001</v>
      </c>
      <c r="Q9" s="62">
        <f t="shared" si="5"/>
        <v>44.8</v>
      </c>
      <c r="R9" s="62">
        <f t="shared" si="5"/>
        <v>0.25779999999999997</v>
      </c>
      <c r="S9" s="62" t="e">
        <f t="shared" si="5"/>
        <v>#N/A</v>
      </c>
      <c r="T9" s="62" t="e">
        <f t="shared" si="5"/>
        <v>#N/A</v>
      </c>
      <c r="U9" s="62" t="e">
        <f t="shared" si="5"/>
        <v>#N/A</v>
      </c>
      <c r="V9" s="62">
        <f t="shared" si="5"/>
        <v>2.8370000000000002</v>
      </c>
      <c r="W9" s="62">
        <f t="shared" si="5"/>
        <v>0.56169999999999998</v>
      </c>
      <c r="X9" s="62">
        <f t="shared" si="5"/>
        <v>14</v>
      </c>
      <c r="AA9" s="62">
        <f t="shared" si="7"/>
        <v>40.715000000000003</v>
      </c>
      <c r="AB9" s="62">
        <f t="shared" si="7"/>
        <v>0.05</v>
      </c>
      <c r="AC9" s="62">
        <f t="shared" si="7"/>
        <v>1.0880000000000001</v>
      </c>
      <c r="AD9" s="62">
        <f t="shared" si="7"/>
        <v>10.835000000000001</v>
      </c>
      <c r="AE9" s="62">
        <f t="shared" si="7"/>
        <v>0.14499999999999999</v>
      </c>
      <c r="AF9" s="62">
        <f t="shared" si="7"/>
        <v>47.009</v>
      </c>
      <c r="AG9" s="62">
        <f t="shared" si="7"/>
        <v>0.22800000000000001</v>
      </c>
      <c r="AH9" s="62">
        <f t="shared" si="7"/>
        <v>-7.5999999999999998E-2</v>
      </c>
      <c r="AI9" s="62">
        <f t="shared" si="7"/>
        <v>2E-3</v>
      </c>
      <c r="AJ9" s="62">
        <f t="shared" si="7"/>
        <v>4.0000000000000001E-3</v>
      </c>
      <c r="AK9" s="62" t="e">
        <f t="shared" si="7"/>
        <v>#N/A</v>
      </c>
      <c r="AL9" s="62" t="e">
        <f t="shared" si="7"/>
        <v>#N/A</v>
      </c>
      <c r="AM9" s="62">
        <f t="shared" si="7"/>
        <v>14</v>
      </c>
      <c r="AO9" s="62">
        <f t="shared" si="11"/>
        <v>0.67762336689689606</v>
      </c>
      <c r="AP9" s="62">
        <f t="shared" si="12"/>
        <v>6.2601727807687487E-4</v>
      </c>
      <c r="AQ9" s="62">
        <f t="shared" si="13"/>
        <v>1.067085131424088E-2</v>
      </c>
      <c r="AR9" s="62">
        <f t="shared" si="14"/>
        <v>0.13569192235441455</v>
      </c>
      <c r="AS9" s="62">
        <f t="shared" si="15"/>
        <v>2.0439808288694669E-3</v>
      </c>
      <c r="AT9" s="62">
        <f t="shared" si="16"/>
        <v>1.166349083474757</v>
      </c>
      <c r="AU9" s="62">
        <f t="shared" si="17"/>
        <v>4.0656205420827396E-3</v>
      </c>
      <c r="AV9"/>
      <c r="AW9" s="62">
        <f t="shared" si="18"/>
        <v>4.2462845010615714E-5</v>
      </c>
      <c r="AX9" s="62">
        <f t="shared" si="19"/>
        <v>5.6361843032267155E-5</v>
      </c>
      <c r="BB9" s="62">
        <f t="shared" si="20"/>
        <v>6.2601727807687487E-4</v>
      </c>
      <c r="BC9" s="62">
        <f t="shared" si="21"/>
        <v>0.13506590507633767</v>
      </c>
      <c r="BD9" s="62">
        <f t="shared" si="22"/>
        <v>0</v>
      </c>
      <c r="BE9" s="62">
        <f t="shared" si="23"/>
        <v>1.067085131424088E-2</v>
      </c>
      <c r="BF9" s="62">
        <f t="shared" si="24"/>
        <v>5.3354256571204401E-3</v>
      </c>
      <c r="BG9" s="62">
        <f t="shared" si="25"/>
        <v>-1.2698051150377004E-3</v>
      </c>
      <c r="BH9" s="62">
        <f t="shared" si="26"/>
        <v>1.3047287744950018</v>
      </c>
      <c r="BI9" s="62">
        <f t="shared" si="27"/>
        <v>0.66949212581273065</v>
      </c>
      <c r="BJ9" s="62">
        <f t="shared" si="28"/>
        <v>1.9488336370067458</v>
      </c>
      <c r="BK9" s="62">
        <f t="shared" si="29"/>
        <v>0.63523664868227114</v>
      </c>
      <c r="BL9" s="62">
        <f t="shared" si="30"/>
        <v>3.4255477130459511E-2</v>
      </c>
      <c r="BM9" s="62">
        <f t="shared" si="31"/>
        <v>0.67418376363289023</v>
      </c>
      <c r="BN9" s="62">
        <f t="shared" si="32"/>
        <v>9.2855585056444159E-2</v>
      </c>
      <c r="BO9" s="62">
        <f t="shared" si="33"/>
        <v>0</v>
      </c>
      <c r="BP9" s="62">
        <f t="shared" si="34"/>
        <v>0.79139041088294604</v>
      </c>
      <c r="BQ9" s="114">
        <f t="shared" si="35"/>
        <v>-0.18834703289133803</v>
      </c>
      <c r="BR9" s="77">
        <f t="shared" si="36"/>
        <v>94.223071356576497</v>
      </c>
      <c r="BS9" s="62">
        <f t="shared" si="37"/>
        <v>5.0810296803754627</v>
      </c>
      <c r="BU9" s="62">
        <f t="shared" si="38"/>
        <v>43.655159999999995</v>
      </c>
      <c r="BV9" s="62">
        <f t="shared" si="39"/>
        <v>0.05</v>
      </c>
      <c r="BW9" s="62">
        <f t="shared" si="40"/>
        <v>0.41375040000000007</v>
      </c>
      <c r="BX9" s="62">
        <f t="shared" si="41"/>
        <v>10.835000000000001</v>
      </c>
      <c r="BY9" s="62">
        <f t="shared" si="42"/>
        <v>0.14499999999999999</v>
      </c>
      <c r="BZ9" s="62">
        <f t="shared" si="43"/>
        <v>46.983632499999999</v>
      </c>
      <c r="CA9" s="62">
        <f t="shared" si="44"/>
        <v>0.24983920000000001</v>
      </c>
      <c r="CB9" s="62">
        <f t="shared" si="45"/>
        <v>-7.5999999999999998E-2</v>
      </c>
      <c r="CC9" s="62">
        <f t="shared" si="46"/>
        <v>2E-3</v>
      </c>
      <c r="CD9" s="62">
        <f t="shared" si="47"/>
        <v>4.0000000000000001E-3</v>
      </c>
      <c r="CG9" s="62">
        <f t="shared" si="48"/>
        <v>14</v>
      </c>
      <c r="CI9" s="62">
        <f t="shared" si="49"/>
        <v>0.72655671132562194</v>
      </c>
      <c r="CJ9" s="62">
        <f t="shared" si="50"/>
        <v>6.2601727807687487E-4</v>
      </c>
      <c r="CK9" s="62">
        <f t="shared" si="51"/>
        <v>4.0579678305217746E-3</v>
      </c>
      <c r="CL9" s="62">
        <f t="shared" si="52"/>
        <v>0.13569192235441455</v>
      </c>
      <c r="CM9" s="62">
        <f t="shared" si="53"/>
        <v>2.0439808288694669E-3</v>
      </c>
      <c r="CN9" s="62">
        <f t="shared" si="54"/>
        <v>1.1657196856918848</v>
      </c>
      <c r="CO9" s="62">
        <f t="shared" si="55"/>
        <v>4.455049928673324E-3</v>
      </c>
      <c r="CP9" s="62">
        <f t="shared" si="56"/>
        <v>0</v>
      </c>
      <c r="CQ9" s="62">
        <f t="shared" si="57"/>
        <v>4.2462845010615714E-5</v>
      </c>
      <c r="CR9" s="62">
        <f t="shared" si="58"/>
        <v>5.6361843032267155E-5</v>
      </c>
      <c r="CV9" s="62">
        <f t="shared" si="59"/>
        <v>6.2601727807687487E-4</v>
      </c>
      <c r="CW9" s="62">
        <f t="shared" si="60"/>
        <v>0.13506590507633767</v>
      </c>
      <c r="CX9" s="62">
        <f t="shared" si="61"/>
        <v>0</v>
      </c>
      <c r="CY9" s="62">
        <f t="shared" si="62"/>
        <v>4.0579678305217746E-3</v>
      </c>
      <c r="CZ9" s="62">
        <f t="shared" si="63"/>
        <v>2.0289839152608873E-3</v>
      </c>
      <c r="DA9" s="62">
        <f t="shared" si="64"/>
        <v>2.4260660134124367E-3</v>
      </c>
      <c r="DB9" s="62">
        <f t="shared" si="65"/>
        <v>1.3004035055836796</v>
      </c>
      <c r="DC9" s="62">
        <f t="shared" si="66"/>
        <v>0.71279447944145036</v>
      </c>
      <c r="DD9" s="62">
        <f t="shared" si="67"/>
        <v>1.8243737053107971</v>
      </c>
      <c r="DE9" s="62">
        <f t="shared" si="68"/>
        <v>0.58760902614222921</v>
      </c>
      <c r="DF9" s="62">
        <f t="shared" si="69"/>
        <v>0.12518545329922115</v>
      </c>
      <c r="DG9" s="62">
        <f t="shared" si="70"/>
        <v>0.71787554664820052</v>
      </c>
      <c r="DH9" s="62">
        <f t="shared" si="71"/>
        <v>8.7204151332328173E-2</v>
      </c>
      <c r="DI9" s="113">
        <f t="shared" si="72"/>
        <v>0</v>
      </c>
      <c r="DJ9" s="113">
        <f t="shared" si="73"/>
        <v>0.28263727950259931</v>
      </c>
      <c r="DK9" s="113">
        <f t="shared" si="74"/>
        <v>0.33795078056912081</v>
      </c>
      <c r="DL9" s="113">
        <f t="shared" si="75"/>
        <v>81.853885243174432</v>
      </c>
      <c r="DM9" s="113">
        <f t="shared" si="76"/>
        <v>17.438322545421521</v>
      </c>
      <c r="DN9" s="113"/>
      <c r="DO9" s="113">
        <f t="shared" si="77"/>
        <v>0.28263727950259931</v>
      </c>
      <c r="DP9" s="113">
        <f t="shared" si="78"/>
        <v>0.62058806007172018</v>
      </c>
      <c r="DQ9" s="113">
        <f t="shared" si="79"/>
        <v>81.288610684169228</v>
      </c>
      <c r="DR9" s="113">
        <f t="shared" si="80"/>
        <v>17.720959824924119</v>
      </c>
    </row>
    <row r="10" spans="1:122" x14ac:dyDescent="0.25">
      <c r="A10" s="78">
        <f t="shared" si="2"/>
        <v>10</v>
      </c>
      <c r="B10" s="82" t="str">
        <f t="shared" si="3"/>
        <v>10 semi TiO2</v>
      </c>
      <c r="C10" s="43" t="s">
        <v>7</v>
      </c>
      <c r="D10" s="5">
        <v>0.111</v>
      </c>
      <c r="E10" s="6">
        <f t="shared" si="0"/>
        <v>0.10323</v>
      </c>
      <c r="F10" s="80" t="str">
        <f t="shared" si="1"/>
        <v>10 Quant MgO</v>
      </c>
      <c r="G10" s="13" t="s">
        <v>3</v>
      </c>
      <c r="H10" s="5">
        <v>34.128</v>
      </c>
      <c r="I10" s="6">
        <f t="shared" si="4"/>
        <v>31.739039999999999</v>
      </c>
      <c r="K10" s="62">
        <v>50</v>
      </c>
      <c r="L10" s="62">
        <f t="shared" si="5"/>
        <v>37.43</v>
      </c>
      <c r="M10" s="62" t="e">
        <f t="shared" si="5"/>
        <v>#N/A</v>
      </c>
      <c r="N10" s="62">
        <f t="shared" si="5"/>
        <v>1.5680000000000001</v>
      </c>
      <c r="O10" s="62">
        <f t="shared" si="5"/>
        <v>13.26</v>
      </c>
      <c r="P10" s="62">
        <f t="shared" si="6"/>
        <v>0.17580000000000001</v>
      </c>
      <c r="Q10" s="62">
        <f t="shared" si="5"/>
        <v>46.11</v>
      </c>
      <c r="R10" s="62">
        <f t="shared" si="5"/>
        <v>0.14269999999999999</v>
      </c>
      <c r="S10" s="62" t="e">
        <f t="shared" si="5"/>
        <v>#N/A</v>
      </c>
      <c r="T10" s="62" t="e">
        <f t="shared" si="5"/>
        <v>#N/A</v>
      </c>
      <c r="U10" s="62" t="e">
        <f t="shared" si="5"/>
        <v>#N/A</v>
      </c>
      <c r="V10" s="62">
        <f t="shared" si="5"/>
        <v>0.9042</v>
      </c>
      <c r="W10" s="62">
        <f t="shared" si="5"/>
        <v>0.40639999999999998</v>
      </c>
      <c r="X10" s="62">
        <f t="shared" si="5"/>
        <v>14</v>
      </c>
      <c r="AA10" s="62">
        <f t="shared" si="7"/>
        <v>40.183999999999997</v>
      </c>
      <c r="AB10" s="62">
        <f t="shared" si="7"/>
        <v>2.1000000000000001E-2</v>
      </c>
      <c r="AC10" s="62">
        <f t="shared" si="7"/>
        <v>0.75700000000000001</v>
      </c>
      <c r="AD10" s="62">
        <f t="shared" si="7"/>
        <v>11.539</v>
      </c>
      <c r="AE10" s="62">
        <f t="shared" si="7"/>
        <v>0.16</v>
      </c>
      <c r="AF10" s="62">
        <f t="shared" si="7"/>
        <v>47.283000000000001</v>
      </c>
      <c r="AG10" s="62">
        <f t="shared" si="7"/>
        <v>0.13</v>
      </c>
      <c r="AH10" s="62">
        <f t="shared" si="7"/>
        <v>-8.4000000000000005E-2</v>
      </c>
      <c r="AI10" s="62">
        <f t="shared" si="7"/>
        <v>4.0000000000000001E-3</v>
      </c>
      <c r="AJ10" s="62">
        <f t="shared" si="7"/>
        <v>6.0000000000000001E-3</v>
      </c>
      <c r="AK10" s="62" t="e">
        <f t="shared" si="7"/>
        <v>#N/A</v>
      </c>
      <c r="AL10" s="62" t="e">
        <f t="shared" si="7"/>
        <v>#N/A</v>
      </c>
      <c r="AM10" s="62">
        <f t="shared" si="7"/>
        <v>14</v>
      </c>
      <c r="AO10" s="62">
        <f t="shared" si="11"/>
        <v>0.66878588666056416</v>
      </c>
      <c r="AP10" s="62">
        <f t="shared" si="12"/>
        <v>2.6292725679228745E-4</v>
      </c>
      <c r="AQ10" s="62">
        <f t="shared" si="13"/>
        <v>7.4244801883091415E-3</v>
      </c>
      <c r="AR10" s="62">
        <f t="shared" si="14"/>
        <v>0.14450845335003132</v>
      </c>
      <c r="AS10" s="62">
        <f t="shared" si="15"/>
        <v>2.2554271215111362E-3</v>
      </c>
      <c r="AT10" s="62">
        <f t="shared" si="16"/>
        <v>1.1731473486765713</v>
      </c>
      <c r="AU10" s="62">
        <f t="shared" si="17"/>
        <v>2.3181169757489303E-3</v>
      </c>
      <c r="AV10"/>
      <c r="AW10" s="62">
        <f t="shared" si="18"/>
        <v>8.4925690021231428E-5</v>
      </c>
      <c r="AX10" s="62">
        <f t="shared" si="19"/>
        <v>8.4542764548400736E-5</v>
      </c>
      <c r="BB10" s="62">
        <f t="shared" si="20"/>
        <v>2.6292725679228745E-4</v>
      </c>
      <c r="BC10" s="62">
        <f t="shared" si="21"/>
        <v>0.14424552609323904</v>
      </c>
      <c r="BD10" s="62">
        <f t="shared" si="22"/>
        <v>0</v>
      </c>
      <c r="BE10" s="62">
        <f t="shared" si="23"/>
        <v>7.4244801883091415E-3</v>
      </c>
      <c r="BF10" s="62">
        <f t="shared" si="24"/>
        <v>3.7122400941545708E-3</v>
      </c>
      <c r="BG10" s="62">
        <f t="shared" si="25"/>
        <v>-1.3941231184056405E-3</v>
      </c>
      <c r="BH10" s="62">
        <f t="shared" si="26"/>
        <v>1.321042425009727</v>
      </c>
      <c r="BI10" s="62">
        <f t="shared" si="27"/>
        <v>0.66414965270906634</v>
      </c>
      <c r="BJ10" s="62">
        <f t="shared" si="28"/>
        <v>1.9890734258780309</v>
      </c>
      <c r="BK10" s="62">
        <f t="shared" si="29"/>
        <v>0.65689277230066068</v>
      </c>
      <c r="BL10" s="62">
        <f t="shared" si="30"/>
        <v>7.2568804084056637E-3</v>
      </c>
      <c r="BM10" s="62">
        <f t="shared" si="31"/>
        <v>0.66673069694160758</v>
      </c>
      <c r="BN10" s="62">
        <f t="shared" si="32"/>
        <v>3.9435300939100852E-2</v>
      </c>
      <c r="BO10" s="62">
        <f t="shared" si="33"/>
        <v>0</v>
      </c>
      <c r="BP10" s="62">
        <f t="shared" si="34"/>
        <v>0.55678253771472741</v>
      </c>
      <c r="BQ10" s="114">
        <f t="shared" si="35"/>
        <v>-0.20909838482024148</v>
      </c>
      <c r="BR10" s="77">
        <f t="shared" si="36"/>
        <v>98.52445302337587</v>
      </c>
      <c r="BS10" s="62">
        <f t="shared" si="37"/>
        <v>1.0884275227905433</v>
      </c>
      <c r="BU10" s="62">
        <f t="shared" si="38"/>
        <v>43.015835999999993</v>
      </c>
      <c r="BV10" s="62">
        <f t="shared" si="39"/>
        <v>2.1000000000000001E-2</v>
      </c>
      <c r="BW10" s="62">
        <f t="shared" si="40"/>
        <v>0.10400059999999989</v>
      </c>
      <c r="BX10" s="62">
        <f t="shared" si="41"/>
        <v>11.539</v>
      </c>
      <c r="BY10" s="62">
        <f t="shared" si="42"/>
        <v>0.16</v>
      </c>
      <c r="BZ10" s="62">
        <f t="shared" si="43"/>
        <v>47.255577500000001</v>
      </c>
      <c r="CA10" s="62">
        <f t="shared" si="44"/>
        <v>0.15513200000000002</v>
      </c>
      <c r="CB10" s="62">
        <f t="shared" si="45"/>
        <v>-8.4000000000000005E-2</v>
      </c>
      <c r="CC10" s="62">
        <f t="shared" si="46"/>
        <v>4.0000000000000001E-3</v>
      </c>
      <c r="CD10" s="62">
        <f t="shared" si="47"/>
        <v>6.0000000000000001E-3</v>
      </c>
      <c r="CG10" s="62">
        <f t="shared" si="48"/>
        <v>14</v>
      </c>
      <c r="CI10" s="62">
        <f t="shared" si="49"/>
        <v>0.71591638512107836</v>
      </c>
      <c r="CJ10" s="62">
        <f t="shared" si="50"/>
        <v>2.6292725679228745E-4</v>
      </c>
      <c r="CK10" s="62">
        <f t="shared" si="51"/>
        <v>1.0200137308748519E-3</v>
      </c>
      <c r="CL10" s="62">
        <f t="shared" si="52"/>
        <v>0.14450845335003132</v>
      </c>
      <c r="CM10" s="62">
        <f t="shared" si="53"/>
        <v>2.2554271215111362E-3</v>
      </c>
      <c r="CN10" s="62">
        <f t="shared" si="54"/>
        <v>1.1724669639046854</v>
      </c>
      <c r="CO10" s="62">
        <f t="shared" si="55"/>
        <v>2.7662624821683315E-3</v>
      </c>
      <c r="CP10" s="62">
        <f t="shared" si="56"/>
        <v>0</v>
      </c>
      <c r="CQ10" s="62">
        <f t="shared" si="57"/>
        <v>8.4925690021231428E-5</v>
      </c>
      <c r="CR10" s="62">
        <f t="shared" si="58"/>
        <v>8.4542764548400736E-5</v>
      </c>
      <c r="CV10" s="62">
        <f t="shared" si="59"/>
        <v>2.6292725679228745E-4</v>
      </c>
      <c r="CW10" s="62">
        <f t="shared" si="60"/>
        <v>0.14424552609323904</v>
      </c>
      <c r="CX10" s="62">
        <f t="shared" si="61"/>
        <v>0</v>
      </c>
      <c r="CY10" s="62">
        <f t="shared" si="62"/>
        <v>1.0200137308748519E-3</v>
      </c>
      <c r="CZ10" s="62">
        <f t="shared" si="63"/>
        <v>5.1000686543742596E-4</v>
      </c>
      <c r="DA10" s="62">
        <f t="shared" si="64"/>
        <v>2.2562556167309055E-3</v>
      </c>
      <c r="DB10" s="62">
        <f t="shared" si="65"/>
        <v>1.3167116615027046</v>
      </c>
      <c r="DC10" s="62">
        <f t="shared" si="66"/>
        <v>0.70587134892327974</v>
      </c>
      <c r="DD10" s="62">
        <f t="shared" si="67"/>
        <v>1.8653705997717387</v>
      </c>
      <c r="DE10" s="62">
        <f t="shared" si="68"/>
        <v>0.61084031257942484</v>
      </c>
      <c r="DF10" s="62">
        <f t="shared" si="69"/>
        <v>9.5031036343854902E-2</v>
      </c>
      <c r="DG10" s="62">
        <f t="shared" si="70"/>
        <v>0.70890053866224034</v>
      </c>
      <c r="DH10" s="62">
        <f t="shared" si="71"/>
        <v>3.7089442376282436E-2</v>
      </c>
      <c r="DI10" s="113">
        <f t="shared" si="72"/>
        <v>0</v>
      </c>
      <c r="DJ10" s="113">
        <f t="shared" si="73"/>
        <v>7.194335983999324E-2</v>
      </c>
      <c r="DK10" s="113">
        <f t="shared" si="74"/>
        <v>0.3182753424039802</v>
      </c>
      <c r="DL10" s="113">
        <f t="shared" si="75"/>
        <v>86.167280071776503</v>
      </c>
      <c r="DM10" s="113">
        <f t="shared" si="76"/>
        <v>13.405411783603252</v>
      </c>
      <c r="DN10" s="113"/>
      <c r="DO10" s="113">
        <f t="shared" si="77"/>
        <v>7.194335983999324E-2</v>
      </c>
      <c r="DP10" s="113">
        <f t="shared" si="78"/>
        <v>0.39021870224397343</v>
      </c>
      <c r="DQ10" s="113">
        <f t="shared" si="79"/>
        <v>86.023393352096519</v>
      </c>
      <c r="DR10" s="113">
        <f t="shared" si="80"/>
        <v>13.477355143443246</v>
      </c>
    </row>
    <row r="11" spans="1:122" x14ac:dyDescent="0.25">
      <c r="A11" s="78">
        <f t="shared" si="2"/>
        <v>10</v>
      </c>
      <c r="B11" s="82" t="str">
        <f t="shared" si="3"/>
        <v>10 semi Cr2O3</v>
      </c>
      <c r="C11" s="43" t="s">
        <v>8</v>
      </c>
      <c r="D11" s="5">
        <v>0.15160000000000001</v>
      </c>
      <c r="E11" s="6">
        <f t="shared" si="0"/>
        <v>0.140988</v>
      </c>
      <c r="F11" s="80" t="str">
        <f t="shared" si="1"/>
        <v>10 Quant CaO</v>
      </c>
      <c r="G11" s="13" t="s">
        <v>6</v>
      </c>
      <c r="H11" s="5">
        <v>4.38</v>
      </c>
      <c r="I11" s="6">
        <f t="shared" si="4"/>
        <v>4.0733999999999995</v>
      </c>
      <c r="K11" s="62">
        <v>60</v>
      </c>
      <c r="L11" s="62">
        <f t="shared" si="5"/>
        <v>37.549999999999997</v>
      </c>
      <c r="M11" s="62" t="e">
        <f t="shared" si="5"/>
        <v>#N/A</v>
      </c>
      <c r="N11" s="62">
        <f t="shared" si="5"/>
        <v>1.3440000000000001</v>
      </c>
      <c r="O11" s="62">
        <f t="shared" si="5"/>
        <v>15.01</v>
      </c>
      <c r="P11" s="62">
        <f t="shared" si="6"/>
        <v>0.18010000000000001</v>
      </c>
      <c r="Q11" s="62">
        <f t="shared" si="5"/>
        <v>44.56</v>
      </c>
      <c r="R11" s="62">
        <f t="shared" si="5"/>
        <v>0.1923</v>
      </c>
      <c r="S11" s="62" t="e">
        <f t="shared" si="5"/>
        <v>#N/A</v>
      </c>
      <c r="T11" s="62" t="e">
        <f t="shared" si="5"/>
        <v>#N/A</v>
      </c>
      <c r="U11" s="62" t="e">
        <f t="shared" si="5"/>
        <v>#N/A</v>
      </c>
      <c r="V11" s="62">
        <f t="shared" si="5"/>
        <v>0.80359999999999998</v>
      </c>
      <c r="W11" s="62">
        <f t="shared" si="5"/>
        <v>0.36670000000000003</v>
      </c>
      <c r="X11" s="62">
        <f t="shared" si="5"/>
        <v>14</v>
      </c>
      <c r="AA11" s="62">
        <f t="shared" si="7"/>
        <v>40.534999999999997</v>
      </c>
      <c r="AB11" s="62">
        <f t="shared" si="7"/>
        <v>1.9E-2</v>
      </c>
      <c r="AC11" s="62">
        <f t="shared" si="7"/>
        <v>0.54200000000000004</v>
      </c>
      <c r="AD11" s="62">
        <f t="shared" si="7"/>
        <v>13.009</v>
      </c>
      <c r="AE11" s="62">
        <f t="shared" si="7"/>
        <v>0.16300000000000001</v>
      </c>
      <c r="AF11" s="62">
        <f t="shared" si="7"/>
        <v>45.582999999999998</v>
      </c>
      <c r="AG11" s="62">
        <f t="shared" si="7"/>
        <v>0.17100000000000001</v>
      </c>
      <c r="AH11" s="62">
        <f t="shared" si="7"/>
        <v>-0.03</v>
      </c>
      <c r="AI11" s="62">
        <f t="shared" si="7"/>
        <v>5.0000000000000001E-3</v>
      </c>
      <c r="AJ11" s="62">
        <f t="shared" si="7"/>
        <v>3.0000000000000001E-3</v>
      </c>
      <c r="AK11" s="62" t="e">
        <f t="shared" si="7"/>
        <v>#N/A</v>
      </c>
      <c r="AL11" s="62" t="e">
        <f t="shared" si="7"/>
        <v>#N/A</v>
      </c>
      <c r="AM11" s="62">
        <f t="shared" si="7"/>
        <v>14</v>
      </c>
      <c r="AO11" s="62">
        <f t="shared" si="11"/>
        <v>0.67462761088458012</v>
      </c>
      <c r="AP11" s="62">
        <f t="shared" si="12"/>
        <v>2.3788656566921246E-4</v>
      </c>
      <c r="AQ11" s="62">
        <f t="shared" si="13"/>
        <v>5.315810121616321E-3</v>
      </c>
      <c r="AR11" s="62">
        <f t="shared" si="14"/>
        <v>0.16291797119599249</v>
      </c>
      <c r="AS11" s="62">
        <f t="shared" si="15"/>
        <v>2.2977163800394699E-3</v>
      </c>
      <c r="AT11" s="62">
        <f t="shared" si="16"/>
        <v>1.1309683310010816</v>
      </c>
      <c r="AU11" s="62">
        <f t="shared" si="17"/>
        <v>3.0492154065620545E-3</v>
      </c>
      <c r="AV11"/>
      <c r="AW11" s="62">
        <f t="shared" si="18"/>
        <v>1.0615711252653928E-4</v>
      </c>
      <c r="AX11" s="62">
        <f t="shared" si="19"/>
        <v>4.2271382274200368E-5</v>
      </c>
      <c r="BB11" s="62">
        <f t="shared" si="20"/>
        <v>2.3788656566921246E-4</v>
      </c>
      <c r="BC11" s="62">
        <f t="shared" si="21"/>
        <v>0.1626800846303233</v>
      </c>
      <c r="BD11" s="62">
        <f t="shared" si="22"/>
        <v>0</v>
      </c>
      <c r="BE11" s="62">
        <f t="shared" si="23"/>
        <v>5.315810121616321E-3</v>
      </c>
      <c r="BF11" s="62">
        <f t="shared" si="24"/>
        <v>2.6579050608081605E-3</v>
      </c>
      <c r="BG11" s="62">
        <f t="shared" si="25"/>
        <v>3.9131034575389401E-4</v>
      </c>
      <c r="BH11" s="62">
        <f t="shared" si="26"/>
        <v>1.2955548216656907</v>
      </c>
      <c r="BI11" s="62">
        <f t="shared" si="27"/>
        <v>0.66852918007145601</v>
      </c>
      <c r="BJ11" s="62">
        <f t="shared" si="28"/>
        <v>1.9379181347435197</v>
      </c>
      <c r="BK11" s="62">
        <f t="shared" si="29"/>
        <v>0.62702564159423457</v>
      </c>
      <c r="BL11" s="62">
        <f t="shared" si="30"/>
        <v>4.1503538477221436E-2</v>
      </c>
      <c r="BM11" s="62">
        <f t="shared" si="31"/>
        <v>0.67181628204368726</v>
      </c>
      <c r="BN11" s="62">
        <f t="shared" si="32"/>
        <v>3.5409467145624055E-2</v>
      </c>
      <c r="BO11" s="62">
        <f t="shared" si="33"/>
        <v>0</v>
      </c>
      <c r="BP11" s="62">
        <f t="shared" si="34"/>
        <v>0.39562974757365599</v>
      </c>
      <c r="BQ11" s="62">
        <f t="shared" si="35"/>
        <v>5.8246630248900047E-2</v>
      </c>
      <c r="BR11" s="77">
        <f t="shared" si="36"/>
        <v>93.332903407282998</v>
      </c>
      <c r="BS11" s="62">
        <f t="shared" si="37"/>
        <v>6.1778107477488193</v>
      </c>
      <c r="BU11" s="62">
        <f t="shared" si="38"/>
        <v>43.43844</v>
      </c>
      <c r="BV11" s="62">
        <f t="shared" si="39"/>
        <v>1.9E-2</v>
      </c>
      <c r="BW11" s="62">
        <f t="shared" si="40"/>
        <v>-9.7196400000000072E-2</v>
      </c>
      <c r="BX11" s="62">
        <f t="shared" si="41"/>
        <v>13.009</v>
      </c>
      <c r="BY11" s="62">
        <f t="shared" si="42"/>
        <v>0.16300000000000001</v>
      </c>
      <c r="BZ11" s="62">
        <f t="shared" si="43"/>
        <v>45.568327499999995</v>
      </c>
      <c r="CA11" s="62">
        <f t="shared" si="44"/>
        <v>0.19475440000000002</v>
      </c>
      <c r="CB11" s="62">
        <f t="shared" si="45"/>
        <v>-0.03</v>
      </c>
      <c r="CC11" s="62">
        <f t="shared" si="46"/>
        <v>5.0000000000000001E-3</v>
      </c>
      <c r="CD11" s="62">
        <f t="shared" si="47"/>
        <v>3.0000000000000001E-3</v>
      </c>
      <c r="CG11" s="62">
        <f t="shared" si="48"/>
        <v>14</v>
      </c>
      <c r="CI11" s="62">
        <f t="shared" si="49"/>
        <v>0.72294982108679373</v>
      </c>
      <c r="CJ11" s="62">
        <f t="shared" si="50"/>
        <v>2.3788656566921246E-4</v>
      </c>
      <c r="CK11"/>
      <c r="CL11" s="62">
        <f t="shared" si="52"/>
        <v>0.16291797119599249</v>
      </c>
      <c r="CM11" s="62">
        <f t="shared" si="53"/>
        <v>2.2977163800394699E-3</v>
      </c>
      <c r="CN11" s="62">
        <f t="shared" si="54"/>
        <v>1.1306042888617618</v>
      </c>
      <c r="CO11" s="62">
        <f t="shared" si="55"/>
        <v>3.4727960057061346E-3</v>
      </c>
      <c r="CP11" s="62">
        <f t="shared" si="56"/>
        <v>0</v>
      </c>
      <c r="CQ11" s="62">
        <f t="shared" si="57"/>
        <v>1.0615711252653928E-4</v>
      </c>
      <c r="CR11" s="62">
        <f t="shared" si="58"/>
        <v>4.2271382274200368E-5</v>
      </c>
      <c r="CV11" s="62">
        <f t="shared" si="59"/>
        <v>2.3788656566921246E-4</v>
      </c>
      <c r="CW11" s="62">
        <f t="shared" si="60"/>
        <v>0.1626800846303233</v>
      </c>
      <c r="CX11" s="62">
        <f t="shared" si="61"/>
        <v>0</v>
      </c>
      <c r="CY11" s="62">
        <f t="shared" si="62"/>
        <v>0</v>
      </c>
      <c r="CZ11" s="62">
        <f t="shared" si="63"/>
        <v>0</v>
      </c>
      <c r="DA11" s="62">
        <f t="shared" si="64"/>
        <v>3.4727960057061346E-3</v>
      </c>
      <c r="DB11" s="62">
        <f t="shared" si="65"/>
        <v>1.2921092938664185</v>
      </c>
      <c r="DC11" s="62">
        <f t="shared" si="66"/>
        <v>0.7090586370639691</v>
      </c>
      <c r="DD11" s="62">
        <f t="shared" si="67"/>
        <v>1.8222883501098208</v>
      </c>
      <c r="DE11" s="62">
        <f t="shared" si="68"/>
        <v>0.58305065680244939</v>
      </c>
      <c r="DF11" s="62">
        <f t="shared" si="69"/>
        <v>0.12600798026151971</v>
      </c>
      <c r="DG11" s="62">
        <f t="shared" si="70"/>
        <v>0.7127693196353444</v>
      </c>
      <c r="DH11" s="62">
        <f t="shared" si="71"/>
        <v>3.3374972675720128E-2</v>
      </c>
      <c r="DI11" s="113">
        <f t="shared" si="72"/>
        <v>0</v>
      </c>
      <c r="DJ11" s="113">
        <f t="shared" si="73"/>
        <v>0</v>
      </c>
      <c r="DK11" s="113">
        <f t="shared" si="74"/>
        <v>0.48722579802997557</v>
      </c>
      <c r="DL11" s="113">
        <f t="shared" si="75"/>
        <v>81.800751062172594</v>
      </c>
      <c r="DM11" s="113">
        <f t="shared" si="76"/>
        <v>17.678648167121715</v>
      </c>
      <c r="DN11" s="113"/>
      <c r="DO11" s="113">
        <f t="shared" si="77"/>
        <v>0</v>
      </c>
      <c r="DP11" s="113">
        <f t="shared" si="78"/>
        <v>0.48722579802997557</v>
      </c>
      <c r="DQ11" s="113">
        <f t="shared" si="79"/>
        <v>81.800751062172594</v>
      </c>
      <c r="DR11" s="113">
        <f t="shared" si="80"/>
        <v>17.678648167121715</v>
      </c>
    </row>
    <row r="12" spans="1:122" x14ac:dyDescent="0.25">
      <c r="A12" s="78">
        <f t="shared" si="2"/>
        <v>10</v>
      </c>
      <c r="B12" s="82" t="str">
        <f t="shared" si="3"/>
        <v>10 semi MnO</v>
      </c>
      <c r="C12" s="43" t="s">
        <v>9</v>
      </c>
      <c r="D12" s="5">
        <v>0.16930000000000001</v>
      </c>
      <c r="E12" s="6">
        <f t="shared" si="0"/>
        <v>0.15744900000000001</v>
      </c>
      <c r="F12" s="80" t="str">
        <f t="shared" si="1"/>
        <v>10 Quant Na2O</v>
      </c>
      <c r="G12" s="13" t="s">
        <v>26</v>
      </c>
      <c r="H12" s="5">
        <v>0.14399999999999999</v>
      </c>
      <c r="I12" s="6">
        <f t="shared" si="4"/>
        <v>0.13391999999999998</v>
      </c>
      <c r="K12" s="62">
        <v>70</v>
      </c>
      <c r="L12" s="62">
        <f t="shared" si="5"/>
        <v>36.270000000000003</v>
      </c>
      <c r="M12" s="62" t="e">
        <f t="shared" si="5"/>
        <v>#N/A</v>
      </c>
      <c r="N12" s="62">
        <f t="shared" si="5"/>
        <v>1.115</v>
      </c>
      <c r="O12" s="62">
        <f t="shared" si="5"/>
        <v>16.989999999999998</v>
      </c>
      <c r="P12" s="62">
        <f t="shared" si="6"/>
        <v>0.1905</v>
      </c>
      <c r="Q12" s="62">
        <f t="shared" si="5"/>
        <v>44.41</v>
      </c>
      <c r="R12" s="62">
        <f t="shared" si="5"/>
        <v>0.18709999999999999</v>
      </c>
      <c r="S12" s="62" t="e">
        <f t="shared" si="5"/>
        <v>#N/A</v>
      </c>
      <c r="T12" s="62" t="e">
        <f t="shared" si="5"/>
        <v>#N/A</v>
      </c>
      <c r="U12" s="62" t="e">
        <f t="shared" si="5"/>
        <v>#N/A</v>
      </c>
      <c r="V12" s="62">
        <f t="shared" si="5"/>
        <v>0.5091</v>
      </c>
      <c r="W12" s="62">
        <f t="shared" si="5"/>
        <v>0.32769999999999999</v>
      </c>
      <c r="X12" s="62">
        <f t="shared" si="5"/>
        <v>14</v>
      </c>
      <c r="AA12" s="62">
        <f t="shared" si="7"/>
        <v>39.167000000000002</v>
      </c>
      <c r="AB12" s="62">
        <f t="shared" si="7"/>
        <v>0.01</v>
      </c>
      <c r="AC12" s="62">
        <f t="shared" si="7"/>
        <v>0.22900000000000001</v>
      </c>
      <c r="AD12" s="62">
        <f t="shared" si="7"/>
        <v>14.878</v>
      </c>
      <c r="AE12" s="62">
        <f t="shared" si="7"/>
        <v>0.19500000000000001</v>
      </c>
      <c r="AF12" s="62">
        <f t="shared" si="7"/>
        <v>45.408999999999999</v>
      </c>
      <c r="AG12" s="62">
        <f t="shared" si="7"/>
        <v>0.182</v>
      </c>
      <c r="AH12" s="62">
        <f t="shared" si="7"/>
        <v>-0.08</v>
      </c>
      <c r="AI12" s="62">
        <f t="shared" si="7"/>
        <v>4.0000000000000001E-3</v>
      </c>
      <c r="AJ12" s="62">
        <f t="shared" si="7"/>
        <v>6.0000000000000001E-3</v>
      </c>
      <c r="AK12" s="62" t="e">
        <f t="shared" si="7"/>
        <v>#N/A</v>
      </c>
      <c r="AL12" s="62" t="e">
        <f t="shared" si="7"/>
        <v>#N/A</v>
      </c>
      <c r="AM12" s="62">
        <f t="shared" si="7"/>
        <v>14</v>
      </c>
      <c r="AO12" s="62">
        <f t="shared" si="11"/>
        <v>0.65185986519097949</v>
      </c>
      <c r="AP12" s="62">
        <f t="shared" si="12"/>
        <v>1.2520345561537499E-4</v>
      </c>
      <c r="AQ12" s="62">
        <f t="shared" si="13"/>
        <v>2.2459788152216558E-3</v>
      </c>
      <c r="AR12" s="62">
        <f t="shared" si="14"/>
        <v>0.18632435817157172</v>
      </c>
      <c r="AS12" s="62">
        <f t="shared" si="15"/>
        <v>2.7488018043416973E-3</v>
      </c>
      <c r="AT12" s="62">
        <f t="shared" si="16"/>
        <v>1.1266511844860609</v>
      </c>
      <c r="AU12" s="62">
        <f t="shared" si="17"/>
        <v>3.2453637660485022E-3</v>
      </c>
      <c r="AV12"/>
      <c r="AW12" s="62">
        <f t="shared" si="18"/>
        <v>8.4925690021231428E-5</v>
      </c>
      <c r="AX12" s="62">
        <f t="shared" si="19"/>
        <v>8.4542764548400736E-5</v>
      </c>
      <c r="BB12" s="62">
        <f t="shared" si="20"/>
        <v>1.2520345561537499E-4</v>
      </c>
      <c r="BC12" s="62">
        <f t="shared" si="21"/>
        <v>0.18619915471595636</v>
      </c>
      <c r="BD12" s="62">
        <f t="shared" si="22"/>
        <v>0</v>
      </c>
      <c r="BE12" s="62">
        <f t="shared" si="23"/>
        <v>2.2459788152216558E-3</v>
      </c>
      <c r="BF12" s="62">
        <f t="shared" si="24"/>
        <v>1.1229894076108279E-3</v>
      </c>
      <c r="BG12" s="62">
        <f t="shared" si="25"/>
        <v>2.1223743584376743E-3</v>
      </c>
      <c r="BH12" s="62">
        <f t="shared" si="26"/>
        <v>1.3134767666479212</v>
      </c>
      <c r="BI12" s="62">
        <f t="shared" si="27"/>
        <v>0.64536913765888249</v>
      </c>
      <c r="BJ12" s="62">
        <f t="shared" si="28"/>
        <v>2.0352333106795926</v>
      </c>
      <c r="BK12" s="62">
        <f t="shared" si="29"/>
        <v>0.66810762898903864</v>
      </c>
      <c r="BL12" s="62">
        <f t="shared" si="30"/>
        <v>-2.2738491330156152E-2</v>
      </c>
      <c r="BM12" s="62">
        <f t="shared" si="31"/>
        <v>0.64873970488054633</v>
      </c>
      <c r="BN12" s="62">
        <f t="shared" si="32"/>
        <v>1.9299490176638553E-2</v>
      </c>
      <c r="BO12" s="62">
        <f t="shared" si="33"/>
        <v>0</v>
      </c>
      <c r="BP12" s="62">
        <f t="shared" si="34"/>
        <v>0.17310323372570607</v>
      </c>
      <c r="BQ12" s="62">
        <f t="shared" si="35"/>
        <v>0.32715345499447596</v>
      </c>
      <c r="BR12" s="77">
        <f t="shared" si="36"/>
        <v>102.98546920479588</v>
      </c>
      <c r="BS12" s="114">
        <f t="shared" si="37"/>
        <v>-3.5050253836926837</v>
      </c>
      <c r="BU12" s="62">
        <f t="shared" si="38"/>
        <v>41.791368000000006</v>
      </c>
      <c r="BV12" s="62">
        <f t="shared" si="39"/>
        <v>0.01</v>
      </c>
      <c r="BW12" s="62">
        <f t="shared" si="40"/>
        <v>-0.39010180000000005</v>
      </c>
      <c r="BX12" s="62">
        <f t="shared" si="41"/>
        <v>14.878</v>
      </c>
      <c r="BY12" s="62">
        <f t="shared" si="42"/>
        <v>0.19500000000000001</v>
      </c>
      <c r="BZ12" s="62">
        <f t="shared" si="43"/>
        <v>45.395632499999998</v>
      </c>
      <c r="CA12" s="62">
        <f t="shared" si="44"/>
        <v>0.20538480000000001</v>
      </c>
      <c r="CB12" s="62">
        <f t="shared" si="45"/>
        <v>-0.08</v>
      </c>
      <c r="CC12" s="62">
        <f t="shared" si="46"/>
        <v>4.0000000000000001E-3</v>
      </c>
      <c r="CD12" s="62">
        <f t="shared" si="47"/>
        <v>6.0000000000000001E-3</v>
      </c>
      <c r="CG12" s="62">
        <f t="shared" si="48"/>
        <v>14</v>
      </c>
      <c r="CI12" s="62">
        <f t="shared" si="49"/>
        <v>0.69553745527169852</v>
      </c>
      <c r="CJ12" s="62">
        <f t="shared" si="50"/>
        <v>1.2520345561537499E-4</v>
      </c>
      <c r="CK12"/>
      <c r="CL12" s="62">
        <f t="shared" si="52"/>
        <v>0.18632435817157172</v>
      </c>
      <c r="CM12" s="62">
        <f t="shared" si="53"/>
        <v>2.7488018043416973E-3</v>
      </c>
      <c r="CN12" s="62">
        <f t="shared" si="54"/>
        <v>1.1263195209456038</v>
      </c>
      <c r="CO12" s="62">
        <f t="shared" si="55"/>
        <v>3.6623537803138376E-3</v>
      </c>
      <c r="CP12" s="62">
        <f t="shared" si="56"/>
        <v>0</v>
      </c>
      <c r="CQ12" s="62">
        <f t="shared" si="57"/>
        <v>8.4925690021231428E-5</v>
      </c>
      <c r="CR12" s="62">
        <f t="shared" si="58"/>
        <v>8.4542764548400736E-5</v>
      </c>
      <c r="CV12" s="62">
        <f t="shared" si="59"/>
        <v>1.2520345561537499E-4</v>
      </c>
      <c r="CW12" s="62">
        <f t="shared" si="60"/>
        <v>0.18619915471595636</v>
      </c>
      <c r="CX12" s="62">
        <f t="shared" si="61"/>
        <v>0</v>
      </c>
      <c r="CY12" s="62">
        <f t="shared" si="62"/>
        <v>0</v>
      </c>
      <c r="CZ12" s="62">
        <f t="shared" si="63"/>
        <v>0</v>
      </c>
      <c r="DA12" s="62">
        <f t="shared" si="64"/>
        <v>3.6623537803138376E-3</v>
      </c>
      <c r="DB12" s="62">
        <f t="shared" si="65"/>
        <v>1.3116051236855881</v>
      </c>
      <c r="DC12" s="62">
        <f t="shared" si="66"/>
        <v>0.68088804015044324</v>
      </c>
      <c r="DD12" s="62">
        <f t="shared" si="67"/>
        <v>1.9263154092055825</v>
      </c>
      <c r="DE12" s="62">
        <f t="shared" si="68"/>
        <v>0.63071708353514488</v>
      </c>
      <c r="DF12" s="62">
        <f t="shared" si="69"/>
        <v>5.0170956615298357E-2</v>
      </c>
      <c r="DG12" s="62">
        <f t="shared" si="70"/>
        <v>0.6846755973863724</v>
      </c>
      <c r="DH12" s="62">
        <f t="shared" si="71"/>
        <v>1.8286536878679038E-2</v>
      </c>
      <c r="DI12" s="113">
        <f t="shared" si="72"/>
        <v>0</v>
      </c>
      <c r="DJ12" s="113">
        <f t="shared" si="73"/>
        <v>0</v>
      </c>
      <c r="DK12" s="113">
        <f t="shared" si="74"/>
        <v>0.53490350675476428</v>
      </c>
      <c r="DL12" s="113">
        <f t="shared" si="75"/>
        <v>92.119112458921478</v>
      </c>
      <c r="DM12" s="113">
        <f t="shared" si="76"/>
        <v>7.3276974974450795</v>
      </c>
      <c r="DN12" s="113"/>
      <c r="DO12" s="113">
        <f t="shared" si="77"/>
        <v>0</v>
      </c>
      <c r="DP12" s="113">
        <f t="shared" si="78"/>
        <v>0.53490350675476428</v>
      </c>
      <c r="DQ12" s="113">
        <f t="shared" si="79"/>
        <v>92.119112458921478</v>
      </c>
      <c r="DR12" s="113">
        <f t="shared" si="80"/>
        <v>7.3276974974450795</v>
      </c>
    </row>
    <row r="13" spans="1:122" x14ac:dyDescent="0.25">
      <c r="A13" s="78">
        <f t="shared" si="2"/>
        <v>10</v>
      </c>
      <c r="B13" s="82" t="str">
        <f t="shared" si="3"/>
        <v>10 semi Fe2O3</v>
      </c>
      <c r="C13" s="43" t="s">
        <v>10</v>
      </c>
      <c r="D13" s="5">
        <v>12.26</v>
      </c>
      <c r="E13" s="6">
        <f t="shared" si="0"/>
        <v>11.401800000000001</v>
      </c>
      <c r="F13" s="80" t="str">
        <f t="shared" si="1"/>
        <v>10 Quant K2O</v>
      </c>
      <c r="G13" s="13" t="s">
        <v>13</v>
      </c>
      <c r="H13" s="5">
        <v>8.9999999999999993E-3</v>
      </c>
      <c r="I13" s="6">
        <f t="shared" si="4"/>
        <v>8.369999999999999E-3</v>
      </c>
      <c r="K13" s="62">
        <v>80</v>
      </c>
      <c r="L13" s="62">
        <f t="shared" si="5"/>
        <v>39.369999999999997</v>
      </c>
      <c r="M13" s="62">
        <f t="shared" si="5"/>
        <v>9.98E-2</v>
      </c>
      <c r="N13" s="62">
        <f t="shared" si="5"/>
        <v>14.13</v>
      </c>
      <c r="O13" s="62">
        <f t="shared" si="5"/>
        <v>6.7709999999999999</v>
      </c>
      <c r="P13" s="62">
        <f t="shared" si="6"/>
        <v>4.3839999999999997E-2</v>
      </c>
      <c r="Q13" s="62">
        <f t="shared" si="5"/>
        <v>27.59</v>
      </c>
      <c r="R13" s="62">
        <f t="shared" si="5"/>
        <v>11.45</v>
      </c>
      <c r="S13" s="62" t="e">
        <f t="shared" si="5"/>
        <v>#N/A</v>
      </c>
      <c r="T13" s="62" t="e">
        <f t="shared" si="5"/>
        <v>#N/A</v>
      </c>
      <c r="U13" s="62" t="e">
        <f t="shared" si="5"/>
        <v>#N/A</v>
      </c>
      <c r="V13" s="62">
        <f t="shared" si="5"/>
        <v>0.30919999999999997</v>
      </c>
      <c r="W13" s="62">
        <f t="shared" si="5"/>
        <v>0.23130000000000001</v>
      </c>
      <c r="X13" s="62">
        <f t="shared" si="5"/>
        <v>9</v>
      </c>
      <c r="AA13" s="62">
        <f t="shared" si="7"/>
        <v>42.558</v>
      </c>
      <c r="AB13" s="62">
        <f t="shared" si="7"/>
        <v>8.2000000000000003E-2</v>
      </c>
      <c r="AC13" s="62">
        <f t="shared" si="7"/>
        <v>12.42</v>
      </c>
      <c r="AD13" s="62">
        <f t="shared" si="7"/>
        <v>5.7759999999999998</v>
      </c>
      <c r="AE13" s="62">
        <f t="shared" si="7"/>
        <v>4.9000000000000002E-2</v>
      </c>
      <c r="AF13" s="62">
        <f t="shared" si="7"/>
        <v>28.207000000000001</v>
      </c>
      <c r="AG13" s="62">
        <f t="shared" si="7"/>
        <v>10.845000000000001</v>
      </c>
      <c r="AH13" s="62">
        <f t="shared" si="7"/>
        <v>5.7000000000000002E-2</v>
      </c>
      <c r="AI13" s="62">
        <f t="shared" si="7"/>
        <v>2E-3</v>
      </c>
      <c r="AJ13" s="62">
        <f t="shared" si="7"/>
        <v>4.0000000000000001E-3</v>
      </c>
      <c r="AK13" s="62" t="e">
        <f t="shared" si="7"/>
        <v>#N/A</v>
      </c>
      <c r="AL13" s="62" t="e">
        <f t="shared" si="7"/>
        <v>#N/A</v>
      </c>
      <c r="AM13" s="62">
        <f t="shared" si="7"/>
        <v>9</v>
      </c>
      <c r="AO13" s="62">
        <f t="shared" si="11"/>
        <v>0.70829657984521921</v>
      </c>
      <c r="AP13" s="62">
        <f t="shared" si="12"/>
        <v>1.0266683360460748E-3</v>
      </c>
      <c r="AQ13" s="62">
        <f t="shared" si="13"/>
        <v>0.12181247548058062</v>
      </c>
      <c r="AR13" s="62">
        <f t="shared" si="14"/>
        <v>7.2335629304946775E-2</v>
      </c>
      <c r="AS13" s="62">
        <f t="shared" si="15"/>
        <v>6.9072455596278545E-4</v>
      </c>
      <c r="AT13" s="62">
        <f t="shared" si="16"/>
        <v>0.6998491479838429</v>
      </c>
      <c r="AU13" s="62">
        <f t="shared" si="17"/>
        <v>0.19338445078459346</v>
      </c>
      <c r="AV13" s="62">
        <f t="shared" ref="AV13:AV42" si="81">2*AH13/61.98</f>
        <v>1.8393030009680544E-3</v>
      </c>
      <c r="AW13" s="62">
        <f t="shared" si="18"/>
        <v>4.2462845010615714E-5</v>
      </c>
      <c r="AX13" s="62">
        <f t="shared" si="19"/>
        <v>5.6361843032267155E-5</v>
      </c>
      <c r="BB13" s="62">
        <f t="shared" si="20"/>
        <v>1.0266683360460748E-3</v>
      </c>
      <c r="BC13" s="62">
        <f t="shared" si="21"/>
        <v>7.13089609689007E-2</v>
      </c>
      <c r="BD13" s="62">
        <f t="shared" si="22"/>
        <v>1.8393030009680544E-3</v>
      </c>
      <c r="BE13" s="62">
        <f t="shared" si="23"/>
        <v>0.11997317247961256</v>
      </c>
      <c r="BF13" s="62">
        <f t="shared" si="24"/>
        <v>5.998658623980628E-2</v>
      </c>
      <c r="BG13" s="62">
        <f t="shared" si="25"/>
        <v>0.13339786454478719</v>
      </c>
      <c r="BH13" s="62">
        <f t="shared" si="26"/>
        <v>0.63845096896391917</v>
      </c>
      <c r="BI13" s="62">
        <f t="shared" si="27"/>
        <v>0.31600976927312807</v>
      </c>
      <c r="BJ13" s="62">
        <f t="shared" si="28"/>
        <v>2.0203519987133824</v>
      </c>
      <c r="BK13" s="62">
        <f t="shared" si="29"/>
        <v>0.32244119969079105</v>
      </c>
      <c r="BL13" s="62">
        <f t="shared" si="30"/>
        <v>-6.4314304176629755E-3</v>
      </c>
      <c r="BM13" s="62">
        <f t="shared" si="31"/>
        <v>0.51226019139473578</v>
      </c>
      <c r="BN13" s="62">
        <f t="shared" si="32"/>
        <v>0.20041930903331664</v>
      </c>
      <c r="BO13" s="62">
        <f t="shared" si="33"/>
        <v>0.35905639982684706</v>
      </c>
      <c r="BP13" s="62">
        <f t="shared" si="34"/>
        <v>11.710179172127395</v>
      </c>
      <c r="BQ13" s="62">
        <f t="shared" si="35"/>
        <v>26.041036720340017</v>
      </c>
      <c r="BR13" s="62">
        <f t="shared" si="36"/>
        <v>62.944809123831632</v>
      </c>
      <c r="BS13" s="114">
        <f t="shared" si="37"/>
        <v>-1.2555007251592316</v>
      </c>
      <c r="BU13" s="62">
        <f t="shared" si="38"/>
        <v>45.874132000000003</v>
      </c>
      <c r="BV13" s="62">
        <f t="shared" si="39"/>
        <v>8.2000000000000003E-2</v>
      </c>
      <c r="BW13" s="62">
        <f t="shared" si="40"/>
        <v>11.018236</v>
      </c>
      <c r="BX13" s="62">
        <f t="shared" si="41"/>
        <v>5.7759999999999998</v>
      </c>
      <c r="BY13" s="62">
        <f t="shared" si="42"/>
        <v>4.9000000000000002E-2</v>
      </c>
      <c r="BZ13" s="62">
        <f t="shared" si="43"/>
        <v>28.322647500000002</v>
      </c>
      <c r="CA13" s="62">
        <f t="shared" si="44"/>
        <v>10.510108000000001</v>
      </c>
      <c r="CB13" s="62">
        <f t="shared" si="45"/>
        <v>5.7000000000000002E-2</v>
      </c>
      <c r="CC13" s="62">
        <f t="shared" si="46"/>
        <v>2E-3</v>
      </c>
      <c r="CD13" s="62">
        <f t="shared" si="47"/>
        <v>4.0000000000000001E-3</v>
      </c>
      <c r="CG13" s="62">
        <f t="shared" si="48"/>
        <v>9</v>
      </c>
      <c r="CI13" s="62">
        <f t="shared" si="49"/>
        <v>0.76348725971540321</v>
      </c>
      <c r="CJ13" s="62">
        <f t="shared" si="50"/>
        <v>1.0266683360460748E-3</v>
      </c>
      <c r="CK13" s="62">
        <f t="shared" si="51"/>
        <v>0.10806429972538251</v>
      </c>
      <c r="CL13" s="62">
        <f t="shared" si="52"/>
        <v>7.2335629304946775E-2</v>
      </c>
      <c r="CM13" s="62">
        <f t="shared" si="53"/>
        <v>6.9072455596278545E-4</v>
      </c>
      <c r="CN13" s="62">
        <f t="shared" si="54"/>
        <v>0.7027184997171525</v>
      </c>
      <c r="CO13" s="62">
        <f t="shared" si="55"/>
        <v>0.18741276747503569</v>
      </c>
      <c r="CP13" s="62">
        <f t="shared" si="56"/>
        <v>1.8393030009680544E-3</v>
      </c>
      <c r="CQ13" s="62">
        <f t="shared" si="57"/>
        <v>4.2462845010615714E-5</v>
      </c>
      <c r="CR13" s="62">
        <f t="shared" si="58"/>
        <v>5.6361843032267155E-5</v>
      </c>
      <c r="CV13" s="62">
        <f t="shared" si="59"/>
        <v>1.0266683360460748E-3</v>
      </c>
      <c r="CW13" s="62">
        <f t="shared" si="60"/>
        <v>7.13089609689007E-2</v>
      </c>
      <c r="CX13" s="62">
        <f t="shared" si="61"/>
        <v>1.8393030009680544E-3</v>
      </c>
      <c r="CY13" s="62">
        <f t="shared" si="62"/>
        <v>0.10622499672441445</v>
      </c>
      <c r="CZ13" s="62">
        <f t="shared" si="63"/>
        <v>5.3112498362207224E-2</v>
      </c>
      <c r="DA13" s="62">
        <f t="shared" si="64"/>
        <v>0.13430026911282847</v>
      </c>
      <c r="DB13" s="62">
        <f t="shared" si="65"/>
        <v>0.64041791612918753</v>
      </c>
      <c r="DC13" s="62">
        <f t="shared" si="66"/>
        <v>0.11454327753677072</v>
      </c>
      <c r="DD13" s="62">
        <f t="shared" si="67"/>
        <v>5.5910563230007133</v>
      </c>
      <c r="DE13" s="62">
        <f t="shared" si="68"/>
        <v>0.52587463859241679</v>
      </c>
      <c r="DF13" s="62">
        <f t="shared" si="69"/>
        <v>-0.41133136105564605</v>
      </c>
      <c r="DG13" s="62">
        <f t="shared" si="70"/>
        <v>0.30482201634882056</v>
      </c>
      <c r="DH13" s="62">
        <f t="shared" si="71"/>
        <v>0.33680911514974543</v>
      </c>
      <c r="DI13" s="113">
        <f t="shared" si="72"/>
        <v>0.60340228143601782</v>
      </c>
      <c r="DJ13" s="114">
        <f t="shared" si="73"/>
        <v>17.424101775322022</v>
      </c>
      <c r="DK13" s="114">
        <f t="shared" si="74"/>
        <v>44.058585636787818</v>
      </c>
      <c r="DL13" s="114">
        <f t="shared" si="75"/>
        <v>172.51858802437567</v>
      </c>
      <c r="DM13" s="114">
        <f t="shared" si="76"/>
        <v>-134.94148683307128</v>
      </c>
      <c r="DN13" s="114"/>
      <c r="DO13" s="114">
        <f t="shared" si="77"/>
        <v>17.424101775322022</v>
      </c>
      <c r="DP13" s="114">
        <f t="shared" si="78"/>
        <v>61.48268741210984</v>
      </c>
      <c r="DQ13" s="114">
        <f t="shared" si="79"/>
        <v>137.67038447373164</v>
      </c>
      <c r="DR13" s="114">
        <f t="shared" si="80"/>
        <v>-117.51738505774927</v>
      </c>
    </row>
    <row r="14" spans="1:122" x14ac:dyDescent="0.25">
      <c r="A14" s="78">
        <f t="shared" si="2"/>
        <v>10</v>
      </c>
      <c r="B14" s="82" t="str">
        <f t="shared" si="3"/>
        <v>10 semi NiO</v>
      </c>
      <c r="C14" s="43" t="s">
        <v>11</v>
      </c>
      <c r="D14" s="5">
        <v>0.1447</v>
      </c>
      <c r="E14" s="6">
        <f t="shared" si="0"/>
        <v>0.134571</v>
      </c>
      <c r="F14" s="80" t="str">
        <f t="shared" si="1"/>
        <v>10 Quant P2O5</v>
      </c>
      <c r="G14" s="13" t="s">
        <v>35</v>
      </c>
      <c r="H14" s="5">
        <v>5.0000000000000001E-3</v>
      </c>
      <c r="I14" s="10">
        <f t="shared" si="4"/>
        <v>4.6500000000000005E-3</v>
      </c>
      <c r="K14" s="62">
        <v>90</v>
      </c>
      <c r="L14" s="62">
        <f t="shared" si="5"/>
        <v>37.479999999999997</v>
      </c>
      <c r="M14" s="62" t="e">
        <f t="shared" si="5"/>
        <v>#N/A</v>
      </c>
      <c r="N14" s="62">
        <f t="shared" si="5"/>
        <v>3.7949999999999999</v>
      </c>
      <c r="O14" s="62">
        <f t="shared" si="5"/>
        <v>13.05</v>
      </c>
      <c r="P14" s="62">
        <f t="shared" si="6"/>
        <v>0.17710000000000001</v>
      </c>
      <c r="Q14" s="62">
        <f t="shared" si="5"/>
        <v>43.12</v>
      </c>
      <c r="R14" s="62">
        <f t="shared" si="5"/>
        <v>1.1579999999999999</v>
      </c>
      <c r="S14" s="62" t="e">
        <f t="shared" si="5"/>
        <v>#N/A</v>
      </c>
      <c r="T14" s="62" t="e">
        <f t="shared" si="5"/>
        <v>#N/A</v>
      </c>
      <c r="U14" s="62" t="e">
        <f t="shared" si="5"/>
        <v>#N/A</v>
      </c>
      <c r="V14" s="62">
        <f t="shared" si="5"/>
        <v>0.81069999999999998</v>
      </c>
      <c r="W14" s="62">
        <f t="shared" si="5"/>
        <v>0.4083</v>
      </c>
      <c r="X14" s="62">
        <f t="shared" si="5"/>
        <v>14</v>
      </c>
      <c r="AA14" s="62">
        <f t="shared" si="7"/>
        <v>40.106999999999999</v>
      </c>
      <c r="AB14" s="62">
        <f t="shared" si="7"/>
        <v>3.6999999999999998E-2</v>
      </c>
      <c r="AC14" s="62">
        <f t="shared" si="7"/>
        <v>2.8639999999999999</v>
      </c>
      <c r="AD14" s="62">
        <f t="shared" si="7"/>
        <v>11.294</v>
      </c>
      <c r="AE14" s="62">
        <f t="shared" si="7"/>
        <v>0.157</v>
      </c>
      <c r="AF14" s="62">
        <f t="shared" si="7"/>
        <v>44.497</v>
      </c>
      <c r="AG14" s="62">
        <f t="shared" si="7"/>
        <v>1.1000000000000001</v>
      </c>
      <c r="AH14" s="62">
        <f t="shared" si="7"/>
        <v>-6.3E-2</v>
      </c>
      <c r="AI14" s="62">
        <f t="shared" si="7"/>
        <v>3.0000000000000001E-3</v>
      </c>
      <c r="AJ14" s="62">
        <f t="shared" si="7"/>
        <v>4.0000000000000001E-3</v>
      </c>
      <c r="AK14" s="62" t="e">
        <f t="shared" si="7"/>
        <v>#N/A</v>
      </c>
      <c r="AL14" s="62" t="e">
        <f t="shared" si="7"/>
        <v>#N/A</v>
      </c>
      <c r="AM14" s="62">
        <f t="shared" si="7"/>
        <v>14</v>
      </c>
      <c r="AO14" s="62">
        <f t="shared" si="11"/>
        <v>0.66750436881085129</v>
      </c>
      <c r="AP14" s="62">
        <f t="shared" si="12"/>
        <v>4.6325278577688739E-4</v>
      </c>
      <c r="AQ14" s="62">
        <f t="shared" si="13"/>
        <v>2.8089446841898784E-2</v>
      </c>
      <c r="AR14" s="62">
        <f t="shared" si="14"/>
        <v>0.14144020037570446</v>
      </c>
      <c r="AS14" s="62">
        <f t="shared" si="15"/>
        <v>2.2131378629828024E-3</v>
      </c>
      <c r="AT14" s="62">
        <f t="shared" si="16"/>
        <v>1.1040233820625043</v>
      </c>
      <c r="AU14" s="62">
        <f t="shared" si="17"/>
        <v>1.9614835948644795E-2</v>
      </c>
      <c r="AV14"/>
      <c r="AW14" s="62">
        <f t="shared" si="18"/>
        <v>6.3694267515923561E-5</v>
      </c>
      <c r="AX14" s="62">
        <f t="shared" si="19"/>
        <v>5.6361843032267155E-5</v>
      </c>
      <c r="BB14" s="62">
        <f t="shared" si="20"/>
        <v>4.6325278577688739E-4</v>
      </c>
      <c r="BC14" s="62">
        <f t="shared" si="21"/>
        <v>0.14097694758992757</v>
      </c>
      <c r="BD14" s="62">
        <f t="shared" si="22"/>
        <v>0</v>
      </c>
      <c r="BE14" s="62">
        <f t="shared" si="23"/>
        <v>2.8089446841898784E-2</v>
      </c>
      <c r="BF14" s="62">
        <f t="shared" si="24"/>
        <v>1.4044723420949392E-2</v>
      </c>
      <c r="BG14" s="62">
        <f t="shared" si="25"/>
        <v>5.5701125276954033E-3</v>
      </c>
      <c r="BH14" s="62">
        <f t="shared" si="26"/>
        <v>1.2416433549877193</v>
      </c>
      <c r="BI14" s="62">
        <f t="shared" si="27"/>
        <v>0.62827469691356175</v>
      </c>
      <c r="BJ14" s="62">
        <f t="shared" si="28"/>
        <v>1.9762746472002914</v>
      </c>
      <c r="BK14" s="62">
        <f t="shared" si="29"/>
        <v>0.61336865807415752</v>
      </c>
      <c r="BL14" s="62">
        <f t="shared" si="30"/>
        <v>1.4906038839404223E-2</v>
      </c>
      <c r="BM14" s="62">
        <f t="shared" si="31"/>
        <v>0.64835278564798338</v>
      </c>
      <c r="BN14" s="62">
        <f t="shared" si="32"/>
        <v>7.1450728065261343E-2</v>
      </c>
      <c r="BO14" s="62">
        <f t="shared" si="33"/>
        <v>0</v>
      </c>
      <c r="BP14" s="62">
        <f t="shared" si="34"/>
        <v>2.1662162532258842</v>
      </c>
      <c r="BQ14" s="62">
        <f t="shared" si="35"/>
        <v>0.85911754387365902</v>
      </c>
      <c r="BR14" s="77">
        <f t="shared" si="36"/>
        <v>94.604152500268555</v>
      </c>
      <c r="BS14" s="62">
        <f t="shared" si="37"/>
        <v>2.299062974566644</v>
      </c>
      <c r="BU14" s="62">
        <f t="shared" si="38"/>
        <v>42.923127999999991</v>
      </c>
      <c r="BV14" s="62">
        <f t="shared" si="39"/>
        <v>3.6999999999999998E-2</v>
      </c>
      <c r="BW14" s="62">
        <f t="shared" si="40"/>
        <v>2.0757311999999999</v>
      </c>
      <c r="BX14" s="62">
        <f t="shared" si="41"/>
        <v>11.294</v>
      </c>
      <c r="BY14" s="62">
        <f t="shared" si="42"/>
        <v>0.157</v>
      </c>
      <c r="BZ14" s="62">
        <f t="shared" si="43"/>
        <v>44.490472500000003</v>
      </c>
      <c r="CA14" s="62">
        <f t="shared" si="44"/>
        <v>1.0925400000000003</v>
      </c>
      <c r="CB14" s="62">
        <f t="shared" si="45"/>
        <v>-6.3E-2</v>
      </c>
      <c r="CC14" s="62">
        <f t="shared" si="46"/>
        <v>3.0000000000000001E-3</v>
      </c>
      <c r="CD14" s="62">
        <f t="shared" si="47"/>
        <v>4.0000000000000001E-3</v>
      </c>
      <c r="CG14" s="62">
        <f t="shared" si="48"/>
        <v>14</v>
      </c>
      <c r="CI14" s="62">
        <f t="shared" si="49"/>
        <v>0.71437343763002392</v>
      </c>
      <c r="CJ14" s="62">
        <f t="shared" si="50"/>
        <v>4.6325278577688739E-4</v>
      </c>
      <c r="CK14" s="62">
        <f t="shared" si="51"/>
        <v>2.0358289525304041E-2</v>
      </c>
      <c r="CL14" s="62">
        <f t="shared" si="52"/>
        <v>0.14144020037570446</v>
      </c>
      <c r="CM14" s="62">
        <f t="shared" si="53"/>
        <v>2.2131378629828024E-3</v>
      </c>
      <c r="CN14" s="62">
        <f t="shared" si="54"/>
        <v>1.1038614270402238</v>
      </c>
      <c r="CO14" s="62">
        <f t="shared" si="55"/>
        <v>1.9481811697574899E-2</v>
      </c>
      <c r="CP14" s="62">
        <f t="shared" si="56"/>
        <v>0</v>
      </c>
      <c r="CQ14" s="62">
        <f t="shared" si="57"/>
        <v>6.3694267515923561E-5</v>
      </c>
      <c r="CR14" s="62">
        <f t="shared" si="58"/>
        <v>5.6361843032267155E-5</v>
      </c>
      <c r="CV14" s="62">
        <f t="shared" si="59"/>
        <v>4.6325278577688739E-4</v>
      </c>
      <c r="CW14" s="62">
        <f t="shared" si="60"/>
        <v>0.14097694758992757</v>
      </c>
      <c r="CX14" s="62">
        <f t="shared" si="61"/>
        <v>0</v>
      </c>
      <c r="CY14" s="62">
        <f t="shared" si="62"/>
        <v>2.0358289525304041E-2</v>
      </c>
      <c r="CZ14" s="62">
        <f t="shared" si="63"/>
        <v>1.0179144762652021E-2</v>
      </c>
      <c r="DA14" s="62">
        <f t="shared" si="64"/>
        <v>9.3026669349228781E-3</v>
      </c>
      <c r="DB14" s="62">
        <f t="shared" si="65"/>
        <v>1.2377488455582113</v>
      </c>
      <c r="DC14" s="62">
        <f t="shared" si="66"/>
        <v>0.65680448036502836</v>
      </c>
      <c r="DD14" s="62">
        <f t="shared" si="67"/>
        <v>1.8845012215359964</v>
      </c>
      <c r="DE14" s="62">
        <f t="shared" si="68"/>
        <v>0.58094436519318293</v>
      </c>
      <c r="DF14" s="62">
        <f t="shared" si="69"/>
        <v>7.5860115171845433E-2</v>
      </c>
      <c r="DG14" s="62">
        <f t="shared" si="70"/>
        <v>0.67674954484838012</v>
      </c>
      <c r="DH14" s="62">
        <f t="shared" si="71"/>
        <v>6.8452618742532764E-2</v>
      </c>
      <c r="DI14" s="113">
        <f t="shared" si="72"/>
        <v>0</v>
      </c>
      <c r="DJ14" s="113">
        <f t="shared" si="73"/>
        <v>1.5041228827028721</v>
      </c>
      <c r="DK14" s="113">
        <f t="shared" si="74"/>
        <v>1.3746100024355481</v>
      </c>
      <c r="DL14" s="113">
        <f t="shared" si="75"/>
        <v>85.843332975323762</v>
      </c>
      <c r="DM14" s="113">
        <f t="shared" si="76"/>
        <v>11.209481520795295</v>
      </c>
      <c r="DN14" s="113"/>
      <c r="DO14" s="113">
        <f t="shared" si="77"/>
        <v>1.5041228827028721</v>
      </c>
      <c r="DP14" s="113">
        <f t="shared" si="78"/>
        <v>2.8787328851384202</v>
      </c>
      <c r="DQ14" s="113">
        <f t="shared" si="79"/>
        <v>82.835087209918015</v>
      </c>
      <c r="DR14" s="113">
        <f t="shared" si="80"/>
        <v>12.713604403498167</v>
      </c>
    </row>
    <row r="15" spans="1:122" x14ac:dyDescent="0.25">
      <c r="A15" s="78">
        <f t="shared" si="2"/>
        <v>10</v>
      </c>
      <c r="B15" s="82" t="str">
        <f t="shared" si="3"/>
        <v>10 semi LOI</v>
      </c>
      <c r="C15" s="81" t="s">
        <v>12</v>
      </c>
      <c r="D15" s="5">
        <v>7</v>
      </c>
      <c r="E15" s="5"/>
      <c r="F15" s="80" t="str">
        <f t="shared" si="1"/>
        <v>10 Quant LOI</v>
      </c>
      <c r="G15" s="4" t="s">
        <v>12</v>
      </c>
      <c r="H15" s="5">
        <v>7</v>
      </c>
      <c r="I15" s="5"/>
      <c r="K15" s="62">
        <v>100</v>
      </c>
      <c r="L15" s="62">
        <f t="shared" si="5"/>
        <v>37.67</v>
      </c>
      <c r="M15" s="62">
        <f t="shared" si="5"/>
        <v>5.4949999999999999E-2</v>
      </c>
      <c r="N15" s="62">
        <f t="shared" si="5"/>
        <v>1.718</v>
      </c>
      <c r="O15" s="62">
        <f t="shared" si="5"/>
        <v>14.54</v>
      </c>
      <c r="P15" s="62">
        <f t="shared" si="6"/>
        <v>0.14899999999999999</v>
      </c>
      <c r="Q15" s="62">
        <f t="shared" si="5"/>
        <v>44.51</v>
      </c>
      <c r="R15" s="62">
        <f t="shared" si="5"/>
        <v>0.2487</v>
      </c>
      <c r="S15" s="62" t="e">
        <f t="shared" si="5"/>
        <v>#N/A</v>
      </c>
      <c r="T15" s="62" t="e">
        <f t="shared" si="5"/>
        <v>#N/A</v>
      </c>
      <c r="U15" s="62" t="e">
        <f t="shared" si="5"/>
        <v>#N/A</v>
      </c>
      <c r="V15" s="62">
        <f t="shared" si="5"/>
        <v>0.69950000000000001</v>
      </c>
      <c r="W15" s="62">
        <f t="shared" si="5"/>
        <v>0.40989999999999999</v>
      </c>
      <c r="X15" s="62">
        <f t="shared" si="5"/>
        <v>14</v>
      </c>
      <c r="AA15" s="62">
        <f t="shared" si="7"/>
        <v>40.6</v>
      </c>
      <c r="AB15" s="62">
        <f t="shared" si="7"/>
        <v>2.5000000000000001E-2</v>
      </c>
      <c r="AC15" s="62">
        <f t="shared" si="7"/>
        <v>0.81</v>
      </c>
      <c r="AD15" s="62">
        <f t="shared" si="7"/>
        <v>12.435</v>
      </c>
      <c r="AE15" s="62">
        <f t="shared" si="7"/>
        <v>0.153</v>
      </c>
      <c r="AF15" s="62">
        <f t="shared" si="7"/>
        <v>45.844999999999999</v>
      </c>
      <c r="AG15" s="62">
        <f t="shared" si="7"/>
        <v>0.19800000000000001</v>
      </c>
      <c r="AH15" s="62">
        <f t="shared" si="7"/>
        <v>-7.1999999999999995E-2</v>
      </c>
      <c r="AI15" s="62">
        <f t="shared" si="7"/>
        <v>2E-3</v>
      </c>
      <c r="AJ15" s="62">
        <f t="shared" si="7"/>
        <v>3.0000000000000001E-3</v>
      </c>
      <c r="AK15" s="62" t="e">
        <f t="shared" si="7"/>
        <v>#N/A</v>
      </c>
      <c r="AL15" s="62" t="e">
        <f t="shared" si="7"/>
        <v>#N/A</v>
      </c>
      <c r="AM15" s="62">
        <f t="shared" si="7"/>
        <v>14</v>
      </c>
      <c r="AO15" s="62">
        <f t="shared" si="11"/>
        <v>0.67570941166680543</v>
      </c>
      <c r="AP15" s="62">
        <f t="shared" si="12"/>
        <v>3.1300863903843744E-4</v>
      </c>
      <c r="AQ15" s="62">
        <f t="shared" si="13"/>
        <v>7.9442918791683016E-3</v>
      </c>
      <c r="AR15" s="62">
        <f t="shared" si="14"/>
        <v>0.15572949279899814</v>
      </c>
      <c r="AS15" s="62">
        <f t="shared" si="15"/>
        <v>2.1567521849450242E-3</v>
      </c>
      <c r="AT15" s="62">
        <f t="shared" si="16"/>
        <v>1.1374688619604807</v>
      </c>
      <c r="AU15" s="62">
        <f t="shared" si="17"/>
        <v>3.5306704707560631E-3</v>
      </c>
      <c r="AV15"/>
      <c r="AW15" s="62">
        <f t="shared" si="18"/>
        <v>4.2462845010615714E-5</v>
      </c>
      <c r="AX15" s="62">
        <f t="shared" si="19"/>
        <v>4.2271382274200368E-5</v>
      </c>
      <c r="BB15" s="62">
        <f t="shared" si="20"/>
        <v>3.1300863903843744E-4</v>
      </c>
      <c r="BC15" s="62">
        <f t="shared" si="21"/>
        <v>0.15541648415995971</v>
      </c>
      <c r="BD15" s="62">
        <f t="shared" si="22"/>
        <v>0</v>
      </c>
      <c r="BE15" s="62">
        <f t="shared" si="23"/>
        <v>7.9442918791683016E-3</v>
      </c>
      <c r="BF15" s="62">
        <f t="shared" si="24"/>
        <v>3.9721459395841508E-3</v>
      </c>
      <c r="BG15" s="62">
        <f t="shared" si="25"/>
        <v>-4.4147546882808766E-4</v>
      </c>
      <c r="BH15" s="62">
        <f t="shared" si="26"/>
        <v>1.2954835737742134</v>
      </c>
      <c r="BI15" s="62">
        <f t="shared" si="27"/>
        <v>0.66864807072529331</v>
      </c>
      <c r="BJ15" s="62">
        <f t="shared" si="28"/>
        <v>1.9374670031859682</v>
      </c>
      <c r="BK15" s="62">
        <f t="shared" si="29"/>
        <v>0.62683550304892</v>
      </c>
      <c r="BL15" s="62">
        <f t="shared" si="30"/>
        <v>4.1812567676373313E-2</v>
      </c>
      <c r="BM15" s="62">
        <f t="shared" si="31"/>
        <v>0.67249174983508786</v>
      </c>
      <c r="BN15" s="62">
        <f t="shared" si="32"/>
        <v>4.6544606549477396E-2</v>
      </c>
      <c r="BO15" s="62">
        <f t="shared" si="33"/>
        <v>0</v>
      </c>
      <c r="BP15" s="62">
        <f t="shared" si="34"/>
        <v>0.59066091748459704</v>
      </c>
      <c r="BQ15" s="114">
        <f t="shared" si="35"/>
        <v>-6.5647715222729303E-2</v>
      </c>
      <c r="BR15" s="77">
        <f t="shared" si="36"/>
        <v>93.2108837324229</v>
      </c>
      <c r="BS15" s="62">
        <f t="shared" si="37"/>
        <v>6.2175584587657502</v>
      </c>
      <c r="BU15" s="62">
        <f t="shared" si="38"/>
        <v>43.5167</v>
      </c>
      <c r="BV15" s="62">
        <f t="shared" si="39"/>
        <v>2.5000000000000001E-2</v>
      </c>
      <c r="BW15" s="62">
        <f t="shared" si="40"/>
        <v>0.15359800000000001</v>
      </c>
      <c r="BX15" s="62">
        <f t="shared" si="41"/>
        <v>12.435</v>
      </c>
      <c r="BY15" s="62">
        <f t="shared" si="42"/>
        <v>0.153</v>
      </c>
      <c r="BZ15" s="62">
        <f t="shared" si="43"/>
        <v>45.828362499999997</v>
      </c>
      <c r="CA15" s="62">
        <f t="shared" si="44"/>
        <v>0.22084720000000002</v>
      </c>
      <c r="CB15" s="62">
        <f t="shared" si="45"/>
        <v>-7.1999999999999995E-2</v>
      </c>
      <c r="CC15" s="62">
        <f t="shared" si="46"/>
        <v>2E-3</v>
      </c>
      <c r="CD15" s="62">
        <f t="shared" si="47"/>
        <v>3.0000000000000001E-3</v>
      </c>
      <c r="CG15" s="62">
        <f t="shared" si="48"/>
        <v>14</v>
      </c>
      <c r="CI15" s="62">
        <f t="shared" si="49"/>
        <v>0.72425230922859285</v>
      </c>
      <c r="CJ15" s="62">
        <f t="shared" si="50"/>
        <v>3.1300863903843744E-4</v>
      </c>
      <c r="CK15" s="62">
        <f t="shared" si="51"/>
        <v>1.5064535111808555E-3</v>
      </c>
      <c r="CL15" s="62">
        <f t="shared" si="52"/>
        <v>0.15572949279899814</v>
      </c>
      <c r="CM15" s="62">
        <f t="shared" si="53"/>
        <v>2.1567521849450242E-3</v>
      </c>
      <c r="CN15" s="62">
        <f t="shared" si="54"/>
        <v>1.1370560658389655</v>
      </c>
      <c r="CO15" s="62">
        <f t="shared" si="55"/>
        <v>3.9380741797432244E-3</v>
      </c>
      <c r="CP15" s="62">
        <f t="shared" si="56"/>
        <v>0</v>
      </c>
      <c r="CQ15" s="62">
        <f t="shared" si="57"/>
        <v>4.2462845010615714E-5</v>
      </c>
      <c r="CR15" s="62">
        <f t="shared" si="58"/>
        <v>4.2271382274200368E-5</v>
      </c>
      <c r="CV15" s="62">
        <f t="shared" si="59"/>
        <v>3.1300863903843744E-4</v>
      </c>
      <c r="CW15" s="62">
        <f t="shared" si="60"/>
        <v>0.15541648415995971</v>
      </c>
      <c r="CX15" s="62">
        <f t="shared" si="61"/>
        <v>0</v>
      </c>
      <c r="CY15" s="62">
        <f t="shared" si="62"/>
        <v>1.5064535111808555E-3</v>
      </c>
      <c r="CZ15" s="62">
        <f t="shared" si="63"/>
        <v>7.5322675559042775E-4</v>
      </c>
      <c r="DA15" s="62">
        <f t="shared" si="64"/>
        <v>3.1848474241527964E-3</v>
      </c>
      <c r="DB15" s="62">
        <f t="shared" si="65"/>
        <v>1.2914444547597175</v>
      </c>
      <c r="DC15" s="62">
        <f t="shared" si="66"/>
        <v>0.71000646602080075</v>
      </c>
      <c r="DD15" s="62">
        <f t="shared" si="67"/>
        <v>1.8189192867461612</v>
      </c>
      <c r="DE15" s="62">
        <f t="shared" si="68"/>
        <v>0.58143798873891672</v>
      </c>
      <c r="DF15" s="62">
        <f t="shared" si="69"/>
        <v>0.12856847728188403</v>
      </c>
      <c r="DG15" s="62">
        <f t="shared" si="70"/>
        <v>0.71425754883958237</v>
      </c>
      <c r="DH15" s="62">
        <f t="shared" si="71"/>
        <v>4.3822937474999955E-2</v>
      </c>
      <c r="DI15" s="113">
        <f t="shared" si="72"/>
        <v>0</v>
      </c>
      <c r="DJ15" s="113">
        <f t="shared" si="73"/>
        <v>0.10545590408027983</v>
      </c>
      <c r="DK15" s="113">
        <f t="shared" si="74"/>
        <v>0.44589622179381294</v>
      </c>
      <c r="DL15" s="113">
        <f t="shared" si="75"/>
        <v>81.4045283362492</v>
      </c>
      <c r="DM15" s="113">
        <f t="shared" si="76"/>
        <v>18.000296600401725</v>
      </c>
      <c r="DN15" s="113"/>
      <c r="DO15" s="113">
        <f t="shared" si="77"/>
        <v>0.10545590408027983</v>
      </c>
      <c r="DP15" s="113">
        <f t="shared" si="78"/>
        <v>0.55135212587409277</v>
      </c>
      <c r="DQ15" s="113">
        <f t="shared" si="79"/>
        <v>81.19361652808864</v>
      </c>
      <c r="DR15" s="113">
        <f t="shared" si="80"/>
        <v>18.105752504482005</v>
      </c>
    </row>
    <row r="16" spans="1:122" x14ac:dyDescent="0.25">
      <c r="A16" s="78">
        <f t="shared" si="2"/>
        <v>10</v>
      </c>
      <c r="B16" s="82" t="str">
        <f t="shared" si="3"/>
        <v xml:space="preserve">10 semi </v>
      </c>
      <c r="F16" s="80" t="str">
        <f t="shared" si="1"/>
        <v xml:space="preserve">10 Quant </v>
      </c>
      <c r="G16" s="29"/>
      <c r="H16" s="11"/>
      <c r="I16" s="11"/>
      <c r="K16" s="62">
        <v>110</v>
      </c>
      <c r="L16" s="62">
        <f t="shared" ref="L16:X21" si="82">INDEX($A$5:$I$700,(MATCH((CONCATENATE($K16,$L$3,L$5)),$B$5:$B$700,0)),4)</f>
        <v>39.11</v>
      </c>
      <c r="M16" s="62" t="e">
        <f t="shared" si="82"/>
        <v>#N/A</v>
      </c>
      <c r="N16" s="62">
        <f t="shared" si="82"/>
        <v>1.7609999999999999</v>
      </c>
      <c r="O16" s="62">
        <f t="shared" si="82"/>
        <v>10.75</v>
      </c>
      <c r="P16" s="62">
        <f t="shared" si="6"/>
        <v>0.15559999999999999</v>
      </c>
      <c r="Q16" s="62">
        <f t="shared" si="82"/>
        <v>46.23</v>
      </c>
      <c r="R16" s="62">
        <f t="shared" si="82"/>
        <v>0.5827</v>
      </c>
      <c r="S16" s="62" t="e">
        <f t="shared" si="82"/>
        <v>#N/A</v>
      </c>
      <c r="T16" s="62" t="e">
        <f t="shared" si="82"/>
        <v>#N/A</v>
      </c>
      <c r="U16" s="62" t="e">
        <f t="shared" si="82"/>
        <v>#N/A</v>
      </c>
      <c r="V16" s="62">
        <f t="shared" si="82"/>
        <v>0.88160000000000005</v>
      </c>
      <c r="W16" s="62">
        <f t="shared" si="82"/>
        <v>0.53120000000000001</v>
      </c>
      <c r="X16" s="62">
        <f t="shared" si="82"/>
        <v>15</v>
      </c>
      <c r="AA16" s="62">
        <f t="shared" ref="AA16:AM25" si="83">INDEX($A$5:$I$700,(MATCH((CONCATENATE($K16,$AA$3,AA$5)),$F$5:$F$700,0)),8)</f>
        <v>41.838999999999999</v>
      </c>
      <c r="AB16" s="62">
        <f t="shared" si="83"/>
        <v>1.6E-2</v>
      </c>
      <c r="AC16" s="62">
        <f t="shared" si="83"/>
        <v>0.89200000000000002</v>
      </c>
      <c r="AD16" s="62">
        <f t="shared" si="83"/>
        <v>9.2919999999999998</v>
      </c>
      <c r="AE16" s="62">
        <f t="shared" si="83"/>
        <v>0.11700000000000001</v>
      </c>
      <c r="AF16" s="62">
        <f t="shared" si="83"/>
        <v>47.35</v>
      </c>
      <c r="AG16" s="62">
        <f t="shared" si="83"/>
        <v>0.55600000000000005</v>
      </c>
      <c r="AH16" s="62">
        <f t="shared" si="83"/>
        <v>-6.8000000000000005E-2</v>
      </c>
      <c r="AI16" s="62">
        <f t="shared" si="83"/>
        <v>4.0000000000000001E-3</v>
      </c>
      <c r="AJ16" s="62">
        <f t="shared" si="83"/>
        <v>2E-3</v>
      </c>
      <c r="AK16" s="62" t="e">
        <f t="shared" si="83"/>
        <v>#N/A</v>
      </c>
      <c r="AL16" s="62" t="e">
        <f t="shared" si="83"/>
        <v>#N/A</v>
      </c>
      <c r="AM16" s="62">
        <f t="shared" si="83"/>
        <v>15</v>
      </c>
      <c r="AO16" s="62">
        <f t="shared" si="11"/>
        <v>0.69633019888491299</v>
      </c>
      <c r="AP16" s="62">
        <f t="shared" si="12"/>
        <v>2.0032552898459997E-4</v>
      </c>
      <c r="AQ16" s="62">
        <f t="shared" si="13"/>
        <v>8.7485288348371909E-3</v>
      </c>
      <c r="AR16" s="62">
        <f t="shared" si="14"/>
        <v>0.11636819035691923</v>
      </c>
      <c r="AS16" s="62">
        <f t="shared" si="15"/>
        <v>1.6492810826050184E-3</v>
      </c>
      <c r="AT16" s="62">
        <f t="shared" si="16"/>
        <v>1.1748096981967229</v>
      </c>
      <c r="AU16" s="62">
        <f t="shared" si="17"/>
        <v>9.9144079885877326E-3</v>
      </c>
      <c r="AV16"/>
      <c r="AW16" s="62">
        <f t="shared" si="18"/>
        <v>8.4925690021231428E-5</v>
      </c>
      <c r="AX16" s="62">
        <f t="shared" si="19"/>
        <v>2.8180921516133577E-5</v>
      </c>
      <c r="BB16" s="62">
        <f t="shared" si="20"/>
        <v>2.0032552898459997E-4</v>
      </c>
      <c r="BC16" s="62">
        <f t="shared" si="21"/>
        <v>0.11616786482793463</v>
      </c>
      <c r="BD16" s="62">
        <f t="shared" si="22"/>
        <v>0</v>
      </c>
      <c r="BE16" s="62">
        <f t="shared" si="23"/>
        <v>8.7485288348371909E-3</v>
      </c>
      <c r="BF16" s="62">
        <f t="shared" si="24"/>
        <v>4.3742644174185955E-3</v>
      </c>
      <c r="BG16" s="62">
        <f t="shared" si="25"/>
        <v>5.5401435711691371E-3</v>
      </c>
      <c r="BH16" s="62">
        <f t="shared" si="26"/>
        <v>1.2870867005360935</v>
      </c>
      <c r="BI16" s="62">
        <f t="shared" si="27"/>
        <v>0.67650138290773754</v>
      </c>
      <c r="BJ16" s="62">
        <f t="shared" si="28"/>
        <v>1.9025632955899348</v>
      </c>
      <c r="BK16" s="62">
        <f t="shared" si="29"/>
        <v>0.61058531762835599</v>
      </c>
      <c r="BL16" s="62">
        <f t="shared" si="30"/>
        <v>6.5916065279381542E-2</v>
      </c>
      <c r="BM16" s="62">
        <f t="shared" si="31"/>
        <v>0.68661611642530984</v>
      </c>
      <c r="BN16" s="62">
        <f t="shared" si="32"/>
        <v>2.917576855427503E-2</v>
      </c>
      <c r="BO16" s="62">
        <f t="shared" si="33"/>
        <v>0</v>
      </c>
      <c r="BP16" s="62">
        <f t="shared" si="34"/>
        <v>0.63707569816334608</v>
      </c>
      <c r="BQ16" s="62">
        <f t="shared" si="35"/>
        <v>0.80687642463338449</v>
      </c>
      <c r="BR16" s="77">
        <f t="shared" si="36"/>
        <v>88.92673839455027</v>
      </c>
      <c r="BS16" s="62">
        <f t="shared" si="37"/>
        <v>9.6001337140987264</v>
      </c>
      <c r="BU16" s="62">
        <f t="shared" si="38"/>
        <v>45.008455999999995</v>
      </c>
      <c r="BV16" s="62">
        <f t="shared" si="39"/>
        <v>1.6E-2</v>
      </c>
      <c r="BW16" s="62">
        <f t="shared" si="40"/>
        <v>0.23033359999999992</v>
      </c>
      <c r="BX16" s="62">
        <f t="shared" si="41"/>
        <v>9.2919999999999998</v>
      </c>
      <c r="BY16" s="62">
        <f t="shared" si="42"/>
        <v>0.11700000000000001</v>
      </c>
      <c r="BZ16" s="62">
        <f t="shared" si="43"/>
        <v>47.322074999999998</v>
      </c>
      <c r="CA16" s="62">
        <f t="shared" si="44"/>
        <v>0.56681840000000006</v>
      </c>
      <c r="CB16" s="62">
        <f t="shared" si="45"/>
        <v>-6.8000000000000005E-2</v>
      </c>
      <c r="CC16" s="62">
        <f t="shared" si="46"/>
        <v>4.0000000000000001E-3</v>
      </c>
      <c r="CD16" s="62">
        <f t="shared" si="47"/>
        <v>2E-3</v>
      </c>
      <c r="CG16" s="62">
        <f t="shared" si="48"/>
        <v>15</v>
      </c>
      <c r="CI16" s="62">
        <f t="shared" si="49"/>
        <v>0.74907973703919439</v>
      </c>
      <c r="CJ16" s="62">
        <f t="shared" si="50"/>
        <v>2.0032552898459997E-4</v>
      </c>
      <c r="CK16" s="62">
        <f t="shared" si="51"/>
        <v>2.2590584542958015E-3</v>
      </c>
      <c r="CL16" s="62">
        <f t="shared" si="52"/>
        <v>0.11636819035691923</v>
      </c>
      <c r="CM16" s="62">
        <f t="shared" si="53"/>
        <v>1.6492810826050184E-3</v>
      </c>
      <c r="CN16" s="62">
        <f t="shared" si="54"/>
        <v>1.1741168458034357</v>
      </c>
      <c r="CO16" s="62">
        <f t="shared" si="55"/>
        <v>1.0107318116975751E-2</v>
      </c>
      <c r="CP16" s="62">
        <f t="shared" si="56"/>
        <v>0</v>
      </c>
      <c r="CQ16" s="62">
        <f t="shared" si="57"/>
        <v>8.4925690021231428E-5</v>
      </c>
      <c r="CR16" s="62">
        <f t="shared" si="58"/>
        <v>2.8180921516133577E-5</v>
      </c>
      <c r="CV16" s="62">
        <f t="shared" si="59"/>
        <v>2.0032552898459997E-4</v>
      </c>
      <c r="CW16" s="62">
        <f t="shared" si="60"/>
        <v>0.11616786482793463</v>
      </c>
      <c r="CX16" s="62">
        <f t="shared" si="61"/>
        <v>0</v>
      </c>
      <c r="CY16" s="62">
        <f t="shared" si="62"/>
        <v>2.2590584542958015E-3</v>
      </c>
      <c r="CZ16" s="62">
        <f t="shared" si="63"/>
        <v>1.1295292271479007E-3</v>
      </c>
      <c r="DA16" s="62">
        <f t="shared" si="64"/>
        <v>8.9777888898278507E-3</v>
      </c>
      <c r="DB16" s="62">
        <f t="shared" si="65"/>
        <v>1.2829562028241475</v>
      </c>
      <c r="DC16" s="62">
        <f t="shared" si="66"/>
        <v>0.71090952302558719</v>
      </c>
      <c r="DD16" s="62">
        <f t="shared" si="67"/>
        <v>1.804668753576355</v>
      </c>
      <c r="DE16" s="62">
        <f t="shared" si="68"/>
        <v>0.57204667979856028</v>
      </c>
      <c r="DF16" s="62">
        <f t="shared" si="69"/>
        <v>0.13886284322702691</v>
      </c>
      <c r="DG16" s="62">
        <f t="shared" si="70"/>
        <v>0.72121716667154756</v>
      </c>
      <c r="DH16" s="62">
        <f t="shared" si="71"/>
        <v>2.777603449306567E-2</v>
      </c>
      <c r="DI16" s="113">
        <f t="shared" si="72"/>
        <v>0</v>
      </c>
      <c r="DJ16" s="113">
        <f t="shared" si="73"/>
        <v>0.15661430139838922</v>
      </c>
      <c r="DK16" s="113">
        <f t="shared" si="74"/>
        <v>1.2448107594638638</v>
      </c>
      <c r="DL16" s="113">
        <f t="shared" si="75"/>
        <v>79.316841893625963</v>
      </c>
      <c r="DM16" s="113">
        <f t="shared" si="76"/>
        <v>19.253957011018706</v>
      </c>
      <c r="DN16" s="113"/>
      <c r="DO16" s="113">
        <f t="shared" si="77"/>
        <v>0.15661430139838922</v>
      </c>
      <c r="DP16" s="113">
        <f t="shared" si="78"/>
        <v>1.4014250608622529</v>
      </c>
      <c r="DQ16" s="113">
        <f t="shared" si="79"/>
        <v>79.003613290829179</v>
      </c>
      <c r="DR16" s="113">
        <f t="shared" si="80"/>
        <v>19.410571312417094</v>
      </c>
    </row>
    <row r="17" spans="1:122" x14ac:dyDescent="0.25">
      <c r="A17" s="78">
        <f t="shared" si="2"/>
        <v>10</v>
      </c>
      <c r="B17" s="82" t="str">
        <f t="shared" si="3"/>
        <v xml:space="preserve">10 semi </v>
      </c>
      <c r="F17" s="80" t="str">
        <f t="shared" si="1"/>
        <v xml:space="preserve">10 Quant </v>
      </c>
      <c r="K17" s="62">
        <v>120</v>
      </c>
      <c r="L17" s="62">
        <f t="shared" si="82"/>
        <v>40.61</v>
      </c>
      <c r="M17" s="62" t="e">
        <f t="shared" si="82"/>
        <v>#N/A</v>
      </c>
      <c r="N17" s="62">
        <f t="shared" si="82"/>
        <v>0.71020000000000005</v>
      </c>
      <c r="O17" s="62">
        <f t="shared" si="82"/>
        <v>10.11</v>
      </c>
      <c r="P17" s="62">
        <f t="shared" si="6"/>
        <v>0.14430000000000001</v>
      </c>
      <c r="Q17" s="62">
        <f t="shared" si="82"/>
        <v>46.51</v>
      </c>
      <c r="R17" s="62">
        <f t="shared" si="82"/>
        <v>0.72299999999999998</v>
      </c>
      <c r="S17" s="62">
        <f t="shared" si="82"/>
        <v>0.113</v>
      </c>
      <c r="T17" s="62" t="e">
        <f t="shared" si="82"/>
        <v>#N/A</v>
      </c>
      <c r="U17" s="62" t="e">
        <f t="shared" si="82"/>
        <v>#N/A</v>
      </c>
      <c r="V17" s="62">
        <f t="shared" si="82"/>
        <v>0.50760000000000005</v>
      </c>
      <c r="W17" s="62">
        <f t="shared" si="82"/>
        <v>0.57130000000000003</v>
      </c>
      <c r="X17" s="62">
        <f t="shared" si="82"/>
        <v>15</v>
      </c>
      <c r="AA17" s="62">
        <f t="shared" si="83"/>
        <v>43.25</v>
      </c>
      <c r="AB17" s="62">
        <f t="shared" si="83"/>
        <v>1.4E-2</v>
      </c>
      <c r="AC17" s="62">
        <f t="shared" si="83"/>
        <v>1.4999999999999999E-2</v>
      </c>
      <c r="AD17" s="62">
        <f t="shared" si="83"/>
        <v>8.6020000000000003</v>
      </c>
      <c r="AE17" s="62">
        <f t="shared" si="83"/>
        <v>0.112</v>
      </c>
      <c r="AF17" s="62">
        <f t="shared" si="83"/>
        <v>47.338999999999999</v>
      </c>
      <c r="AG17" s="62">
        <f t="shared" si="83"/>
        <v>0.67200000000000004</v>
      </c>
      <c r="AH17" s="62">
        <f t="shared" si="83"/>
        <v>-1.2999999999999999E-2</v>
      </c>
      <c r="AI17" s="62">
        <f t="shared" si="83"/>
        <v>3.0000000000000001E-3</v>
      </c>
      <c r="AJ17" s="62">
        <f t="shared" si="83"/>
        <v>5.0000000000000001E-3</v>
      </c>
      <c r="AK17" s="62" t="e">
        <f t="shared" si="83"/>
        <v>#N/A</v>
      </c>
      <c r="AL17" s="62" t="e">
        <f t="shared" si="83"/>
        <v>#N/A</v>
      </c>
      <c r="AM17" s="62">
        <f t="shared" si="83"/>
        <v>15</v>
      </c>
      <c r="AO17" s="62">
        <f t="shared" si="11"/>
        <v>0.71981359740367812</v>
      </c>
      <c r="AP17" s="62">
        <f t="shared" si="12"/>
        <v>1.7528483786152498E-4</v>
      </c>
      <c r="AQ17" s="62">
        <f t="shared" si="13"/>
        <v>1.4711651628089448E-4</v>
      </c>
      <c r="AR17" s="62">
        <f t="shared" si="14"/>
        <v>0.10772698810269256</v>
      </c>
      <c r="AS17" s="62">
        <f t="shared" si="15"/>
        <v>1.5787989850577955E-3</v>
      </c>
      <c r="AT17" s="62">
        <f t="shared" si="16"/>
        <v>1.1745367751411755</v>
      </c>
      <c r="AU17" s="62">
        <f t="shared" si="17"/>
        <v>1.1982881597717548E-2</v>
      </c>
      <c r="AV17"/>
      <c r="AW17" s="62">
        <f t="shared" si="18"/>
        <v>6.3694267515923561E-5</v>
      </c>
      <c r="AX17" s="62">
        <f t="shared" si="19"/>
        <v>7.0452303790333949E-5</v>
      </c>
      <c r="BB17" s="62">
        <f t="shared" si="20"/>
        <v>1.7528483786152498E-4</v>
      </c>
      <c r="BC17" s="62">
        <f t="shared" si="21"/>
        <v>0.10755170326483103</v>
      </c>
      <c r="BD17" s="62">
        <f t="shared" si="22"/>
        <v>0</v>
      </c>
      <c r="BE17" s="62">
        <f t="shared" si="23"/>
        <v>1.4711651628089448E-4</v>
      </c>
      <c r="BF17" s="62">
        <f t="shared" si="24"/>
        <v>7.355825814044724E-5</v>
      </c>
      <c r="BG17" s="62">
        <f t="shared" si="25"/>
        <v>1.19093233395771E-2</v>
      </c>
      <c r="BH17" s="62">
        <f t="shared" si="26"/>
        <v>1.2717579540514872</v>
      </c>
      <c r="BI17" s="62">
        <f t="shared" si="27"/>
        <v>0.69584783420824303</v>
      </c>
      <c r="BJ17" s="62">
        <f t="shared" si="28"/>
        <v>1.8276380144209723</v>
      </c>
      <c r="BK17" s="62">
        <f t="shared" si="29"/>
        <v>0.57591011984324414</v>
      </c>
      <c r="BL17" s="62">
        <f t="shared" si="30"/>
        <v>0.11993771436499889</v>
      </c>
      <c r="BM17" s="62">
        <f t="shared" si="31"/>
        <v>0.70800600064382213</v>
      </c>
      <c r="BN17" s="62">
        <f t="shared" si="32"/>
        <v>2.4757535628530052E-2</v>
      </c>
      <c r="BO17" s="62">
        <f t="shared" si="33"/>
        <v>0</v>
      </c>
      <c r="BP17" s="62">
        <f t="shared" si="34"/>
        <v>1.0389496427086404E-2</v>
      </c>
      <c r="BQ17" s="62">
        <f t="shared" si="35"/>
        <v>1.6820935597646642</v>
      </c>
      <c r="BR17" s="62">
        <f t="shared" si="36"/>
        <v>81.342547848399988</v>
      </c>
      <c r="BS17" s="62">
        <f t="shared" si="37"/>
        <v>16.940211559779726</v>
      </c>
      <c r="BU17" s="62">
        <f t="shared" si="38"/>
        <v>46.707300000000004</v>
      </c>
      <c r="BV17" s="62">
        <f t="shared" si="39"/>
        <v>1.4E-2</v>
      </c>
      <c r="BW17" s="62">
        <f t="shared" si="40"/>
        <v>-0.59036300000000008</v>
      </c>
      <c r="BX17" s="62">
        <f t="shared" si="41"/>
        <v>8.6020000000000003</v>
      </c>
      <c r="BY17" s="62">
        <f t="shared" si="42"/>
        <v>0.112</v>
      </c>
      <c r="BZ17" s="62">
        <f t="shared" si="43"/>
        <v>47.3111575</v>
      </c>
      <c r="CA17" s="62">
        <f t="shared" si="44"/>
        <v>0.67892079999999999</v>
      </c>
      <c r="CB17" s="62">
        <f t="shared" si="45"/>
        <v>-1.2999999999999999E-2</v>
      </c>
      <c r="CC17" s="62">
        <f t="shared" si="46"/>
        <v>3.0000000000000001E-3</v>
      </c>
      <c r="CD17" s="62">
        <f t="shared" si="47"/>
        <v>5.0000000000000001E-3</v>
      </c>
      <c r="CG17" s="62">
        <f t="shared" si="48"/>
        <v>15</v>
      </c>
      <c r="CI17" s="62">
        <f t="shared" si="49"/>
        <v>0.77735374885578767</v>
      </c>
      <c r="CJ17" s="62">
        <f t="shared" si="50"/>
        <v>1.7528483786152498E-4</v>
      </c>
      <c r="CK17"/>
      <c r="CL17" s="62">
        <f t="shared" si="52"/>
        <v>0.10772698810269256</v>
      </c>
      <c r="CM17" s="62">
        <f t="shared" si="53"/>
        <v>1.5787989850577955E-3</v>
      </c>
      <c r="CN17" s="62">
        <f t="shared" si="54"/>
        <v>1.1738459696708052</v>
      </c>
      <c r="CO17" s="62">
        <f t="shared" si="55"/>
        <v>1.2106291012838801E-2</v>
      </c>
      <c r="CP17" s="62">
        <f t="shared" si="56"/>
        <v>0</v>
      </c>
      <c r="CQ17" s="62">
        <f t="shared" si="57"/>
        <v>6.3694267515923561E-5</v>
      </c>
      <c r="CR17" s="62">
        <f t="shared" si="58"/>
        <v>7.0452303790333949E-5</v>
      </c>
      <c r="CV17" s="62">
        <f t="shared" si="59"/>
        <v>1.7528483786152498E-4</v>
      </c>
      <c r="CW17" s="62">
        <f t="shared" si="60"/>
        <v>0.10755170326483103</v>
      </c>
      <c r="CX17" s="62">
        <f t="shared" si="61"/>
        <v>0</v>
      </c>
      <c r="CY17" s="62">
        <f t="shared" si="62"/>
        <v>0</v>
      </c>
      <c r="CZ17" s="62">
        <f t="shared" si="63"/>
        <v>0</v>
      </c>
      <c r="DA17" s="62">
        <f t="shared" si="64"/>
        <v>1.2106291012838801E-2</v>
      </c>
      <c r="DB17" s="62">
        <f t="shared" si="65"/>
        <v>1.2708701809078551</v>
      </c>
      <c r="DC17" s="62">
        <f t="shared" si="66"/>
        <v>0.72892858480443257</v>
      </c>
      <c r="DD17" s="62">
        <f t="shared" si="67"/>
        <v>1.743476943284948</v>
      </c>
      <c r="DE17" s="62">
        <f t="shared" si="68"/>
        <v>0.54194159610342252</v>
      </c>
      <c r="DF17" s="62">
        <f t="shared" si="69"/>
        <v>0.18698698870101005</v>
      </c>
      <c r="DG17" s="62">
        <f t="shared" si="70"/>
        <v>0.7412101606551329</v>
      </c>
      <c r="DH17" s="62">
        <f t="shared" si="71"/>
        <v>2.3648466678680726E-2</v>
      </c>
      <c r="DI17" s="113">
        <f t="shared" si="72"/>
        <v>0</v>
      </c>
      <c r="DJ17" s="113">
        <f t="shared" si="73"/>
        <v>0</v>
      </c>
      <c r="DK17" s="113">
        <f t="shared" si="74"/>
        <v>1.6333142279294204</v>
      </c>
      <c r="DL17" s="113">
        <f t="shared" si="75"/>
        <v>73.115780769170385</v>
      </c>
      <c r="DM17" s="113">
        <f t="shared" si="76"/>
        <v>25.227256536221521</v>
      </c>
      <c r="DN17" s="113"/>
      <c r="DO17" s="113">
        <f t="shared" si="77"/>
        <v>0</v>
      </c>
      <c r="DP17" s="113">
        <f t="shared" si="78"/>
        <v>1.6333142279294204</v>
      </c>
      <c r="DQ17" s="113">
        <f t="shared" si="79"/>
        <v>73.115780769170385</v>
      </c>
      <c r="DR17" s="113">
        <f t="shared" si="80"/>
        <v>25.227256536221521</v>
      </c>
    </row>
    <row r="18" spans="1:122" x14ac:dyDescent="0.25">
      <c r="A18" s="78">
        <v>20</v>
      </c>
      <c r="B18" s="82" t="str">
        <f t="shared" si="3"/>
        <v>20 semi Simi-Quantification of sample: CMIB 8A 20</v>
      </c>
      <c r="C18" s="52" t="s">
        <v>94</v>
      </c>
      <c r="D18" s="52"/>
      <c r="E18" s="52"/>
      <c r="F18" s="80" t="str">
        <f t="shared" si="1"/>
        <v>20 Quant Quantification of sample: CMIB 8A 20</v>
      </c>
      <c r="G18" s="52" t="s">
        <v>301</v>
      </c>
      <c r="H18" s="52"/>
      <c r="I18" s="52"/>
      <c r="K18" s="62">
        <v>130</v>
      </c>
      <c r="L18" s="62">
        <f t="shared" si="82"/>
        <v>39.72</v>
      </c>
      <c r="M18" s="62" t="e">
        <f t="shared" si="82"/>
        <v>#N/A</v>
      </c>
      <c r="N18" s="62">
        <f t="shared" si="82"/>
        <v>0.70330000000000004</v>
      </c>
      <c r="O18" s="62">
        <f t="shared" si="82"/>
        <v>11.22</v>
      </c>
      <c r="P18" s="62">
        <f t="shared" si="6"/>
        <v>0.14499999999999999</v>
      </c>
      <c r="Q18" s="62">
        <f t="shared" si="82"/>
        <v>45.04</v>
      </c>
      <c r="R18" s="62">
        <f t="shared" si="82"/>
        <v>2.125</v>
      </c>
      <c r="S18" s="62" t="e">
        <f t="shared" si="82"/>
        <v>#N/A</v>
      </c>
      <c r="T18" s="62" t="e">
        <f t="shared" si="82"/>
        <v>#N/A</v>
      </c>
      <c r="U18" s="62" t="e">
        <f t="shared" si="82"/>
        <v>#N/A</v>
      </c>
      <c r="V18" s="62">
        <f t="shared" si="82"/>
        <v>0.54579999999999995</v>
      </c>
      <c r="W18" s="62">
        <f t="shared" si="82"/>
        <v>0.50509999999999999</v>
      </c>
      <c r="X18" s="62">
        <f t="shared" si="82"/>
        <v>14</v>
      </c>
      <c r="AA18" s="62">
        <f t="shared" si="83"/>
        <v>42.853999999999999</v>
      </c>
      <c r="AB18" s="62">
        <f t="shared" si="83"/>
        <v>0.01</v>
      </c>
      <c r="AC18" s="62">
        <f t="shared" si="83"/>
        <v>6.0000000000000001E-3</v>
      </c>
      <c r="AD18" s="62">
        <f t="shared" si="83"/>
        <v>9.5069999999999997</v>
      </c>
      <c r="AE18" s="62">
        <f t="shared" si="83"/>
        <v>0.13200000000000001</v>
      </c>
      <c r="AF18" s="62">
        <f t="shared" si="83"/>
        <v>45.575000000000003</v>
      </c>
      <c r="AG18" s="62">
        <f t="shared" si="83"/>
        <v>1.9139999999999999</v>
      </c>
      <c r="AH18" s="62">
        <f t="shared" si="83"/>
        <v>-4.0000000000000001E-3</v>
      </c>
      <c r="AI18" s="62">
        <f t="shared" si="83"/>
        <v>3.0000000000000001E-3</v>
      </c>
      <c r="AJ18" s="62">
        <f t="shared" si="83"/>
        <v>3.0000000000000001E-3</v>
      </c>
      <c r="AK18" s="62" t="e">
        <f t="shared" si="83"/>
        <v>#N/A</v>
      </c>
      <c r="AL18" s="62" t="e">
        <f t="shared" si="83"/>
        <v>#N/A</v>
      </c>
      <c r="AM18" s="62">
        <f t="shared" si="83"/>
        <v>14</v>
      </c>
      <c r="AO18" s="62">
        <f t="shared" si="11"/>
        <v>0.71322293417658311</v>
      </c>
      <c r="AP18" s="62">
        <f t="shared" si="12"/>
        <v>1.2520345561537499E-4</v>
      </c>
      <c r="AQ18" s="62">
        <f t="shared" si="13"/>
        <v>5.8846606512357792E-5</v>
      </c>
      <c r="AR18" s="62">
        <f t="shared" si="14"/>
        <v>0.11906073888541015</v>
      </c>
      <c r="AS18" s="62">
        <f t="shared" si="15"/>
        <v>1.8607273752466874E-3</v>
      </c>
      <c r="AT18" s="62">
        <f t="shared" si="16"/>
        <v>1.1307698415061382</v>
      </c>
      <c r="AU18" s="62">
        <f t="shared" si="17"/>
        <v>3.4129814550641943E-2</v>
      </c>
      <c r="AV18"/>
      <c r="AW18" s="62">
        <f t="shared" si="18"/>
        <v>6.3694267515923561E-5</v>
      </c>
      <c r="AX18" s="62">
        <f t="shared" si="19"/>
        <v>4.2271382274200368E-5</v>
      </c>
      <c r="BB18" s="62">
        <f t="shared" si="20"/>
        <v>1.2520345561537499E-4</v>
      </c>
      <c r="BC18" s="62">
        <f t="shared" si="21"/>
        <v>0.11893553542979478</v>
      </c>
      <c r="BD18" s="62">
        <f t="shared" si="22"/>
        <v>0</v>
      </c>
      <c r="BE18" s="62">
        <f t="shared" si="23"/>
        <v>5.8846606512357792E-5</v>
      </c>
      <c r="BF18" s="62">
        <f t="shared" si="24"/>
        <v>2.9423303256178896E-5</v>
      </c>
      <c r="BG18" s="62">
        <f t="shared" si="25"/>
        <v>3.4100391247385765E-2</v>
      </c>
      <c r="BH18" s="62">
        <f t="shared" si="26"/>
        <v>1.2174657130637938</v>
      </c>
      <c r="BI18" s="62">
        <f t="shared" si="27"/>
        <v>0.6449633050752992</v>
      </c>
      <c r="BJ18" s="62">
        <f t="shared" si="28"/>
        <v>1.8876511322169798</v>
      </c>
      <c r="BK18" s="62">
        <f t="shared" si="29"/>
        <v>0.57250240798849472</v>
      </c>
      <c r="BL18" s="62">
        <f t="shared" si="30"/>
        <v>7.2460897086804477E-2</v>
      </c>
      <c r="BM18" s="62">
        <f t="shared" si="31"/>
        <v>0.6792183230815565</v>
      </c>
      <c r="BN18" s="62">
        <f t="shared" si="32"/>
        <v>1.8433462608508179E-2</v>
      </c>
      <c r="BO18" s="62">
        <f t="shared" si="33"/>
        <v>0</v>
      </c>
      <c r="BP18" s="62">
        <f t="shared" si="34"/>
        <v>4.3319360294474737E-3</v>
      </c>
      <c r="BQ18" s="62">
        <f t="shared" si="35"/>
        <v>5.0205346482225552</v>
      </c>
      <c r="BR18" s="62">
        <f t="shared" si="36"/>
        <v>84.288422224992303</v>
      </c>
      <c r="BS18" s="62">
        <f t="shared" si="37"/>
        <v>10.668277728147183</v>
      </c>
      <c r="BU18" s="62">
        <f t="shared" si="38"/>
        <v>46.230515999999994</v>
      </c>
      <c r="BV18" s="62">
        <f t="shared" si="39"/>
        <v>0.01</v>
      </c>
      <c r="BW18" s="62">
        <f t="shared" si="40"/>
        <v>-0.59878520000000002</v>
      </c>
      <c r="BX18" s="62">
        <f t="shared" si="41"/>
        <v>9.5069999999999997</v>
      </c>
      <c r="BY18" s="62">
        <f t="shared" si="42"/>
        <v>0.13200000000000001</v>
      </c>
      <c r="BZ18" s="62">
        <f t="shared" si="43"/>
        <v>45.560387500000004</v>
      </c>
      <c r="CA18" s="62">
        <f t="shared" si="44"/>
        <v>1.8791896000000001</v>
      </c>
      <c r="CB18" s="62">
        <f t="shared" si="45"/>
        <v>-4.0000000000000001E-3</v>
      </c>
      <c r="CC18" s="62">
        <f t="shared" si="46"/>
        <v>3.0000000000000001E-3</v>
      </c>
      <c r="CD18" s="62">
        <f t="shared" si="47"/>
        <v>3.0000000000000001E-3</v>
      </c>
      <c r="CG18" s="62">
        <f t="shared" si="48"/>
        <v>14</v>
      </c>
      <c r="CI18" s="62">
        <f t="shared" si="49"/>
        <v>0.76941859033036519</v>
      </c>
      <c r="CJ18" s="62">
        <f t="shared" si="50"/>
        <v>1.2520345561537499E-4</v>
      </c>
      <c r="CK18"/>
      <c r="CL18" s="62">
        <f t="shared" si="52"/>
        <v>0.11906073888541015</v>
      </c>
      <c r="CM18" s="62">
        <f t="shared" si="53"/>
        <v>1.8607273752466874E-3</v>
      </c>
      <c r="CN18" s="62">
        <f t="shared" si="54"/>
        <v>1.1304072880380307</v>
      </c>
      <c r="CO18" s="62">
        <f t="shared" si="55"/>
        <v>3.3509087018544936E-2</v>
      </c>
      <c r="CP18" s="62">
        <f t="shared" si="56"/>
        <v>0</v>
      </c>
      <c r="CQ18" s="62">
        <f t="shared" si="57"/>
        <v>6.3694267515923561E-5</v>
      </c>
      <c r="CR18" s="62">
        <f t="shared" si="58"/>
        <v>4.2271382274200368E-5</v>
      </c>
      <c r="CV18" s="62">
        <f t="shared" si="59"/>
        <v>1.2520345561537499E-4</v>
      </c>
      <c r="CW18" s="62">
        <f t="shared" si="60"/>
        <v>0.11893553542979478</v>
      </c>
      <c r="CX18" s="62">
        <f t="shared" si="61"/>
        <v>0</v>
      </c>
      <c r="CY18" s="62">
        <f t="shared" si="62"/>
        <v>0</v>
      </c>
      <c r="CZ18" s="62">
        <f t="shared" si="63"/>
        <v>0</v>
      </c>
      <c r="DA18" s="62">
        <f t="shared" si="64"/>
        <v>3.3509087018544936E-2</v>
      </c>
      <c r="DB18" s="62">
        <f t="shared" si="65"/>
        <v>1.2176944638245271</v>
      </c>
      <c r="DC18" s="62">
        <f t="shared" si="66"/>
        <v>0.63538224225618545</v>
      </c>
      <c r="DD18" s="62">
        <f t="shared" si="67"/>
        <v>1.9164754424055086</v>
      </c>
      <c r="DE18" s="62">
        <f t="shared" si="68"/>
        <v>0.58231222156834161</v>
      </c>
      <c r="DF18" s="62">
        <f t="shared" si="69"/>
        <v>5.3070020687843833E-2</v>
      </c>
      <c r="DG18" s="62">
        <f t="shared" si="70"/>
        <v>0.66901653273034578</v>
      </c>
      <c r="DH18" s="62">
        <f t="shared" si="71"/>
        <v>1.8714553301755185E-2</v>
      </c>
      <c r="DI18" s="113">
        <f t="shared" si="72"/>
        <v>0</v>
      </c>
      <c r="DJ18" s="113">
        <f t="shared" si="73"/>
        <v>0</v>
      </c>
      <c r="DK18" s="113">
        <f t="shared" si="74"/>
        <v>5.0087083620773738</v>
      </c>
      <c r="DL18" s="113">
        <f t="shared" si="75"/>
        <v>87.040034600019183</v>
      </c>
      <c r="DM18" s="113">
        <f t="shared" si="76"/>
        <v>7.9325424846016874</v>
      </c>
      <c r="DN18" s="113"/>
      <c r="DO18" s="113">
        <f t="shared" si="77"/>
        <v>0</v>
      </c>
      <c r="DP18" s="113">
        <f t="shared" si="78"/>
        <v>5.0087083620773738</v>
      </c>
      <c r="DQ18" s="113">
        <f t="shared" si="79"/>
        <v>87.040034600019183</v>
      </c>
      <c r="DR18" s="113">
        <f t="shared" si="80"/>
        <v>7.9325424846016874</v>
      </c>
    </row>
    <row r="19" spans="1:122" x14ac:dyDescent="0.25">
      <c r="A19" s="78">
        <f t="shared" si="2"/>
        <v>20</v>
      </c>
      <c r="B19" s="82" t="str">
        <f t="shared" si="3"/>
        <v>20 semi Elements</v>
      </c>
      <c r="C19" s="2" t="s">
        <v>0</v>
      </c>
      <c r="D19" s="3" t="s">
        <v>1</v>
      </c>
      <c r="E19" s="2" t="s">
        <v>2</v>
      </c>
      <c r="F19" s="80" t="str">
        <f t="shared" si="1"/>
        <v>20 Quant Elements</v>
      </c>
      <c r="G19" s="2" t="s">
        <v>0</v>
      </c>
      <c r="H19" s="3" t="s">
        <v>1</v>
      </c>
      <c r="I19" s="2" t="s">
        <v>2</v>
      </c>
      <c r="K19" s="62">
        <v>140</v>
      </c>
      <c r="L19" s="62">
        <f t="shared" si="82"/>
        <v>38.69</v>
      </c>
      <c r="M19" s="62" t="e">
        <f t="shared" si="82"/>
        <v>#N/A</v>
      </c>
      <c r="N19" s="62">
        <f t="shared" si="82"/>
        <v>1.103</v>
      </c>
      <c r="O19" s="62">
        <f t="shared" si="82"/>
        <v>12.58</v>
      </c>
      <c r="P19" s="62">
        <f t="shared" si="6"/>
        <v>0.14560000000000001</v>
      </c>
      <c r="Q19" s="62">
        <f t="shared" si="82"/>
        <v>45.61</v>
      </c>
      <c r="R19" s="62">
        <f t="shared" si="82"/>
        <v>0.66259999999999997</v>
      </c>
      <c r="S19" s="62" t="e">
        <f t="shared" si="82"/>
        <v>#N/A</v>
      </c>
      <c r="T19" s="62" t="e">
        <f t="shared" si="82"/>
        <v>#N/A</v>
      </c>
      <c r="U19" s="62" t="e">
        <f t="shared" si="82"/>
        <v>#N/A</v>
      </c>
      <c r="V19" s="62">
        <f t="shared" si="82"/>
        <v>0.73170000000000002</v>
      </c>
      <c r="W19" s="62">
        <f t="shared" si="82"/>
        <v>0.4839</v>
      </c>
      <c r="X19" s="62">
        <f t="shared" si="82"/>
        <v>15</v>
      </c>
      <c r="AA19" s="62">
        <f t="shared" si="83"/>
        <v>41.210999999999999</v>
      </c>
      <c r="AB19" s="62">
        <f t="shared" si="83"/>
        <v>1.2E-2</v>
      </c>
      <c r="AC19" s="62">
        <f t="shared" si="83"/>
        <v>0.379</v>
      </c>
      <c r="AD19" s="62">
        <f t="shared" si="83"/>
        <v>10.898999999999999</v>
      </c>
      <c r="AE19" s="62">
        <f t="shared" si="83"/>
        <v>0.14699999999999999</v>
      </c>
      <c r="AF19" s="62">
        <f t="shared" si="83"/>
        <v>46.774999999999999</v>
      </c>
      <c r="AG19" s="62">
        <f t="shared" si="83"/>
        <v>0.61599999999999999</v>
      </c>
      <c r="AH19" s="62">
        <f t="shared" si="83"/>
        <v>-4.7E-2</v>
      </c>
      <c r="AI19" s="62">
        <f t="shared" si="83"/>
        <v>3.0000000000000001E-3</v>
      </c>
      <c r="AJ19" s="62">
        <f t="shared" si="83"/>
        <v>5.0000000000000001E-3</v>
      </c>
      <c r="AK19" s="62" t="e">
        <f t="shared" si="83"/>
        <v>#N/A</v>
      </c>
      <c r="AL19" s="62" t="e">
        <f t="shared" si="83"/>
        <v>#N/A</v>
      </c>
      <c r="AM19" s="62">
        <f t="shared" si="83"/>
        <v>15</v>
      </c>
      <c r="AO19" s="62">
        <f t="shared" si="11"/>
        <v>0.68587833901972206</v>
      </c>
      <c r="AP19" s="62">
        <f t="shared" si="12"/>
        <v>1.5024414673844998E-4</v>
      </c>
      <c r="AQ19" s="62">
        <f t="shared" si="13"/>
        <v>3.7171439780306005E-3</v>
      </c>
      <c r="AR19" s="62">
        <f t="shared" si="14"/>
        <v>0.13649342517219787</v>
      </c>
      <c r="AS19" s="62">
        <f t="shared" si="15"/>
        <v>2.0721736678883562E-3</v>
      </c>
      <c r="AT19" s="62">
        <f t="shared" si="16"/>
        <v>1.1605432657476602</v>
      </c>
      <c r="AU19" s="62">
        <f t="shared" si="17"/>
        <v>1.0984308131241084E-2</v>
      </c>
      <c r="AV19"/>
      <c r="AW19" s="62">
        <f t="shared" si="18"/>
        <v>6.3694267515923561E-5</v>
      </c>
      <c r="AX19" s="62">
        <f t="shared" si="19"/>
        <v>7.0452303790333949E-5</v>
      </c>
      <c r="BB19" s="62">
        <f t="shared" si="20"/>
        <v>1.5024414673844998E-4</v>
      </c>
      <c r="BC19" s="62">
        <f t="shared" si="21"/>
        <v>0.13634318102545942</v>
      </c>
      <c r="BD19" s="62">
        <f t="shared" si="22"/>
        <v>0</v>
      </c>
      <c r="BE19" s="62">
        <f t="shared" si="23"/>
        <v>3.7171439780306005E-3</v>
      </c>
      <c r="BF19" s="62">
        <f t="shared" si="24"/>
        <v>1.8585719890153003E-3</v>
      </c>
      <c r="BG19" s="62">
        <f t="shared" si="25"/>
        <v>9.1257361422257838E-3</v>
      </c>
      <c r="BH19" s="62">
        <f t="shared" si="26"/>
        <v>1.2898328842987821</v>
      </c>
      <c r="BI19" s="62">
        <f t="shared" si="27"/>
        <v>0.66390972275723992</v>
      </c>
      <c r="BJ19" s="62">
        <f t="shared" si="28"/>
        <v>1.942783544338019</v>
      </c>
      <c r="BK19" s="62">
        <f t="shared" si="29"/>
        <v>0.62592316154154226</v>
      </c>
      <c r="BL19" s="62">
        <f t="shared" si="30"/>
        <v>3.7986561215697656E-2</v>
      </c>
      <c r="BM19" s="62">
        <f t="shared" si="31"/>
        <v>0.67504427503521947</v>
      </c>
      <c r="BN19" s="62">
        <f t="shared" si="32"/>
        <v>2.2256932218351341E-2</v>
      </c>
      <c r="BO19" s="62">
        <f t="shared" si="33"/>
        <v>0</v>
      </c>
      <c r="BP19" s="62">
        <f t="shared" si="34"/>
        <v>0.27532593901612334</v>
      </c>
      <c r="BQ19" s="62">
        <f t="shared" si="35"/>
        <v>1.3518722370839544</v>
      </c>
      <c r="BR19" s="77">
        <f t="shared" si="36"/>
        <v>92.723275300555002</v>
      </c>
      <c r="BS19" s="62">
        <f t="shared" si="37"/>
        <v>5.627269591126562</v>
      </c>
      <c r="BU19" s="62">
        <f t="shared" si="38"/>
        <v>44.252343999999994</v>
      </c>
      <c r="BV19" s="62">
        <f t="shared" si="39"/>
        <v>1.2E-2</v>
      </c>
      <c r="BW19" s="62">
        <f t="shared" si="40"/>
        <v>-0.24973180000000006</v>
      </c>
      <c r="BX19" s="62">
        <f t="shared" si="41"/>
        <v>10.898999999999999</v>
      </c>
      <c r="BY19" s="62">
        <f t="shared" si="42"/>
        <v>0.14699999999999999</v>
      </c>
      <c r="BZ19" s="62">
        <f t="shared" si="43"/>
        <v>46.7513875</v>
      </c>
      <c r="CA19" s="62">
        <f t="shared" si="44"/>
        <v>0.62480239999999998</v>
      </c>
      <c r="CB19" s="62">
        <f t="shared" si="45"/>
        <v>-4.7E-2</v>
      </c>
      <c r="CC19" s="62">
        <f t="shared" si="46"/>
        <v>3.0000000000000001E-3</v>
      </c>
      <c r="CD19" s="62">
        <f t="shared" si="47"/>
        <v>5.0000000000000001E-3</v>
      </c>
      <c r="CG19" s="62">
        <f t="shared" si="48"/>
        <v>15</v>
      </c>
      <c r="CI19" s="62">
        <f t="shared" si="49"/>
        <v>0.73649569776150436</v>
      </c>
      <c r="CJ19" s="62">
        <f t="shared" si="50"/>
        <v>1.5024414673844998E-4</v>
      </c>
      <c r="CK19"/>
      <c r="CL19" s="62">
        <f t="shared" si="52"/>
        <v>0.13649342517219787</v>
      </c>
      <c r="CM19" s="62">
        <f t="shared" si="53"/>
        <v>2.0721736678883562E-3</v>
      </c>
      <c r="CN19" s="62">
        <f t="shared" si="54"/>
        <v>1.1599574115977411</v>
      </c>
      <c r="CO19" s="62">
        <f t="shared" si="55"/>
        <v>1.1141269614835948E-2</v>
      </c>
      <c r="CP19" s="62">
        <f t="shared" si="56"/>
        <v>0</v>
      </c>
      <c r="CQ19" s="62">
        <f t="shared" si="57"/>
        <v>6.3694267515923561E-5</v>
      </c>
      <c r="CR19" s="62">
        <f t="shared" si="58"/>
        <v>7.0452303790333949E-5</v>
      </c>
      <c r="CV19" s="62">
        <f t="shared" si="59"/>
        <v>1.5024414673844998E-4</v>
      </c>
      <c r="CW19" s="62">
        <f t="shared" si="60"/>
        <v>0.13634318102545942</v>
      </c>
      <c r="CX19" s="62">
        <f t="shared" si="61"/>
        <v>0</v>
      </c>
      <c r="CY19" s="62">
        <f t="shared" si="62"/>
        <v>0</v>
      </c>
      <c r="CZ19" s="62">
        <f t="shared" si="63"/>
        <v>0</v>
      </c>
      <c r="DA19" s="62">
        <f t="shared" si="64"/>
        <v>1.1141269614835948E-2</v>
      </c>
      <c r="DB19" s="62">
        <f t="shared" si="65"/>
        <v>1.287231496676253</v>
      </c>
      <c r="DC19" s="62">
        <f t="shared" si="66"/>
        <v>0.69193061930216049</v>
      </c>
      <c r="DD19" s="62">
        <f t="shared" si="67"/>
        <v>1.8603476429103212</v>
      </c>
      <c r="DE19" s="62">
        <f t="shared" si="68"/>
        <v>0.59530087737409254</v>
      </c>
      <c r="DF19" s="62">
        <f t="shared" si="69"/>
        <v>9.6629741928067947E-2</v>
      </c>
      <c r="DG19" s="62">
        <f t="shared" si="70"/>
        <v>0.70322213306373493</v>
      </c>
      <c r="DH19" s="62">
        <f t="shared" si="71"/>
        <v>2.1365104946836612E-2</v>
      </c>
      <c r="DI19" s="113">
        <f t="shared" si="72"/>
        <v>0</v>
      </c>
      <c r="DJ19" s="113">
        <f t="shared" si="73"/>
        <v>0</v>
      </c>
      <c r="DK19" s="113">
        <f t="shared" si="74"/>
        <v>1.5843172578053917</v>
      </c>
      <c r="DL19" s="113">
        <f t="shared" si="75"/>
        <v>84.653319254975557</v>
      </c>
      <c r="DM19" s="113">
        <f t="shared" si="76"/>
        <v>13.74099838227221</v>
      </c>
      <c r="DN19" s="113"/>
      <c r="DO19" s="113">
        <f t="shared" si="77"/>
        <v>0</v>
      </c>
      <c r="DP19" s="113">
        <f t="shared" si="78"/>
        <v>1.5843172578053917</v>
      </c>
      <c r="DQ19" s="113">
        <f t="shared" si="79"/>
        <v>84.653319254975557</v>
      </c>
      <c r="DR19" s="113">
        <f t="shared" si="80"/>
        <v>13.74099838227221</v>
      </c>
    </row>
    <row r="20" spans="1:122" x14ac:dyDescent="0.25">
      <c r="A20" s="78">
        <f t="shared" si="2"/>
        <v>20</v>
      </c>
      <c r="B20" s="82" t="str">
        <f t="shared" si="3"/>
        <v>20 semi MgO</v>
      </c>
      <c r="C20" s="13" t="s">
        <v>3</v>
      </c>
      <c r="D20" s="5">
        <v>46.69</v>
      </c>
      <c r="E20" s="6">
        <f t="shared" ref="E20:E28" si="84">D20*(100-D$29)/100</f>
        <v>39.686499999999995</v>
      </c>
      <c r="F20" s="80" t="str">
        <f t="shared" si="1"/>
        <v>20 Quant SiO2</v>
      </c>
      <c r="G20" s="13" t="s">
        <v>5</v>
      </c>
      <c r="H20" s="5">
        <v>40.575000000000003</v>
      </c>
      <c r="I20" s="6">
        <f>H20*(100-H$30)/100</f>
        <v>34.488750000000003</v>
      </c>
      <c r="K20" s="62">
        <v>150</v>
      </c>
      <c r="L20" s="62">
        <f t="shared" si="82"/>
        <v>40.25</v>
      </c>
      <c r="M20" s="62" t="e">
        <f t="shared" si="82"/>
        <v>#N/A</v>
      </c>
      <c r="N20" s="62">
        <f t="shared" si="82"/>
        <v>1.377</v>
      </c>
      <c r="O20" s="62">
        <f t="shared" si="82"/>
        <v>10.93</v>
      </c>
      <c r="P20" s="62">
        <f t="shared" si="6"/>
        <v>0.15310000000000001</v>
      </c>
      <c r="Q20" s="62">
        <f t="shared" si="82"/>
        <v>45.19</v>
      </c>
      <c r="R20" s="62">
        <f t="shared" si="82"/>
        <v>0.97899999999999998</v>
      </c>
      <c r="S20" s="62" t="e">
        <f t="shared" si="82"/>
        <v>#N/A</v>
      </c>
      <c r="T20" s="62" t="e">
        <f t="shared" si="82"/>
        <v>#N/A</v>
      </c>
      <c r="U20" s="62" t="e">
        <f t="shared" si="82"/>
        <v>#N/A</v>
      </c>
      <c r="V20" s="62">
        <f t="shared" si="82"/>
        <v>0.58789999999999998</v>
      </c>
      <c r="W20" s="62">
        <f t="shared" si="82"/>
        <v>0.52969999999999995</v>
      </c>
      <c r="X20" s="62">
        <f t="shared" si="82"/>
        <v>13</v>
      </c>
      <c r="AA20" s="62">
        <f t="shared" si="83"/>
        <v>43.332000000000001</v>
      </c>
      <c r="AB20" s="62">
        <f t="shared" si="83"/>
        <v>5.0000000000000001E-3</v>
      </c>
      <c r="AC20" s="62">
        <f t="shared" si="83"/>
        <v>0.55500000000000005</v>
      </c>
      <c r="AD20" s="62">
        <f t="shared" si="83"/>
        <v>9.5060000000000002</v>
      </c>
      <c r="AE20" s="62">
        <f t="shared" si="83"/>
        <v>0.128</v>
      </c>
      <c r="AF20" s="62">
        <f t="shared" si="83"/>
        <v>45.621000000000002</v>
      </c>
      <c r="AG20" s="62">
        <f t="shared" si="83"/>
        <v>0.86799999999999999</v>
      </c>
      <c r="AH20" s="62">
        <f t="shared" si="83"/>
        <v>-2.3E-2</v>
      </c>
      <c r="AI20" s="62">
        <f t="shared" si="83"/>
        <v>6.0000000000000001E-3</v>
      </c>
      <c r="AJ20" s="62">
        <f t="shared" si="83"/>
        <v>4.0000000000000001E-3</v>
      </c>
      <c r="AK20" s="62" t="e">
        <f t="shared" si="83"/>
        <v>#N/A</v>
      </c>
      <c r="AL20" s="62" t="e">
        <f t="shared" si="83"/>
        <v>#N/A</v>
      </c>
      <c r="AM20" s="62">
        <f t="shared" si="83"/>
        <v>13</v>
      </c>
      <c r="AO20" s="62">
        <f t="shared" si="11"/>
        <v>0.72117833069817761</v>
      </c>
      <c r="AP20" s="62">
        <f t="shared" si="12"/>
        <v>6.2601727807687496E-5</v>
      </c>
      <c r="AQ20" s="62">
        <f t="shared" si="13"/>
        <v>5.4433111023930959E-3</v>
      </c>
      <c r="AR20" s="62">
        <f t="shared" si="14"/>
        <v>0.11904821540388229</v>
      </c>
      <c r="AS20" s="62">
        <f t="shared" si="15"/>
        <v>1.804341697208909E-3</v>
      </c>
      <c r="AT20" s="62">
        <f t="shared" si="16"/>
        <v>1.1319111561020634</v>
      </c>
      <c r="AU20" s="62">
        <f t="shared" si="17"/>
        <v>1.5477888730385164E-2</v>
      </c>
      <c r="AV20"/>
      <c r="AW20" s="62">
        <f t="shared" si="18"/>
        <v>1.2738853503184712E-4</v>
      </c>
      <c r="AX20" s="62">
        <f t="shared" si="19"/>
        <v>5.6361843032267155E-5</v>
      </c>
      <c r="BB20" s="62">
        <f t="shared" si="20"/>
        <v>6.2601727807687496E-5</v>
      </c>
      <c r="BC20" s="62">
        <f t="shared" si="21"/>
        <v>0.1189856136760746</v>
      </c>
      <c r="BD20" s="62">
        <f t="shared" si="22"/>
        <v>0</v>
      </c>
      <c r="BE20" s="62">
        <f t="shared" si="23"/>
        <v>5.4433111023930959E-3</v>
      </c>
      <c r="BF20" s="62">
        <f t="shared" si="24"/>
        <v>2.7216555511965479E-3</v>
      </c>
      <c r="BG20" s="62">
        <f t="shared" si="25"/>
        <v>1.2756233179188616E-2</v>
      </c>
      <c r="BH20" s="62">
        <f t="shared" si="26"/>
        <v>1.2399448782961582</v>
      </c>
      <c r="BI20" s="62">
        <f t="shared" si="27"/>
        <v>0.69022255323740733</v>
      </c>
      <c r="BJ20" s="62">
        <f t="shared" si="28"/>
        <v>1.7964421366417878</v>
      </c>
      <c r="BK20" s="62">
        <f t="shared" si="29"/>
        <v>0.54972232505875085</v>
      </c>
      <c r="BL20" s="62">
        <f t="shared" si="30"/>
        <v>0.14050022817865648</v>
      </c>
      <c r="BM20" s="62">
        <f t="shared" si="31"/>
        <v>0.70576304369560017</v>
      </c>
      <c r="BN20" s="62">
        <f t="shared" si="32"/>
        <v>8.8700773392560925E-3</v>
      </c>
      <c r="BO20" s="62">
        <f t="shared" si="33"/>
        <v>0</v>
      </c>
      <c r="BP20" s="62">
        <f t="shared" si="34"/>
        <v>0.38563305000288656</v>
      </c>
      <c r="BQ20" s="62">
        <f t="shared" si="35"/>
        <v>1.8074385295655204</v>
      </c>
      <c r="BR20" s="62">
        <f t="shared" si="36"/>
        <v>77.890494546190695</v>
      </c>
      <c r="BS20" s="62">
        <f t="shared" si="37"/>
        <v>19.907563796901652</v>
      </c>
      <c r="BU20" s="62">
        <f t="shared" si="38"/>
        <v>46.806027999999998</v>
      </c>
      <c r="BV20" s="62">
        <f t="shared" si="39"/>
        <v>5.0000000000000001E-3</v>
      </c>
      <c r="BW20" s="62">
        <f t="shared" si="40"/>
        <v>-8.5030999999999968E-2</v>
      </c>
      <c r="BX20" s="62">
        <f t="shared" si="41"/>
        <v>9.5060000000000002</v>
      </c>
      <c r="BY20" s="62">
        <f t="shared" si="42"/>
        <v>0.128</v>
      </c>
      <c r="BZ20" s="62">
        <f t="shared" si="43"/>
        <v>45.606042500000001</v>
      </c>
      <c r="CA20" s="62">
        <f t="shared" si="44"/>
        <v>0.86833519999999997</v>
      </c>
      <c r="CB20" s="62">
        <f t="shared" si="45"/>
        <v>-2.3E-2</v>
      </c>
      <c r="CC20" s="62">
        <f t="shared" si="46"/>
        <v>6.0000000000000001E-3</v>
      </c>
      <c r="CD20" s="62">
        <f t="shared" si="47"/>
        <v>4.0000000000000001E-3</v>
      </c>
      <c r="CG20" s="62">
        <f t="shared" si="48"/>
        <v>13</v>
      </c>
      <c r="CI20" s="62">
        <f t="shared" si="49"/>
        <v>0.77899688774236497</v>
      </c>
      <c r="CJ20" s="62">
        <f t="shared" si="50"/>
        <v>6.2601727807687496E-5</v>
      </c>
      <c r="CK20"/>
      <c r="CL20" s="62">
        <f t="shared" si="52"/>
        <v>0.11904821540388229</v>
      </c>
      <c r="CM20" s="62">
        <f t="shared" si="53"/>
        <v>1.804341697208909E-3</v>
      </c>
      <c r="CN20" s="62">
        <f t="shared" si="54"/>
        <v>1.1315400427744862</v>
      </c>
      <c r="CO20" s="62">
        <f t="shared" si="55"/>
        <v>1.5483865905848788E-2</v>
      </c>
      <c r="CP20" s="62">
        <f t="shared" si="56"/>
        <v>0</v>
      </c>
      <c r="CQ20" s="62">
        <f t="shared" si="57"/>
        <v>1.2738853503184712E-4</v>
      </c>
      <c r="CR20" s="62">
        <f t="shared" si="58"/>
        <v>5.6361843032267155E-5</v>
      </c>
      <c r="CV20" s="62">
        <f t="shared" si="59"/>
        <v>6.2601727807687496E-5</v>
      </c>
      <c r="CW20" s="62">
        <f t="shared" si="60"/>
        <v>0.1189856136760746</v>
      </c>
      <c r="CX20" s="62">
        <f t="shared" si="61"/>
        <v>0</v>
      </c>
      <c r="CY20" s="62">
        <f t="shared" si="62"/>
        <v>0</v>
      </c>
      <c r="CZ20" s="62">
        <f t="shared" si="63"/>
        <v>0</v>
      </c>
      <c r="DA20" s="62">
        <f t="shared" si="64"/>
        <v>1.5483865905848788E-2</v>
      </c>
      <c r="DB20" s="62">
        <f t="shared" si="65"/>
        <v>1.2368461322419209</v>
      </c>
      <c r="DC20" s="62">
        <f t="shared" si="66"/>
        <v>0.71706142411896989</v>
      </c>
      <c r="DD20" s="62">
        <f t="shared" si="67"/>
        <v>1.724881705582745</v>
      </c>
      <c r="DE20" s="62">
        <f t="shared" si="68"/>
        <v>0.51978470812295097</v>
      </c>
      <c r="DF20" s="62">
        <f t="shared" si="69"/>
        <v>0.19727671599601893</v>
      </c>
      <c r="DG20" s="62">
        <f t="shared" si="70"/>
        <v>0.73260789175262642</v>
      </c>
      <c r="DH20" s="62">
        <f t="shared" si="71"/>
        <v>8.5450523414270976E-3</v>
      </c>
      <c r="DI20" s="113">
        <f t="shared" si="72"/>
        <v>0</v>
      </c>
      <c r="DJ20" s="113">
        <f t="shared" si="73"/>
        <v>0</v>
      </c>
      <c r="DK20" s="113">
        <f t="shared" si="74"/>
        <v>2.1135270422499208</v>
      </c>
      <c r="DL20" s="113">
        <f t="shared" si="75"/>
        <v>70.949919318977578</v>
      </c>
      <c r="DM20" s="113">
        <f t="shared" si="76"/>
        <v>26.928008586431073</v>
      </c>
      <c r="DN20" s="113"/>
      <c r="DO20" s="113">
        <f t="shared" si="77"/>
        <v>0</v>
      </c>
      <c r="DP20" s="113">
        <f t="shared" si="78"/>
        <v>2.1135270422499208</v>
      </c>
      <c r="DQ20" s="113">
        <f t="shared" si="79"/>
        <v>70.949919318977578</v>
      </c>
      <c r="DR20" s="113">
        <f t="shared" si="80"/>
        <v>26.928008586431073</v>
      </c>
    </row>
    <row r="21" spans="1:122" x14ac:dyDescent="0.25">
      <c r="A21" s="78">
        <f t="shared" si="2"/>
        <v>20</v>
      </c>
      <c r="B21" s="82" t="str">
        <f t="shared" si="3"/>
        <v>20 semi Al2O3</v>
      </c>
      <c r="C21" s="13" t="s">
        <v>4</v>
      </c>
      <c r="D21" s="5">
        <v>1.5349999999999999</v>
      </c>
      <c r="E21" s="6">
        <f t="shared" si="84"/>
        <v>1.3047499999999999</v>
      </c>
      <c r="F21" s="80" t="str">
        <f t="shared" si="1"/>
        <v>20 Quant TiO2</v>
      </c>
      <c r="G21" s="13" t="s">
        <v>7</v>
      </c>
      <c r="H21" s="5">
        <v>4.1000000000000002E-2</v>
      </c>
      <c r="I21" s="6">
        <f t="shared" ref="I21:I29" si="85">H21*(100-H$30)/100</f>
        <v>3.4850000000000006E-2</v>
      </c>
      <c r="K21" s="62">
        <v>160</v>
      </c>
      <c r="L21" s="62">
        <f t="shared" si="82"/>
        <v>41.24</v>
      </c>
      <c r="M21" s="62" t="e">
        <f t="shared" si="82"/>
        <v>#N/A</v>
      </c>
      <c r="N21" s="62">
        <f t="shared" si="82"/>
        <v>1.494</v>
      </c>
      <c r="O21" s="62">
        <f t="shared" si="82"/>
        <v>10.95</v>
      </c>
      <c r="P21" s="62">
        <f t="shared" si="6"/>
        <v>0.1148</v>
      </c>
      <c r="Q21" s="62">
        <f t="shared" si="82"/>
        <v>44.03</v>
      </c>
      <c r="R21" s="62">
        <f t="shared" si="82"/>
        <v>0.99399999999999999</v>
      </c>
      <c r="S21" s="62">
        <f t="shared" si="82"/>
        <v>0.1754</v>
      </c>
      <c r="T21" s="62" t="e">
        <f t="shared" si="82"/>
        <v>#N/A</v>
      </c>
      <c r="U21" s="62" t="e">
        <f t="shared" si="82"/>
        <v>#N/A</v>
      </c>
      <c r="V21" s="62">
        <f t="shared" si="82"/>
        <v>0.49540000000000001</v>
      </c>
      <c r="W21" s="62">
        <f t="shared" si="82"/>
        <v>0.50060000000000004</v>
      </c>
      <c r="X21" s="62">
        <f t="shared" si="82"/>
        <v>14</v>
      </c>
      <c r="AA21" s="62">
        <f t="shared" si="83"/>
        <v>44.017000000000003</v>
      </c>
      <c r="AB21" s="62">
        <f t="shared" si="83"/>
        <v>7.0000000000000001E-3</v>
      </c>
      <c r="AC21" s="62">
        <f t="shared" si="83"/>
        <v>0.622</v>
      </c>
      <c r="AD21" s="62">
        <f t="shared" si="83"/>
        <v>9.2949999999999999</v>
      </c>
      <c r="AE21" s="62">
        <f t="shared" si="83"/>
        <v>0.128</v>
      </c>
      <c r="AF21" s="62">
        <f t="shared" si="83"/>
        <v>45.012999999999998</v>
      </c>
      <c r="AG21" s="62">
        <f t="shared" si="83"/>
        <v>0.91600000000000004</v>
      </c>
      <c r="AH21" s="62">
        <f t="shared" si="83"/>
        <v>-4.0000000000000001E-3</v>
      </c>
      <c r="AI21" s="62">
        <f t="shared" si="83"/>
        <v>4.0000000000000001E-3</v>
      </c>
      <c r="AJ21" s="62">
        <f t="shared" si="83"/>
        <v>2E-3</v>
      </c>
      <c r="AK21" s="62" t="e">
        <f t="shared" si="83"/>
        <v>#N/A</v>
      </c>
      <c r="AL21" s="62" t="e">
        <f t="shared" si="83"/>
        <v>#N/A</v>
      </c>
      <c r="AM21" s="62">
        <f t="shared" si="83"/>
        <v>14</v>
      </c>
      <c r="AO21" s="62">
        <f t="shared" si="11"/>
        <v>0.73257884663393524</v>
      </c>
      <c r="AP21" s="62">
        <f t="shared" si="12"/>
        <v>8.7642418930762488E-5</v>
      </c>
      <c r="AQ21" s="62">
        <f t="shared" si="13"/>
        <v>6.1004315417810913E-3</v>
      </c>
      <c r="AR21" s="62">
        <f t="shared" si="14"/>
        <v>0.11640576080150282</v>
      </c>
      <c r="AS21" s="62">
        <f t="shared" si="15"/>
        <v>1.804341697208909E-3</v>
      </c>
      <c r="AT21" s="62">
        <f t="shared" si="16"/>
        <v>1.1168259544863588</v>
      </c>
      <c r="AU21" s="62">
        <f t="shared" si="17"/>
        <v>1.6333808844507847E-2</v>
      </c>
      <c r="AV21"/>
      <c r="AW21" s="62">
        <f t="shared" si="18"/>
        <v>8.4925690021231428E-5</v>
      </c>
      <c r="AX21" s="62">
        <f t="shared" si="19"/>
        <v>2.8180921516133577E-5</v>
      </c>
      <c r="BB21" s="62">
        <f t="shared" si="20"/>
        <v>8.7642418930762488E-5</v>
      </c>
      <c r="BC21" s="62">
        <f t="shared" si="21"/>
        <v>0.11631811838257206</v>
      </c>
      <c r="BD21" s="62">
        <f t="shared" si="22"/>
        <v>0</v>
      </c>
      <c r="BE21" s="62">
        <f t="shared" si="23"/>
        <v>6.1004315417810913E-3</v>
      </c>
      <c r="BF21" s="62">
        <f t="shared" si="24"/>
        <v>3.0502157708905456E-3</v>
      </c>
      <c r="BG21" s="62">
        <f t="shared" si="25"/>
        <v>1.3283593073617301E-2</v>
      </c>
      <c r="BH21" s="62">
        <f t="shared" si="26"/>
        <v>1.2216648214925225</v>
      </c>
      <c r="BI21" s="62">
        <f t="shared" si="27"/>
        <v>0.69991122894491953</v>
      </c>
      <c r="BJ21" s="62">
        <f t="shared" si="28"/>
        <v>1.7454568107645878</v>
      </c>
      <c r="BK21" s="62">
        <f t="shared" si="29"/>
        <v>0.52175359254760301</v>
      </c>
      <c r="BL21" s="62">
        <f t="shared" si="30"/>
        <v>0.17815763639731652</v>
      </c>
      <c r="BM21" s="62">
        <f t="shared" si="31"/>
        <v>0.71633268020835816</v>
      </c>
      <c r="BN21" s="62">
        <f t="shared" si="32"/>
        <v>1.2234876524866926E-2</v>
      </c>
      <c r="BO21" s="62">
        <f t="shared" si="33"/>
        <v>0</v>
      </c>
      <c r="BP21" s="62">
        <f t="shared" si="34"/>
        <v>0.4258099421072532</v>
      </c>
      <c r="BQ21" s="62">
        <f t="shared" si="35"/>
        <v>1.8543888113206743</v>
      </c>
      <c r="BR21" s="62">
        <f t="shared" si="36"/>
        <v>72.836770813784696</v>
      </c>
      <c r="BS21" s="62">
        <f t="shared" si="37"/>
        <v>24.870795556262514</v>
      </c>
      <c r="BU21" s="62">
        <f t="shared" si="38"/>
        <v>47.630768000000003</v>
      </c>
      <c r="BV21" s="62">
        <f t="shared" si="39"/>
        <v>7.0000000000000001E-3</v>
      </c>
      <c r="BW21" s="62">
        <f t="shared" si="40"/>
        <v>-2.233240000000003E-2</v>
      </c>
      <c r="BX21" s="62">
        <f t="shared" si="41"/>
        <v>9.2949999999999999</v>
      </c>
      <c r="BY21" s="62">
        <f t="shared" si="42"/>
        <v>0.128</v>
      </c>
      <c r="BZ21" s="62">
        <f t="shared" si="43"/>
        <v>45.002602499999995</v>
      </c>
      <c r="CA21" s="62">
        <f t="shared" si="44"/>
        <v>0.91472240000000005</v>
      </c>
      <c r="CB21" s="62">
        <f t="shared" si="45"/>
        <v>-4.0000000000000001E-3</v>
      </c>
      <c r="CC21" s="62">
        <f t="shared" si="46"/>
        <v>4.0000000000000001E-3</v>
      </c>
      <c r="CD21" s="62">
        <f t="shared" si="47"/>
        <v>2E-3</v>
      </c>
      <c r="CG21" s="62">
        <f t="shared" si="48"/>
        <v>14</v>
      </c>
      <c r="CI21" s="62">
        <f t="shared" si="49"/>
        <v>0.79272310892901732</v>
      </c>
      <c r="CJ21" s="62">
        <f t="shared" si="50"/>
        <v>8.7642418930762488E-5</v>
      </c>
      <c r="CK21"/>
      <c r="CL21" s="62">
        <f t="shared" si="52"/>
        <v>0.11640576080150282</v>
      </c>
      <c r="CM21" s="62">
        <f t="shared" si="53"/>
        <v>1.804341697208909E-3</v>
      </c>
      <c r="CN21" s="62">
        <f t="shared" si="54"/>
        <v>1.1165679801708992</v>
      </c>
      <c r="CO21" s="62">
        <f t="shared" si="55"/>
        <v>1.6311027104136948E-2</v>
      </c>
      <c r="CP21" s="62">
        <f t="shared" si="56"/>
        <v>0</v>
      </c>
      <c r="CQ21" s="62">
        <f t="shared" si="57"/>
        <v>8.4925690021231428E-5</v>
      </c>
      <c r="CR21" s="62">
        <f t="shared" si="58"/>
        <v>2.8180921516133577E-5</v>
      </c>
      <c r="CV21" s="62">
        <f t="shared" si="59"/>
        <v>8.7642418930762488E-5</v>
      </c>
      <c r="CW21" s="62">
        <f t="shared" si="60"/>
        <v>0.11631811838257206</v>
      </c>
      <c r="CX21" s="62">
        <f t="shared" si="61"/>
        <v>0</v>
      </c>
      <c r="CY21" s="62">
        <f t="shared" si="62"/>
        <v>0</v>
      </c>
      <c r="CZ21" s="62">
        <f t="shared" si="63"/>
        <v>0</v>
      </c>
      <c r="DA21" s="62">
        <f t="shared" si="64"/>
        <v>1.6311027104136948E-2</v>
      </c>
      <c r="DB21" s="62">
        <f t="shared" si="65"/>
        <v>1.2183794131465433</v>
      </c>
      <c r="DC21" s="62">
        <f t="shared" si="66"/>
        <v>0.7274790005124695</v>
      </c>
      <c r="DD21" s="62">
        <f t="shared" si="67"/>
        <v>1.6747966776886496</v>
      </c>
      <c r="DE21" s="62">
        <f t="shared" si="68"/>
        <v>0.49090041263407386</v>
      </c>
      <c r="DF21" s="62">
        <f t="shared" si="69"/>
        <v>0.23657858787839564</v>
      </c>
      <c r="DG21" s="62">
        <f t="shared" si="70"/>
        <v>0.74387767003553718</v>
      </c>
      <c r="DH21" s="62">
        <f t="shared" si="71"/>
        <v>1.1781832209935212E-2</v>
      </c>
      <c r="DI21" s="113">
        <f t="shared" si="72"/>
        <v>0</v>
      </c>
      <c r="DJ21" s="113">
        <f t="shared" si="73"/>
        <v>0</v>
      </c>
      <c r="DK21" s="113">
        <f t="shared" si="74"/>
        <v>2.1927028812893017</v>
      </c>
      <c r="DL21" s="113">
        <f t="shared" si="75"/>
        <v>65.99208880818027</v>
      </c>
      <c r="DM21" s="113">
        <f t="shared" si="76"/>
        <v>31.8034264783205</v>
      </c>
      <c r="DN21" s="113"/>
      <c r="DO21" s="113">
        <f t="shared" si="77"/>
        <v>0</v>
      </c>
      <c r="DP21" s="113">
        <f t="shared" si="78"/>
        <v>2.1927028812893017</v>
      </c>
      <c r="DQ21" s="113">
        <f t="shared" si="79"/>
        <v>65.99208880818027</v>
      </c>
      <c r="DR21" s="113">
        <f t="shared" si="80"/>
        <v>31.8034264783205</v>
      </c>
    </row>
    <row r="22" spans="1:122" x14ac:dyDescent="0.25">
      <c r="A22" s="78">
        <f t="shared" si="2"/>
        <v>20</v>
      </c>
      <c r="B22" s="82" t="str">
        <f t="shared" si="3"/>
        <v>20 semi SiO2</v>
      </c>
      <c r="C22" s="13" t="s">
        <v>5</v>
      </c>
      <c r="D22" s="5">
        <v>37.81</v>
      </c>
      <c r="E22" s="6">
        <f t="shared" si="84"/>
        <v>32.138500000000001</v>
      </c>
      <c r="F22" s="80" t="str">
        <f t="shared" si="1"/>
        <v>20 Quant Al2O3</v>
      </c>
      <c r="G22" s="13" t="s">
        <v>4</v>
      </c>
      <c r="H22" s="5">
        <v>0.73799999999999999</v>
      </c>
      <c r="I22" s="6">
        <f t="shared" si="85"/>
        <v>0.62729999999999997</v>
      </c>
      <c r="K22" s="62">
        <v>170</v>
      </c>
      <c r="L22" s="62">
        <f t="shared" ref="L22:X41" si="86">INDEX($A$5:$I$700,(MATCH((CONCATENATE($K22,$L$3,L$5)),$B$5:$B$700,0)),4)</f>
        <v>40.96</v>
      </c>
      <c r="M22" s="62" t="e">
        <f t="shared" si="86"/>
        <v>#N/A</v>
      </c>
      <c r="N22" s="62">
        <f t="shared" si="86"/>
        <v>1.2709999999999999</v>
      </c>
      <c r="O22" s="62">
        <f t="shared" si="86"/>
        <v>11.07</v>
      </c>
      <c r="P22" s="62">
        <f t="shared" si="6"/>
        <v>0.1469</v>
      </c>
      <c r="Q22" s="62">
        <f t="shared" si="86"/>
        <v>44.47</v>
      </c>
      <c r="R22" s="62">
        <f t="shared" si="86"/>
        <v>0.94469999999999998</v>
      </c>
      <c r="S22" s="62">
        <f t="shared" si="86"/>
        <v>0.18129999999999999</v>
      </c>
      <c r="T22" s="62" t="e">
        <f t="shared" si="86"/>
        <v>#N/A</v>
      </c>
      <c r="U22" s="62" t="e">
        <f t="shared" si="86"/>
        <v>#N/A</v>
      </c>
      <c r="V22" s="62">
        <f t="shared" si="86"/>
        <v>0.4556</v>
      </c>
      <c r="W22" s="62">
        <f t="shared" si="86"/>
        <v>0.49430000000000002</v>
      </c>
      <c r="X22" s="62">
        <f t="shared" si="86"/>
        <v>10</v>
      </c>
      <c r="AA22" s="62">
        <f t="shared" si="83"/>
        <v>43.930999999999997</v>
      </c>
      <c r="AB22" s="62">
        <f t="shared" si="83"/>
        <v>6.0000000000000001E-3</v>
      </c>
      <c r="AC22" s="62">
        <f t="shared" si="83"/>
        <v>0.46200000000000002</v>
      </c>
      <c r="AD22" s="62">
        <f t="shared" si="83"/>
        <v>9.4640000000000004</v>
      </c>
      <c r="AE22" s="62">
        <f t="shared" si="83"/>
        <v>0.13600000000000001</v>
      </c>
      <c r="AF22" s="62">
        <f t="shared" si="83"/>
        <v>45.13</v>
      </c>
      <c r="AG22" s="62">
        <f t="shared" si="83"/>
        <v>0.85899999999999999</v>
      </c>
      <c r="AH22" s="62">
        <f t="shared" si="83"/>
        <v>4.0000000000000001E-3</v>
      </c>
      <c r="AI22" s="62">
        <f t="shared" si="83"/>
        <v>4.0000000000000001E-3</v>
      </c>
      <c r="AJ22" s="62">
        <f t="shared" si="83"/>
        <v>4.0000000000000001E-3</v>
      </c>
      <c r="AK22" s="62" t="e">
        <f t="shared" si="83"/>
        <v>#N/A</v>
      </c>
      <c r="AL22" s="62" t="e">
        <f t="shared" si="83"/>
        <v>#N/A</v>
      </c>
      <c r="AM22" s="62">
        <f t="shared" si="83"/>
        <v>10</v>
      </c>
      <c r="AO22" s="62">
        <f t="shared" si="11"/>
        <v>0.73114754098360646</v>
      </c>
      <c r="AP22" s="62">
        <f t="shared" si="12"/>
        <v>7.5122073369224992E-5</v>
      </c>
      <c r="AQ22" s="62">
        <f t="shared" si="13"/>
        <v>4.5311887014515499E-3</v>
      </c>
      <c r="AR22" s="62">
        <f t="shared" si="14"/>
        <v>0.11852222917971197</v>
      </c>
      <c r="AS22" s="62">
        <f t="shared" si="15"/>
        <v>1.9171130532844661E-3</v>
      </c>
      <c r="AT22" s="62">
        <f t="shared" si="16"/>
        <v>1.1197288633499072</v>
      </c>
      <c r="AU22" s="62">
        <f t="shared" si="17"/>
        <v>1.5317403708987161E-2</v>
      </c>
      <c r="AV22" s="62">
        <f t="shared" si="81"/>
        <v>1.2907389480477574E-4</v>
      </c>
      <c r="AW22" s="62">
        <f t="shared" si="18"/>
        <v>8.4925690021231428E-5</v>
      </c>
      <c r="AX22" s="62">
        <f t="shared" si="19"/>
        <v>5.6361843032267155E-5</v>
      </c>
      <c r="BB22" s="62">
        <f t="shared" si="20"/>
        <v>7.5122073369224992E-5</v>
      </c>
      <c r="BC22" s="62">
        <f t="shared" si="21"/>
        <v>0.11844710710634275</v>
      </c>
      <c r="BD22" s="62">
        <f t="shared" si="22"/>
        <v>1.2907389480477574E-4</v>
      </c>
      <c r="BE22" s="62">
        <f t="shared" si="23"/>
        <v>4.4021148066467741E-3</v>
      </c>
      <c r="BF22" s="62">
        <f t="shared" si="24"/>
        <v>2.201057403323387E-3</v>
      </c>
      <c r="BG22" s="62">
        <f t="shared" si="25"/>
        <v>1.3116346305663773E-2</v>
      </c>
      <c r="BH22" s="62">
        <f t="shared" si="26"/>
        <v>1.2269767372038705</v>
      </c>
      <c r="BI22" s="62">
        <f t="shared" si="27"/>
        <v>0.70012551188121785</v>
      </c>
      <c r="BJ22" s="62">
        <f t="shared" si="28"/>
        <v>1.7525096805957234</v>
      </c>
      <c r="BK22" s="62">
        <f t="shared" si="29"/>
        <v>0.52685122532265261</v>
      </c>
      <c r="BL22" s="62">
        <f t="shared" si="30"/>
        <v>0.17327428655856525</v>
      </c>
      <c r="BM22" s="62">
        <f t="shared" si="31"/>
        <v>0.71564711155837901</v>
      </c>
      <c r="BN22" s="62">
        <f t="shared" si="32"/>
        <v>1.0497083290903061E-2</v>
      </c>
      <c r="BO22" s="62">
        <f t="shared" si="33"/>
        <v>1.8035969505096859E-2</v>
      </c>
      <c r="BP22" s="62">
        <f t="shared" si="34"/>
        <v>0.30756183708062595</v>
      </c>
      <c r="BQ22" s="62">
        <f t="shared" si="35"/>
        <v>1.8327952553461546</v>
      </c>
      <c r="BR22" s="62">
        <f t="shared" si="36"/>
        <v>73.618857229143529</v>
      </c>
      <c r="BS22" s="62">
        <f t="shared" si="37"/>
        <v>24.212252625633685</v>
      </c>
      <c r="BU22" s="62">
        <f t="shared" si="38"/>
        <v>47.52722399999999</v>
      </c>
      <c r="BV22" s="62">
        <f t="shared" si="39"/>
        <v>6.0000000000000001E-3</v>
      </c>
      <c r="BW22" s="62">
        <f t="shared" si="40"/>
        <v>-0.17206040000000006</v>
      </c>
      <c r="BX22" s="62">
        <f t="shared" si="41"/>
        <v>9.4640000000000004</v>
      </c>
      <c r="BY22" s="62">
        <f t="shared" si="42"/>
        <v>0.13600000000000001</v>
      </c>
      <c r="BZ22" s="62">
        <f t="shared" si="43"/>
        <v>45.118725000000005</v>
      </c>
      <c r="CA22" s="62">
        <f t="shared" si="44"/>
        <v>0.8596376</v>
      </c>
      <c r="CB22" s="62">
        <f t="shared" si="45"/>
        <v>4.0000000000000001E-3</v>
      </c>
      <c r="CC22" s="62">
        <f t="shared" si="46"/>
        <v>4.0000000000000001E-3</v>
      </c>
      <c r="CD22" s="62">
        <f t="shared" si="47"/>
        <v>4.0000000000000001E-3</v>
      </c>
      <c r="CG22" s="62">
        <f t="shared" si="48"/>
        <v>10</v>
      </c>
      <c r="CI22" s="62">
        <f t="shared" si="49"/>
        <v>0.79099981692602128</v>
      </c>
      <c r="CJ22" s="62">
        <f t="shared" si="50"/>
        <v>7.5122073369224992E-5</v>
      </c>
      <c r="CK22"/>
      <c r="CL22" s="62">
        <f t="shared" si="52"/>
        <v>0.11852222917971197</v>
      </c>
      <c r="CM22" s="62">
        <f t="shared" si="53"/>
        <v>1.9171130532844661E-3</v>
      </c>
      <c r="CN22" s="62">
        <f t="shared" si="54"/>
        <v>1.1194491172179712</v>
      </c>
      <c r="CO22" s="62">
        <f t="shared" si="55"/>
        <v>1.5328773181169758E-2</v>
      </c>
      <c r="CP22" s="62">
        <f t="shared" si="56"/>
        <v>1.2907389480477574E-4</v>
      </c>
      <c r="CQ22" s="62">
        <f t="shared" si="57"/>
        <v>8.4925690021231428E-5</v>
      </c>
      <c r="CR22" s="62">
        <f t="shared" si="58"/>
        <v>5.6361843032267155E-5</v>
      </c>
      <c r="CV22" s="62">
        <f t="shared" si="59"/>
        <v>7.5122073369224992E-5</v>
      </c>
      <c r="CW22" s="62">
        <f t="shared" si="60"/>
        <v>0.11844710710634275</v>
      </c>
      <c r="CX22" s="62">
        <f t="shared" si="61"/>
        <v>1.2907389480477574E-4</v>
      </c>
      <c r="CZ22" s="62">
        <f t="shared" si="63"/>
        <v>0</v>
      </c>
      <c r="DA22" s="62">
        <f t="shared" si="64"/>
        <v>1.5328773181169758E-2</v>
      </c>
      <c r="DB22" s="62">
        <f t="shared" si="65"/>
        <v>1.2244845641964288</v>
      </c>
      <c r="DC22" s="62">
        <f t="shared" si="66"/>
        <v>0.72929750251692793</v>
      </c>
      <c r="DD22" s="62">
        <f t="shared" si="67"/>
        <v>1.6789918517073312</v>
      </c>
      <c r="DE22" s="62">
        <f t="shared" si="68"/>
        <v>0.49518706167950094</v>
      </c>
      <c r="DF22" s="62">
        <f t="shared" si="69"/>
        <v>0.23411044083742699</v>
      </c>
      <c r="DG22" s="62">
        <f t="shared" si="70"/>
        <v>0.7448304716662717</v>
      </c>
      <c r="DH22" s="62">
        <f t="shared" si="71"/>
        <v>1.0085794852239094E-2</v>
      </c>
      <c r="DI22" s="113">
        <f t="shared" si="72"/>
        <v>1.7329298372557523E-2</v>
      </c>
      <c r="DJ22" s="113">
        <f t="shared" si="73"/>
        <v>0</v>
      </c>
      <c r="DK22" s="113">
        <f t="shared" si="74"/>
        <v>2.0580217598881965</v>
      </c>
      <c r="DL22" s="113">
        <f t="shared" si="75"/>
        <v>66.483190540219212</v>
      </c>
      <c r="DM22" s="113">
        <f t="shared" si="76"/>
        <v>31.431372606667786</v>
      </c>
      <c r="DN22" s="113"/>
      <c r="DO22" s="113">
        <f t="shared" si="77"/>
        <v>0</v>
      </c>
      <c r="DP22" s="113">
        <f t="shared" si="78"/>
        <v>2.0580217598881965</v>
      </c>
      <c r="DQ22" s="113">
        <f t="shared" si="79"/>
        <v>66.483190540219212</v>
      </c>
      <c r="DR22" s="113">
        <f t="shared" si="80"/>
        <v>31.431372606667786</v>
      </c>
    </row>
    <row r="23" spans="1:122" x14ac:dyDescent="0.25">
      <c r="A23" s="78">
        <f t="shared" si="2"/>
        <v>20</v>
      </c>
      <c r="B23" s="82" t="str">
        <f t="shared" si="3"/>
        <v>20 semi CaO</v>
      </c>
      <c r="C23" s="13" t="s">
        <v>6</v>
      </c>
      <c r="D23" s="5">
        <v>0.66600000000000004</v>
      </c>
      <c r="E23" s="6">
        <f t="shared" si="84"/>
        <v>0.56610000000000005</v>
      </c>
      <c r="F23" s="80" t="str">
        <f t="shared" si="1"/>
        <v>20 Quant Fe2O3</v>
      </c>
      <c r="G23" s="13" t="s">
        <v>10</v>
      </c>
      <c r="H23" s="5">
        <v>10.496</v>
      </c>
      <c r="I23" s="6">
        <f t="shared" si="85"/>
        <v>8.9216000000000015</v>
      </c>
      <c r="K23" s="62">
        <v>180</v>
      </c>
      <c r="L23" s="62">
        <f t="shared" si="86"/>
        <v>41.18</v>
      </c>
      <c r="M23" s="62" t="e">
        <f t="shared" si="86"/>
        <v>#N/A</v>
      </c>
      <c r="N23" s="62">
        <f t="shared" si="86"/>
        <v>1.272</v>
      </c>
      <c r="O23" s="62">
        <f t="shared" si="86"/>
        <v>10.79</v>
      </c>
      <c r="P23" s="62">
        <f t="shared" si="6"/>
        <v>0.1201</v>
      </c>
      <c r="Q23" s="62">
        <f t="shared" si="86"/>
        <v>44.72</v>
      </c>
      <c r="R23" s="62">
        <f t="shared" si="86"/>
        <v>0.88880000000000003</v>
      </c>
      <c r="S23" s="62" t="e">
        <f t="shared" si="86"/>
        <v>#N/A</v>
      </c>
      <c r="T23" s="62" t="e">
        <f t="shared" si="86"/>
        <v>#N/A</v>
      </c>
      <c r="U23" s="62" t="e">
        <f t="shared" si="86"/>
        <v>#N/A</v>
      </c>
      <c r="V23" s="62">
        <f t="shared" si="86"/>
        <v>0.55030000000000001</v>
      </c>
      <c r="W23" s="62">
        <f t="shared" si="86"/>
        <v>0.47520000000000001</v>
      </c>
      <c r="X23" s="62">
        <f t="shared" si="86"/>
        <v>11</v>
      </c>
      <c r="AA23" s="62">
        <f t="shared" si="83"/>
        <v>43.755000000000003</v>
      </c>
      <c r="AB23" s="62">
        <f t="shared" si="83"/>
        <v>5.0000000000000001E-3</v>
      </c>
      <c r="AC23" s="62">
        <f t="shared" si="83"/>
        <v>0.51100000000000001</v>
      </c>
      <c r="AD23" s="62">
        <f t="shared" si="83"/>
        <v>9.484</v>
      </c>
      <c r="AE23" s="62">
        <f t="shared" si="83"/>
        <v>0.13200000000000001</v>
      </c>
      <c r="AF23" s="62">
        <f t="shared" si="83"/>
        <v>45.347999999999999</v>
      </c>
      <c r="AG23" s="62">
        <f t="shared" si="83"/>
        <v>0.82299999999999995</v>
      </c>
      <c r="AH23" s="62">
        <f t="shared" si="83"/>
        <v>-6.2E-2</v>
      </c>
      <c r="AI23" s="62">
        <f t="shared" si="83"/>
        <v>4.0000000000000001E-3</v>
      </c>
      <c r="AJ23" s="62">
        <f t="shared" si="83"/>
        <v>2E-3</v>
      </c>
      <c r="AK23" s="62" t="e">
        <f t="shared" si="83"/>
        <v>#N/A</v>
      </c>
      <c r="AL23" s="62" t="e">
        <f t="shared" si="83"/>
        <v>#N/A</v>
      </c>
      <c r="AM23" s="62">
        <f t="shared" si="83"/>
        <v>11</v>
      </c>
      <c r="AO23" s="62">
        <f t="shared" si="11"/>
        <v>0.72821835732711993</v>
      </c>
      <c r="AP23" s="62">
        <f t="shared" si="12"/>
        <v>6.2601727807687496E-5</v>
      </c>
      <c r="AQ23" s="62">
        <f t="shared" si="13"/>
        <v>5.0117693213024717E-3</v>
      </c>
      <c r="AR23" s="62">
        <f t="shared" si="14"/>
        <v>0.11877269881026926</v>
      </c>
      <c r="AS23" s="62">
        <f t="shared" si="15"/>
        <v>1.8607273752466874E-3</v>
      </c>
      <c r="AT23" s="62">
        <f t="shared" si="16"/>
        <v>1.1251377020871169</v>
      </c>
      <c r="AU23" s="62">
        <f t="shared" si="17"/>
        <v>1.4675463623395149E-2</v>
      </c>
      <c r="AV23"/>
      <c r="AW23" s="62">
        <f t="shared" si="18"/>
        <v>8.4925690021231428E-5</v>
      </c>
      <c r="AX23" s="62">
        <f t="shared" si="19"/>
        <v>2.8180921516133577E-5</v>
      </c>
      <c r="BB23" s="62">
        <f t="shared" si="20"/>
        <v>6.2601727807687496E-5</v>
      </c>
      <c r="BC23" s="62">
        <f t="shared" si="21"/>
        <v>0.11871009708246158</v>
      </c>
      <c r="BD23" s="62">
        <f t="shared" si="22"/>
        <v>0</v>
      </c>
      <c r="BE23" s="62">
        <f t="shared" si="23"/>
        <v>5.0117693213024717E-3</v>
      </c>
      <c r="BF23" s="62">
        <f t="shared" si="24"/>
        <v>2.5058846606512359E-3</v>
      </c>
      <c r="BG23" s="62">
        <f t="shared" si="25"/>
        <v>1.2169578962743913E-2</v>
      </c>
      <c r="BH23" s="62">
        <f t="shared" si="26"/>
        <v>1.2335389475820813</v>
      </c>
      <c r="BI23" s="62">
        <f t="shared" si="27"/>
        <v>0.6988674300803297</v>
      </c>
      <c r="BJ23" s="62">
        <f t="shared" si="28"/>
        <v>1.7650542785207417</v>
      </c>
      <c r="BK23" s="62">
        <f t="shared" si="29"/>
        <v>0.53467151750175157</v>
      </c>
      <c r="BL23" s="62">
        <f t="shared" si="30"/>
        <v>0.16419591257857813</v>
      </c>
      <c r="BM23" s="62">
        <f t="shared" si="31"/>
        <v>0.71360549543153251</v>
      </c>
      <c r="BN23" s="62">
        <f t="shared" si="32"/>
        <v>8.7725960924433313E-3</v>
      </c>
      <c r="BO23" s="62">
        <f t="shared" si="33"/>
        <v>0</v>
      </c>
      <c r="BP23" s="62">
        <f t="shared" si="34"/>
        <v>0.35115826275074769</v>
      </c>
      <c r="BQ23" s="62">
        <f t="shared" si="35"/>
        <v>1.7053650848617283</v>
      </c>
      <c r="BR23" s="62">
        <f t="shared" si="36"/>
        <v>74.925364353931201</v>
      </c>
      <c r="BS23" s="62">
        <f t="shared" si="37"/>
        <v>23.009339702363889</v>
      </c>
      <c r="BU23" s="62">
        <f t="shared" si="38"/>
        <v>47.31532</v>
      </c>
      <c r="BV23" s="62">
        <f t="shared" si="39"/>
        <v>5.0000000000000001E-3</v>
      </c>
      <c r="BW23" s="62">
        <f t="shared" si="40"/>
        <v>-0.12620620000000005</v>
      </c>
      <c r="BX23" s="62">
        <f t="shared" si="41"/>
        <v>9.484</v>
      </c>
      <c r="BY23" s="62">
        <f t="shared" si="42"/>
        <v>0.13200000000000001</v>
      </c>
      <c r="BZ23" s="62">
        <f t="shared" si="43"/>
        <v>45.335090000000001</v>
      </c>
      <c r="CA23" s="62">
        <f t="shared" si="44"/>
        <v>0.8248472</v>
      </c>
      <c r="CB23" s="62">
        <f t="shared" si="45"/>
        <v>-6.2E-2</v>
      </c>
      <c r="CC23" s="62">
        <f t="shared" si="46"/>
        <v>4.0000000000000001E-3</v>
      </c>
      <c r="CD23" s="62">
        <f t="shared" si="47"/>
        <v>2E-3</v>
      </c>
      <c r="CG23" s="62">
        <f t="shared" si="48"/>
        <v>11</v>
      </c>
      <c r="CI23" s="62">
        <f t="shared" si="49"/>
        <v>0.78747307980361159</v>
      </c>
      <c r="CJ23" s="62">
        <f t="shared" si="50"/>
        <v>6.2601727807687496E-5</v>
      </c>
      <c r="CK23"/>
      <c r="CL23" s="62">
        <f t="shared" si="52"/>
        <v>0.11877269881026926</v>
      </c>
      <c r="CM23" s="62">
        <f t="shared" si="53"/>
        <v>1.8607273752466874E-3</v>
      </c>
      <c r="CN23" s="62">
        <f t="shared" si="54"/>
        <v>1.1248173896646521</v>
      </c>
      <c r="CO23" s="62">
        <f t="shared" si="55"/>
        <v>1.4708402282453637E-2</v>
      </c>
      <c r="CP23" s="62">
        <f t="shared" si="56"/>
        <v>0</v>
      </c>
      <c r="CQ23" s="62">
        <f t="shared" si="57"/>
        <v>8.4925690021231428E-5</v>
      </c>
      <c r="CR23" s="62">
        <f t="shared" si="58"/>
        <v>2.8180921516133577E-5</v>
      </c>
      <c r="CV23" s="62">
        <f t="shared" si="59"/>
        <v>6.2601727807687496E-5</v>
      </c>
      <c r="CW23" s="62">
        <f t="shared" si="60"/>
        <v>0.11871009708246158</v>
      </c>
      <c r="CX23" s="62">
        <f t="shared" si="61"/>
        <v>0</v>
      </c>
      <c r="CY23" s="62">
        <f t="shared" si="62"/>
        <v>0</v>
      </c>
      <c r="CZ23" s="62">
        <f t="shared" si="63"/>
        <v>0</v>
      </c>
      <c r="DA23" s="62">
        <f t="shared" si="64"/>
        <v>1.4708402282453637E-2</v>
      </c>
      <c r="DB23" s="62">
        <f t="shared" si="65"/>
        <v>1.2306798118399065</v>
      </c>
      <c r="DC23" s="62">
        <f t="shared" si="66"/>
        <v>0.72863947067379708</v>
      </c>
      <c r="DD23" s="62">
        <f t="shared" si="67"/>
        <v>1.6890106305960286</v>
      </c>
      <c r="DE23" s="62">
        <f t="shared" si="68"/>
        <v>0.50204034116610941</v>
      </c>
      <c r="DF23" s="62">
        <f t="shared" si="69"/>
        <v>0.22659912950768768</v>
      </c>
      <c r="DG23" s="62">
        <f t="shared" si="70"/>
        <v>0.74341047468405841</v>
      </c>
      <c r="DH23" s="62">
        <f t="shared" si="71"/>
        <v>8.4208832051085331E-3</v>
      </c>
      <c r="DI23" s="113">
        <f t="shared" si="72"/>
        <v>0</v>
      </c>
      <c r="DJ23" s="113">
        <f t="shared" si="73"/>
        <v>0</v>
      </c>
      <c r="DK23" s="113">
        <f t="shared" si="74"/>
        <v>1.9785035028870899</v>
      </c>
      <c r="DL23" s="113">
        <f t="shared" si="75"/>
        <v>67.532051035394844</v>
      </c>
      <c r="DM23" s="113">
        <f t="shared" si="76"/>
        <v>30.481024578512955</v>
      </c>
      <c r="DN23" s="113"/>
      <c r="DO23" s="113">
        <f t="shared" si="77"/>
        <v>0</v>
      </c>
      <c r="DP23" s="113">
        <f t="shared" si="78"/>
        <v>1.9785035028870899</v>
      </c>
      <c r="DQ23" s="113">
        <f t="shared" si="79"/>
        <v>67.532051035394844</v>
      </c>
      <c r="DR23" s="113">
        <f t="shared" si="80"/>
        <v>30.481024578512955</v>
      </c>
    </row>
    <row r="24" spans="1:122" x14ac:dyDescent="0.25">
      <c r="A24" s="78">
        <f t="shared" si="2"/>
        <v>20</v>
      </c>
      <c r="B24" s="82" t="str">
        <f t="shared" si="3"/>
        <v>20 semi TiO2</v>
      </c>
      <c r="C24" s="13" t="s">
        <v>7</v>
      </c>
      <c r="D24" s="5">
        <v>5.5440000000000003E-2</v>
      </c>
      <c r="E24" s="6">
        <f t="shared" si="84"/>
        <v>4.7124000000000006E-2</v>
      </c>
      <c r="F24" s="80" t="str">
        <f t="shared" si="1"/>
        <v>20 Quant MnO</v>
      </c>
      <c r="G24" s="13" t="s">
        <v>9</v>
      </c>
      <c r="H24" s="5">
        <v>0.14699999999999999</v>
      </c>
      <c r="I24" s="6">
        <f t="shared" si="85"/>
        <v>0.12494999999999999</v>
      </c>
      <c r="K24" s="62">
        <v>190</v>
      </c>
      <c r="L24" s="62">
        <f t="shared" si="86"/>
        <v>40.25</v>
      </c>
      <c r="M24" s="62" t="e">
        <f t="shared" si="86"/>
        <v>#N/A</v>
      </c>
      <c r="N24" s="62">
        <f t="shared" si="86"/>
        <v>1.92</v>
      </c>
      <c r="O24" s="62">
        <f t="shared" si="86"/>
        <v>10.84</v>
      </c>
      <c r="P24" s="62">
        <f t="shared" si="6"/>
        <v>0.15</v>
      </c>
      <c r="Q24" s="62">
        <f t="shared" si="86"/>
        <v>43.94</v>
      </c>
      <c r="R24" s="62">
        <f t="shared" si="86"/>
        <v>1.903</v>
      </c>
      <c r="S24" s="62" t="e">
        <f t="shared" si="86"/>
        <v>#N/A</v>
      </c>
      <c r="T24" s="62" t="e">
        <f t="shared" si="86"/>
        <v>#N/A</v>
      </c>
      <c r="U24" s="62" t="e">
        <f t="shared" si="86"/>
        <v>#N/A</v>
      </c>
      <c r="V24" s="62">
        <f t="shared" si="86"/>
        <v>0.49790000000000001</v>
      </c>
      <c r="W24" s="62">
        <f t="shared" si="86"/>
        <v>0.49370000000000003</v>
      </c>
      <c r="X24" s="62">
        <f t="shared" si="86"/>
        <v>14</v>
      </c>
      <c r="AA24" s="62">
        <f t="shared" si="83"/>
        <v>42.945999999999998</v>
      </c>
      <c r="AB24" s="62">
        <f t="shared" si="83"/>
        <v>2.3E-2</v>
      </c>
      <c r="AC24" s="62">
        <f t="shared" si="83"/>
        <v>1.075</v>
      </c>
      <c r="AD24" s="62">
        <f t="shared" si="83"/>
        <v>9.4770000000000003</v>
      </c>
      <c r="AE24" s="62">
        <f t="shared" si="83"/>
        <v>0.13100000000000001</v>
      </c>
      <c r="AF24" s="62">
        <f t="shared" si="83"/>
        <v>44.53</v>
      </c>
      <c r="AG24" s="62">
        <f t="shared" si="83"/>
        <v>1.849</v>
      </c>
      <c r="AH24" s="62">
        <f t="shared" si="83"/>
        <v>-4.1000000000000002E-2</v>
      </c>
      <c r="AI24" s="62">
        <f t="shared" si="83"/>
        <v>6.0000000000000001E-3</v>
      </c>
      <c r="AJ24" s="62">
        <f t="shared" si="83"/>
        <v>3.0000000000000001E-3</v>
      </c>
      <c r="AK24" s="62" t="e">
        <f t="shared" si="83"/>
        <v>#N/A</v>
      </c>
      <c r="AL24" s="62" t="e">
        <f t="shared" si="83"/>
        <v>#N/A</v>
      </c>
      <c r="AM24" s="62">
        <f t="shared" si="83"/>
        <v>14</v>
      </c>
      <c r="AO24" s="62">
        <f t="shared" si="11"/>
        <v>0.71475409836065573</v>
      </c>
      <c r="AP24" s="62">
        <f t="shared" si="12"/>
        <v>2.8796794791536244E-4</v>
      </c>
      <c r="AQ24" s="62">
        <f t="shared" si="13"/>
        <v>1.0543350333464103E-2</v>
      </c>
      <c r="AR24" s="62">
        <f t="shared" si="14"/>
        <v>0.11868503443957422</v>
      </c>
      <c r="AS24" s="62">
        <f t="shared" si="15"/>
        <v>1.846630955737243E-3</v>
      </c>
      <c r="AT24" s="62">
        <f t="shared" si="16"/>
        <v>1.1048421512291462</v>
      </c>
      <c r="AU24" s="62">
        <f t="shared" si="17"/>
        <v>3.2970756062767476E-2</v>
      </c>
      <c r="AV24"/>
      <c r="AW24" s="62">
        <f t="shared" si="18"/>
        <v>1.2738853503184712E-4</v>
      </c>
      <c r="AX24" s="62">
        <f t="shared" si="19"/>
        <v>4.2271382274200368E-5</v>
      </c>
      <c r="BB24" s="62">
        <f t="shared" si="20"/>
        <v>2.8796794791536244E-4</v>
      </c>
      <c r="BC24" s="62">
        <f t="shared" si="21"/>
        <v>0.11839706649165886</v>
      </c>
      <c r="BD24" s="62">
        <f t="shared" si="22"/>
        <v>0</v>
      </c>
      <c r="BE24" s="62">
        <f t="shared" si="23"/>
        <v>1.0543350333464103E-2</v>
      </c>
      <c r="BF24" s="62">
        <f t="shared" si="24"/>
        <v>5.2716751667320517E-3</v>
      </c>
      <c r="BG24" s="62">
        <f t="shared" si="25"/>
        <v>2.7699080896035424E-2</v>
      </c>
      <c r="BH24" s="62">
        <f t="shared" si="26"/>
        <v>1.197386767780507</v>
      </c>
      <c r="BI24" s="62">
        <f t="shared" si="27"/>
        <v>0.64881258623512084</v>
      </c>
      <c r="BJ24" s="62">
        <f t="shared" si="28"/>
        <v>1.8455048394307665</v>
      </c>
      <c r="BK24" s="62">
        <f t="shared" si="29"/>
        <v>0.54857418154538617</v>
      </c>
      <c r="BL24" s="62">
        <f t="shared" si="30"/>
        <v>0.10023840468973466</v>
      </c>
      <c r="BM24" s="62">
        <f t="shared" si="31"/>
        <v>0.6820713102458037</v>
      </c>
      <c r="BN24" s="62">
        <f t="shared" si="32"/>
        <v>4.2219624779641446E-2</v>
      </c>
      <c r="BO24" s="62">
        <f t="shared" si="33"/>
        <v>0</v>
      </c>
      <c r="BP24" s="62">
        <f t="shared" si="34"/>
        <v>0.77289208438224066</v>
      </c>
      <c r="BQ24" s="62">
        <f t="shared" si="35"/>
        <v>4.0610241891061616</v>
      </c>
      <c r="BR24" s="62">
        <f t="shared" si="36"/>
        <v>80.427687443368924</v>
      </c>
      <c r="BS24" s="62">
        <f t="shared" si="37"/>
        <v>14.696176658363026</v>
      </c>
      <c r="BU24" s="62">
        <f t="shared" si="38"/>
        <v>46.341284000000002</v>
      </c>
      <c r="BV24" s="62">
        <f t="shared" si="39"/>
        <v>2.3E-2</v>
      </c>
      <c r="BW24" s="62">
        <f t="shared" si="40"/>
        <v>0.40158499999999986</v>
      </c>
      <c r="BX24" s="62">
        <f t="shared" si="41"/>
        <v>9.4770000000000003</v>
      </c>
      <c r="BY24" s="62">
        <f t="shared" si="42"/>
        <v>0.13100000000000001</v>
      </c>
      <c r="BZ24" s="62">
        <f t="shared" si="43"/>
        <v>44.523225000000004</v>
      </c>
      <c r="CA24" s="62">
        <f t="shared" si="44"/>
        <v>1.8163736000000001</v>
      </c>
      <c r="CB24" s="62">
        <f t="shared" si="45"/>
        <v>-4.1000000000000002E-2</v>
      </c>
      <c r="CC24" s="62">
        <f t="shared" si="46"/>
        <v>6.0000000000000001E-3</v>
      </c>
      <c r="CD24" s="62">
        <f t="shared" si="47"/>
        <v>3.0000000000000001E-3</v>
      </c>
      <c r="CG24" s="62">
        <f t="shared" si="48"/>
        <v>14</v>
      </c>
      <c r="CI24" s="62">
        <f t="shared" si="49"/>
        <v>0.77126211200798866</v>
      </c>
      <c r="CJ24" s="62">
        <f t="shared" si="50"/>
        <v>2.8796794791536244E-4</v>
      </c>
      <c r="CK24" s="62">
        <f t="shared" si="51"/>
        <v>3.9386524127108654E-3</v>
      </c>
      <c r="CL24" s="62">
        <f t="shared" si="52"/>
        <v>0.11868503443957422</v>
      </c>
      <c r="CM24" s="62">
        <f t="shared" si="53"/>
        <v>1.846630955737243E-3</v>
      </c>
      <c r="CN24" s="62">
        <f t="shared" si="54"/>
        <v>1.104674055438116</v>
      </c>
      <c r="CO24" s="62">
        <f t="shared" si="55"/>
        <v>3.2388972895863059E-2</v>
      </c>
      <c r="CP24" s="62">
        <f t="shared" si="56"/>
        <v>0</v>
      </c>
      <c r="CQ24" s="62">
        <f t="shared" si="57"/>
        <v>1.2738853503184712E-4</v>
      </c>
      <c r="CR24" s="62">
        <f t="shared" si="58"/>
        <v>4.2271382274200368E-5</v>
      </c>
      <c r="CV24" s="62">
        <f t="shared" si="59"/>
        <v>2.8796794791536244E-4</v>
      </c>
      <c r="CW24" s="62">
        <f t="shared" si="60"/>
        <v>0.11839706649165886</v>
      </c>
      <c r="CX24" s="62">
        <f t="shared" si="61"/>
        <v>0</v>
      </c>
      <c r="CY24" s="62">
        <f t="shared" si="62"/>
        <v>3.9386524127108654E-3</v>
      </c>
      <c r="CZ24" s="62">
        <f t="shared" si="63"/>
        <v>1.9693262063554327E-3</v>
      </c>
      <c r="DA24" s="62">
        <f t="shared" si="64"/>
        <v>3.0419646689507626E-2</v>
      </c>
      <c r="DB24" s="62">
        <f t="shared" si="65"/>
        <v>1.1944981061960045</v>
      </c>
      <c r="DC24" s="62">
        <f t="shared" si="66"/>
        <v>0.64564487283724725</v>
      </c>
      <c r="DD24" s="62">
        <f t="shared" si="67"/>
        <v>1.8500853277853118</v>
      </c>
      <c r="DE24" s="62">
        <f t="shared" si="68"/>
        <v>0.54885323335875724</v>
      </c>
      <c r="DF24" s="62">
        <f t="shared" si="69"/>
        <v>9.679163947849001E-2</v>
      </c>
      <c r="DG24" s="62">
        <f t="shared" si="70"/>
        <v>0.67832181368102562</v>
      </c>
      <c r="DH24" s="62">
        <f t="shared" si="71"/>
        <v>4.245299828302096E-2</v>
      </c>
      <c r="DI24" s="113">
        <f t="shared" si="72"/>
        <v>0</v>
      </c>
      <c r="DJ24" s="113">
        <f t="shared" si="73"/>
        <v>0.29032329001312196</v>
      </c>
      <c r="DK24" s="113">
        <f t="shared" si="74"/>
        <v>4.4845449572718854</v>
      </c>
      <c r="DL24" s="113">
        <f t="shared" si="75"/>
        <v>80.913398668445339</v>
      </c>
      <c r="DM24" s="113">
        <f t="shared" si="76"/>
        <v>14.269280085986644</v>
      </c>
      <c r="DN24" s="113"/>
      <c r="DO24" s="113">
        <f t="shared" si="77"/>
        <v>0.29032329001312196</v>
      </c>
      <c r="DP24" s="113">
        <f t="shared" si="78"/>
        <v>4.7748682472850073</v>
      </c>
      <c r="DQ24" s="113">
        <f t="shared" si="79"/>
        <v>80.332752088419099</v>
      </c>
      <c r="DR24" s="113">
        <f t="shared" si="80"/>
        <v>14.559603375999766</v>
      </c>
    </row>
    <row r="25" spans="1:122" x14ac:dyDescent="0.25">
      <c r="A25" s="78">
        <f t="shared" si="2"/>
        <v>20</v>
      </c>
      <c r="B25" s="82" t="str">
        <f t="shared" si="3"/>
        <v>20 semi Cr2O3</v>
      </c>
      <c r="C25" s="13" t="s">
        <v>8</v>
      </c>
      <c r="D25" s="5">
        <v>0.78120000000000001</v>
      </c>
      <c r="E25" s="6">
        <f t="shared" si="84"/>
        <v>0.66402000000000005</v>
      </c>
      <c r="F25" s="80" t="str">
        <f t="shared" si="1"/>
        <v>20 Quant MgO</v>
      </c>
      <c r="G25" s="13" t="s">
        <v>3</v>
      </c>
      <c r="H25" s="5">
        <v>47.405999999999999</v>
      </c>
      <c r="I25" s="6">
        <f t="shared" si="85"/>
        <v>40.295099999999998</v>
      </c>
      <c r="K25" s="62">
        <v>200</v>
      </c>
      <c r="L25" s="62">
        <f t="shared" si="86"/>
        <v>40.58</v>
      </c>
      <c r="M25" s="62" t="e">
        <f t="shared" si="86"/>
        <v>#N/A</v>
      </c>
      <c r="N25" s="62">
        <f t="shared" si="86"/>
        <v>1.516</v>
      </c>
      <c r="O25" s="62">
        <f t="shared" si="86"/>
        <v>10.91</v>
      </c>
      <c r="P25" s="62">
        <f t="shared" si="6"/>
        <v>0.1328</v>
      </c>
      <c r="Q25" s="62">
        <f t="shared" si="86"/>
        <v>44.62</v>
      </c>
      <c r="R25" s="62">
        <f t="shared" si="86"/>
        <v>0.97499999999999998</v>
      </c>
      <c r="S25" s="62" t="e">
        <f t="shared" si="86"/>
        <v>#N/A</v>
      </c>
      <c r="T25" s="62" t="e">
        <f t="shared" si="86"/>
        <v>#N/A</v>
      </c>
      <c r="U25" s="62" t="e">
        <f t="shared" si="86"/>
        <v>#N/A</v>
      </c>
      <c r="V25" s="62">
        <f t="shared" si="86"/>
        <v>0.72770000000000001</v>
      </c>
      <c r="W25" s="62">
        <f t="shared" si="86"/>
        <v>0.5373</v>
      </c>
      <c r="X25" s="62">
        <f t="shared" si="86"/>
        <v>14</v>
      </c>
      <c r="AA25" s="62">
        <f t="shared" si="83"/>
        <v>43.317999999999998</v>
      </c>
      <c r="AB25" s="62">
        <f t="shared" si="83"/>
        <v>3.0000000000000001E-3</v>
      </c>
      <c r="AC25" s="62">
        <f t="shared" si="83"/>
        <v>0.61599999999999999</v>
      </c>
      <c r="AD25" s="62">
        <f t="shared" si="83"/>
        <v>9.6180000000000003</v>
      </c>
      <c r="AE25" s="62">
        <f t="shared" si="83"/>
        <v>0.13600000000000001</v>
      </c>
      <c r="AF25" s="62">
        <f t="shared" si="83"/>
        <v>45.505000000000003</v>
      </c>
      <c r="AG25" s="62">
        <f t="shared" si="83"/>
        <v>0.88</v>
      </c>
      <c r="AH25" s="62">
        <f t="shared" si="83"/>
        <v>-8.4000000000000005E-2</v>
      </c>
      <c r="AI25" s="62">
        <f t="shared" si="83"/>
        <v>4.0000000000000001E-3</v>
      </c>
      <c r="AJ25" s="62">
        <f t="shared" si="83"/>
        <v>3.0000000000000001E-3</v>
      </c>
      <c r="AK25" s="62" t="e">
        <f t="shared" si="83"/>
        <v>#N/A</v>
      </c>
      <c r="AL25" s="62" t="e">
        <f t="shared" si="83"/>
        <v>#N/A</v>
      </c>
      <c r="AM25" s="62">
        <f t="shared" si="83"/>
        <v>14</v>
      </c>
      <c r="AO25" s="62">
        <f t="shared" si="11"/>
        <v>0.72094532745277518</v>
      </c>
      <c r="AP25" s="62">
        <f t="shared" si="12"/>
        <v>3.7561036684612496E-5</v>
      </c>
      <c r="AQ25" s="62">
        <f t="shared" si="13"/>
        <v>6.0415849352687331E-3</v>
      </c>
      <c r="AR25" s="62">
        <f t="shared" si="14"/>
        <v>0.12045084533500314</v>
      </c>
      <c r="AS25" s="62">
        <f t="shared" si="15"/>
        <v>1.9171130532844661E-3</v>
      </c>
      <c r="AT25" s="62">
        <f t="shared" si="16"/>
        <v>1.1290330584253829</v>
      </c>
      <c r="AU25" s="62">
        <f t="shared" si="17"/>
        <v>1.5691868758915834E-2</v>
      </c>
      <c r="AV25"/>
      <c r="AW25" s="62">
        <f t="shared" si="18"/>
        <v>8.4925690021231428E-5</v>
      </c>
      <c r="AX25" s="62">
        <f t="shared" si="19"/>
        <v>4.2271382274200368E-5</v>
      </c>
      <c r="BB25" s="62">
        <f t="shared" si="20"/>
        <v>3.7561036684612496E-5</v>
      </c>
      <c r="BC25" s="62">
        <f t="shared" si="21"/>
        <v>0.12041328429831852</v>
      </c>
      <c r="BD25" s="62">
        <f t="shared" si="22"/>
        <v>0</v>
      </c>
      <c r="BE25" s="62">
        <f t="shared" si="23"/>
        <v>6.0415849352687331E-3</v>
      </c>
      <c r="BF25" s="62">
        <f t="shared" si="24"/>
        <v>3.0207924676343666E-3</v>
      </c>
      <c r="BG25" s="62">
        <f t="shared" si="25"/>
        <v>1.2671076291281468E-2</v>
      </c>
      <c r="BH25" s="62">
        <f t="shared" si="26"/>
        <v>1.2386923794857045</v>
      </c>
      <c r="BI25" s="62">
        <f t="shared" si="27"/>
        <v>0.68956158993494354</v>
      </c>
      <c r="BJ25" s="62">
        <f t="shared" si="28"/>
        <v>1.7963477049273706</v>
      </c>
      <c r="BK25" s="62">
        <f t="shared" si="29"/>
        <v>0.549130789550761</v>
      </c>
      <c r="BL25" s="62">
        <f t="shared" si="30"/>
        <v>0.14043080038418254</v>
      </c>
      <c r="BM25" s="62">
        <f t="shared" si="31"/>
        <v>0.70529101973054398</v>
      </c>
      <c r="BN25" s="62">
        <f t="shared" si="32"/>
        <v>5.3256082430998015E-3</v>
      </c>
      <c r="BO25" s="62">
        <f t="shared" si="33"/>
        <v>0</v>
      </c>
      <c r="BP25" s="62">
        <f t="shared" si="34"/>
        <v>0.42830439962052236</v>
      </c>
      <c r="BQ25" s="62">
        <f t="shared" si="35"/>
        <v>1.79657417105955</v>
      </c>
      <c r="BR25" s="62">
        <f t="shared" si="36"/>
        <v>77.858752513332178</v>
      </c>
      <c r="BS25" s="62">
        <f t="shared" si="37"/>
        <v>19.911043307744659</v>
      </c>
      <c r="BU25" s="62">
        <f t="shared" si="38"/>
        <v>46.789171999999994</v>
      </c>
      <c r="BV25" s="62">
        <f t="shared" si="39"/>
        <v>3.0000000000000001E-3</v>
      </c>
      <c r="BW25" s="62">
        <f t="shared" si="40"/>
        <v>-2.7947200000000061E-2</v>
      </c>
      <c r="BX25" s="62">
        <f t="shared" si="41"/>
        <v>9.6180000000000003</v>
      </c>
      <c r="BY25" s="62">
        <f t="shared" si="42"/>
        <v>0.13600000000000001</v>
      </c>
      <c r="BZ25" s="62">
        <f t="shared" si="43"/>
        <v>45.4909125</v>
      </c>
      <c r="CA25" s="62">
        <f t="shared" si="44"/>
        <v>0.87993200000000005</v>
      </c>
      <c r="CB25" s="62">
        <f t="shared" si="45"/>
        <v>-8.4000000000000005E-2</v>
      </c>
      <c r="CC25" s="62">
        <f t="shared" si="46"/>
        <v>4.0000000000000001E-3</v>
      </c>
      <c r="CD25" s="62">
        <f t="shared" si="47"/>
        <v>3.0000000000000001E-3</v>
      </c>
      <c r="CG25" s="62">
        <f t="shared" si="48"/>
        <v>14</v>
      </c>
      <c r="CI25" s="62">
        <f t="shared" si="49"/>
        <v>0.7787163518349004</v>
      </c>
      <c r="CJ25" s="62">
        <f t="shared" si="50"/>
        <v>3.7561036684612496E-5</v>
      </c>
      <c r="CK25"/>
      <c r="CL25" s="62">
        <f t="shared" si="52"/>
        <v>0.12045084533500314</v>
      </c>
      <c r="CM25" s="62">
        <f t="shared" si="53"/>
        <v>1.9171130532844661E-3</v>
      </c>
      <c r="CN25" s="62">
        <f t="shared" si="54"/>
        <v>1.1286835308303809</v>
      </c>
      <c r="CO25" s="62">
        <f t="shared" si="55"/>
        <v>1.569065620542083E-2</v>
      </c>
      <c r="CP25" s="62">
        <f t="shared" si="56"/>
        <v>0</v>
      </c>
      <c r="CQ25" s="62">
        <f t="shared" si="57"/>
        <v>8.4925690021231428E-5</v>
      </c>
      <c r="CR25" s="62">
        <f t="shared" si="58"/>
        <v>4.2271382274200368E-5</v>
      </c>
      <c r="CV25" s="62">
        <f t="shared" si="59"/>
        <v>3.7561036684612496E-5</v>
      </c>
      <c r="CW25" s="62">
        <f t="shared" si="60"/>
        <v>0.12041328429831852</v>
      </c>
      <c r="CX25" s="62">
        <f t="shared" si="61"/>
        <v>0</v>
      </c>
      <c r="CY25" s="62">
        <f t="shared" si="62"/>
        <v>0</v>
      </c>
      <c r="CZ25" s="62">
        <f t="shared" si="63"/>
        <v>0</v>
      </c>
      <c r="DA25" s="62">
        <f t="shared" si="64"/>
        <v>1.569065620542083E-2</v>
      </c>
      <c r="DB25" s="62">
        <f t="shared" si="65"/>
        <v>1.235323271976563</v>
      </c>
      <c r="DC25" s="62">
        <f t="shared" si="66"/>
        <v>0.71595372701321713</v>
      </c>
      <c r="DD25" s="62">
        <f t="shared" si="67"/>
        <v>1.7254233414358047</v>
      </c>
      <c r="DE25" s="62">
        <f t="shared" si="68"/>
        <v>0.51936954496334586</v>
      </c>
      <c r="DF25" s="62">
        <f t="shared" si="69"/>
        <v>0.19658418204987127</v>
      </c>
      <c r="DG25" s="62">
        <f t="shared" si="70"/>
        <v>0.73168194425532262</v>
      </c>
      <c r="DH25" s="62">
        <f t="shared" si="71"/>
        <v>5.1335196911057651E-3</v>
      </c>
      <c r="DI25" s="113">
        <f t="shared" si="72"/>
        <v>0</v>
      </c>
      <c r="DJ25" s="113">
        <f t="shared" si="73"/>
        <v>0</v>
      </c>
      <c r="DK25" s="113">
        <f t="shared" si="74"/>
        <v>2.1444640432380995</v>
      </c>
      <c r="DL25" s="113">
        <f t="shared" si="75"/>
        <v>70.982965896738094</v>
      </c>
      <c r="DM25" s="113">
        <f t="shared" si="76"/>
        <v>26.867436540332694</v>
      </c>
      <c r="DN25" s="113"/>
      <c r="DO25" s="113">
        <f t="shared" si="77"/>
        <v>0</v>
      </c>
      <c r="DP25" s="113">
        <f t="shared" si="78"/>
        <v>2.1444640432380995</v>
      </c>
      <c r="DQ25" s="113">
        <f t="shared" si="79"/>
        <v>70.982965896738094</v>
      </c>
      <c r="DR25" s="113">
        <f t="shared" si="80"/>
        <v>26.867436540332694</v>
      </c>
    </row>
    <row r="26" spans="1:122" x14ac:dyDescent="0.25">
      <c r="A26" s="78">
        <f t="shared" si="2"/>
        <v>20</v>
      </c>
      <c r="B26" s="82" t="str">
        <f t="shared" si="3"/>
        <v>20 semi MnO</v>
      </c>
      <c r="C26" s="13" t="s">
        <v>9</v>
      </c>
      <c r="D26" s="5">
        <v>0.17369999999999999</v>
      </c>
      <c r="E26" s="6">
        <f t="shared" si="84"/>
        <v>0.147645</v>
      </c>
      <c r="F26" s="80" t="str">
        <f t="shared" si="1"/>
        <v>20 Quant CaO</v>
      </c>
      <c r="G26" s="13" t="s">
        <v>6</v>
      </c>
      <c r="H26" s="5">
        <v>0.64700000000000002</v>
      </c>
      <c r="I26" s="6">
        <f t="shared" si="85"/>
        <v>0.54995000000000005</v>
      </c>
      <c r="K26" s="62">
        <v>210</v>
      </c>
      <c r="L26" s="62">
        <f t="shared" si="86"/>
        <v>40.96</v>
      </c>
      <c r="M26" s="62" t="e">
        <f t="shared" si="86"/>
        <v>#N/A</v>
      </c>
      <c r="N26" s="62">
        <f t="shared" si="86"/>
        <v>1.24</v>
      </c>
      <c r="O26" s="62">
        <f t="shared" si="86"/>
        <v>11.29</v>
      </c>
      <c r="P26" s="62">
        <f t="shared" si="6"/>
        <v>0.1711</v>
      </c>
      <c r="Q26" s="62">
        <f t="shared" si="86"/>
        <v>44.5</v>
      </c>
      <c r="R26" s="62">
        <f t="shared" si="86"/>
        <v>0.76400000000000001</v>
      </c>
      <c r="S26" s="62" t="e">
        <f t="shared" si="86"/>
        <v>#N/A</v>
      </c>
      <c r="T26" s="62" t="e">
        <f t="shared" si="86"/>
        <v>#N/A</v>
      </c>
      <c r="U26" s="62" t="e">
        <f t="shared" si="86"/>
        <v>#N/A</v>
      </c>
      <c r="V26" s="62">
        <f t="shared" si="86"/>
        <v>0.56179999999999997</v>
      </c>
      <c r="W26" s="62">
        <f t="shared" si="86"/>
        <v>0.51349999999999996</v>
      </c>
      <c r="X26" s="62">
        <f t="shared" si="86"/>
        <v>11</v>
      </c>
      <c r="AA26" s="62">
        <f t="shared" ref="AA26:AM31" si="87">INDEX($A$5:$I$700,(MATCH((CONCATENATE($K26,$AA$3,AA$5)),$F$5:$F$700,0)),8)</f>
        <v>43.634</v>
      </c>
      <c r="AB26" s="62">
        <f t="shared" si="87"/>
        <v>4.0000000000000001E-3</v>
      </c>
      <c r="AC26" s="62">
        <f t="shared" si="87"/>
        <v>0.45900000000000002</v>
      </c>
      <c r="AD26" s="62">
        <f t="shared" si="87"/>
        <v>9.6869999999999994</v>
      </c>
      <c r="AE26" s="62">
        <f t="shared" si="87"/>
        <v>0.13800000000000001</v>
      </c>
      <c r="AF26" s="62">
        <f t="shared" si="87"/>
        <v>45.404000000000003</v>
      </c>
      <c r="AG26" s="62">
        <f t="shared" si="87"/>
        <v>0.73799999999999999</v>
      </c>
      <c r="AH26" s="62">
        <f t="shared" si="87"/>
        <v>-7.1999999999999995E-2</v>
      </c>
      <c r="AI26" s="62">
        <f t="shared" si="87"/>
        <v>5.0000000000000001E-3</v>
      </c>
      <c r="AJ26" s="62">
        <f t="shared" si="87"/>
        <v>4.0000000000000001E-3</v>
      </c>
      <c r="AK26" s="62" t="e">
        <f t="shared" si="87"/>
        <v>#N/A</v>
      </c>
      <c r="AL26" s="62" t="e">
        <f t="shared" si="87"/>
        <v>#N/A</v>
      </c>
      <c r="AM26" s="62">
        <f t="shared" si="87"/>
        <v>11</v>
      </c>
      <c r="AO26" s="62">
        <f t="shared" si="11"/>
        <v>0.72620454356328534</v>
      </c>
      <c r="AP26" s="62">
        <f t="shared" si="12"/>
        <v>5.0081382246149992E-5</v>
      </c>
      <c r="AQ26" s="62">
        <f t="shared" si="13"/>
        <v>4.5017653981953712E-3</v>
      </c>
      <c r="AR26" s="62">
        <f t="shared" si="14"/>
        <v>0.1213149655604258</v>
      </c>
      <c r="AS26" s="62">
        <f t="shared" si="15"/>
        <v>1.9453058923033552E-3</v>
      </c>
      <c r="AT26" s="62">
        <f t="shared" si="16"/>
        <v>1.1265271285517215</v>
      </c>
      <c r="AU26" s="62">
        <f t="shared" si="17"/>
        <v>1.3159771754636234E-2</v>
      </c>
      <c r="AV26"/>
      <c r="AW26" s="62">
        <f t="shared" si="18"/>
        <v>1.0615711252653928E-4</v>
      </c>
      <c r="AX26" s="62">
        <f t="shared" si="19"/>
        <v>5.6361843032267155E-5</v>
      </c>
      <c r="BB26" s="62">
        <f t="shared" si="20"/>
        <v>5.0081382246149992E-5</v>
      </c>
      <c r="BC26" s="62">
        <f t="shared" si="21"/>
        <v>0.12126488417817965</v>
      </c>
      <c r="BD26" s="62">
        <f t="shared" si="22"/>
        <v>0</v>
      </c>
      <c r="BE26" s="62">
        <f t="shared" si="23"/>
        <v>4.5017653981953712E-3</v>
      </c>
      <c r="BF26" s="62">
        <f t="shared" si="24"/>
        <v>2.2508826990976856E-3</v>
      </c>
      <c r="BG26" s="62">
        <f t="shared" si="25"/>
        <v>1.0908889055538549E-2</v>
      </c>
      <c r="BH26" s="62">
        <f t="shared" si="26"/>
        <v>1.2388284295666661</v>
      </c>
      <c r="BI26" s="62">
        <f t="shared" si="27"/>
        <v>0.69988500005401288</v>
      </c>
      <c r="BJ26" s="62">
        <f t="shared" si="28"/>
        <v>1.7700456924652777</v>
      </c>
      <c r="BK26" s="62">
        <f t="shared" si="29"/>
        <v>0.53894342951265328</v>
      </c>
      <c r="BL26" s="62">
        <f t="shared" si="30"/>
        <v>0.1609415705413596</v>
      </c>
      <c r="BM26" s="62">
        <f t="shared" si="31"/>
        <v>0.71309485319089527</v>
      </c>
      <c r="BN26" s="62">
        <f t="shared" si="32"/>
        <v>7.0231024697556214E-3</v>
      </c>
      <c r="BO26" s="62">
        <f t="shared" si="33"/>
        <v>0</v>
      </c>
      <c r="BP26" s="62">
        <f t="shared" si="34"/>
        <v>0.31564983101836036</v>
      </c>
      <c r="BQ26" s="62">
        <f t="shared" si="35"/>
        <v>1.5297949503806394</v>
      </c>
      <c r="BR26" s="62">
        <f t="shared" si="36"/>
        <v>75.578084332124362</v>
      </c>
      <c r="BS26" s="62">
        <f t="shared" si="37"/>
        <v>22.569447784006876</v>
      </c>
      <c r="BU26" s="62">
        <f t="shared" si="38"/>
        <v>47.169635999999997</v>
      </c>
      <c r="BV26" s="62">
        <f t="shared" si="39"/>
        <v>4.0000000000000001E-3</v>
      </c>
      <c r="BW26" s="62">
        <f t="shared" si="40"/>
        <v>-0.17486780000000007</v>
      </c>
      <c r="BX26" s="62">
        <f t="shared" si="41"/>
        <v>9.6869999999999994</v>
      </c>
      <c r="BY26" s="62">
        <f t="shared" si="42"/>
        <v>0.13800000000000001</v>
      </c>
      <c r="BZ26" s="62">
        <f t="shared" si="43"/>
        <v>45.39067</v>
      </c>
      <c r="CA26" s="62">
        <f t="shared" si="44"/>
        <v>0.74270320000000001</v>
      </c>
      <c r="CB26" s="62">
        <f t="shared" si="45"/>
        <v>-7.1999999999999995E-2</v>
      </c>
      <c r="CC26" s="62">
        <f t="shared" si="46"/>
        <v>5.0000000000000001E-3</v>
      </c>
      <c r="CD26" s="62">
        <f t="shared" si="47"/>
        <v>4.0000000000000001E-3</v>
      </c>
      <c r="CG26" s="62">
        <f t="shared" si="48"/>
        <v>11</v>
      </c>
      <c r="CI26" s="62">
        <f t="shared" si="49"/>
        <v>0.78504844803195462</v>
      </c>
      <c r="CJ26" s="62">
        <f t="shared" si="50"/>
        <v>5.0081382246149992E-5</v>
      </c>
      <c r="CK26"/>
      <c r="CL26" s="62">
        <f t="shared" si="52"/>
        <v>0.1213149655604258</v>
      </c>
      <c r="CM26" s="62">
        <f t="shared" si="53"/>
        <v>1.9453058923033552E-3</v>
      </c>
      <c r="CN26" s="62">
        <f t="shared" si="54"/>
        <v>1.1261963954307719</v>
      </c>
      <c r="CO26" s="62">
        <f t="shared" si="55"/>
        <v>1.3243637660485022E-2</v>
      </c>
      <c r="CP26" s="62">
        <f t="shared" si="56"/>
        <v>0</v>
      </c>
      <c r="CQ26" s="62">
        <f t="shared" si="57"/>
        <v>1.0615711252653928E-4</v>
      </c>
      <c r="CR26" s="62">
        <f t="shared" si="58"/>
        <v>5.6361843032267155E-5</v>
      </c>
      <c r="CV26" s="62">
        <f t="shared" si="59"/>
        <v>5.0081382246149992E-5</v>
      </c>
      <c r="CW26" s="62">
        <f t="shared" si="60"/>
        <v>0.12126488417817965</v>
      </c>
      <c r="CX26" s="62">
        <f t="shared" si="61"/>
        <v>0</v>
      </c>
      <c r="CY26" s="62">
        <f t="shared" si="62"/>
        <v>0</v>
      </c>
      <c r="CZ26" s="62">
        <f t="shared" si="63"/>
        <v>0</v>
      </c>
      <c r="DA26" s="62">
        <f t="shared" si="64"/>
        <v>1.3243637660485022E-2</v>
      </c>
      <c r="DB26" s="62">
        <f t="shared" si="65"/>
        <v>1.2361629478407699</v>
      </c>
      <c r="DC26" s="62">
        <f t="shared" si="66"/>
        <v>0.73207389739001449</v>
      </c>
      <c r="DD26" s="62">
        <f t="shared" si="67"/>
        <v>1.688576730092318</v>
      </c>
      <c r="DE26" s="62">
        <f t="shared" si="68"/>
        <v>0.50408905045075536</v>
      </c>
      <c r="DF26" s="62">
        <f t="shared" si="69"/>
        <v>0.22798484693925913</v>
      </c>
      <c r="DG26" s="62">
        <f t="shared" si="70"/>
        <v>0.74536761643274563</v>
      </c>
      <c r="DH26" s="62">
        <f t="shared" si="71"/>
        <v>6.7190177225346136E-3</v>
      </c>
      <c r="DI26" s="113">
        <f t="shared" si="72"/>
        <v>0</v>
      </c>
      <c r="DJ26" s="113">
        <f t="shared" si="73"/>
        <v>0</v>
      </c>
      <c r="DK26" s="113">
        <f t="shared" si="74"/>
        <v>1.7767927353575863</v>
      </c>
      <c r="DL26" s="113">
        <f t="shared" si="75"/>
        <v>67.629588318214687</v>
      </c>
      <c r="DM26" s="113">
        <f t="shared" si="76"/>
        <v>30.586899928705201</v>
      </c>
      <c r="DN26" s="113"/>
      <c r="DO26" s="113">
        <f t="shared" si="77"/>
        <v>0</v>
      </c>
      <c r="DP26" s="113">
        <f t="shared" si="78"/>
        <v>1.7767927353575863</v>
      </c>
      <c r="DQ26" s="113">
        <f t="shared" si="79"/>
        <v>67.629588318214687</v>
      </c>
      <c r="DR26" s="113">
        <f t="shared" si="80"/>
        <v>30.586899928705201</v>
      </c>
    </row>
    <row r="27" spans="1:122" x14ac:dyDescent="0.25">
      <c r="A27" s="78">
        <f t="shared" si="2"/>
        <v>20</v>
      </c>
      <c r="B27" s="82" t="str">
        <f t="shared" si="3"/>
        <v>20 semi Fe2O3</v>
      </c>
      <c r="C27" s="13" t="s">
        <v>10</v>
      </c>
      <c r="D27" s="5">
        <v>11.81</v>
      </c>
      <c r="E27" s="6">
        <f t="shared" si="84"/>
        <v>10.038500000000001</v>
      </c>
      <c r="F27" s="80" t="str">
        <f t="shared" si="1"/>
        <v>20 Quant Na2O</v>
      </c>
      <c r="G27" s="13" t="s">
        <v>26</v>
      </c>
      <c r="H27" s="5">
        <v>-6.0999999999999999E-2</v>
      </c>
      <c r="I27" s="6">
        <f t="shared" si="85"/>
        <v>-5.1849999999999993E-2</v>
      </c>
      <c r="K27" s="62">
        <v>220</v>
      </c>
      <c r="L27" s="62">
        <f t="shared" si="86"/>
        <v>41.27</v>
      </c>
      <c r="M27" s="62" t="e">
        <f t="shared" si="86"/>
        <v>#N/A</v>
      </c>
      <c r="N27" s="62">
        <f t="shared" si="86"/>
        <v>1.3660000000000001</v>
      </c>
      <c r="O27" s="62">
        <f t="shared" si="86"/>
        <v>12.25</v>
      </c>
      <c r="P27" s="62">
        <f t="shared" si="6"/>
        <v>0.10920000000000001</v>
      </c>
      <c r="Q27" s="62">
        <f t="shared" si="86"/>
        <v>42.97</v>
      </c>
      <c r="R27" s="62">
        <f t="shared" si="86"/>
        <v>1.0449999999999999</v>
      </c>
      <c r="S27" s="62" t="e">
        <f t="shared" si="86"/>
        <v>#N/A</v>
      </c>
      <c r="T27" s="62" t="e">
        <f t="shared" si="86"/>
        <v>#N/A</v>
      </c>
      <c r="U27" s="62" t="e">
        <f t="shared" si="86"/>
        <v>#N/A</v>
      </c>
      <c r="V27" s="62">
        <f t="shared" si="86"/>
        <v>0.50370000000000004</v>
      </c>
      <c r="W27" s="62">
        <f t="shared" si="86"/>
        <v>0.48780000000000001</v>
      </c>
      <c r="X27" s="62">
        <f t="shared" si="86"/>
        <v>12</v>
      </c>
      <c r="AA27" s="62">
        <f t="shared" si="87"/>
        <v>44.124000000000002</v>
      </c>
      <c r="AB27" s="62">
        <f t="shared" si="87"/>
        <v>6.0000000000000001E-3</v>
      </c>
      <c r="AC27" s="62">
        <f t="shared" si="87"/>
        <v>0.52500000000000002</v>
      </c>
      <c r="AD27" s="62">
        <f t="shared" si="87"/>
        <v>10.621</v>
      </c>
      <c r="AE27" s="62">
        <f t="shared" si="87"/>
        <v>0.107</v>
      </c>
      <c r="AF27" s="62">
        <f t="shared" si="87"/>
        <v>43.634</v>
      </c>
      <c r="AG27" s="62">
        <f t="shared" si="87"/>
        <v>1.0169999999999999</v>
      </c>
      <c r="AH27" s="62">
        <f t="shared" si="87"/>
        <v>-4.1000000000000002E-2</v>
      </c>
      <c r="AI27" s="62">
        <f t="shared" si="87"/>
        <v>4.0000000000000001E-3</v>
      </c>
      <c r="AJ27" s="62">
        <f t="shared" si="87"/>
        <v>3.0000000000000001E-3</v>
      </c>
      <c r="AK27" s="62" t="e">
        <f t="shared" si="87"/>
        <v>#N/A</v>
      </c>
      <c r="AL27" s="62" t="e">
        <f t="shared" si="87"/>
        <v>#N/A</v>
      </c>
      <c r="AM27" s="62">
        <f t="shared" si="87"/>
        <v>12</v>
      </c>
      <c r="AO27" s="62">
        <f t="shared" si="11"/>
        <v>0.73435965715236751</v>
      </c>
      <c r="AP27" s="62">
        <f t="shared" si="12"/>
        <v>7.5122073369224992E-5</v>
      </c>
      <c r="AQ27" s="62">
        <f t="shared" si="13"/>
        <v>5.149078069831307E-3</v>
      </c>
      <c r="AR27" s="62">
        <f t="shared" si="14"/>
        <v>0.1330118973074515</v>
      </c>
      <c r="AS27" s="62">
        <f t="shared" si="15"/>
        <v>1.5083168875105724E-3</v>
      </c>
      <c r="AT27" s="62">
        <f t="shared" si="16"/>
        <v>1.0826113277954763</v>
      </c>
      <c r="AU27" s="62">
        <f t="shared" si="17"/>
        <v>1.8134807417974321E-2</v>
      </c>
      <c r="AV27"/>
      <c r="AW27" s="62">
        <f t="shared" si="18"/>
        <v>8.4925690021231428E-5</v>
      </c>
      <c r="AX27" s="62">
        <f t="shared" si="19"/>
        <v>4.2271382274200368E-5</v>
      </c>
      <c r="BB27" s="62">
        <f t="shared" si="20"/>
        <v>7.5122073369224992E-5</v>
      </c>
      <c r="BC27" s="62">
        <f t="shared" si="21"/>
        <v>0.13293677523408226</v>
      </c>
      <c r="BD27" s="62">
        <f t="shared" si="22"/>
        <v>0</v>
      </c>
      <c r="BE27" s="62">
        <f t="shared" si="23"/>
        <v>5.149078069831307E-3</v>
      </c>
      <c r="BF27" s="62">
        <f t="shared" si="24"/>
        <v>2.5745390349156535E-3</v>
      </c>
      <c r="BG27" s="62">
        <f t="shared" si="25"/>
        <v>1.5560268383058667E-2</v>
      </c>
      <c r="BH27" s="62">
        <f t="shared" si="26"/>
        <v>1.2014961515340103</v>
      </c>
      <c r="BI27" s="62">
        <f t="shared" si="27"/>
        <v>0.6980900423164188</v>
      </c>
      <c r="BJ27" s="62">
        <f t="shared" si="28"/>
        <v>1.7211191661568148</v>
      </c>
      <c r="BK27" s="62">
        <f t="shared" si="29"/>
        <v>0.50340610921759155</v>
      </c>
      <c r="BL27" s="62">
        <f t="shared" si="30"/>
        <v>0.19468393309882726</v>
      </c>
      <c r="BM27" s="62">
        <f t="shared" si="31"/>
        <v>0.71629997180776239</v>
      </c>
      <c r="BN27" s="62">
        <f t="shared" si="32"/>
        <v>1.0487515890812564E-2</v>
      </c>
      <c r="BO27" s="62">
        <f t="shared" si="33"/>
        <v>0</v>
      </c>
      <c r="BP27" s="62">
        <f t="shared" si="34"/>
        <v>0.35942190929006451</v>
      </c>
      <c r="BQ27" s="62">
        <f t="shared" si="35"/>
        <v>2.1723117402599406</v>
      </c>
      <c r="BR27" s="62">
        <f t="shared" si="36"/>
        <v>70.278672208672603</v>
      </c>
      <c r="BS27" s="62">
        <f t="shared" si="37"/>
        <v>27.179106625886579</v>
      </c>
      <c r="BU27" s="62">
        <f t="shared" si="38"/>
        <v>47.759596000000002</v>
      </c>
      <c r="BV27" s="62">
        <f t="shared" si="39"/>
        <v>6.0000000000000001E-3</v>
      </c>
      <c r="BW27" s="62">
        <f t="shared" si="40"/>
        <v>-0.11310500000000007</v>
      </c>
      <c r="BX27" s="62">
        <f t="shared" si="41"/>
        <v>10.621</v>
      </c>
      <c r="BY27" s="62">
        <f t="shared" si="42"/>
        <v>0.107</v>
      </c>
      <c r="BZ27" s="62">
        <f t="shared" si="43"/>
        <v>43.633944999999997</v>
      </c>
      <c r="CA27" s="62">
        <f t="shared" si="44"/>
        <v>1.0123287999999999</v>
      </c>
      <c r="CB27" s="62">
        <f t="shared" si="45"/>
        <v>-4.1000000000000002E-2</v>
      </c>
      <c r="CC27" s="62">
        <f t="shared" si="46"/>
        <v>4.0000000000000001E-3</v>
      </c>
      <c r="CD27" s="62">
        <f t="shared" si="47"/>
        <v>3.0000000000000001E-3</v>
      </c>
      <c r="CG27" s="62">
        <f t="shared" si="48"/>
        <v>12</v>
      </c>
      <c r="CI27" s="62">
        <f t="shared" si="49"/>
        <v>0.7948672047932096</v>
      </c>
      <c r="CJ27" s="62">
        <f t="shared" si="50"/>
        <v>7.5122073369224992E-5</v>
      </c>
      <c r="CK27"/>
      <c r="CL27" s="62">
        <f t="shared" si="52"/>
        <v>0.1330118973074515</v>
      </c>
      <c r="CM27" s="62">
        <f t="shared" si="53"/>
        <v>1.5083168875105724E-3</v>
      </c>
      <c r="CN27" s="62">
        <f t="shared" si="54"/>
        <v>1.0826099631801986</v>
      </c>
      <c r="CO27" s="62">
        <f t="shared" si="55"/>
        <v>1.8051512125534949E-2</v>
      </c>
      <c r="CP27" s="62">
        <f t="shared" si="56"/>
        <v>0</v>
      </c>
      <c r="CQ27" s="62">
        <f t="shared" si="57"/>
        <v>8.4925690021231428E-5</v>
      </c>
      <c r="CR27" s="62">
        <f t="shared" si="58"/>
        <v>4.2271382274200368E-5</v>
      </c>
      <c r="CV27" s="62">
        <f t="shared" si="59"/>
        <v>7.5122073369224992E-5</v>
      </c>
      <c r="CW27" s="62">
        <f t="shared" si="60"/>
        <v>0.13293677523408226</v>
      </c>
      <c r="CX27" s="62">
        <f t="shared" si="61"/>
        <v>0</v>
      </c>
      <c r="CY27" s="62">
        <f t="shared" si="62"/>
        <v>0</v>
      </c>
      <c r="CZ27" s="62">
        <f t="shared" si="63"/>
        <v>0</v>
      </c>
      <c r="DA27" s="62">
        <f t="shared" si="64"/>
        <v>1.8051512125534949E-2</v>
      </c>
      <c r="DB27" s="62">
        <f t="shared" si="65"/>
        <v>1.1990035431762565</v>
      </c>
      <c r="DC27" s="62">
        <f t="shared" si="66"/>
        <v>0.72266115629106975</v>
      </c>
      <c r="DD27" s="62">
        <f t="shared" si="67"/>
        <v>1.6591503953663838</v>
      </c>
      <c r="DE27" s="62">
        <f t="shared" si="68"/>
        <v>0.47634238688518665</v>
      </c>
      <c r="DF27" s="62">
        <f t="shared" si="69"/>
        <v>0.2463187694058831</v>
      </c>
      <c r="DG27" s="62">
        <f t="shared" si="70"/>
        <v>0.74078779048997401</v>
      </c>
      <c r="DH27" s="62">
        <f t="shared" si="71"/>
        <v>1.0140835787741255E-2</v>
      </c>
      <c r="DI27" s="113">
        <f t="shared" si="72"/>
        <v>0</v>
      </c>
      <c r="DJ27" s="113">
        <f t="shared" si="73"/>
        <v>0</v>
      </c>
      <c r="DK27" s="113">
        <f t="shared" si="74"/>
        <v>2.4367993583689151</v>
      </c>
      <c r="DL27" s="113">
        <f t="shared" si="75"/>
        <v>64.30213794022211</v>
      </c>
      <c r="DM27" s="113">
        <f t="shared" si="76"/>
        <v>33.250921865621223</v>
      </c>
      <c r="DN27" s="113"/>
      <c r="DO27" s="113">
        <f t="shared" si="77"/>
        <v>0</v>
      </c>
      <c r="DP27" s="113">
        <f t="shared" si="78"/>
        <v>2.4367993583689151</v>
      </c>
      <c r="DQ27" s="113">
        <f t="shared" si="79"/>
        <v>64.30213794022211</v>
      </c>
      <c r="DR27" s="113">
        <f t="shared" si="80"/>
        <v>33.250921865621223</v>
      </c>
    </row>
    <row r="28" spans="1:122" x14ac:dyDescent="0.25">
      <c r="A28" s="78">
        <f t="shared" si="2"/>
        <v>20</v>
      </c>
      <c r="B28" s="82" t="str">
        <f t="shared" si="3"/>
        <v>20 semi NiO</v>
      </c>
      <c r="C28" s="13" t="s">
        <v>11</v>
      </c>
      <c r="D28" s="5">
        <v>0.48309999999999997</v>
      </c>
      <c r="E28" s="6">
        <f t="shared" si="84"/>
        <v>0.41063499999999997</v>
      </c>
      <c r="F28" s="80" t="str">
        <f t="shared" si="1"/>
        <v>20 Quant K2O</v>
      </c>
      <c r="G28" s="13" t="s">
        <v>13</v>
      </c>
      <c r="H28" s="5">
        <v>5.0000000000000001E-3</v>
      </c>
      <c r="I28" s="10">
        <f t="shared" si="85"/>
        <v>4.2500000000000003E-3</v>
      </c>
      <c r="J28" s="16"/>
      <c r="K28" s="62">
        <v>230</v>
      </c>
      <c r="L28" s="62">
        <f t="shared" si="86"/>
        <v>41.25</v>
      </c>
      <c r="M28" s="62" t="e">
        <f t="shared" si="86"/>
        <v>#N/A</v>
      </c>
      <c r="N28" s="62">
        <f t="shared" si="86"/>
        <v>1.341</v>
      </c>
      <c r="O28" s="62">
        <f t="shared" si="86"/>
        <v>10.88</v>
      </c>
      <c r="P28" s="62">
        <f t="shared" si="6"/>
        <v>0.125</v>
      </c>
      <c r="Q28" s="62">
        <f t="shared" si="86"/>
        <v>44.396000000000001</v>
      </c>
      <c r="R28" s="62">
        <f t="shared" si="86"/>
        <v>0.92200000000000004</v>
      </c>
      <c r="S28" s="62" t="e">
        <f t="shared" si="86"/>
        <v>#N/A</v>
      </c>
      <c r="T28" s="62" t="e">
        <f t="shared" si="86"/>
        <v>#N/A</v>
      </c>
      <c r="U28" s="62" t="e">
        <f t="shared" si="86"/>
        <v>#N/A</v>
      </c>
      <c r="V28" s="62">
        <f t="shared" si="86"/>
        <v>0.55900000000000005</v>
      </c>
      <c r="W28" s="62">
        <f t="shared" si="86"/>
        <v>0.52700000000000002</v>
      </c>
      <c r="X28" s="62">
        <f t="shared" si="86"/>
        <v>12</v>
      </c>
      <c r="AA28" s="62">
        <f t="shared" si="87"/>
        <v>44.326999999999998</v>
      </c>
      <c r="AB28" s="62">
        <f t="shared" si="87"/>
        <v>4.0000000000000001E-3</v>
      </c>
      <c r="AC28" s="62">
        <f t="shared" si="87"/>
        <v>0.51800000000000002</v>
      </c>
      <c r="AD28" s="62">
        <f t="shared" si="87"/>
        <v>9.3119999999999994</v>
      </c>
      <c r="AE28" s="62">
        <f t="shared" si="87"/>
        <v>0.11600000000000001</v>
      </c>
      <c r="AF28" s="62">
        <f t="shared" si="87"/>
        <v>44.936999999999998</v>
      </c>
      <c r="AG28" s="62">
        <f t="shared" si="87"/>
        <v>0.84899999999999998</v>
      </c>
      <c r="AH28" s="62">
        <f t="shared" si="87"/>
        <v>-7.5999999999999998E-2</v>
      </c>
      <c r="AI28" s="62">
        <f t="shared" si="87"/>
        <v>5.0000000000000001E-3</v>
      </c>
      <c r="AJ28" s="62">
        <f t="shared" si="87"/>
        <v>5.0000000000000001E-3</v>
      </c>
      <c r="AK28" s="62" t="e">
        <f t="shared" si="87"/>
        <v>#N/A</v>
      </c>
      <c r="AL28" s="62" t="e">
        <f t="shared" si="87"/>
        <v>#N/A</v>
      </c>
      <c r="AM28" s="62">
        <f t="shared" si="87"/>
        <v>12</v>
      </c>
      <c r="AO28" s="62">
        <f t="shared" si="11"/>
        <v>0.73773820421070146</v>
      </c>
      <c r="AP28" s="62">
        <f t="shared" si="12"/>
        <v>5.0081382246149992E-5</v>
      </c>
      <c r="AQ28" s="62">
        <f t="shared" si="13"/>
        <v>5.0804236955668894E-3</v>
      </c>
      <c r="AR28" s="62">
        <f t="shared" si="14"/>
        <v>0.11661865998747652</v>
      </c>
      <c r="AS28" s="62">
        <f t="shared" si="15"/>
        <v>1.6351846630955739E-3</v>
      </c>
      <c r="AT28" s="62">
        <f t="shared" si="16"/>
        <v>1.1149403042843957</v>
      </c>
      <c r="AU28" s="62">
        <f t="shared" si="17"/>
        <v>1.5139087018544935E-2</v>
      </c>
      <c r="AV28"/>
      <c r="AW28" s="62">
        <f t="shared" si="18"/>
        <v>1.0615711252653928E-4</v>
      </c>
      <c r="AX28" s="62">
        <f t="shared" si="19"/>
        <v>7.0452303790333949E-5</v>
      </c>
      <c r="BB28" s="62">
        <f t="shared" si="20"/>
        <v>5.0081382246149992E-5</v>
      </c>
      <c r="BC28" s="62">
        <f t="shared" si="21"/>
        <v>0.11656857860523037</v>
      </c>
      <c r="BD28" s="62">
        <f t="shared" si="22"/>
        <v>0</v>
      </c>
      <c r="BE28" s="62">
        <f t="shared" si="23"/>
        <v>5.0804236955668894E-3</v>
      </c>
      <c r="BF28" s="62">
        <f t="shared" si="24"/>
        <v>2.5402118477834447E-3</v>
      </c>
      <c r="BG28" s="62">
        <f t="shared" si="25"/>
        <v>1.2598875170761491E-2</v>
      </c>
      <c r="BH28" s="62">
        <f t="shared" si="26"/>
        <v>1.2205451923819601</v>
      </c>
      <c r="BI28" s="62">
        <f t="shared" si="27"/>
        <v>0.70746003017361159</v>
      </c>
      <c r="BJ28" s="62">
        <f t="shared" si="28"/>
        <v>1.7252496824201315</v>
      </c>
      <c r="BK28" s="62">
        <f t="shared" si="29"/>
        <v>0.51308516220834843</v>
      </c>
      <c r="BL28" s="62">
        <f t="shared" si="30"/>
        <v>0.19437486796526315</v>
      </c>
      <c r="BM28" s="62">
        <f t="shared" si="31"/>
        <v>0.72264919857440268</v>
      </c>
      <c r="BN28" s="62">
        <f t="shared" si="32"/>
        <v>6.9302480850940429E-3</v>
      </c>
      <c r="BO28" s="62">
        <f t="shared" si="33"/>
        <v>0</v>
      </c>
      <c r="BP28" s="62">
        <f t="shared" si="34"/>
        <v>0.35151382618213878</v>
      </c>
      <c r="BQ28" s="62">
        <f t="shared" si="35"/>
        <v>1.7434289272880625</v>
      </c>
      <c r="BR28" s="62">
        <f t="shared" si="36"/>
        <v>71.000585515147719</v>
      </c>
      <c r="BS28" s="62">
        <f t="shared" si="37"/>
        <v>26.897541483296983</v>
      </c>
      <c r="BU28" s="62">
        <f t="shared" si="38"/>
        <v>48.004007999999999</v>
      </c>
      <c r="BV28" s="62">
        <f t="shared" si="39"/>
        <v>4.0000000000000001E-3</v>
      </c>
      <c r="BW28" s="62">
        <f t="shared" si="40"/>
        <v>-0.11965560000000003</v>
      </c>
      <c r="BX28" s="62">
        <f t="shared" si="41"/>
        <v>9.3119999999999994</v>
      </c>
      <c r="BY28" s="62">
        <f t="shared" si="42"/>
        <v>0.11600000000000001</v>
      </c>
      <c r="BZ28" s="62">
        <f t="shared" si="43"/>
        <v>44.927172499999998</v>
      </c>
      <c r="CA28" s="62">
        <f t="shared" si="44"/>
        <v>0.8499736</v>
      </c>
      <c r="CB28" s="62">
        <f t="shared" si="45"/>
        <v>-7.5999999999999998E-2</v>
      </c>
      <c r="CC28" s="62">
        <f t="shared" si="46"/>
        <v>5.0000000000000001E-3</v>
      </c>
      <c r="CD28" s="62">
        <f t="shared" si="47"/>
        <v>5.0000000000000001E-3</v>
      </c>
      <c r="CG28" s="62">
        <f t="shared" si="48"/>
        <v>12</v>
      </c>
      <c r="CI28" s="62">
        <f t="shared" si="49"/>
        <v>0.79893497545144376</v>
      </c>
      <c r="CJ28" s="62">
        <f t="shared" si="50"/>
        <v>5.0081382246149992E-5</v>
      </c>
      <c r="CK28"/>
      <c r="CL28" s="62">
        <f t="shared" si="52"/>
        <v>0.11661865998747652</v>
      </c>
      <c r="CM28" s="62">
        <f t="shared" si="53"/>
        <v>1.6351846630955739E-3</v>
      </c>
      <c r="CN28" s="62">
        <f t="shared" si="54"/>
        <v>1.1146964723454511</v>
      </c>
      <c r="CO28" s="62">
        <f t="shared" si="55"/>
        <v>1.5156447931526391E-2</v>
      </c>
      <c r="CP28" s="62">
        <f t="shared" si="56"/>
        <v>0</v>
      </c>
      <c r="CQ28" s="62">
        <f t="shared" si="57"/>
        <v>1.0615711252653928E-4</v>
      </c>
      <c r="CR28" s="62">
        <f t="shared" si="58"/>
        <v>7.0452303790333949E-5</v>
      </c>
      <c r="CV28" s="62">
        <f t="shared" si="59"/>
        <v>5.0081382246149992E-5</v>
      </c>
      <c r="CW28" s="62">
        <f t="shared" si="60"/>
        <v>0.11656857860523037</v>
      </c>
      <c r="CX28" s="62">
        <f t="shared" si="61"/>
        <v>0</v>
      </c>
      <c r="CY28" s="62">
        <f t="shared" si="62"/>
        <v>0</v>
      </c>
      <c r="CZ28" s="62">
        <f t="shared" si="63"/>
        <v>0</v>
      </c>
      <c r="DA28" s="62">
        <f t="shared" si="64"/>
        <v>1.5156447931526391E-2</v>
      </c>
      <c r="DB28" s="62">
        <f t="shared" si="65"/>
        <v>1.2177437876822506</v>
      </c>
      <c r="DC28" s="62">
        <f t="shared" si="66"/>
        <v>0.73830918372533827</v>
      </c>
      <c r="DD28" s="62">
        <f t="shared" si="67"/>
        <v>1.6493683331118754</v>
      </c>
      <c r="DE28" s="62">
        <f t="shared" si="68"/>
        <v>0.47943460395691223</v>
      </c>
      <c r="DF28" s="62">
        <f t="shared" si="69"/>
        <v>0.25887457976842604</v>
      </c>
      <c r="DG28" s="62">
        <f t="shared" si="70"/>
        <v>0.7535157130391108</v>
      </c>
      <c r="DH28" s="62">
        <f t="shared" si="71"/>
        <v>6.6463620306150863E-3</v>
      </c>
      <c r="DI28" s="113">
        <f t="shared" si="72"/>
        <v>0</v>
      </c>
      <c r="DJ28" s="113">
        <f t="shared" si="73"/>
        <v>0</v>
      </c>
      <c r="DK28" s="113">
        <f t="shared" si="74"/>
        <v>2.0114309057201707</v>
      </c>
      <c r="DL28" s="113">
        <f t="shared" si="75"/>
        <v>63.626357839737238</v>
      </c>
      <c r="DM28" s="113">
        <f t="shared" si="76"/>
        <v>34.355564892511978</v>
      </c>
      <c r="DN28" s="113"/>
      <c r="DO28" s="113">
        <f t="shared" si="77"/>
        <v>0</v>
      </c>
      <c r="DP28" s="113">
        <f t="shared" si="78"/>
        <v>2.0114309057201707</v>
      </c>
      <c r="DQ28" s="113">
        <f t="shared" si="79"/>
        <v>63.626357839737238</v>
      </c>
      <c r="DR28" s="113">
        <f t="shared" si="80"/>
        <v>34.355564892511978</v>
      </c>
    </row>
    <row r="29" spans="1:122" x14ac:dyDescent="0.25">
      <c r="A29" s="78">
        <f t="shared" si="2"/>
        <v>20</v>
      </c>
      <c r="B29" s="82" t="str">
        <f t="shared" si="3"/>
        <v>20 semi LOI</v>
      </c>
      <c r="C29" s="4" t="s">
        <v>12</v>
      </c>
      <c r="D29" s="5">
        <v>15</v>
      </c>
      <c r="E29" s="5"/>
      <c r="F29" s="80" t="str">
        <f t="shared" si="1"/>
        <v>20 Quant P2O5</v>
      </c>
      <c r="G29" s="13" t="s">
        <v>35</v>
      </c>
      <c r="H29" s="5">
        <v>7.0000000000000001E-3</v>
      </c>
      <c r="I29" s="6">
        <f t="shared" si="85"/>
        <v>5.9499999999999996E-3</v>
      </c>
      <c r="K29" s="62">
        <v>240</v>
      </c>
      <c r="L29" s="62">
        <f t="shared" si="86"/>
        <v>41.11</v>
      </c>
      <c r="M29" s="62" t="e">
        <f t="shared" si="86"/>
        <v>#N/A</v>
      </c>
      <c r="N29" s="62">
        <f t="shared" si="86"/>
        <v>1.611</v>
      </c>
      <c r="O29" s="62">
        <f t="shared" si="86"/>
        <v>11.61</v>
      </c>
      <c r="P29" s="62">
        <f t="shared" si="6"/>
        <v>0.1489</v>
      </c>
      <c r="Q29" s="62">
        <f t="shared" si="86"/>
        <v>43.27</v>
      </c>
      <c r="R29" s="62">
        <f t="shared" si="86"/>
        <v>0.95369999999999999</v>
      </c>
      <c r="S29" s="62" t="e">
        <f t="shared" si="86"/>
        <v>#N/A</v>
      </c>
      <c r="T29" s="62" t="e">
        <f t="shared" si="86"/>
        <v>#N/A</v>
      </c>
      <c r="U29" s="62" t="e">
        <f t="shared" si="86"/>
        <v>#N/A</v>
      </c>
      <c r="V29" s="62">
        <f t="shared" si="86"/>
        <v>0.7</v>
      </c>
      <c r="W29" s="62">
        <f t="shared" si="86"/>
        <v>0.59830000000000005</v>
      </c>
      <c r="X29" s="62">
        <f t="shared" si="86"/>
        <v>11</v>
      </c>
      <c r="AA29" s="62">
        <f t="shared" si="87"/>
        <v>44.167999999999999</v>
      </c>
      <c r="AB29" s="62">
        <f t="shared" si="87"/>
        <v>5.0000000000000001E-3</v>
      </c>
      <c r="AC29" s="62">
        <f t="shared" si="87"/>
        <v>0.77300000000000002</v>
      </c>
      <c r="AD29" s="62">
        <f t="shared" si="87"/>
        <v>9.84</v>
      </c>
      <c r="AE29" s="62">
        <f t="shared" si="87"/>
        <v>0.122</v>
      </c>
      <c r="AF29" s="62">
        <f t="shared" si="87"/>
        <v>44.215000000000003</v>
      </c>
      <c r="AG29" s="62">
        <f t="shared" si="87"/>
        <v>0.92800000000000005</v>
      </c>
      <c r="AH29" s="62">
        <f t="shared" si="87"/>
        <v>-5.3999999999999999E-2</v>
      </c>
      <c r="AI29" s="62" t="e">
        <f t="shared" si="87"/>
        <v>#N/A</v>
      </c>
      <c r="AJ29" s="62">
        <f t="shared" si="87"/>
        <v>3.0000000000000001E-3</v>
      </c>
      <c r="AK29" s="62" t="e">
        <f t="shared" si="87"/>
        <v>#N/A</v>
      </c>
      <c r="AL29" s="62" t="e">
        <f t="shared" si="87"/>
        <v>#N/A</v>
      </c>
      <c r="AM29" s="62">
        <f t="shared" si="87"/>
        <v>11</v>
      </c>
      <c r="AO29" s="62">
        <f t="shared" si="11"/>
        <v>0.73509195306648911</v>
      </c>
      <c r="AP29" s="62">
        <f t="shared" si="12"/>
        <v>6.2601727807687496E-5</v>
      </c>
      <c r="AQ29" s="62">
        <f t="shared" si="13"/>
        <v>7.5814044723420959E-3</v>
      </c>
      <c r="AR29" s="62">
        <f t="shared" si="14"/>
        <v>0.12323105823418912</v>
      </c>
      <c r="AS29" s="62">
        <f t="shared" si="15"/>
        <v>1.7197631801522415E-3</v>
      </c>
      <c r="AT29" s="62">
        <f t="shared" si="16"/>
        <v>1.0970266273657467</v>
      </c>
      <c r="AU29" s="62">
        <f t="shared" si="17"/>
        <v>1.6547788873038517E-2</v>
      </c>
      <c r="AV29"/>
      <c r="AW29" s="62" t="e">
        <f t="shared" si="18"/>
        <v>#N/A</v>
      </c>
      <c r="AX29" s="62">
        <f t="shared" si="19"/>
        <v>4.2271382274200368E-5</v>
      </c>
      <c r="BB29" s="62">
        <f t="shared" si="20"/>
        <v>6.2601727807687496E-5</v>
      </c>
      <c r="BC29" s="62">
        <f t="shared" si="21"/>
        <v>0.12316845650638143</v>
      </c>
      <c r="BD29" s="62">
        <f t="shared" si="22"/>
        <v>0</v>
      </c>
      <c r="BE29" s="62">
        <f t="shared" si="23"/>
        <v>7.5814044723420959E-3</v>
      </c>
      <c r="BF29" s="62">
        <f t="shared" si="24"/>
        <v>3.790702236171048E-3</v>
      </c>
      <c r="BG29" s="62">
        <f t="shared" si="25"/>
        <v>1.2757086636867469E-2</v>
      </c>
      <c r="BH29" s="62">
        <f t="shared" si="26"/>
        <v>1.2091577604154131</v>
      </c>
      <c r="BI29" s="62">
        <f t="shared" si="27"/>
        <v>0.70199637532041204</v>
      </c>
      <c r="BJ29" s="62">
        <f t="shared" si="28"/>
        <v>1.722455845820454</v>
      </c>
      <c r="BK29" s="62">
        <f t="shared" si="29"/>
        <v>0.50716138509500108</v>
      </c>
      <c r="BL29" s="62">
        <f t="shared" si="30"/>
        <v>0.19483499022541095</v>
      </c>
      <c r="BM29" s="62">
        <f t="shared" si="31"/>
        <v>0.71860676592125827</v>
      </c>
      <c r="BN29" s="62">
        <f t="shared" si="32"/>
        <v>8.711541663183716E-3</v>
      </c>
      <c r="BO29" s="62">
        <f t="shared" si="33"/>
        <v>0</v>
      </c>
      <c r="BP29" s="62">
        <f t="shared" si="34"/>
        <v>0.52750717303800287</v>
      </c>
      <c r="BQ29" s="62">
        <f t="shared" si="35"/>
        <v>1.7752527866214574</v>
      </c>
      <c r="BR29" s="62">
        <f t="shared" si="36"/>
        <v>70.575648483467461</v>
      </c>
      <c r="BS29" s="62">
        <f t="shared" si="37"/>
        <v>27.112880015209889</v>
      </c>
      <c r="BU29" s="62">
        <f t="shared" si="38"/>
        <v>47.812572000000003</v>
      </c>
      <c r="BV29" s="62">
        <f t="shared" si="39"/>
        <v>5.0000000000000001E-3</v>
      </c>
      <c r="BW29" s="62">
        <f t="shared" si="40"/>
        <v>0.1189733999999999</v>
      </c>
      <c r="BX29" s="62">
        <f t="shared" si="41"/>
        <v>9.84</v>
      </c>
      <c r="BY29" s="62">
        <f t="shared" si="42"/>
        <v>0.122</v>
      </c>
      <c r="BZ29" s="62">
        <f t="shared" si="43"/>
        <v>44.210587500000003</v>
      </c>
      <c r="CA29" s="62">
        <f t="shared" si="44"/>
        <v>0.92631920000000001</v>
      </c>
      <c r="CB29" s="62">
        <f t="shared" si="45"/>
        <v>-5.3999999999999999E-2</v>
      </c>
      <c r="CC29" s="62" t="e">
        <f t="shared" si="46"/>
        <v>#N/A</v>
      </c>
      <c r="CD29" s="62">
        <f t="shared" si="47"/>
        <v>3.0000000000000001E-3</v>
      </c>
      <c r="CG29" s="62">
        <f t="shared" si="48"/>
        <v>11</v>
      </c>
      <c r="CI29" s="62">
        <f t="shared" si="49"/>
        <v>0.79574888907381214</v>
      </c>
      <c r="CJ29" s="62">
        <f t="shared" si="50"/>
        <v>6.2601727807687496E-5</v>
      </c>
      <c r="CK29" s="62">
        <f t="shared" si="51"/>
        <v>1.1668634758728903E-3</v>
      </c>
      <c r="CL29" s="62">
        <f t="shared" si="52"/>
        <v>0.12323105823418912</v>
      </c>
      <c r="CM29" s="62">
        <f t="shared" si="53"/>
        <v>1.7197631801522415E-3</v>
      </c>
      <c r="CN29" s="62">
        <f t="shared" si="54"/>
        <v>1.0969171480036919</v>
      </c>
      <c r="CO29" s="62">
        <f t="shared" si="55"/>
        <v>1.6517817403708987E-2</v>
      </c>
      <c r="CP29" s="62">
        <f t="shared" si="56"/>
        <v>0</v>
      </c>
      <c r="CR29" s="62">
        <f t="shared" si="58"/>
        <v>4.2271382274200368E-5</v>
      </c>
      <c r="CV29" s="62">
        <f t="shared" si="59"/>
        <v>6.2601727807687496E-5</v>
      </c>
      <c r="CW29" s="62">
        <f t="shared" si="60"/>
        <v>0.12316845650638143</v>
      </c>
      <c r="CX29" s="62">
        <f t="shared" si="61"/>
        <v>0</v>
      </c>
      <c r="CY29" s="62">
        <f t="shared" si="62"/>
        <v>1.1668634758728903E-3</v>
      </c>
      <c r="CZ29" s="62">
        <f t="shared" si="63"/>
        <v>5.8343173793644516E-4</v>
      </c>
      <c r="DA29" s="62">
        <f t="shared" si="64"/>
        <v>1.5934385665772544E-2</v>
      </c>
      <c r="DB29" s="62">
        <f t="shared" si="65"/>
        <v>1.2058709820244531</v>
      </c>
      <c r="DC29" s="62">
        <f t="shared" si="66"/>
        <v>0.73084448293484905</v>
      </c>
      <c r="DD29" s="62">
        <f t="shared" si="67"/>
        <v>1.6499693302493605</v>
      </c>
      <c r="DE29" s="62">
        <f t="shared" si="68"/>
        <v>0.47502649908960404</v>
      </c>
      <c r="DF29" s="62">
        <f t="shared" si="69"/>
        <v>0.25581798384524501</v>
      </c>
      <c r="DG29" s="62">
        <f t="shared" si="70"/>
        <v>0.74742490206636569</v>
      </c>
      <c r="DH29" s="62">
        <f t="shared" si="71"/>
        <v>8.3756545486530949E-3</v>
      </c>
      <c r="DI29" s="113">
        <f t="shared" si="72"/>
        <v>0</v>
      </c>
      <c r="DJ29" s="113">
        <f t="shared" si="73"/>
        <v>7.8058910844883894E-2</v>
      </c>
      <c r="DK29" s="113">
        <f t="shared" si="74"/>
        <v>2.1319045728500079</v>
      </c>
      <c r="DL29" s="113">
        <f t="shared" si="75"/>
        <v>63.555080620985962</v>
      </c>
      <c r="DM29" s="113">
        <f t="shared" si="76"/>
        <v>34.226580240770502</v>
      </c>
      <c r="DN29" s="113"/>
      <c r="DO29" s="113">
        <f t="shared" si="77"/>
        <v>7.8058910844883894E-2</v>
      </c>
      <c r="DP29" s="113">
        <f t="shared" si="78"/>
        <v>2.2099634836948918</v>
      </c>
      <c r="DQ29" s="113">
        <f t="shared" si="79"/>
        <v>63.398962799296193</v>
      </c>
      <c r="DR29" s="113">
        <f t="shared" si="80"/>
        <v>34.304639151615383</v>
      </c>
    </row>
    <row r="30" spans="1:122" x14ac:dyDescent="0.25">
      <c r="A30" s="78">
        <f t="shared" si="2"/>
        <v>20</v>
      </c>
      <c r="B30" s="82" t="str">
        <f t="shared" si="3"/>
        <v xml:space="preserve">20 semi </v>
      </c>
      <c r="F30" s="80" t="str">
        <f t="shared" si="1"/>
        <v>20 Quant LOI</v>
      </c>
      <c r="G30" s="4" t="s">
        <v>12</v>
      </c>
      <c r="H30" s="5">
        <v>15</v>
      </c>
      <c r="I30" s="5"/>
      <c r="K30" s="62">
        <v>250</v>
      </c>
      <c r="L30" s="62">
        <f t="shared" si="86"/>
        <v>41.68</v>
      </c>
      <c r="M30" s="62">
        <f t="shared" si="86"/>
        <v>0.14580000000000001</v>
      </c>
      <c r="N30" s="62">
        <f t="shared" si="86"/>
        <v>4.5119999999999996</v>
      </c>
      <c r="O30" s="62">
        <f t="shared" si="86"/>
        <v>9.2149999999999999</v>
      </c>
      <c r="P30" s="62">
        <f t="shared" si="6"/>
        <v>0.13489999999999999</v>
      </c>
      <c r="Q30" s="62">
        <f t="shared" si="86"/>
        <v>35.06</v>
      </c>
      <c r="R30" s="62">
        <f t="shared" si="86"/>
        <v>8.2029999999999994</v>
      </c>
      <c r="S30" s="62">
        <f t="shared" si="86"/>
        <v>0.10879999999999999</v>
      </c>
      <c r="T30" s="62" t="e">
        <f t="shared" si="86"/>
        <v>#N/A</v>
      </c>
      <c r="U30" s="62">
        <f t="shared" si="86"/>
        <v>3.9600000000000003E-2</v>
      </c>
      <c r="V30" s="62">
        <f t="shared" si="86"/>
        <v>0.4708</v>
      </c>
      <c r="W30" s="62">
        <f t="shared" si="86"/>
        <v>0.42870000000000003</v>
      </c>
      <c r="X30" s="62">
        <f t="shared" si="86"/>
        <v>10</v>
      </c>
      <c r="AA30" s="62">
        <f t="shared" si="87"/>
        <v>44.875999999999998</v>
      </c>
      <c r="AB30" s="62">
        <f t="shared" si="87"/>
        <v>0.13700000000000001</v>
      </c>
      <c r="AC30" s="62">
        <f t="shared" si="87"/>
        <v>3.3639999999999999</v>
      </c>
      <c r="AD30" s="62">
        <f t="shared" si="87"/>
        <v>7.8959999999999999</v>
      </c>
      <c r="AE30" s="62">
        <f t="shared" si="87"/>
        <v>0.106</v>
      </c>
      <c r="AF30" s="62">
        <f t="shared" si="87"/>
        <v>36.005000000000003</v>
      </c>
      <c r="AG30" s="62">
        <f t="shared" si="87"/>
        <v>7.6130000000000004</v>
      </c>
      <c r="AH30" s="62">
        <f t="shared" si="87"/>
        <v>-3.6999999999999998E-2</v>
      </c>
      <c r="AI30" s="62">
        <f t="shared" si="87"/>
        <v>4.0000000000000001E-3</v>
      </c>
      <c r="AJ30" s="62">
        <f t="shared" si="87"/>
        <v>3.5999999999999997E-2</v>
      </c>
      <c r="AK30" s="62" t="e">
        <f t="shared" si="87"/>
        <v>#N/A</v>
      </c>
      <c r="AL30" s="62" t="e">
        <f t="shared" si="87"/>
        <v>#N/A</v>
      </c>
      <c r="AM30" s="62">
        <f t="shared" si="87"/>
        <v>10</v>
      </c>
      <c r="AO30" s="62">
        <f t="shared" si="11"/>
        <v>0.74687526004826488</v>
      </c>
      <c r="AP30" s="62">
        <f t="shared" si="12"/>
        <v>1.7152873419306373E-3</v>
      </c>
      <c r="AQ30" s="62">
        <f t="shared" si="13"/>
        <v>3.29933307179286E-2</v>
      </c>
      <c r="AR30" s="62">
        <f t="shared" si="14"/>
        <v>9.8885410144020039E-2</v>
      </c>
      <c r="AS30" s="62">
        <f t="shared" si="15"/>
        <v>1.4942204680011277E-3</v>
      </c>
      <c r="AT30" s="62">
        <f t="shared" si="16"/>
        <v>0.89332678318000025</v>
      </c>
      <c r="AU30" s="62">
        <f t="shared" si="17"/>
        <v>0.13575249643366621</v>
      </c>
      <c r="AV30"/>
      <c r="AW30" s="62">
        <f t="shared" si="18"/>
        <v>8.4925690021231428E-5</v>
      </c>
      <c r="AX30" s="62">
        <f t="shared" si="19"/>
        <v>5.0725658729040433E-4</v>
      </c>
      <c r="BB30" s="62">
        <f t="shared" si="20"/>
        <v>1.7152873419306373E-3</v>
      </c>
      <c r="BC30" s="62">
        <f t="shared" si="21"/>
        <v>9.7170122802089406E-2</v>
      </c>
      <c r="BD30" s="62">
        <f t="shared" si="22"/>
        <v>0</v>
      </c>
      <c r="BE30" s="62">
        <f t="shared" si="23"/>
        <v>3.29933307179286E-2</v>
      </c>
      <c r="BF30" s="62">
        <f t="shared" si="24"/>
        <v>1.64966653589643E-2</v>
      </c>
      <c r="BG30" s="62">
        <f t="shared" si="25"/>
        <v>0.11925583107470192</v>
      </c>
      <c r="BH30" s="62">
        <f t="shared" si="26"/>
        <v>0.87273529537538885</v>
      </c>
      <c r="BI30" s="62">
        <f t="shared" si="27"/>
        <v>0.47537026718093239</v>
      </c>
      <c r="BJ30" s="62">
        <f t="shared" si="28"/>
        <v>1.8359063568509091</v>
      </c>
      <c r="BK30" s="62">
        <f t="shared" si="29"/>
        <v>0.39736502819445646</v>
      </c>
      <c r="BL30" s="62">
        <f t="shared" si="30"/>
        <v>7.8005238986475933E-2</v>
      </c>
      <c r="BM30" s="62">
        <f t="shared" si="31"/>
        <v>0.61283805095652921</v>
      </c>
      <c r="BN30" s="62">
        <f t="shared" si="32"/>
        <v>0.27989243475554176</v>
      </c>
      <c r="BO30" s="62">
        <f t="shared" si="33"/>
        <v>0</v>
      </c>
      <c r="BP30" s="62">
        <f t="shared" si="34"/>
        <v>2.6918474355853057</v>
      </c>
      <c r="BQ30" s="62">
        <f t="shared" si="35"/>
        <v>19.459599626453542</v>
      </c>
      <c r="BR30" s="62">
        <f t="shared" si="36"/>
        <v>64.840136407039608</v>
      </c>
      <c r="BS30" s="62">
        <f t="shared" si="37"/>
        <v>12.728524096166009</v>
      </c>
      <c r="BU30" s="62">
        <f t="shared" si="38"/>
        <v>48.665003999999996</v>
      </c>
      <c r="BV30" s="62">
        <f t="shared" si="39"/>
        <v>0.13700000000000001</v>
      </c>
      <c r="BW30" s="62">
        <f t="shared" si="40"/>
        <v>2.5436311999999996</v>
      </c>
      <c r="BX30" s="62">
        <f t="shared" si="41"/>
        <v>7.8959999999999999</v>
      </c>
      <c r="BY30" s="62">
        <f t="shared" si="42"/>
        <v>0.106</v>
      </c>
      <c r="BZ30" s="62">
        <f t="shared" si="43"/>
        <v>36.062162499999999</v>
      </c>
      <c r="CA30" s="62">
        <f t="shared" si="44"/>
        <v>7.3867032000000004</v>
      </c>
      <c r="CB30" s="62">
        <f t="shared" si="45"/>
        <v>-3.6999999999999998E-2</v>
      </c>
      <c r="CC30" s="62">
        <f t="shared" si="46"/>
        <v>4.0000000000000001E-3</v>
      </c>
      <c r="CD30" s="62">
        <f t="shared" si="47"/>
        <v>3.5999999999999997E-2</v>
      </c>
      <c r="CG30" s="62">
        <f t="shared" si="48"/>
        <v>10</v>
      </c>
      <c r="CI30" s="62">
        <f t="shared" si="49"/>
        <v>0.8099359906798701</v>
      </c>
      <c r="CJ30" s="62">
        <f t="shared" si="50"/>
        <v>1.7152873419306373E-3</v>
      </c>
      <c r="CK30" s="62">
        <f t="shared" si="51"/>
        <v>2.4947344056492741E-2</v>
      </c>
      <c r="CL30" s="62">
        <f t="shared" si="52"/>
        <v>9.8885410144020039E-2</v>
      </c>
      <c r="CM30" s="62">
        <f t="shared" si="53"/>
        <v>1.4942204680011277E-3</v>
      </c>
      <c r="CN30" s="62">
        <f t="shared" si="54"/>
        <v>0.89474505264933846</v>
      </c>
      <c r="CO30" s="62">
        <f t="shared" si="55"/>
        <v>0.13171724679029959</v>
      </c>
      <c r="CP30" s="62">
        <f t="shared" si="56"/>
        <v>0</v>
      </c>
      <c r="CQ30" s="62">
        <f t="shared" si="57"/>
        <v>8.4925690021231428E-5</v>
      </c>
      <c r="CR30" s="62">
        <f t="shared" si="58"/>
        <v>5.0725658729040433E-4</v>
      </c>
      <c r="CV30" s="62">
        <f t="shared" si="59"/>
        <v>1.7152873419306373E-3</v>
      </c>
      <c r="CW30" s="62">
        <f t="shared" si="60"/>
        <v>9.7170122802089406E-2</v>
      </c>
      <c r="CX30" s="62">
        <f t="shared" si="61"/>
        <v>0</v>
      </c>
      <c r="CY30" s="62">
        <f t="shared" si="62"/>
        <v>2.4947344056492741E-2</v>
      </c>
      <c r="CZ30" s="62">
        <f t="shared" si="63"/>
        <v>1.247367202824637E-2</v>
      </c>
      <c r="DA30" s="62">
        <f t="shared" si="64"/>
        <v>0.11924357476205322</v>
      </c>
      <c r="DB30" s="62">
        <f t="shared" si="65"/>
        <v>0.87416582115737573</v>
      </c>
      <c r="DC30" s="62">
        <f t="shared" si="66"/>
        <v>0.30801434757516449</v>
      </c>
      <c r="DD30" s="62">
        <f t="shared" si="67"/>
        <v>2.8380685121950489</v>
      </c>
      <c r="DE30" s="62">
        <f t="shared" si="68"/>
        <v>0.5661514735822113</v>
      </c>
      <c r="DF30" s="62">
        <f t="shared" si="69"/>
        <v>-0.2581371260070468</v>
      </c>
      <c r="DG30" s="62">
        <f t="shared" si="70"/>
        <v>0.44144688170739471</v>
      </c>
      <c r="DH30" s="62">
        <f t="shared" si="71"/>
        <v>0.38856030317767321</v>
      </c>
      <c r="DI30" s="113">
        <f t="shared" si="72"/>
        <v>0</v>
      </c>
      <c r="DJ30" s="114">
        <f t="shared" si="73"/>
        <v>2.8256337387641408</v>
      </c>
      <c r="DK30" s="114">
        <f t="shared" si="74"/>
        <v>27.011987104960845</v>
      </c>
      <c r="DL30" s="114">
        <f t="shared" si="75"/>
        <v>128.24905940947949</v>
      </c>
      <c r="DM30" s="114">
        <f t="shared" si="76"/>
        <v>-58.475240556382147</v>
      </c>
      <c r="DN30" s="114"/>
      <c r="DO30" s="114">
        <f t="shared" si="77"/>
        <v>2.8256337387641408</v>
      </c>
      <c r="DP30" s="114">
        <f t="shared" si="78"/>
        <v>29.837620843724984</v>
      </c>
      <c r="DQ30" s="114">
        <f t="shared" si="79"/>
        <v>122.59779193195121</v>
      </c>
      <c r="DR30" s="114">
        <f t="shared" si="80"/>
        <v>-55.649606817618007</v>
      </c>
    </row>
    <row r="31" spans="1:122" x14ac:dyDescent="0.25">
      <c r="A31" s="78">
        <f t="shared" si="2"/>
        <v>20</v>
      </c>
      <c r="B31" s="82" t="str">
        <f t="shared" si="3"/>
        <v xml:space="preserve">20 semi </v>
      </c>
      <c r="F31" s="80" t="str">
        <f t="shared" si="1"/>
        <v xml:space="preserve">20 Quant </v>
      </c>
      <c r="K31" s="62">
        <v>260</v>
      </c>
      <c r="L31" s="62">
        <f t="shared" si="86"/>
        <v>40.86</v>
      </c>
      <c r="M31" s="62">
        <f t="shared" si="86"/>
        <v>0.2059</v>
      </c>
      <c r="N31" s="62">
        <f t="shared" si="86"/>
        <v>3.5129999999999999</v>
      </c>
      <c r="O31" s="62">
        <f t="shared" si="86"/>
        <v>11.35</v>
      </c>
      <c r="P31" s="62">
        <f t="shared" si="6"/>
        <v>0.14760000000000001</v>
      </c>
      <c r="Q31" s="62">
        <f t="shared" si="86"/>
        <v>38.97</v>
      </c>
      <c r="R31" s="62">
        <f t="shared" si="86"/>
        <v>3.8730000000000002</v>
      </c>
      <c r="S31" s="62" t="e">
        <f t="shared" si="86"/>
        <v>#N/A</v>
      </c>
      <c r="T31" s="62" t="e">
        <f t="shared" si="86"/>
        <v>#N/A</v>
      </c>
      <c r="U31" s="62">
        <f t="shared" si="86"/>
        <v>2.164E-2</v>
      </c>
      <c r="V31" s="62">
        <f t="shared" si="86"/>
        <v>0.59609999999999996</v>
      </c>
      <c r="W31" s="62">
        <f t="shared" si="86"/>
        <v>0.45979999999999999</v>
      </c>
      <c r="X31" s="62">
        <f t="shared" si="86"/>
        <v>12</v>
      </c>
      <c r="AA31" s="62">
        <f t="shared" si="87"/>
        <v>43.921999999999997</v>
      </c>
      <c r="AB31" s="62">
        <f t="shared" si="87"/>
        <v>0.183</v>
      </c>
      <c r="AC31" s="62">
        <f t="shared" si="87"/>
        <v>2.423</v>
      </c>
      <c r="AD31" s="62">
        <f t="shared" si="87"/>
        <v>9.4469999999999992</v>
      </c>
      <c r="AE31" s="62">
        <f t="shared" si="87"/>
        <v>0.115</v>
      </c>
      <c r="AF31" s="62">
        <f t="shared" si="87"/>
        <v>40.417999999999999</v>
      </c>
      <c r="AG31" s="62">
        <f t="shared" si="87"/>
        <v>3.5310000000000001</v>
      </c>
      <c r="AH31" s="62">
        <f t="shared" si="87"/>
        <v>-6.9000000000000006E-2</v>
      </c>
      <c r="AI31" s="62">
        <f t="shared" si="87"/>
        <v>1E-3</v>
      </c>
      <c r="AJ31" s="62">
        <f t="shared" si="87"/>
        <v>2.9000000000000001E-2</v>
      </c>
      <c r="AK31" s="62" t="e">
        <f t="shared" si="87"/>
        <v>#N/A</v>
      </c>
      <c r="AL31" s="62" t="e">
        <f t="shared" si="87"/>
        <v>#N/A</v>
      </c>
      <c r="AM31" s="62">
        <f t="shared" si="87"/>
        <v>12</v>
      </c>
      <c r="AO31" s="62">
        <f t="shared" si="11"/>
        <v>0.73099775318299065</v>
      </c>
      <c r="AP31" s="62">
        <f t="shared" si="12"/>
        <v>2.291223237761362E-3</v>
      </c>
      <c r="AQ31" s="62">
        <f t="shared" si="13"/>
        <v>2.3764221263240487E-2</v>
      </c>
      <c r="AR31" s="62">
        <f t="shared" si="14"/>
        <v>0.11830932999373826</v>
      </c>
      <c r="AS31" s="62">
        <f t="shared" si="15"/>
        <v>1.6210882435861293E-3</v>
      </c>
      <c r="AT31" s="62">
        <f t="shared" si="16"/>
        <v>1.0028185508281973</v>
      </c>
      <c r="AU31" s="62">
        <f t="shared" si="17"/>
        <v>6.2963623395149784E-2</v>
      </c>
      <c r="AV31"/>
      <c r="AW31" s="62">
        <f t="shared" si="18"/>
        <v>2.1231422505307857E-5</v>
      </c>
      <c r="AX31" s="62">
        <f t="shared" si="19"/>
        <v>4.0862336198393691E-4</v>
      </c>
      <c r="BB31" s="62">
        <f t="shared" si="20"/>
        <v>2.291223237761362E-3</v>
      </c>
      <c r="BC31" s="62">
        <f t="shared" si="21"/>
        <v>0.1160181067559769</v>
      </c>
      <c r="BD31" s="62">
        <f t="shared" si="22"/>
        <v>0</v>
      </c>
      <c r="BE31" s="62">
        <f t="shared" si="23"/>
        <v>2.3764221263240487E-2</v>
      </c>
      <c r="BF31" s="62">
        <f t="shared" si="24"/>
        <v>1.1882110631620244E-2</v>
      </c>
      <c r="BG31" s="62">
        <f t="shared" si="25"/>
        <v>5.1081512763529541E-2</v>
      </c>
      <c r="BH31" s="62">
        <f t="shared" si="26"/>
        <v>1.0693762330642307</v>
      </c>
      <c r="BI31" s="62">
        <f t="shared" si="27"/>
        <v>0.60507050639269111</v>
      </c>
      <c r="BJ31" s="62">
        <f t="shared" si="28"/>
        <v>1.7673580545838155</v>
      </c>
      <c r="BK31" s="62">
        <f t="shared" si="29"/>
        <v>0.46430572667153952</v>
      </c>
      <c r="BL31" s="62">
        <f t="shared" si="30"/>
        <v>0.14076477972115159</v>
      </c>
      <c r="BM31" s="62">
        <f t="shared" si="31"/>
        <v>0.67032535302560214</v>
      </c>
      <c r="BN31" s="62">
        <f t="shared" si="32"/>
        <v>0.34180763526541597</v>
      </c>
      <c r="BO31" s="62">
        <f t="shared" si="33"/>
        <v>0</v>
      </c>
      <c r="BP31" s="62">
        <f t="shared" si="34"/>
        <v>1.7725885762769924</v>
      </c>
      <c r="BQ31" s="62">
        <f t="shared" si="35"/>
        <v>7.6204059018454808</v>
      </c>
      <c r="BR31" s="62">
        <f t="shared" si="36"/>
        <v>69.26572664689381</v>
      </c>
      <c r="BS31" s="62">
        <f t="shared" si="37"/>
        <v>20.999471239718314</v>
      </c>
      <c r="BU31" s="62">
        <f t="shared" si="38"/>
        <v>47.516387999999992</v>
      </c>
      <c r="BV31" s="62">
        <f t="shared" si="39"/>
        <v>0.183</v>
      </c>
      <c r="BW31" s="62">
        <f t="shared" si="40"/>
        <v>1.6630433999999998</v>
      </c>
      <c r="BX31" s="62">
        <f t="shared" si="41"/>
        <v>9.4469999999999992</v>
      </c>
      <c r="BY31" s="62">
        <f t="shared" si="42"/>
        <v>0.115</v>
      </c>
      <c r="BZ31" s="62">
        <f t="shared" si="43"/>
        <v>40.442064999999999</v>
      </c>
      <c r="CA31" s="62">
        <f t="shared" si="44"/>
        <v>3.4418584000000005</v>
      </c>
      <c r="CB31" s="62">
        <f t="shared" si="45"/>
        <v>-6.9000000000000006E-2</v>
      </c>
      <c r="CC31" s="62">
        <f t="shared" si="46"/>
        <v>1E-3</v>
      </c>
      <c r="CD31" s="62">
        <f t="shared" si="47"/>
        <v>2.9000000000000001E-2</v>
      </c>
      <c r="CG31" s="62">
        <f t="shared" si="48"/>
        <v>12</v>
      </c>
      <c r="CI31" s="62">
        <f t="shared" si="49"/>
        <v>0.7908194724140799</v>
      </c>
      <c r="CJ31" s="62">
        <f t="shared" si="50"/>
        <v>2.291223237761362E-3</v>
      </c>
      <c r="CK31" s="62">
        <f t="shared" si="51"/>
        <v>1.6310743428795606E-2</v>
      </c>
      <c r="CL31" s="62">
        <f t="shared" si="52"/>
        <v>0.11830932999373826</v>
      </c>
      <c r="CM31" s="62">
        <f t="shared" si="53"/>
        <v>1.6210882435861293E-3</v>
      </c>
      <c r="CN31" s="62">
        <f t="shared" si="54"/>
        <v>1.0034156320401741</v>
      </c>
      <c r="CO31" s="62">
        <f t="shared" si="55"/>
        <v>6.1374079885877328E-2</v>
      </c>
      <c r="CP31" s="62">
        <f t="shared" si="56"/>
        <v>0</v>
      </c>
      <c r="CQ31" s="62">
        <f t="shared" si="57"/>
        <v>2.1231422505307857E-5</v>
      </c>
      <c r="CR31" s="62">
        <f t="shared" si="58"/>
        <v>4.0862336198393691E-4</v>
      </c>
      <c r="CV31" s="62">
        <f t="shared" si="59"/>
        <v>2.291223237761362E-3</v>
      </c>
      <c r="CW31" s="62">
        <f t="shared" si="60"/>
        <v>0.1160181067559769</v>
      </c>
      <c r="CX31" s="62">
        <f t="shared" si="61"/>
        <v>0</v>
      </c>
      <c r="CY31" s="62">
        <f t="shared" si="62"/>
        <v>1.6310743428795606E-2</v>
      </c>
      <c r="CZ31" s="62">
        <f t="shared" si="63"/>
        <v>8.1553717143978029E-3</v>
      </c>
      <c r="DA31" s="62">
        <f t="shared" si="64"/>
        <v>5.3218708171479528E-2</v>
      </c>
      <c r="DB31" s="62">
        <f t="shared" si="65"/>
        <v>1.0678361188682577</v>
      </c>
      <c r="DC31" s="62">
        <f t="shared" si="66"/>
        <v>0.56163389629936622</v>
      </c>
      <c r="DD31" s="62">
        <f t="shared" si="67"/>
        <v>1.9013028342916678</v>
      </c>
      <c r="DE31" s="62">
        <f t="shared" si="68"/>
        <v>0.50620222256889136</v>
      </c>
      <c r="DF31" s="62">
        <f t="shared" si="69"/>
        <v>5.5431673730474862E-2</v>
      </c>
      <c r="DG31" s="62">
        <f t="shared" si="70"/>
        <v>0.62529919942300494</v>
      </c>
      <c r="DH31" s="62">
        <f t="shared" si="71"/>
        <v>0.36642030565137279</v>
      </c>
      <c r="DI31" s="113">
        <f t="shared" si="72"/>
        <v>0</v>
      </c>
      <c r="DJ31" s="113">
        <f t="shared" si="73"/>
        <v>1.3042351120748557</v>
      </c>
      <c r="DK31" s="113">
        <f t="shared" si="74"/>
        <v>8.5109189681654964</v>
      </c>
      <c r="DL31" s="113">
        <f t="shared" si="75"/>
        <v>80.95360157761111</v>
      </c>
      <c r="DM31" s="113">
        <f t="shared" si="76"/>
        <v>8.8648240364971613</v>
      </c>
      <c r="DN31" s="113"/>
      <c r="DO31" s="113">
        <f t="shared" si="77"/>
        <v>1.3042351120748557</v>
      </c>
      <c r="DP31" s="113">
        <f t="shared" si="78"/>
        <v>9.8151540802403527</v>
      </c>
      <c r="DQ31" s="113">
        <f t="shared" si="79"/>
        <v>78.345131353461397</v>
      </c>
      <c r="DR31" s="113">
        <f t="shared" si="80"/>
        <v>10.169059148572018</v>
      </c>
    </row>
    <row r="32" spans="1:122" x14ac:dyDescent="0.25">
      <c r="A32" s="78">
        <v>30</v>
      </c>
      <c r="B32" s="82" t="str">
        <f t="shared" si="3"/>
        <v>30 semi Simi-Quantification of sample: CMIB 8A 30</v>
      </c>
      <c r="C32" s="52" t="s">
        <v>95</v>
      </c>
      <c r="D32" s="52"/>
      <c r="E32" s="52"/>
      <c r="F32" s="80" t="str">
        <f t="shared" si="1"/>
        <v>30 Quant Quantification of sample: CMIB 8A 30</v>
      </c>
      <c r="G32" s="52" t="s">
        <v>302</v>
      </c>
      <c r="H32" s="52"/>
      <c r="I32" s="52"/>
      <c r="K32" s="62">
        <v>270</v>
      </c>
      <c r="L32"/>
      <c r="M32"/>
      <c r="N32"/>
      <c r="O32"/>
      <c r="P32"/>
      <c r="Q32"/>
      <c r="R32"/>
      <c r="S32"/>
      <c r="T32"/>
      <c r="U32"/>
      <c r="V32"/>
      <c r="W32"/>
      <c r="X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</row>
    <row r="33" spans="1:122" x14ac:dyDescent="0.25">
      <c r="A33" s="78">
        <f t="shared" si="2"/>
        <v>30</v>
      </c>
      <c r="B33" s="82" t="str">
        <f t="shared" si="3"/>
        <v>30 semi Elements</v>
      </c>
      <c r="C33" s="2" t="s">
        <v>0</v>
      </c>
      <c r="D33" s="3" t="s">
        <v>1</v>
      </c>
      <c r="E33" s="2" t="s">
        <v>2</v>
      </c>
      <c r="F33" s="80" t="str">
        <f t="shared" si="1"/>
        <v>30 Quant Elements</v>
      </c>
      <c r="G33" s="2" t="s">
        <v>0</v>
      </c>
      <c r="H33" s="3" t="s">
        <v>1</v>
      </c>
      <c r="I33" s="2" t="s">
        <v>2</v>
      </c>
      <c r="K33" s="62">
        <v>280</v>
      </c>
      <c r="L33" s="62">
        <f t="shared" si="86"/>
        <v>40.799999999999997</v>
      </c>
      <c r="M33" s="62" t="e">
        <f t="shared" si="86"/>
        <v>#N/A</v>
      </c>
      <c r="N33" s="62">
        <f t="shared" si="86"/>
        <v>1.677</v>
      </c>
      <c r="O33" s="62">
        <f t="shared" si="86"/>
        <v>11.61</v>
      </c>
      <c r="P33" s="62">
        <f t="shared" ref="P33:P45" si="88">INDEX($A$5:$I$700,(MATCH((CONCATENATE($K33,$L$3,P$5)),$B$5:$B$700,0)),4)</f>
        <v>0.1343</v>
      </c>
      <c r="Q33" s="62">
        <f t="shared" si="86"/>
        <v>43.49</v>
      </c>
      <c r="R33" s="62">
        <f t="shared" si="86"/>
        <v>1.3080000000000001</v>
      </c>
      <c r="S33" s="62" t="e">
        <f t="shared" si="86"/>
        <v>#N/A</v>
      </c>
      <c r="T33" s="62" t="e">
        <f t="shared" si="86"/>
        <v>#N/A</v>
      </c>
      <c r="U33" s="62" t="e">
        <f t="shared" si="86"/>
        <v>#N/A</v>
      </c>
      <c r="V33" s="62">
        <f t="shared" si="86"/>
        <v>0.48170000000000002</v>
      </c>
      <c r="W33" s="62">
        <f t="shared" si="86"/>
        <v>0.49299999999999999</v>
      </c>
      <c r="X33" s="62">
        <f t="shared" si="86"/>
        <v>12</v>
      </c>
      <c r="AA33" s="62">
        <f t="shared" ref="AA33:AM45" si="89">INDEX($A$5:$I$700,(MATCH((CONCATENATE($K33,$AA$3,AA$5)),$F$5:$F$700,0)),8)</f>
        <v>43.832000000000001</v>
      </c>
      <c r="AB33" s="62">
        <f t="shared" si="89"/>
        <v>1.7000000000000001E-2</v>
      </c>
      <c r="AC33" s="62">
        <f t="shared" si="89"/>
        <v>0.753</v>
      </c>
      <c r="AD33" s="62">
        <f t="shared" si="89"/>
        <v>9.9190000000000005</v>
      </c>
      <c r="AE33" s="62">
        <f t="shared" si="89"/>
        <v>0.13</v>
      </c>
      <c r="AF33" s="62">
        <f t="shared" si="89"/>
        <v>44.124000000000002</v>
      </c>
      <c r="AG33" s="62">
        <f t="shared" si="89"/>
        <v>1.228</v>
      </c>
      <c r="AH33" s="62">
        <f t="shared" si="89"/>
        <v>-1.4999999999999999E-2</v>
      </c>
      <c r="AI33" s="62">
        <f t="shared" si="89"/>
        <v>6.0000000000000001E-3</v>
      </c>
      <c r="AJ33" s="62">
        <f t="shared" si="89"/>
        <v>6.0000000000000001E-3</v>
      </c>
      <c r="AK33" s="62" t="e">
        <f t="shared" si="89"/>
        <v>#N/A</v>
      </c>
      <c r="AL33" s="62" t="e">
        <f t="shared" si="89"/>
        <v>#N/A</v>
      </c>
      <c r="AM33" s="62">
        <f t="shared" si="89"/>
        <v>12</v>
      </c>
      <c r="AO33" s="62">
        <f t="shared" si="11"/>
        <v>0.72949987517683279</v>
      </c>
      <c r="AP33" s="62">
        <f t="shared" si="12"/>
        <v>2.1284587454613747E-4</v>
      </c>
      <c r="AQ33" s="62">
        <f t="shared" si="13"/>
        <v>7.3852491173009025E-3</v>
      </c>
      <c r="AR33" s="62">
        <f t="shared" si="14"/>
        <v>0.12422041327489043</v>
      </c>
      <c r="AS33" s="62">
        <f t="shared" si="15"/>
        <v>1.8325345362277983E-3</v>
      </c>
      <c r="AT33" s="62">
        <f t="shared" si="16"/>
        <v>1.0947688093607646</v>
      </c>
      <c r="AU33" s="62">
        <f t="shared" si="17"/>
        <v>2.1897289586305279E-2</v>
      </c>
      <c r="AV33"/>
      <c r="AW33" s="62">
        <f t="shared" si="18"/>
        <v>1.2738853503184712E-4</v>
      </c>
      <c r="AX33" s="62">
        <f t="shared" si="19"/>
        <v>8.4542764548400736E-5</v>
      </c>
      <c r="BB33" s="62">
        <f t="shared" si="20"/>
        <v>2.1284587454613747E-4</v>
      </c>
      <c r="BC33" s="62">
        <f t="shared" si="21"/>
        <v>0.1240075674003443</v>
      </c>
      <c r="BD33" s="62">
        <f t="shared" si="22"/>
        <v>0</v>
      </c>
      <c r="BE33" s="62">
        <f t="shared" si="23"/>
        <v>7.3852491173009025E-3</v>
      </c>
      <c r="BF33" s="62">
        <f t="shared" si="24"/>
        <v>3.6926245586504512E-3</v>
      </c>
      <c r="BG33" s="62">
        <f t="shared" si="25"/>
        <v>1.8204665027654828E-2</v>
      </c>
      <c r="BH33" s="62">
        <f t="shared" si="26"/>
        <v>1.2024042462696818</v>
      </c>
      <c r="BI33" s="62">
        <f t="shared" si="27"/>
        <v>0.68570529600422225</v>
      </c>
      <c r="BJ33" s="62">
        <f t="shared" si="28"/>
        <v>1.753529181233388</v>
      </c>
      <c r="BK33" s="62">
        <f t="shared" si="29"/>
        <v>0.51669895026545953</v>
      </c>
      <c r="BL33" s="62">
        <f t="shared" si="30"/>
        <v>0.16900634573876272</v>
      </c>
      <c r="BM33" s="62">
        <f t="shared" si="31"/>
        <v>0.70781543146507364</v>
      </c>
      <c r="BN33" s="62">
        <f t="shared" si="32"/>
        <v>3.0070815792413264E-2</v>
      </c>
      <c r="BO33" s="62">
        <f t="shared" si="33"/>
        <v>0</v>
      </c>
      <c r="BP33" s="62">
        <f t="shared" si="34"/>
        <v>0.52169314124831423</v>
      </c>
      <c r="BQ33" s="62">
        <f t="shared" si="35"/>
        <v>2.5719508530597945</v>
      </c>
      <c r="BR33" s="62">
        <f t="shared" si="36"/>
        <v>72.999107860077146</v>
      </c>
      <c r="BS33" s="62">
        <f t="shared" si="37"/>
        <v>23.877177329822334</v>
      </c>
      <c r="BU33" s="62">
        <f t="shared" si="38"/>
        <v>47.408028000000002</v>
      </c>
      <c r="BV33" s="62">
        <f t="shared" si="39"/>
        <v>1.7000000000000001E-2</v>
      </c>
      <c r="BW33" s="62">
        <f t="shared" si="40"/>
        <v>0.10025739999999994</v>
      </c>
      <c r="BX33" s="62">
        <f t="shared" si="41"/>
        <v>9.9190000000000005</v>
      </c>
      <c r="BY33" s="62">
        <f t="shared" si="42"/>
        <v>0.13</v>
      </c>
      <c r="BZ33" s="62">
        <f t="shared" si="43"/>
        <v>44.120270000000005</v>
      </c>
      <c r="CA33" s="62">
        <f t="shared" si="44"/>
        <v>1.2162392000000002</v>
      </c>
      <c r="CB33" s="62">
        <f t="shared" si="45"/>
        <v>-1.4999999999999999E-2</v>
      </c>
      <c r="CC33" s="62">
        <f t="shared" si="46"/>
        <v>6.0000000000000001E-3</v>
      </c>
      <c r="CD33" s="62">
        <f t="shared" si="47"/>
        <v>6.0000000000000001E-3</v>
      </c>
      <c r="CG33" s="62">
        <f t="shared" si="48"/>
        <v>12</v>
      </c>
      <c r="CI33" s="62">
        <f t="shared" si="49"/>
        <v>0.78901602729466591</v>
      </c>
      <c r="CJ33" s="62">
        <f t="shared" si="50"/>
        <v>2.1284587454613747E-4</v>
      </c>
      <c r="CK33" s="62">
        <f t="shared" si="51"/>
        <v>9.833012946253428E-4</v>
      </c>
      <c r="CL33" s="62">
        <f t="shared" si="52"/>
        <v>0.12422041327489043</v>
      </c>
      <c r="CM33" s="62">
        <f t="shared" si="53"/>
        <v>1.8325345362277983E-3</v>
      </c>
      <c r="CN33" s="62">
        <f t="shared" si="54"/>
        <v>1.0946762636337473</v>
      </c>
      <c r="CO33" s="62">
        <f t="shared" si="55"/>
        <v>2.168757489300999E-2</v>
      </c>
      <c r="CP33" s="62">
        <f t="shared" si="56"/>
        <v>0</v>
      </c>
      <c r="CQ33" s="62">
        <f t="shared" si="57"/>
        <v>1.2738853503184712E-4</v>
      </c>
      <c r="CR33" s="62">
        <f t="shared" si="58"/>
        <v>8.4542764548400736E-5</v>
      </c>
      <c r="CV33" s="62">
        <f t="shared" si="59"/>
        <v>2.1284587454613747E-4</v>
      </c>
      <c r="CW33" s="62">
        <f t="shared" si="60"/>
        <v>0.1240075674003443</v>
      </c>
      <c r="CX33" s="62">
        <f t="shared" si="61"/>
        <v>0</v>
      </c>
      <c r="CY33" s="62">
        <f t="shared" si="62"/>
        <v>9.833012946253428E-4</v>
      </c>
      <c r="CZ33" s="62">
        <f t="shared" si="63"/>
        <v>4.916506473126714E-4</v>
      </c>
      <c r="DA33" s="62">
        <f t="shared" si="64"/>
        <v>2.1195924245697318E-2</v>
      </c>
      <c r="DB33" s="62">
        <f t="shared" si="65"/>
        <v>1.1993204413246219</v>
      </c>
      <c r="DC33" s="62">
        <f t="shared" si="66"/>
        <v>0.70324902901725128</v>
      </c>
      <c r="DD33" s="62">
        <f t="shared" si="67"/>
        <v>1.7053993561862444</v>
      </c>
      <c r="DE33" s="62">
        <f t="shared" si="68"/>
        <v>0.49607141230737056</v>
      </c>
      <c r="DF33" s="62">
        <f t="shared" si="69"/>
        <v>0.20717761670988072</v>
      </c>
      <c r="DG33" s="62">
        <f t="shared" si="70"/>
        <v>0.72514944978480744</v>
      </c>
      <c r="DH33" s="62">
        <f t="shared" si="71"/>
        <v>2.9352001109467955E-2</v>
      </c>
      <c r="DI33" s="113">
        <f t="shared" si="72"/>
        <v>0</v>
      </c>
      <c r="DJ33" s="113">
        <f t="shared" si="73"/>
        <v>6.7799906275674865E-2</v>
      </c>
      <c r="DK33" s="113">
        <f t="shared" si="74"/>
        <v>2.9229732232420971</v>
      </c>
      <c r="DL33" s="113">
        <f t="shared" si="75"/>
        <v>68.409541295878086</v>
      </c>
      <c r="DM33" s="113">
        <f t="shared" si="76"/>
        <v>28.570333573494672</v>
      </c>
      <c r="DN33" s="113"/>
      <c r="DO33" s="113">
        <f t="shared" si="77"/>
        <v>6.7799906275674865E-2</v>
      </c>
      <c r="DP33" s="113">
        <f t="shared" si="78"/>
        <v>2.990773129517772</v>
      </c>
      <c r="DQ33" s="113">
        <f t="shared" si="79"/>
        <v>68.273941483326738</v>
      </c>
      <c r="DR33" s="113">
        <f t="shared" si="80"/>
        <v>28.638133479770346</v>
      </c>
    </row>
    <row r="34" spans="1:122" x14ac:dyDescent="0.25">
      <c r="A34" s="78">
        <f t="shared" si="2"/>
        <v>30</v>
      </c>
      <c r="B34" s="82" t="str">
        <f t="shared" si="3"/>
        <v>30 semi MgO</v>
      </c>
      <c r="C34" s="13" t="s">
        <v>3</v>
      </c>
      <c r="D34" s="5">
        <v>45.96</v>
      </c>
      <c r="E34" s="6">
        <f t="shared" ref="E34:E41" si="90">D34*(100-D$42)/100</f>
        <v>38.146800000000006</v>
      </c>
      <c r="F34" s="80" t="str">
        <f t="shared" si="1"/>
        <v>30 Quant SiO2</v>
      </c>
      <c r="G34" s="13" t="s">
        <v>5</v>
      </c>
      <c r="H34" s="5">
        <v>39.616999999999997</v>
      </c>
      <c r="I34" s="6">
        <f>H34*(100-H$44)/100</f>
        <v>32.882109999999997</v>
      </c>
      <c r="K34" s="62">
        <v>290</v>
      </c>
      <c r="L34" s="62">
        <f t="shared" si="86"/>
        <v>40.450000000000003</v>
      </c>
      <c r="M34" s="62" t="e">
        <f t="shared" si="86"/>
        <v>#N/A</v>
      </c>
      <c r="N34" s="62">
        <f t="shared" si="86"/>
        <v>1.571</v>
      </c>
      <c r="O34" s="62">
        <f t="shared" si="86"/>
        <v>11.91</v>
      </c>
      <c r="P34" s="62">
        <f t="shared" si="88"/>
        <v>0.12839999999999999</v>
      </c>
      <c r="Q34" s="62">
        <f t="shared" si="86"/>
        <v>43.84</v>
      </c>
      <c r="R34" s="62">
        <f t="shared" si="86"/>
        <v>1.1000000000000001</v>
      </c>
      <c r="S34" s="62" t="e">
        <f t="shared" si="86"/>
        <v>#N/A</v>
      </c>
      <c r="T34" s="62" t="e">
        <f t="shared" si="86"/>
        <v>#N/A</v>
      </c>
      <c r="U34" s="62" t="e">
        <f t="shared" si="86"/>
        <v>#N/A</v>
      </c>
      <c r="V34" s="62">
        <f t="shared" si="86"/>
        <v>0.50570000000000004</v>
      </c>
      <c r="W34" s="62">
        <f t="shared" si="86"/>
        <v>0.48980000000000001</v>
      </c>
      <c r="X34" s="62">
        <f t="shared" si="86"/>
        <v>12</v>
      </c>
      <c r="AA34" s="62">
        <f t="shared" si="89"/>
        <v>43.447000000000003</v>
      </c>
      <c r="AB34" s="62">
        <f t="shared" si="89"/>
        <v>7.0000000000000001E-3</v>
      </c>
      <c r="AC34" s="62">
        <f t="shared" si="89"/>
        <v>0.75900000000000001</v>
      </c>
      <c r="AD34" s="62">
        <f t="shared" si="89"/>
        <v>10.186999999999999</v>
      </c>
      <c r="AE34" s="62">
        <f t="shared" si="89"/>
        <v>0.13500000000000001</v>
      </c>
      <c r="AF34" s="62">
        <f t="shared" si="89"/>
        <v>44.551000000000002</v>
      </c>
      <c r="AG34" s="62">
        <f t="shared" si="89"/>
        <v>0.95499999999999996</v>
      </c>
      <c r="AH34" s="62">
        <f t="shared" si="89"/>
        <v>-5.1999999999999998E-2</v>
      </c>
      <c r="AI34" s="62">
        <f t="shared" si="89"/>
        <v>4.0000000000000001E-3</v>
      </c>
      <c r="AJ34" s="62">
        <f t="shared" si="89"/>
        <v>6.0000000000000001E-3</v>
      </c>
      <c r="AK34" s="62" t="e">
        <f t="shared" si="89"/>
        <v>#N/A</v>
      </c>
      <c r="AL34" s="62" t="e">
        <f t="shared" si="89"/>
        <v>#N/A</v>
      </c>
      <c r="AM34" s="62">
        <f t="shared" si="89"/>
        <v>12</v>
      </c>
      <c r="AO34" s="62">
        <f t="shared" si="11"/>
        <v>0.72309228592826835</v>
      </c>
      <c r="AP34" s="62">
        <f t="shared" si="12"/>
        <v>8.7642418930762488E-5</v>
      </c>
      <c r="AQ34" s="62">
        <f t="shared" si="13"/>
        <v>7.4440957238132606E-3</v>
      </c>
      <c r="AR34" s="62">
        <f t="shared" si="14"/>
        <v>0.12757670632435816</v>
      </c>
      <c r="AS34" s="62">
        <f t="shared" si="15"/>
        <v>1.9030166337750214E-3</v>
      </c>
      <c r="AT34" s="62">
        <f t="shared" si="16"/>
        <v>1.1053631861533728</v>
      </c>
      <c r="AU34" s="62">
        <f t="shared" si="17"/>
        <v>1.7029243937232524E-2</v>
      </c>
      <c r="AV34"/>
      <c r="AW34" s="62">
        <f t="shared" si="18"/>
        <v>8.4925690021231428E-5</v>
      </c>
      <c r="AX34" s="62">
        <f t="shared" si="19"/>
        <v>8.4542764548400736E-5</v>
      </c>
      <c r="BB34" s="62">
        <f t="shared" si="20"/>
        <v>8.7642418930762488E-5</v>
      </c>
      <c r="BC34" s="62">
        <f t="shared" si="21"/>
        <v>0.12748906390542741</v>
      </c>
      <c r="BD34" s="62">
        <f t="shared" si="22"/>
        <v>0</v>
      </c>
      <c r="BE34" s="62">
        <f t="shared" si="23"/>
        <v>7.4440957238132606E-3</v>
      </c>
      <c r="BF34" s="62">
        <f t="shared" si="24"/>
        <v>3.7220478619066303E-3</v>
      </c>
      <c r="BG34" s="62">
        <f t="shared" si="25"/>
        <v>1.3307196075325893E-2</v>
      </c>
      <c r="BH34" s="62">
        <f t="shared" si="26"/>
        <v>1.2214480706172492</v>
      </c>
      <c r="BI34" s="62">
        <f t="shared" si="27"/>
        <v>0.68903379805380338</v>
      </c>
      <c r="BJ34" s="62">
        <f t="shared" si="28"/>
        <v>1.7726968895680675</v>
      </c>
      <c r="BK34" s="62">
        <f t="shared" si="29"/>
        <v>0.53241427256344587</v>
      </c>
      <c r="BL34" s="62">
        <f t="shared" si="30"/>
        <v>0.15661952549035751</v>
      </c>
      <c r="BM34" s="62">
        <f t="shared" si="31"/>
        <v>0.70615068440996664</v>
      </c>
      <c r="BN34" s="62">
        <f t="shared" si="32"/>
        <v>1.2411291366798468E-2</v>
      </c>
      <c r="BO34" s="62">
        <f t="shared" si="33"/>
        <v>0</v>
      </c>
      <c r="BP34" s="62">
        <f t="shared" si="34"/>
        <v>0.52708974785128693</v>
      </c>
      <c r="BQ34" s="62">
        <f t="shared" si="35"/>
        <v>1.8844697554099086</v>
      </c>
      <c r="BR34" s="62">
        <f t="shared" si="36"/>
        <v>75.396694263393869</v>
      </c>
      <c r="BS34" s="62">
        <f t="shared" si="37"/>
        <v>22.179334941978141</v>
      </c>
      <c r="BU34" s="62">
        <f t="shared" si="38"/>
        <v>46.944488000000007</v>
      </c>
      <c r="BV34" s="62">
        <f t="shared" si="39"/>
        <v>7.0000000000000001E-3</v>
      </c>
      <c r="BW34" s="62">
        <f t="shared" si="40"/>
        <v>0.10587219999999997</v>
      </c>
      <c r="BX34" s="62">
        <f t="shared" si="41"/>
        <v>10.186999999999999</v>
      </c>
      <c r="BY34" s="62">
        <f t="shared" si="42"/>
        <v>0.13500000000000001</v>
      </c>
      <c r="BZ34" s="62">
        <f t="shared" si="43"/>
        <v>44.544067500000004</v>
      </c>
      <c r="CA34" s="62">
        <f t="shared" si="44"/>
        <v>0.95241199999999993</v>
      </c>
      <c r="CB34" s="62">
        <f t="shared" si="45"/>
        <v>-5.1999999999999998E-2</v>
      </c>
      <c r="CC34" s="62">
        <f t="shared" si="46"/>
        <v>4.0000000000000001E-3</v>
      </c>
      <c r="CD34" s="62">
        <f t="shared" si="47"/>
        <v>6.0000000000000001E-3</v>
      </c>
      <c r="CG34" s="62">
        <f t="shared" si="48"/>
        <v>12</v>
      </c>
      <c r="CI34" s="62">
        <f t="shared" si="49"/>
        <v>0.78130128983939429</v>
      </c>
      <c r="CJ34" s="62">
        <f t="shared" si="50"/>
        <v>8.7642418930762488E-5</v>
      </c>
      <c r="CK34" s="62">
        <f t="shared" si="51"/>
        <v>1.0383699489996076E-3</v>
      </c>
      <c r="CL34" s="62">
        <f t="shared" si="52"/>
        <v>0.12757670632435816</v>
      </c>
      <c r="CM34" s="62">
        <f t="shared" si="53"/>
        <v>1.9030166337750214E-3</v>
      </c>
      <c r="CN34" s="62">
        <f t="shared" si="54"/>
        <v>1.105191182600411</v>
      </c>
      <c r="CO34" s="62">
        <f t="shared" si="55"/>
        <v>1.6983095577746077E-2</v>
      </c>
      <c r="CP34" s="62">
        <f t="shared" si="56"/>
        <v>0</v>
      </c>
      <c r="CQ34" s="62">
        <f t="shared" si="57"/>
        <v>8.4925690021231428E-5</v>
      </c>
      <c r="CR34" s="62">
        <f t="shared" si="58"/>
        <v>8.4542764548400736E-5</v>
      </c>
      <c r="CV34" s="62">
        <f t="shared" si="59"/>
        <v>8.7642418930762488E-5</v>
      </c>
      <c r="CW34" s="62">
        <f t="shared" si="60"/>
        <v>0.12748906390542741</v>
      </c>
      <c r="CX34" s="62">
        <f t="shared" si="61"/>
        <v>0</v>
      </c>
      <c r="CY34" s="62">
        <f t="shared" si="62"/>
        <v>1.0383699489996076E-3</v>
      </c>
      <c r="CZ34" s="62">
        <f t="shared" si="63"/>
        <v>5.1918497449980378E-4</v>
      </c>
      <c r="DA34" s="62">
        <f t="shared" si="64"/>
        <v>1.6463910603246274E-2</v>
      </c>
      <c r="DB34" s="62">
        <f t="shared" si="65"/>
        <v>1.2181193525363672</v>
      </c>
      <c r="DC34" s="62">
        <f t="shared" si="66"/>
        <v>0.71440727747740962</v>
      </c>
      <c r="DD34" s="62">
        <f t="shared" si="67"/>
        <v>1.7050769091232914</v>
      </c>
      <c r="DE34" s="62">
        <f t="shared" si="68"/>
        <v>0.50371207505895754</v>
      </c>
      <c r="DF34" s="62">
        <f t="shared" si="69"/>
        <v>0.21069520241845208</v>
      </c>
      <c r="DG34" s="62">
        <f t="shared" si="70"/>
        <v>0.73147801547408642</v>
      </c>
      <c r="DH34" s="62">
        <f t="shared" si="71"/>
        <v>1.1981552018888713E-2</v>
      </c>
      <c r="DI34" s="113">
        <f t="shared" si="72"/>
        <v>0</v>
      </c>
      <c r="DJ34" s="113">
        <f t="shared" si="73"/>
        <v>7.0977522702894771E-2</v>
      </c>
      <c r="DK34" s="113">
        <f t="shared" si="74"/>
        <v>2.250773127142538</v>
      </c>
      <c r="DL34" s="113">
        <f t="shared" si="75"/>
        <v>68.862230224717152</v>
      </c>
      <c r="DM34" s="113">
        <f t="shared" si="76"/>
        <v>28.804037573418533</v>
      </c>
      <c r="DN34" s="113"/>
      <c r="DO34" s="113">
        <f t="shared" si="77"/>
        <v>7.0977522702894771E-2</v>
      </c>
      <c r="DP34" s="113">
        <f t="shared" si="78"/>
        <v>2.3217506498454328</v>
      </c>
      <c r="DQ34" s="113">
        <f t="shared" si="79"/>
        <v>68.720275179311358</v>
      </c>
      <c r="DR34" s="113">
        <f t="shared" si="80"/>
        <v>28.875015096121427</v>
      </c>
    </row>
    <row r="35" spans="1:122" x14ac:dyDescent="0.25">
      <c r="A35" s="78">
        <f t="shared" si="2"/>
        <v>30</v>
      </c>
      <c r="B35" s="82" t="str">
        <f t="shared" si="3"/>
        <v>30 semi Al2O3</v>
      </c>
      <c r="C35" s="13" t="s">
        <v>4</v>
      </c>
      <c r="D35" s="5">
        <v>1.1359999999999999</v>
      </c>
      <c r="E35" s="6">
        <f t="shared" si="90"/>
        <v>0.94287999999999994</v>
      </c>
      <c r="F35" s="80" t="str">
        <f t="shared" si="1"/>
        <v>30 Quant TiO2</v>
      </c>
      <c r="G35" s="13" t="s">
        <v>7</v>
      </c>
      <c r="H35" s="5">
        <v>2.3E-2</v>
      </c>
      <c r="I35" s="6">
        <f t="shared" ref="I35:I43" si="91">H35*(100-H$44)/100</f>
        <v>1.9089999999999999E-2</v>
      </c>
      <c r="K35" s="62">
        <v>300</v>
      </c>
      <c r="L35" s="62">
        <f t="shared" si="86"/>
        <v>40.99</v>
      </c>
      <c r="M35" s="62" t="e">
        <f t="shared" si="86"/>
        <v>#N/A</v>
      </c>
      <c r="N35" s="62">
        <f t="shared" si="86"/>
        <v>1.794</v>
      </c>
      <c r="O35" s="62">
        <f t="shared" si="86"/>
        <v>12.34</v>
      </c>
      <c r="P35" s="62">
        <f t="shared" si="88"/>
        <v>0.1268</v>
      </c>
      <c r="Q35" s="62">
        <f t="shared" si="86"/>
        <v>42.82</v>
      </c>
      <c r="R35" s="62">
        <f t="shared" si="86"/>
        <v>0.79039999999999999</v>
      </c>
      <c r="S35" s="62" t="e">
        <f t="shared" si="86"/>
        <v>#N/A</v>
      </c>
      <c r="T35" s="62" t="e">
        <f t="shared" si="86"/>
        <v>#N/A</v>
      </c>
      <c r="U35" s="62" t="e">
        <f t="shared" si="86"/>
        <v>#N/A</v>
      </c>
      <c r="V35" s="62">
        <f t="shared" si="86"/>
        <v>0.58250000000000002</v>
      </c>
      <c r="W35" s="62">
        <f t="shared" si="86"/>
        <v>0.5625</v>
      </c>
      <c r="X35" s="62">
        <f t="shared" si="86"/>
        <v>13</v>
      </c>
      <c r="AA35" s="62">
        <f t="shared" si="89"/>
        <v>43.798999999999999</v>
      </c>
      <c r="AB35" s="62">
        <f t="shared" si="89"/>
        <v>0.01</v>
      </c>
      <c r="AC35" s="62">
        <f t="shared" si="89"/>
        <v>0.88400000000000001</v>
      </c>
      <c r="AD35" s="62">
        <f t="shared" si="89"/>
        <v>10.557</v>
      </c>
      <c r="AE35" s="62">
        <f t="shared" si="89"/>
        <v>0.111</v>
      </c>
      <c r="AF35" s="62">
        <f t="shared" si="89"/>
        <v>43.893999999999998</v>
      </c>
      <c r="AG35" s="62">
        <f t="shared" si="89"/>
        <v>0.76100000000000001</v>
      </c>
      <c r="AH35" s="62">
        <f t="shared" si="89"/>
        <v>-2.8000000000000001E-2</v>
      </c>
      <c r="AI35" s="62">
        <f t="shared" si="89"/>
        <v>5.0000000000000001E-3</v>
      </c>
      <c r="AJ35" s="62">
        <f t="shared" si="89"/>
        <v>5.0000000000000001E-3</v>
      </c>
      <c r="AK35" s="62" t="e">
        <f t="shared" si="89"/>
        <v>#N/A</v>
      </c>
      <c r="AL35" s="62" t="e">
        <f t="shared" si="89"/>
        <v>#N/A</v>
      </c>
      <c r="AM35" s="62">
        <f t="shared" si="89"/>
        <v>13</v>
      </c>
      <c r="AO35" s="62">
        <f t="shared" si="11"/>
        <v>0.72895065324124153</v>
      </c>
      <c r="AP35" s="62">
        <f t="shared" si="12"/>
        <v>1.2520345561537499E-4</v>
      </c>
      <c r="AQ35" s="62">
        <f t="shared" si="13"/>
        <v>8.6700666928207146E-3</v>
      </c>
      <c r="AR35" s="62">
        <f t="shared" si="14"/>
        <v>0.13221039448966815</v>
      </c>
      <c r="AS35" s="62">
        <f t="shared" si="15"/>
        <v>1.5647025655483508E-3</v>
      </c>
      <c r="AT35" s="62">
        <f t="shared" si="16"/>
        <v>1.0890622363811395</v>
      </c>
      <c r="AU35" s="62">
        <f t="shared" si="17"/>
        <v>1.3569900142653354E-2</v>
      </c>
      <c r="AV35"/>
      <c r="AW35" s="62">
        <f t="shared" si="18"/>
        <v>1.0615711252653928E-4</v>
      </c>
      <c r="AX35" s="62">
        <f t="shared" si="19"/>
        <v>7.0452303790333949E-5</v>
      </c>
      <c r="BB35" s="62">
        <f t="shared" si="20"/>
        <v>1.2520345561537499E-4</v>
      </c>
      <c r="BC35" s="62">
        <f t="shared" si="21"/>
        <v>0.13208519103405278</v>
      </c>
      <c r="BD35" s="62">
        <f t="shared" si="22"/>
        <v>0</v>
      </c>
      <c r="BE35" s="62">
        <f t="shared" si="23"/>
        <v>8.6700666928207146E-3</v>
      </c>
      <c r="BF35" s="62">
        <f t="shared" si="24"/>
        <v>4.3350333464103573E-3</v>
      </c>
      <c r="BG35" s="62">
        <f t="shared" si="25"/>
        <v>9.2348667962429964E-3</v>
      </c>
      <c r="BH35" s="62">
        <f t="shared" si="26"/>
        <v>1.2134772631844977</v>
      </c>
      <c r="BI35" s="62">
        <f t="shared" si="27"/>
        <v>0.70181085295593493</v>
      </c>
      <c r="BJ35" s="62">
        <f t="shared" si="28"/>
        <v>1.7290659699454507</v>
      </c>
      <c r="BK35" s="62">
        <f t="shared" si="29"/>
        <v>0.51166641022856274</v>
      </c>
      <c r="BL35" s="62">
        <f t="shared" si="30"/>
        <v>0.19014444272737219</v>
      </c>
      <c r="BM35" s="62">
        <f t="shared" si="31"/>
        <v>0.71550595655420368</v>
      </c>
      <c r="BN35" s="62">
        <f t="shared" si="32"/>
        <v>1.7498590258890473E-2</v>
      </c>
      <c r="BO35" s="62">
        <f t="shared" si="33"/>
        <v>0</v>
      </c>
      <c r="BP35" s="62">
        <f t="shared" si="34"/>
        <v>0.60586963765995616</v>
      </c>
      <c r="BQ35" s="62">
        <f t="shared" si="35"/>
        <v>1.2906764383509925</v>
      </c>
      <c r="BR35" s="62">
        <f t="shared" si="36"/>
        <v>71.511132163412128</v>
      </c>
      <c r="BS35" s="62">
        <f t="shared" si="37"/>
        <v>26.57482317031803</v>
      </c>
      <c r="BU35" s="62">
        <f t="shared" si="38"/>
        <v>47.368296000000001</v>
      </c>
      <c r="BV35" s="62">
        <f t="shared" si="39"/>
        <v>0.01</v>
      </c>
      <c r="BW35" s="62">
        <f t="shared" si="40"/>
        <v>0.22284719999999991</v>
      </c>
      <c r="BX35" s="62">
        <f t="shared" si="41"/>
        <v>10.557</v>
      </c>
      <c r="BY35" s="62">
        <f t="shared" si="42"/>
        <v>0.111</v>
      </c>
      <c r="BZ35" s="62">
        <f t="shared" si="43"/>
        <v>43.891995000000001</v>
      </c>
      <c r="CA35" s="62">
        <f t="shared" si="44"/>
        <v>0.76493040000000001</v>
      </c>
      <c r="CB35" s="62">
        <f t="shared" si="45"/>
        <v>-2.8000000000000001E-2</v>
      </c>
      <c r="CC35" s="62">
        <f t="shared" si="46"/>
        <v>5.0000000000000001E-3</v>
      </c>
      <c r="CD35" s="62">
        <f t="shared" si="47"/>
        <v>5.0000000000000001E-3</v>
      </c>
      <c r="CG35" s="62">
        <f t="shared" si="48"/>
        <v>13</v>
      </c>
      <c r="CI35" s="62">
        <f t="shared" si="49"/>
        <v>0.78835476408421401</v>
      </c>
      <c r="CJ35" s="62">
        <f t="shared" si="50"/>
        <v>1.2520345561537499E-4</v>
      </c>
      <c r="CK35" s="62">
        <f t="shared" si="51"/>
        <v>2.1856335817967824E-3</v>
      </c>
      <c r="CL35" s="62">
        <f t="shared" si="52"/>
        <v>0.13221039448966815</v>
      </c>
      <c r="CM35" s="62">
        <f t="shared" si="53"/>
        <v>1.5647025655483508E-3</v>
      </c>
      <c r="CN35" s="62">
        <f t="shared" si="54"/>
        <v>1.0890124899514693</v>
      </c>
      <c r="CO35" s="62">
        <f t="shared" si="55"/>
        <v>1.3639985734664765E-2</v>
      </c>
      <c r="CP35" s="62">
        <f t="shared" si="56"/>
        <v>0</v>
      </c>
      <c r="CQ35" s="62">
        <f t="shared" si="57"/>
        <v>1.0615711252653928E-4</v>
      </c>
      <c r="CR35" s="62">
        <f t="shared" si="58"/>
        <v>7.0452303790333949E-5</v>
      </c>
      <c r="CV35" s="62">
        <f t="shared" si="59"/>
        <v>1.2520345561537499E-4</v>
      </c>
      <c r="CW35" s="62">
        <f t="shared" si="60"/>
        <v>0.13208519103405278</v>
      </c>
      <c r="CX35" s="62">
        <f t="shared" si="61"/>
        <v>0</v>
      </c>
      <c r="CY35" s="62">
        <f t="shared" si="62"/>
        <v>2.1856335817967824E-3</v>
      </c>
      <c r="CZ35" s="62">
        <f t="shared" si="63"/>
        <v>1.0928167908983912E-3</v>
      </c>
      <c r="DA35" s="62">
        <f t="shared" si="64"/>
        <v>1.2547168943766373E-2</v>
      </c>
      <c r="DB35" s="62">
        <f t="shared" si="65"/>
        <v>1.210115214607304</v>
      </c>
      <c r="DC35" s="62">
        <f t="shared" si="66"/>
        <v>0.73598045472735163</v>
      </c>
      <c r="DD35" s="62">
        <f t="shared" si="67"/>
        <v>1.6442219448009641</v>
      </c>
      <c r="DE35" s="62">
        <f t="shared" si="68"/>
        <v>0.47413475987995235</v>
      </c>
      <c r="DF35" s="62">
        <f t="shared" si="69"/>
        <v>0.26184569484739928</v>
      </c>
      <c r="DG35" s="62">
        <f t="shared" si="70"/>
        <v>0.74974564391763177</v>
      </c>
      <c r="DH35" s="62">
        <f t="shared" si="71"/>
        <v>1.6699457560186912E-2</v>
      </c>
      <c r="DI35" s="113">
        <f t="shared" si="72"/>
        <v>0</v>
      </c>
      <c r="DJ35" s="113">
        <f t="shared" si="73"/>
        <v>0.14575833814627001</v>
      </c>
      <c r="DK35" s="113">
        <f t="shared" si="74"/>
        <v>1.6735234203167741</v>
      </c>
      <c r="DL35" s="113">
        <f t="shared" si="75"/>
        <v>63.239415090491882</v>
      </c>
      <c r="DM35" s="113">
        <f t="shared" si="76"/>
        <v>34.92460369348489</v>
      </c>
      <c r="DN35" s="113"/>
      <c r="DO35" s="113">
        <f t="shared" si="77"/>
        <v>0.14575833814627001</v>
      </c>
      <c r="DP35" s="113">
        <f t="shared" si="78"/>
        <v>1.8192817584630441</v>
      </c>
      <c r="DQ35" s="113">
        <f t="shared" si="79"/>
        <v>62.947898414199344</v>
      </c>
      <c r="DR35" s="113">
        <f t="shared" si="80"/>
        <v>35.070362031631163</v>
      </c>
    </row>
    <row r="36" spans="1:122" x14ac:dyDescent="0.25">
      <c r="A36" s="78">
        <f t="shared" si="2"/>
        <v>30</v>
      </c>
      <c r="B36" s="82" t="str">
        <f t="shared" si="3"/>
        <v>30 semi SiO2</v>
      </c>
      <c r="C36" s="13" t="s">
        <v>5</v>
      </c>
      <c r="D36" s="5">
        <v>36.619999999999997</v>
      </c>
      <c r="E36" s="6">
        <f t="shared" si="90"/>
        <v>30.394599999999997</v>
      </c>
      <c r="F36" s="80" t="str">
        <f t="shared" si="1"/>
        <v>30 Quant Al2O3</v>
      </c>
      <c r="G36" s="13" t="s">
        <v>4</v>
      </c>
      <c r="H36" s="5">
        <v>0.38700000000000001</v>
      </c>
      <c r="I36" s="6">
        <f t="shared" si="91"/>
        <v>0.32121</v>
      </c>
      <c r="K36" s="62">
        <v>310</v>
      </c>
      <c r="L36" s="62">
        <f t="shared" si="86"/>
        <v>40.950000000000003</v>
      </c>
      <c r="M36" s="62" t="e">
        <f t="shared" si="86"/>
        <v>#N/A</v>
      </c>
      <c r="N36" s="62">
        <f t="shared" si="86"/>
        <v>1.5680000000000001</v>
      </c>
      <c r="O36" s="62">
        <f t="shared" si="86"/>
        <v>11.31</v>
      </c>
      <c r="P36" s="62">
        <f t="shared" si="88"/>
        <v>0.1</v>
      </c>
      <c r="Q36" s="62">
        <f t="shared" si="86"/>
        <v>43.45</v>
      </c>
      <c r="R36" s="62">
        <f t="shared" si="86"/>
        <v>1.5349999999999999</v>
      </c>
      <c r="S36" s="62">
        <f t="shared" si="86"/>
        <v>0.11650000000000001</v>
      </c>
      <c r="T36" s="62" t="e">
        <f t="shared" si="86"/>
        <v>#N/A</v>
      </c>
      <c r="U36" s="62" t="e">
        <f t="shared" si="86"/>
        <v>#N/A</v>
      </c>
      <c r="V36" s="62">
        <f t="shared" si="86"/>
        <v>0.4652</v>
      </c>
      <c r="W36" s="62">
        <f t="shared" si="86"/>
        <v>0.50390000000000001</v>
      </c>
      <c r="X36" s="62">
        <f t="shared" si="86"/>
        <v>14</v>
      </c>
      <c r="AA36" s="62">
        <f t="shared" si="89"/>
        <v>48.326000000000001</v>
      </c>
      <c r="AB36" s="62">
        <f t="shared" si="89"/>
        <v>1.7000000000000001E-2</v>
      </c>
      <c r="AC36" s="62">
        <f t="shared" si="89"/>
        <v>0.77200000000000002</v>
      </c>
      <c r="AD36" s="62">
        <f t="shared" si="89"/>
        <v>0.56899999999999995</v>
      </c>
      <c r="AE36" s="62">
        <f t="shared" si="89"/>
        <v>0.14000000000000001</v>
      </c>
      <c r="AF36" s="62">
        <f t="shared" si="89"/>
        <v>48.61</v>
      </c>
      <c r="AG36" s="62">
        <f t="shared" si="89"/>
        <v>1.607</v>
      </c>
      <c r="AH36" s="62">
        <f t="shared" si="89"/>
        <v>-5.5E-2</v>
      </c>
      <c r="AI36" s="62">
        <f t="shared" si="89"/>
        <v>8.9999999999999993E-3</v>
      </c>
      <c r="AJ36" s="62">
        <f t="shared" si="89"/>
        <v>5.0000000000000001E-3</v>
      </c>
      <c r="AK36" s="62" t="e">
        <f t="shared" si="89"/>
        <v>#N/A</v>
      </c>
      <c r="AL36" s="62" t="e">
        <f t="shared" si="89"/>
        <v>#N/A</v>
      </c>
      <c r="AM36" s="62">
        <f t="shared" si="89"/>
        <v>14</v>
      </c>
      <c r="AO36" s="62">
        <f t="shared" si="11"/>
        <v>0.80429391695098607</v>
      </c>
      <c r="AP36" s="62">
        <f t="shared" si="12"/>
        <v>2.1284587454613747E-4</v>
      </c>
      <c r="AQ36" s="62">
        <f t="shared" si="13"/>
        <v>7.5715967045900364E-3</v>
      </c>
      <c r="AR36" s="62">
        <f t="shared" si="14"/>
        <v>7.125860989355041E-3</v>
      </c>
      <c r="AS36" s="62">
        <f t="shared" si="15"/>
        <v>1.9734987313222443E-3</v>
      </c>
      <c r="AT36" s="62">
        <f t="shared" si="16"/>
        <v>1.2060717936503209</v>
      </c>
      <c r="AU36" s="62">
        <f t="shared" si="17"/>
        <v>2.8655492154065623E-2</v>
      </c>
      <c r="AV36"/>
      <c r="AW36" s="62">
        <f t="shared" si="18"/>
        <v>1.9108280254777067E-4</v>
      </c>
      <c r="AX36" s="62">
        <f t="shared" si="19"/>
        <v>7.0452303790333949E-5</v>
      </c>
      <c r="BB36" s="62">
        <f t="shared" si="20"/>
        <v>2.1284587454613747E-4</v>
      </c>
      <c r="BC36" s="62">
        <f t="shared" si="21"/>
        <v>6.9130151148089035E-3</v>
      </c>
      <c r="BD36" s="62">
        <f t="shared" si="22"/>
        <v>0</v>
      </c>
      <c r="BE36" s="62">
        <f t="shared" si="23"/>
        <v>7.5715967045900364E-3</v>
      </c>
      <c r="BF36" s="62">
        <f t="shared" si="24"/>
        <v>3.7857983522950182E-3</v>
      </c>
      <c r="BG36" s="62">
        <f t="shared" si="25"/>
        <v>2.4869693801770603E-2</v>
      </c>
      <c r="BH36" s="62">
        <f t="shared" si="26"/>
        <v>1.1900886136946816</v>
      </c>
      <c r="BI36" s="62">
        <f t="shared" si="27"/>
        <v>0.74698293264285476</v>
      </c>
      <c r="BJ36" s="62">
        <f t="shared" si="28"/>
        <v>1.5931938491340112</v>
      </c>
      <c r="BK36" s="62">
        <f t="shared" si="29"/>
        <v>0.44310568105182685</v>
      </c>
      <c r="BL36" s="62">
        <f t="shared" si="30"/>
        <v>0.30387725159102791</v>
      </c>
      <c r="BM36" s="62">
        <f t="shared" si="31"/>
        <v>0.77585127067146653</v>
      </c>
      <c r="BN36" s="62">
        <f t="shared" si="32"/>
        <v>2.7433850093707822E-2</v>
      </c>
      <c r="BO36" s="62">
        <f t="shared" si="33"/>
        <v>0</v>
      </c>
      <c r="BP36" s="62">
        <f t="shared" si="34"/>
        <v>0.48795413443333918</v>
      </c>
      <c r="BQ36" s="62">
        <f t="shared" si="35"/>
        <v>3.2054718142366294</v>
      </c>
      <c r="BR36" s="62">
        <f t="shared" si="36"/>
        <v>57.112193767284495</v>
      </c>
      <c r="BS36" s="62">
        <f t="shared" si="37"/>
        <v>39.166946433951829</v>
      </c>
      <c r="BU36" s="62">
        <f t="shared" si="38"/>
        <v>52.818804</v>
      </c>
      <c r="BV36" s="62">
        <f t="shared" si="39"/>
        <v>1.7000000000000001E-2</v>
      </c>
      <c r="BW36" s="62">
        <f t="shared" si="40"/>
        <v>0.11803759999999996</v>
      </c>
      <c r="BX36" s="62">
        <f t="shared" si="41"/>
        <v>0.56899999999999995</v>
      </c>
      <c r="BY36" s="62">
        <f t="shared" si="42"/>
        <v>0.14000000000000001</v>
      </c>
      <c r="BZ36" s="62">
        <f t="shared" si="43"/>
        <v>48.572625000000002</v>
      </c>
      <c r="CA36" s="62">
        <f t="shared" si="44"/>
        <v>1.5825048000000002</v>
      </c>
      <c r="CB36" s="62">
        <f t="shared" si="45"/>
        <v>-5.5E-2</v>
      </c>
      <c r="CC36" s="62">
        <f t="shared" si="46"/>
        <v>8.9999999999999993E-3</v>
      </c>
      <c r="CD36" s="62">
        <f t="shared" si="47"/>
        <v>5.0000000000000001E-3</v>
      </c>
      <c r="CG36" s="62">
        <f t="shared" si="48"/>
        <v>14</v>
      </c>
      <c r="CI36" s="62">
        <f t="shared" si="49"/>
        <v>0.87906805359074647</v>
      </c>
      <c r="CJ36" s="62">
        <f t="shared" si="50"/>
        <v>2.1284587454613747E-4</v>
      </c>
      <c r="CK36" s="62">
        <f t="shared" si="51"/>
        <v>1.1576853668105137E-3</v>
      </c>
      <c r="CL36" s="62">
        <f t="shared" si="52"/>
        <v>7.125860989355041E-3</v>
      </c>
      <c r="CM36" s="62">
        <f t="shared" si="53"/>
        <v>1.9734987313222443E-3</v>
      </c>
      <c r="CN36" s="62">
        <f t="shared" si="54"/>
        <v>1.205144475541132</v>
      </c>
      <c r="CO36" s="62">
        <f t="shared" si="55"/>
        <v>2.8218701854493586E-2</v>
      </c>
      <c r="CP36" s="62">
        <f t="shared" si="56"/>
        <v>0</v>
      </c>
      <c r="CQ36" s="62">
        <f t="shared" si="57"/>
        <v>1.9108280254777067E-4</v>
      </c>
      <c r="CR36" s="62">
        <f t="shared" si="58"/>
        <v>7.0452303790333949E-5</v>
      </c>
      <c r="CV36" s="62">
        <f t="shared" si="59"/>
        <v>2.1284587454613747E-4</v>
      </c>
      <c r="CW36" s="62">
        <f t="shared" si="60"/>
        <v>6.9130151148089035E-3</v>
      </c>
      <c r="CX36" s="62">
        <f t="shared" si="61"/>
        <v>0</v>
      </c>
      <c r="CY36" s="62">
        <f t="shared" si="62"/>
        <v>1.1576853668105137E-3</v>
      </c>
      <c r="CZ36" s="62">
        <f t="shared" si="63"/>
        <v>5.7884268340525685E-4</v>
      </c>
      <c r="DA36" s="62">
        <f t="shared" si="64"/>
        <v>2.763985917108833E-2</v>
      </c>
      <c r="DB36" s="62">
        <f t="shared" si="65"/>
        <v>1.1863911302161749</v>
      </c>
      <c r="DC36" s="62">
        <f t="shared" si="66"/>
        <v>0.76735093153958256</v>
      </c>
      <c r="DD36" s="62">
        <f t="shared" si="67"/>
        <v>1.5460867791426887</v>
      </c>
      <c r="DE36" s="62">
        <f t="shared" si="68"/>
        <v>0.41904019867659242</v>
      </c>
      <c r="DF36" s="62">
        <f t="shared" si="69"/>
        <v>0.34831073286299014</v>
      </c>
      <c r="DG36" s="62">
        <f t="shared" si="70"/>
        <v>0.79578247926862233</v>
      </c>
      <c r="DH36" s="62">
        <f t="shared" si="71"/>
        <v>2.6746740483876593E-2</v>
      </c>
      <c r="DI36" s="113">
        <f t="shared" si="72"/>
        <v>0</v>
      </c>
      <c r="DJ36" s="113">
        <f t="shared" si="73"/>
        <v>7.2738807209886333E-2</v>
      </c>
      <c r="DK36" s="113">
        <f t="shared" si="74"/>
        <v>3.4732932542685813</v>
      </c>
      <c r="DL36" s="113">
        <f t="shared" si="75"/>
        <v>52.657630645715969</v>
      </c>
      <c r="DM36" s="113">
        <f t="shared" si="76"/>
        <v>43.769590552321681</v>
      </c>
      <c r="DN36" s="113"/>
      <c r="DO36" s="113">
        <f t="shared" si="77"/>
        <v>7.2738807209886333E-2</v>
      </c>
      <c r="DP36" s="113">
        <f t="shared" si="78"/>
        <v>3.5460320614784675</v>
      </c>
      <c r="DQ36" s="113">
        <f t="shared" si="79"/>
        <v>52.512153031296194</v>
      </c>
      <c r="DR36" s="113">
        <f t="shared" si="80"/>
        <v>43.842329359531568</v>
      </c>
    </row>
    <row r="37" spans="1:122" x14ac:dyDescent="0.25">
      <c r="A37" s="78">
        <f t="shared" si="2"/>
        <v>30</v>
      </c>
      <c r="B37" s="82" t="str">
        <f t="shared" si="3"/>
        <v>30 semi CaO</v>
      </c>
      <c r="C37" s="13" t="s">
        <v>6</v>
      </c>
      <c r="D37" s="5">
        <v>0.1661</v>
      </c>
      <c r="E37" s="6">
        <f t="shared" si="90"/>
        <v>0.13786300000000001</v>
      </c>
      <c r="F37" s="80" t="str">
        <f t="shared" ref="F37:F58" si="92">A37&amp;" Quant "&amp;G37</f>
        <v>30 Quant Fe2O3</v>
      </c>
      <c r="G37" s="13" t="s">
        <v>10</v>
      </c>
      <c r="H37" s="5">
        <v>12.468999999999999</v>
      </c>
      <c r="I37" s="6">
        <f t="shared" si="91"/>
        <v>10.349269999999999</v>
      </c>
      <c r="K37" s="62">
        <v>320</v>
      </c>
      <c r="L37" s="62">
        <f t="shared" si="86"/>
        <v>41.34</v>
      </c>
      <c r="M37" s="62" t="e">
        <f t="shared" si="86"/>
        <v>#N/A</v>
      </c>
      <c r="N37" s="62">
        <f t="shared" si="86"/>
        <v>1.4730000000000001</v>
      </c>
      <c r="O37" s="62">
        <f t="shared" si="86"/>
        <v>11.41</v>
      </c>
      <c r="P37" s="62">
        <f t="shared" si="88"/>
        <v>0.18060000000000001</v>
      </c>
      <c r="Q37" s="62">
        <f t="shared" si="86"/>
        <v>42.86</v>
      </c>
      <c r="R37" s="62">
        <f t="shared" si="86"/>
        <v>1.6459999999999999</v>
      </c>
      <c r="S37" s="62">
        <f t="shared" si="86"/>
        <v>0.13200000000000001</v>
      </c>
      <c r="T37" s="62" t="e">
        <f t="shared" si="86"/>
        <v>#N/A</v>
      </c>
      <c r="U37" s="62" t="e">
        <f t="shared" si="86"/>
        <v>#N/A</v>
      </c>
      <c r="V37" s="62">
        <f t="shared" si="86"/>
        <v>0.51849999999999996</v>
      </c>
      <c r="W37" s="62">
        <f t="shared" si="86"/>
        <v>0.43840000000000001</v>
      </c>
      <c r="X37" s="62">
        <f t="shared" si="86"/>
        <v>16</v>
      </c>
      <c r="AA37" s="62">
        <f t="shared" si="89"/>
        <v>44.17</v>
      </c>
      <c r="AB37" s="62">
        <f t="shared" si="89"/>
        <v>5.0000000000000001E-3</v>
      </c>
      <c r="AC37" s="62">
        <f t="shared" si="89"/>
        <v>0.57099999999999995</v>
      </c>
      <c r="AD37" s="62">
        <f t="shared" si="89"/>
        <v>9.6430000000000007</v>
      </c>
      <c r="AE37" s="62">
        <f t="shared" si="89"/>
        <v>0.152</v>
      </c>
      <c r="AF37" s="62">
        <f t="shared" si="89"/>
        <v>43.884</v>
      </c>
      <c r="AG37" s="62">
        <f t="shared" si="89"/>
        <v>1.548</v>
      </c>
      <c r="AH37" s="62">
        <f t="shared" si="89"/>
        <v>1.4999999999999999E-2</v>
      </c>
      <c r="AI37" s="62">
        <f t="shared" si="89"/>
        <v>7.0000000000000001E-3</v>
      </c>
      <c r="AJ37" s="62">
        <f t="shared" si="89"/>
        <v>4.0000000000000001E-3</v>
      </c>
      <c r="AK37" s="62" t="e">
        <f t="shared" si="89"/>
        <v>#N/A</v>
      </c>
      <c r="AL37" s="62" t="e">
        <f t="shared" si="89"/>
        <v>#N/A</v>
      </c>
      <c r="AM37" s="62">
        <f t="shared" si="89"/>
        <v>16</v>
      </c>
      <c r="AO37" s="62">
        <f t="shared" si="11"/>
        <v>0.73512523924440376</v>
      </c>
      <c r="AP37" s="62">
        <f t="shared" si="12"/>
        <v>6.2601727807687496E-5</v>
      </c>
      <c r="AQ37" s="62">
        <f t="shared" si="13"/>
        <v>5.6002353864260494E-3</v>
      </c>
      <c r="AR37" s="62">
        <f t="shared" si="14"/>
        <v>0.12076393237319977</v>
      </c>
      <c r="AS37" s="62">
        <f t="shared" si="15"/>
        <v>2.1426557654355793E-3</v>
      </c>
      <c r="AT37" s="62">
        <f t="shared" si="16"/>
        <v>1.0888141245124601</v>
      </c>
      <c r="AU37" s="62">
        <f t="shared" si="17"/>
        <v>2.7603423680456492E-2</v>
      </c>
      <c r="AV37" s="62">
        <f t="shared" si="81"/>
        <v>4.8402710551790902E-4</v>
      </c>
      <c r="AW37" s="62">
        <f t="shared" si="18"/>
        <v>1.4861995753715499E-4</v>
      </c>
      <c r="AX37" s="62">
        <f t="shared" si="19"/>
        <v>5.6361843032267155E-5</v>
      </c>
      <c r="BB37" s="62">
        <f t="shared" si="20"/>
        <v>6.2601727807687496E-5</v>
      </c>
      <c r="BC37" s="62">
        <f t="shared" si="21"/>
        <v>0.12070133064539208</v>
      </c>
      <c r="BD37" s="62">
        <f t="shared" si="22"/>
        <v>4.8402710551790902E-4</v>
      </c>
      <c r="BE37" s="62">
        <f t="shared" si="23"/>
        <v>5.1162082809081402E-3</v>
      </c>
      <c r="BF37" s="62">
        <f t="shared" si="24"/>
        <v>2.5581041404540701E-3</v>
      </c>
      <c r="BG37" s="62">
        <f t="shared" si="25"/>
        <v>2.5045319540002421E-2</v>
      </c>
      <c r="BH37" s="62">
        <f t="shared" si="26"/>
        <v>1.1866127913832853</v>
      </c>
      <c r="BI37" s="62">
        <f t="shared" si="27"/>
        <v>0.67846631056693707</v>
      </c>
      <c r="BJ37" s="62">
        <f t="shared" si="28"/>
        <v>1.7489634679012036</v>
      </c>
      <c r="BK37" s="62">
        <f t="shared" si="29"/>
        <v>0.50814648081634817</v>
      </c>
      <c r="BL37" s="62">
        <f t="shared" si="30"/>
        <v>0.1703198297505889</v>
      </c>
      <c r="BM37" s="62">
        <f t="shared" si="31"/>
        <v>0.70661636308071918</v>
      </c>
      <c r="BN37" s="62">
        <f t="shared" si="32"/>
        <v>8.8593657150473158E-3</v>
      </c>
      <c r="BO37" s="62">
        <f t="shared" si="33"/>
        <v>6.8499277798724986E-2</v>
      </c>
      <c r="BP37" s="62">
        <f t="shared" si="34"/>
        <v>0.36202163919629599</v>
      </c>
      <c r="BQ37" s="62">
        <f t="shared" si="35"/>
        <v>3.5444012973050008</v>
      </c>
      <c r="BR37" s="62">
        <f t="shared" si="36"/>
        <v>71.912639922591325</v>
      </c>
      <c r="BS37" s="62">
        <f t="shared" si="37"/>
        <v>24.103578497393599</v>
      </c>
      <c r="BU37" s="62">
        <f t="shared" si="38"/>
        <v>47.814980000000006</v>
      </c>
      <c r="BV37" s="62">
        <f t="shared" si="39"/>
        <v>5.0000000000000001E-3</v>
      </c>
      <c r="BW37" s="62">
        <f t="shared" si="40"/>
        <v>-7.005820000000007E-2</v>
      </c>
      <c r="BX37" s="62">
        <f t="shared" si="41"/>
        <v>9.6430000000000007</v>
      </c>
      <c r="BY37" s="62">
        <f t="shared" si="42"/>
        <v>0.152</v>
      </c>
      <c r="BZ37" s="62">
        <f t="shared" si="43"/>
        <v>43.882069999999999</v>
      </c>
      <c r="CA37" s="62">
        <f t="shared" si="44"/>
        <v>1.5254872000000002</v>
      </c>
      <c r="CB37" s="62">
        <f t="shared" si="45"/>
        <v>1.4999999999999999E-2</v>
      </c>
      <c r="CC37" s="62">
        <f t="shared" si="46"/>
        <v>7.0000000000000001E-3</v>
      </c>
      <c r="CD37" s="62">
        <f t="shared" si="47"/>
        <v>4.0000000000000001E-3</v>
      </c>
      <c r="CG37" s="62">
        <f t="shared" si="48"/>
        <v>16</v>
      </c>
      <c r="CI37" s="62">
        <f t="shared" si="49"/>
        <v>0.79578896563202139</v>
      </c>
      <c r="CJ37" s="62">
        <f t="shared" si="50"/>
        <v>6.2601727807687496E-5</v>
      </c>
      <c r="CL37" s="62">
        <f t="shared" si="52"/>
        <v>0.12076393237319977</v>
      </c>
      <c r="CM37" s="62">
        <f t="shared" si="53"/>
        <v>2.1426557654355793E-3</v>
      </c>
      <c r="CN37" s="62">
        <f t="shared" si="54"/>
        <v>1.0887662389218049</v>
      </c>
      <c r="CO37" s="62">
        <f t="shared" si="55"/>
        <v>2.7201982881597721E-2</v>
      </c>
      <c r="CP37" s="62">
        <f t="shared" si="56"/>
        <v>4.8402710551790902E-4</v>
      </c>
      <c r="CQ37" s="62">
        <f t="shared" si="57"/>
        <v>1.4861995753715499E-4</v>
      </c>
      <c r="CR37" s="62">
        <f t="shared" si="58"/>
        <v>5.6361843032267155E-5</v>
      </c>
      <c r="CV37" s="62">
        <f t="shared" si="59"/>
        <v>6.2601727807687496E-5</v>
      </c>
      <c r="CW37" s="62">
        <f t="shared" si="60"/>
        <v>0.12070133064539208</v>
      </c>
      <c r="CX37" s="62">
        <f t="shared" si="61"/>
        <v>4.8402710551790902E-4</v>
      </c>
      <c r="CZ37" s="62">
        <f t="shared" si="63"/>
        <v>0</v>
      </c>
      <c r="DA37" s="62">
        <f t="shared" si="64"/>
        <v>2.7201982881597721E-2</v>
      </c>
      <c r="DB37" s="62">
        <f t="shared" si="65"/>
        <v>1.1844082424510349</v>
      </c>
      <c r="DC37" s="62">
        <f t="shared" si="66"/>
        <v>0.68552895278907688</v>
      </c>
      <c r="DD37" s="62">
        <f t="shared" si="67"/>
        <v>1.7277289859637086</v>
      </c>
      <c r="DE37" s="62">
        <f t="shared" si="68"/>
        <v>0.49887928966195799</v>
      </c>
      <c r="DF37" s="62">
        <f t="shared" si="69"/>
        <v>0.18664966312711889</v>
      </c>
      <c r="DG37" s="62">
        <f t="shared" si="70"/>
        <v>0.71327756450400015</v>
      </c>
      <c r="DH37" s="62">
        <f t="shared" si="71"/>
        <v>8.7766293127724496E-3</v>
      </c>
      <c r="DI37" s="113">
        <f t="shared" si="72"/>
        <v>6.785957243089405E-2</v>
      </c>
      <c r="DJ37" s="113">
        <f t="shared" si="73"/>
        <v>0</v>
      </c>
      <c r="DK37" s="113">
        <f t="shared" si="74"/>
        <v>3.8136602404582112</v>
      </c>
      <c r="DL37" s="113">
        <f t="shared" si="75"/>
        <v>69.941817111389071</v>
      </c>
      <c r="DM37" s="113">
        <f t="shared" si="76"/>
        <v>26.16788644640906</v>
      </c>
      <c r="DN37" s="113"/>
      <c r="DO37" s="113">
        <f t="shared" si="77"/>
        <v>0</v>
      </c>
      <c r="DP37" s="113">
        <f t="shared" si="78"/>
        <v>3.8136602404582112</v>
      </c>
      <c r="DQ37" s="113">
        <f t="shared" si="79"/>
        <v>69.941817111389071</v>
      </c>
      <c r="DR37" s="113">
        <f t="shared" si="80"/>
        <v>26.16788644640906</v>
      </c>
    </row>
    <row r="38" spans="1:122" x14ac:dyDescent="0.25">
      <c r="A38" s="78">
        <f t="shared" si="2"/>
        <v>30</v>
      </c>
      <c r="B38" s="82" t="str">
        <f t="shared" si="3"/>
        <v>30 semi Cr2O3</v>
      </c>
      <c r="C38" s="13" t="s">
        <v>8</v>
      </c>
      <c r="D38" s="5">
        <v>0.97599999999999998</v>
      </c>
      <c r="E38" s="6">
        <f t="shared" si="90"/>
        <v>0.81007999999999991</v>
      </c>
      <c r="F38" s="80" t="str">
        <f t="shared" si="92"/>
        <v>30 Quant MnO</v>
      </c>
      <c r="G38" s="13" t="s">
        <v>9</v>
      </c>
      <c r="H38" s="5">
        <v>0.16700000000000001</v>
      </c>
      <c r="I38" s="6">
        <f t="shared" si="91"/>
        <v>0.13861000000000001</v>
      </c>
      <c r="K38" s="62">
        <v>330</v>
      </c>
      <c r="L38" s="62">
        <f t="shared" si="86"/>
        <v>40.67</v>
      </c>
      <c r="M38" s="62" t="e">
        <f t="shared" si="86"/>
        <v>#N/A</v>
      </c>
      <c r="N38" s="62">
        <f t="shared" si="86"/>
        <v>1.6879999999999999</v>
      </c>
      <c r="O38" s="62">
        <f t="shared" si="86"/>
        <v>11.52</v>
      </c>
      <c r="P38" s="62">
        <f t="shared" si="88"/>
        <v>0.14580000000000001</v>
      </c>
      <c r="Q38" s="62">
        <f t="shared" si="86"/>
        <v>43.64</v>
      </c>
      <c r="R38" s="62">
        <f t="shared" si="86"/>
        <v>1.139</v>
      </c>
      <c r="S38" s="62" t="e">
        <f t="shared" si="86"/>
        <v>#N/A</v>
      </c>
      <c r="T38" s="62" t="e">
        <f t="shared" si="86"/>
        <v>#N/A</v>
      </c>
      <c r="U38" s="62" t="e">
        <f t="shared" si="86"/>
        <v>#N/A</v>
      </c>
      <c r="V38" s="62">
        <f t="shared" si="86"/>
        <v>0.67220000000000002</v>
      </c>
      <c r="W38" s="62">
        <f t="shared" si="86"/>
        <v>0.52390000000000003</v>
      </c>
      <c r="X38" s="62">
        <f t="shared" si="86"/>
        <v>13</v>
      </c>
      <c r="AA38" s="62">
        <f t="shared" si="89"/>
        <v>43.676000000000002</v>
      </c>
      <c r="AB38" s="62">
        <f t="shared" si="89"/>
        <v>2.1000000000000001E-2</v>
      </c>
      <c r="AC38" s="62">
        <f t="shared" si="89"/>
        <v>0.74</v>
      </c>
      <c r="AD38" s="62">
        <f t="shared" si="89"/>
        <v>9.8729999999999993</v>
      </c>
      <c r="AE38" s="62">
        <f t="shared" si="89"/>
        <v>0.11799999999999999</v>
      </c>
      <c r="AF38" s="62">
        <f t="shared" si="89"/>
        <v>44.57</v>
      </c>
      <c r="AG38" s="62">
        <f t="shared" si="89"/>
        <v>1.0249999999999999</v>
      </c>
      <c r="AH38" s="62">
        <f t="shared" si="89"/>
        <v>-3.5000000000000003E-2</v>
      </c>
      <c r="AI38" s="62">
        <f t="shared" si="89"/>
        <v>7.0000000000000001E-3</v>
      </c>
      <c r="AJ38" s="62">
        <f t="shared" si="89"/>
        <v>4.0000000000000001E-3</v>
      </c>
      <c r="AK38" s="62" t="e">
        <f t="shared" si="89"/>
        <v>#N/A</v>
      </c>
      <c r="AL38" s="62" t="e">
        <f t="shared" si="89"/>
        <v>#N/A</v>
      </c>
      <c r="AM38" s="62">
        <f t="shared" si="89"/>
        <v>13</v>
      </c>
      <c r="AO38" s="62">
        <f t="shared" si="11"/>
        <v>0.72690355329949241</v>
      </c>
      <c r="AP38" s="62">
        <f t="shared" si="12"/>
        <v>2.6292725679228745E-4</v>
      </c>
      <c r="AQ38" s="62">
        <f t="shared" si="13"/>
        <v>7.2577481365241276E-3</v>
      </c>
      <c r="AR38" s="62">
        <f t="shared" si="14"/>
        <v>0.12364433312460864</v>
      </c>
      <c r="AS38" s="62">
        <f t="shared" si="15"/>
        <v>1.6633775021144628E-3</v>
      </c>
      <c r="AT38" s="62">
        <f t="shared" si="16"/>
        <v>1.1058345987038636</v>
      </c>
      <c r="AU38" s="62">
        <f t="shared" si="17"/>
        <v>1.8277460770328102E-2</v>
      </c>
      <c r="AV38"/>
      <c r="AW38" s="62">
        <f t="shared" si="18"/>
        <v>1.4861995753715499E-4</v>
      </c>
      <c r="AX38" s="62">
        <f t="shared" si="19"/>
        <v>5.6361843032267155E-5</v>
      </c>
      <c r="BB38" s="62">
        <f t="shared" si="20"/>
        <v>2.6292725679228745E-4</v>
      </c>
      <c r="BC38" s="62">
        <f t="shared" si="21"/>
        <v>0.12338140586781635</v>
      </c>
      <c r="BD38" s="62">
        <f t="shared" si="22"/>
        <v>0</v>
      </c>
      <c r="BE38" s="62">
        <f t="shared" si="23"/>
        <v>7.2577481365241276E-3</v>
      </c>
      <c r="BF38" s="62">
        <f t="shared" si="24"/>
        <v>3.6288740682620638E-3</v>
      </c>
      <c r="BG38" s="62">
        <f t="shared" si="25"/>
        <v>1.4648586702066039E-2</v>
      </c>
      <c r="BH38" s="62">
        <f t="shared" si="26"/>
        <v>1.2162307953717284</v>
      </c>
      <c r="BI38" s="62">
        <f t="shared" si="27"/>
        <v>0.69034863175883621</v>
      </c>
      <c r="BJ38" s="62">
        <f t="shared" si="28"/>
        <v>1.7617631721425673</v>
      </c>
      <c r="BK38" s="62">
        <f t="shared" si="29"/>
        <v>0.52588216361289208</v>
      </c>
      <c r="BL38" s="62">
        <f t="shared" si="30"/>
        <v>0.16446646814594412</v>
      </c>
      <c r="BM38" s="62">
        <f t="shared" si="31"/>
        <v>0.70888901978595664</v>
      </c>
      <c r="BN38" s="62">
        <f t="shared" si="32"/>
        <v>3.7090045049883294E-2</v>
      </c>
      <c r="BO38" s="62">
        <f t="shared" si="33"/>
        <v>0</v>
      </c>
      <c r="BP38" s="62">
        <f t="shared" si="34"/>
        <v>0.51191004049657485</v>
      </c>
      <c r="BQ38" s="62">
        <f t="shared" si="35"/>
        <v>2.066414670449976</v>
      </c>
      <c r="BR38" s="62">
        <f t="shared" si="36"/>
        <v>74.183990573260388</v>
      </c>
      <c r="BS38" s="62">
        <f t="shared" si="37"/>
        <v>23.200594670743165</v>
      </c>
      <c r="BU38" s="62">
        <f t="shared" si="38"/>
        <v>47.220203999999995</v>
      </c>
      <c r="BV38" s="62">
        <f t="shared" si="39"/>
        <v>2.1000000000000001E-2</v>
      </c>
      <c r="BW38" s="62">
        <f t="shared" si="40"/>
        <v>8.8091999999999948E-2</v>
      </c>
      <c r="BX38" s="62">
        <f t="shared" si="41"/>
        <v>9.8729999999999993</v>
      </c>
      <c r="BY38" s="62">
        <f t="shared" si="42"/>
        <v>0.11799999999999999</v>
      </c>
      <c r="BZ38" s="62">
        <f t="shared" si="43"/>
        <v>44.562925</v>
      </c>
      <c r="CA38" s="62">
        <f t="shared" si="44"/>
        <v>1.02006</v>
      </c>
      <c r="CB38" s="62">
        <f t="shared" si="45"/>
        <v>-3.5000000000000003E-2</v>
      </c>
      <c r="CC38" s="62">
        <f t="shared" si="46"/>
        <v>7.0000000000000001E-3</v>
      </c>
      <c r="CD38" s="62">
        <f t="shared" si="47"/>
        <v>4.0000000000000001E-3</v>
      </c>
      <c r="CG38" s="62">
        <f t="shared" si="48"/>
        <v>13</v>
      </c>
      <c r="CI38" s="62">
        <f t="shared" si="49"/>
        <v>0.78589005575434789</v>
      </c>
      <c r="CJ38" s="62">
        <f t="shared" si="50"/>
        <v>2.6292725679228745E-4</v>
      </c>
      <c r="CK38" s="62">
        <f t="shared" si="51"/>
        <v>8.6398587681443654E-4</v>
      </c>
      <c r="CL38" s="62">
        <f t="shared" si="52"/>
        <v>0.12364433312460864</v>
      </c>
      <c r="CM38" s="62">
        <f t="shared" si="53"/>
        <v>1.6633775021144628E-3</v>
      </c>
      <c r="CN38" s="62">
        <f t="shared" si="54"/>
        <v>1.105659059556773</v>
      </c>
      <c r="CO38" s="62">
        <f t="shared" si="55"/>
        <v>1.8189372325249642E-2</v>
      </c>
      <c r="CP38" s="62">
        <f t="shared" si="56"/>
        <v>0</v>
      </c>
      <c r="CQ38" s="62">
        <f t="shared" si="57"/>
        <v>1.4861995753715499E-4</v>
      </c>
      <c r="CR38" s="62">
        <f t="shared" si="58"/>
        <v>5.6361843032267155E-5</v>
      </c>
      <c r="CV38" s="62">
        <f t="shared" si="59"/>
        <v>2.6292725679228745E-4</v>
      </c>
      <c r="CW38" s="62">
        <f t="shared" si="60"/>
        <v>0.12338140586781635</v>
      </c>
      <c r="CX38" s="62">
        <f t="shared" si="61"/>
        <v>0</v>
      </c>
      <c r="CY38" s="62">
        <f t="shared" si="62"/>
        <v>8.6398587681443654E-4</v>
      </c>
      <c r="CZ38" s="62">
        <f t="shared" si="63"/>
        <v>4.3199293840721827E-4</v>
      </c>
      <c r="DA38" s="62">
        <f t="shared" si="64"/>
        <v>1.7757379386842423E-2</v>
      </c>
      <c r="DB38" s="62">
        <f t="shared" si="65"/>
        <v>1.2129464635398615</v>
      </c>
      <c r="DC38" s="62">
        <f t="shared" si="66"/>
        <v>0.71399655233016379</v>
      </c>
      <c r="DD38" s="62">
        <f t="shared" si="67"/>
        <v>1.6988127737891023</v>
      </c>
      <c r="DE38" s="62">
        <f t="shared" si="68"/>
        <v>0.49894991120969773</v>
      </c>
      <c r="DF38" s="62">
        <f t="shared" si="69"/>
        <v>0.21504664112046606</v>
      </c>
      <c r="DG38" s="62">
        <f t="shared" si="70"/>
        <v>0.73244885191220566</v>
      </c>
      <c r="DH38" s="62">
        <f t="shared" si="71"/>
        <v>3.5897012618132003E-2</v>
      </c>
      <c r="DI38" s="113">
        <f t="shared" si="72"/>
        <v>0</v>
      </c>
      <c r="DJ38" s="113">
        <f t="shared" si="73"/>
        <v>5.8979263504804945E-2</v>
      </c>
      <c r="DK38" s="113">
        <f t="shared" si="74"/>
        <v>2.4243849028479185</v>
      </c>
      <c r="DL38" s="113">
        <f t="shared" si="75"/>
        <v>68.120785486534416</v>
      </c>
      <c r="DM38" s="113">
        <f t="shared" si="76"/>
        <v>29.359953334494737</v>
      </c>
      <c r="DN38" s="113"/>
      <c r="DO38" s="113">
        <f t="shared" si="77"/>
        <v>5.8979263504804945E-2</v>
      </c>
      <c r="DP38" s="113">
        <f t="shared" si="78"/>
        <v>2.4833641663527235</v>
      </c>
      <c r="DQ38" s="113">
        <f t="shared" si="79"/>
        <v>68.00282695952481</v>
      </c>
      <c r="DR38" s="113">
        <f t="shared" si="80"/>
        <v>29.418932597999543</v>
      </c>
    </row>
    <row r="39" spans="1:122" x14ac:dyDescent="0.25">
      <c r="A39" s="78">
        <f t="shared" si="2"/>
        <v>30</v>
      </c>
      <c r="B39" s="82" t="str">
        <f t="shared" si="3"/>
        <v>30 semi MnO</v>
      </c>
      <c r="C39" s="13" t="s">
        <v>9</v>
      </c>
      <c r="D39" s="5">
        <v>0.2021</v>
      </c>
      <c r="E39" s="6">
        <f t="shared" si="90"/>
        <v>0.167743</v>
      </c>
      <c r="F39" s="80" t="str">
        <f t="shared" si="92"/>
        <v>30 Quant MgO</v>
      </c>
      <c r="G39" s="13" t="s">
        <v>3</v>
      </c>
      <c r="H39" s="5">
        <v>47.243000000000002</v>
      </c>
      <c r="I39" s="6">
        <f t="shared" si="91"/>
        <v>39.211690000000004</v>
      </c>
      <c r="K39" s="62">
        <v>340</v>
      </c>
      <c r="L39" s="62">
        <f t="shared" si="86"/>
        <v>41.3</v>
      </c>
      <c r="M39" s="62" t="e">
        <f t="shared" si="86"/>
        <v>#N/A</v>
      </c>
      <c r="N39" s="62">
        <f t="shared" si="86"/>
        <v>1.63</v>
      </c>
      <c r="O39" s="62">
        <f t="shared" si="86"/>
        <v>11.17</v>
      </c>
      <c r="P39" s="62">
        <f t="shared" si="88"/>
        <v>0.14910000000000001</v>
      </c>
      <c r="Q39" s="62">
        <f t="shared" si="86"/>
        <v>43.9</v>
      </c>
      <c r="R39" s="62">
        <f t="shared" si="86"/>
        <v>0.81530000000000002</v>
      </c>
      <c r="S39" s="62" t="e">
        <f t="shared" si="86"/>
        <v>#N/A</v>
      </c>
      <c r="T39" s="62" t="e">
        <f t="shared" si="86"/>
        <v>#N/A</v>
      </c>
      <c r="U39" s="62" t="e">
        <f t="shared" si="86"/>
        <v>#N/A</v>
      </c>
      <c r="V39" s="62">
        <f t="shared" si="86"/>
        <v>0.51870000000000005</v>
      </c>
      <c r="W39" s="62">
        <f t="shared" si="86"/>
        <v>0.5111</v>
      </c>
      <c r="X39" s="62">
        <f t="shared" si="86"/>
        <v>12</v>
      </c>
      <c r="AA39" s="62">
        <f t="shared" si="89"/>
        <v>44.101999999999997</v>
      </c>
      <c r="AB39" s="62">
        <f t="shared" si="89"/>
        <v>1.4999999999999999E-2</v>
      </c>
      <c r="AC39" s="62">
        <f t="shared" si="89"/>
        <v>0.72599999999999998</v>
      </c>
      <c r="AD39" s="62">
        <f t="shared" si="89"/>
        <v>9.7050000000000001</v>
      </c>
      <c r="AE39" s="62">
        <f t="shared" si="89"/>
        <v>0.13</v>
      </c>
      <c r="AF39" s="62">
        <f t="shared" si="89"/>
        <v>44.539000000000001</v>
      </c>
      <c r="AG39" s="62">
        <f t="shared" si="89"/>
        <v>0.77500000000000002</v>
      </c>
      <c r="AH39" s="62">
        <f t="shared" si="89"/>
        <v>2E-3</v>
      </c>
      <c r="AI39" s="62">
        <f t="shared" si="89"/>
        <v>4.0000000000000001E-3</v>
      </c>
      <c r="AJ39" s="62">
        <f t="shared" si="89"/>
        <v>3.0000000000000001E-3</v>
      </c>
      <c r="AK39" s="62" t="e">
        <f t="shared" si="89"/>
        <v>#N/A</v>
      </c>
      <c r="AL39" s="62" t="e">
        <f t="shared" si="89"/>
        <v>#N/A</v>
      </c>
      <c r="AM39" s="62">
        <f t="shared" si="89"/>
        <v>12</v>
      </c>
      <c r="AO39" s="62">
        <f t="shared" si="11"/>
        <v>0.73399350919530659</v>
      </c>
      <c r="AP39" s="62">
        <f t="shared" si="12"/>
        <v>1.8780518342306245E-4</v>
      </c>
      <c r="AQ39" s="62">
        <f t="shared" si="13"/>
        <v>7.1204393879952923E-3</v>
      </c>
      <c r="AR39" s="62">
        <f t="shared" si="14"/>
        <v>0.12154038822792737</v>
      </c>
      <c r="AS39" s="62">
        <f t="shared" si="15"/>
        <v>1.8325345362277983E-3</v>
      </c>
      <c r="AT39" s="62">
        <f t="shared" si="16"/>
        <v>1.1050654519109575</v>
      </c>
      <c r="AU39" s="62">
        <f t="shared" si="17"/>
        <v>1.3819543509272468E-2</v>
      </c>
      <c r="AV39" s="62">
        <f t="shared" si="81"/>
        <v>6.4536947402387871E-5</v>
      </c>
      <c r="AW39" s="62">
        <f t="shared" si="18"/>
        <v>8.4925690021231428E-5</v>
      </c>
      <c r="AX39" s="62">
        <f t="shared" si="19"/>
        <v>4.2271382274200368E-5</v>
      </c>
      <c r="BB39" s="62">
        <f t="shared" si="20"/>
        <v>1.8780518342306245E-4</v>
      </c>
      <c r="BC39" s="62">
        <f t="shared" si="21"/>
        <v>0.1213525830445043</v>
      </c>
      <c r="BD39" s="62">
        <f t="shared" si="22"/>
        <v>6.4536947402387871E-5</v>
      </c>
      <c r="BE39" s="62">
        <f t="shared" si="23"/>
        <v>7.0559024405929044E-3</v>
      </c>
      <c r="BF39" s="62">
        <f t="shared" si="24"/>
        <v>3.5279512202964522E-3</v>
      </c>
      <c r="BG39" s="62">
        <f t="shared" si="25"/>
        <v>1.0291592288976015E-2</v>
      </c>
      <c r="BH39" s="62">
        <f t="shared" si="26"/>
        <v>1.2179589772027137</v>
      </c>
      <c r="BI39" s="62">
        <f t="shared" si="27"/>
        <v>0.70616081133455444</v>
      </c>
      <c r="BJ39" s="62">
        <f t="shared" si="28"/>
        <v>1.724761495757497</v>
      </c>
      <c r="BK39" s="62">
        <f t="shared" si="29"/>
        <v>0.51179816586815929</v>
      </c>
      <c r="BL39" s="62">
        <f t="shared" si="30"/>
        <v>0.19436264546639515</v>
      </c>
      <c r="BM39" s="62">
        <f t="shared" si="31"/>
        <v>0.72023269697465231</v>
      </c>
      <c r="BN39" s="62">
        <f t="shared" si="32"/>
        <v>2.607562586535446E-2</v>
      </c>
      <c r="BO39" s="62">
        <f t="shared" si="33"/>
        <v>8.9605689485462471E-3</v>
      </c>
      <c r="BP39" s="62">
        <f t="shared" si="34"/>
        <v>0.48983491517611766</v>
      </c>
      <c r="BQ39" s="62">
        <f t="shared" si="35"/>
        <v>1.4289260029718167</v>
      </c>
      <c r="BR39" s="62">
        <f t="shared" si="36"/>
        <v>71.060112657752811</v>
      </c>
      <c r="BS39" s="62">
        <f t="shared" si="37"/>
        <v>26.98609022928537</v>
      </c>
      <c r="BU39" s="62">
        <f t="shared" si="38"/>
        <v>47.733107999999987</v>
      </c>
      <c r="BV39" s="62">
        <f t="shared" si="39"/>
        <v>1.4999999999999999E-2</v>
      </c>
      <c r="BW39" s="62">
        <f t="shared" si="40"/>
        <v>7.4990799999999913E-2</v>
      </c>
      <c r="BX39" s="62">
        <f t="shared" si="41"/>
        <v>9.7050000000000001</v>
      </c>
      <c r="BY39" s="62">
        <f t="shared" si="42"/>
        <v>0.13</v>
      </c>
      <c r="BZ39" s="62">
        <f t="shared" si="43"/>
        <v>44.532157500000004</v>
      </c>
      <c r="CA39" s="62">
        <f t="shared" si="44"/>
        <v>0.77846000000000004</v>
      </c>
      <c r="CB39" s="62">
        <f t="shared" si="45"/>
        <v>2E-3</v>
      </c>
      <c r="CC39" s="62">
        <f t="shared" si="46"/>
        <v>4.0000000000000001E-3</v>
      </c>
      <c r="CD39" s="62">
        <f t="shared" si="47"/>
        <v>3.0000000000000001E-3</v>
      </c>
      <c r="CG39" s="62">
        <f t="shared" si="48"/>
        <v>12</v>
      </c>
      <c r="CI39" s="62">
        <f t="shared" si="49"/>
        <v>0.79442636265290811</v>
      </c>
      <c r="CJ39" s="62">
        <f t="shared" si="50"/>
        <v>1.8780518342306245E-4</v>
      </c>
      <c r="CK39" s="62">
        <f t="shared" si="51"/>
        <v>7.3549234994115258E-4</v>
      </c>
      <c r="CL39" s="62">
        <f t="shared" si="52"/>
        <v>0.12154038822792737</v>
      </c>
      <c r="CM39" s="62">
        <f t="shared" si="53"/>
        <v>1.8325345362277983E-3</v>
      </c>
      <c r="CN39" s="62">
        <f t="shared" si="54"/>
        <v>1.1048956813648139</v>
      </c>
      <c r="CO39" s="62">
        <f t="shared" si="55"/>
        <v>1.3881241084165479E-2</v>
      </c>
      <c r="CP39" s="62">
        <f t="shared" si="56"/>
        <v>6.4536947402387871E-5</v>
      </c>
      <c r="CQ39" s="62">
        <f t="shared" si="57"/>
        <v>8.4925690021231428E-5</v>
      </c>
      <c r="CR39" s="62">
        <f t="shared" si="58"/>
        <v>4.2271382274200368E-5</v>
      </c>
      <c r="CV39" s="62">
        <f t="shared" si="59"/>
        <v>1.8780518342306245E-4</v>
      </c>
      <c r="CW39" s="62">
        <f t="shared" si="60"/>
        <v>0.1213525830445043</v>
      </c>
      <c r="CX39" s="62">
        <f t="shared" si="61"/>
        <v>6.4536947402387871E-5</v>
      </c>
      <c r="CY39" s="62">
        <f t="shared" si="62"/>
        <v>6.7095540253876468E-4</v>
      </c>
      <c r="CZ39" s="62">
        <f t="shared" si="63"/>
        <v>3.3547770126938234E-4</v>
      </c>
      <c r="DA39" s="62">
        <f t="shared" si="64"/>
        <v>1.3545763382896097E-2</v>
      </c>
      <c r="DB39" s="62">
        <f t="shared" si="65"/>
        <v>1.2145350355626499</v>
      </c>
      <c r="DC39" s="62">
        <f t="shared" si="66"/>
        <v>0.73937874287657779</v>
      </c>
      <c r="DD39" s="62">
        <f t="shared" si="67"/>
        <v>1.6426426202590847</v>
      </c>
      <c r="DE39" s="62">
        <f t="shared" si="68"/>
        <v>0.47515629268607201</v>
      </c>
      <c r="DF39" s="62">
        <f t="shared" si="69"/>
        <v>0.26422245019050578</v>
      </c>
      <c r="DG39" s="62">
        <f t="shared" si="70"/>
        <v>0.75351232609156871</v>
      </c>
      <c r="DH39" s="62">
        <f t="shared" si="71"/>
        <v>2.4923969644557595E-2</v>
      </c>
      <c r="DI39" s="113">
        <f t="shared" si="72"/>
        <v>8.5648164160947223E-3</v>
      </c>
      <c r="DJ39" s="113">
        <f t="shared" si="73"/>
        <v>4.4521859782903433E-2</v>
      </c>
      <c r="DK39" s="113">
        <f t="shared" si="74"/>
        <v>1.7976830522676785</v>
      </c>
      <c r="DL39" s="113">
        <f t="shared" si="75"/>
        <v>63.058861312950818</v>
      </c>
      <c r="DM39" s="113">
        <f t="shared" si="76"/>
        <v>35.065444988937948</v>
      </c>
      <c r="DN39" s="113"/>
      <c r="DO39" s="113">
        <f t="shared" si="77"/>
        <v>4.4521859782903433E-2</v>
      </c>
      <c r="DP39" s="113">
        <f t="shared" si="78"/>
        <v>1.8422049120505819</v>
      </c>
      <c r="DQ39" s="113">
        <f t="shared" si="79"/>
        <v>62.96981759338501</v>
      </c>
      <c r="DR39" s="113">
        <f t="shared" si="80"/>
        <v>35.109966848720852</v>
      </c>
    </row>
    <row r="40" spans="1:122" x14ac:dyDescent="0.25">
      <c r="A40" s="78">
        <f t="shared" si="2"/>
        <v>30</v>
      </c>
      <c r="B40" s="82" t="str">
        <f t="shared" si="3"/>
        <v>30 semi Fe2O3</v>
      </c>
      <c r="C40" s="13" t="s">
        <v>10</v>
      </c>
      <c r="D40" s="5">
        <v>14.47</v>
      </c>
      <c r="E40" s="6">
        <f t="shared" si="90"/>
        <v>12.0101</v>
      </c>
      <c r="F40" s="80" t="str">
        <f t="shared" si="92"/>
        <v>30 Quant CaO</v>
      </c>
      <c r="G40" s="13" t="s">
        <v>6</v>
      </c>
      <c r="H40" s="5">
        <v>0.13700000000000001</v>
      </c>
      <c r="I40" s="6">
        <f t="shared" si="91"/>
        <v>0.11371000000000001</v>
      </c>
      <c r="K40" s="62">
        <v>350</v>
      </c>
      <c r="L40" s="62">
        <f t="shared" si="86"/>
        <v>40.700000000000003</v>
      </c>
      <c r="M40" s="62">
        <f t="shared" si="86"/>
        <v>6.0170000000000001E-2</v>
      </c>
      <c r="N40" s="62">
        <f t="shared" si="86"/>
        <v>1.6140000000000001</v>
      </c>
      <c r="O40" s="62">
        <f t="shared" si="86"/>
        <v>11.47</v>
      </c>
      <c r="P40" s="62">
        <f t="shared" si="88"/>
        <v>0.14269999999999999</v>
      </c>
      <c r="Q40" s="62">
        <f t="shared" si="86"/>
        <v>44.1</v>
      </c>
      <c r="R40" s="62">
        <f t="shared" si="86"/>
        <v>0.80359999999999998</v>
      </c>
      <c r="S40" s="62">
        <f t="shared" si="86"/>
        <v>0.1663</v>
      </c>
      <c r="T40" s="62" t="e">
        <f t="shared" si="86"/>
        <v>#N/A</v>
      </c>
      <c r="U40" s="62" t="e">
        <f t="shared" si="86"/>
        <v>#N/A</v>
      </c>
      <c r="V40" s="62">
        <f t="shared" si="86"/>
        <v>0.45569999999999999</v>
      </c>
      <c r="W40" s="62">
        <f t="shared" si="86"/>
        <v>0.47870000000000001</v>
      </c>
      <c r="X40" s="62">
        <f t="shared" si="86"/>
        <v>12</v>
      </c>
      <c r="AA40" s="62">
        <f t="shared" si="89"/>
        <v>43.781999999999996</v>
      </c>
      <c r="AB40" s="62">
        <f t="shared" si="89"/>
        <v>5.1999999999999998E-2</v>
      </c>
      <c r="AC40" s="62">
        <f t="shared" si="89"/>
        <v>0.76700000000000002</v>
      </c>
      <c r="AD40" s="62">
        <f t="shared" si="89"/>
        <v>9.8550000000000004</v>
      </c>
      <c r="AE40" s="62">
        <f t="shared" si="89"/>
        <v>0.13100000000000001</v>
      </c>
      <c r="AF40" s="62">
        <f t="shared" si="89"/>
        <v>44.625</v>
      </c>
      <c r="AG40" s="62">
        <f t="shared" si="89"/>
        <v>0.748</v>
      </c>
      <c r="AH40" s="62">
        <f t="shared" si="89"/>
        <v>3.1E-2</v>
      </c>
      <c r="AI40" s="62">
        <f t="shared" si="89"/>
        <v>5.0000000000000001E-3</v>
      </c>
      <c r="AJ40" s="62">
        <f t="shared" si="89"/>
        <v>4.0000000000000001E-3</v>
      </c>
      <c r="AK40" s="62" t="e">
        <f t="shared" si="89"/>
        <v>#N/A</v>
      </c>
      <c r="AL40" s="62" t="e">
        <f t="shared" si="89"/>
        <v>#N/A</v>
      </c>
      <c r="AM40" s="62">
        <f t="shared" si="89"/>
        <v>12</v>
      </c>
      <c r="AO40" s="62">
        <f t="shared" si="11"/>
        <v>0.72866772072896724</v>
      </c>
      <c r="AP40" s="62">
        <f t="shared" si="12"/>
        <v>6.5105796919994981E-4</v>
      </c>
      <c r="AQ40" s="62">
        <f t="shared" si="13"/>
        <v>7.5225578658297378E-3</v>
      </c>
      <c r="AR40" s="62">
        <f t="shared" si="14"/>
        <v>0.12341891045710709</v>
      </c>
      <c r="AS40" s="62">
        <f t="shared" si="15"/>
        <v>1.846630955737243E-3</v>
      </c>
      <c r="AT40" s="62">
        <f t="shared" si="16"/>
        <v>1.1071992139816</v>
      </c>
      <c r="AU40" s="62">
        <f t="shared" si="17"/>
        <v>1.333808844507846E-2</v>
      </c>
      <c r="AV40" s="62">
        <f t="shared" si="81"/>
        <v>1.000322684737012E-3</v>
      </c>
      <c r="AW40" s="62">
        <f t="shared" si="18"/>
        <v>1.0615711252653928E-4</v>
      </c>
      <c r="AX40" s="62">
        <f t="shared" si="19"/>
        <v>5.6361843032267155E-5</v>
      </c>
      <c r="BB40" s="62">
        <f t="shared" si="20"/>
        <v>6.5105796919994981E-4</v>
      </c>
      <c r="BC40" s="62">
        <f t="shared" si="21"/>
        <v>0.12276785248790714</v>
      </c>
      <c r="BD40" s="62">
        <f t="shared" si="22"/>
        <v>1.000322684737012E-3</v>
      </c>
      <c r="BE40" s="62">
        <f t="shared" si="23"/>
        <v>6.5222351810927254E-3</v>
      </c>
      <c r="BF40" s="62">
        <f t="shared" si="24"/>
        <v>3.2611175905463627E-3</v>
      </c>
      <c r="BG40" s="62">
        <f t="shared" si="25"/>
        <v>1.0076970854532097E-2</v>
      </c>
      <c r="BH40" s="62">
        <f t="shared" si="26"/>
        <v>1.2217367265707124</v>
      </c>
      <c r="BI40" s="62">
        <f t="shared" si="27"/>
        <v>0.69899057578459933</v>
      </c>
      <c r="BJ40" s="62">
        <f t="shared" si="28"/>
        <v>1.7478586534580152</v>
      </c>
      <c r="BK40" s="62">
        <f t="shared" si="29"/>
        <v>0.5227461507861132</v>
      </c>
      <c r="BL40" s="62">
        <f t="shared" si="30"/>
        <v>0.17624442499848614</v>
      </c>
      <c r="BM40" s="62">
        <f t="shared" si="31"/>
        <v>0.71398004488361477</v>
      </c>
      <c r="BN40" s="62">
        <f t="shared" si="32"/>
        <v>9.1187138053147987E-2</v>
      </c>
      <c r="BO40" s="62">
        <f t="shared" si="33"/>
        <v>0.14010513205590691</v>
      </c>
      <c r="BP40" s="62">
        <f t="shared" si="34"/>
        <v>0.45675192379892837</v>
      </c>
      <c r="BQ40" s="62">
        <f t="shared" si="35"/>
        <v>1.4113799015453905</v>
      </c>
      <c r="BR40" s="62">
        <f t="shared" si="36"/>
        <v>73.215792868738447</v>
      </c>
      <c r="BS40" s="62">
        <f t="shared" si="37"/>
        <v>24.684783035808174</v>
      </c>
      <c r="BU40" s="62">
        <f t="shared" si="38"/>
        <v>47.347827999999993</v>
      </c>
      <c r="BV40" s="62">
        <f t="shared" si="39"/>
        <v>5.1999999999999998E-2</v>
      </c>
      <c r="BW40" s="62">
        <f t="shared" si="40"/>
        <v>0.11335859999999998</v>
      </c>
      <c r="BX40" s="62">
        <f t="shared" si="41"/>
        <v>9.8550000000000004</v>
      </c>
      <c r="BY40" s="62">
        <f t="shared" si="42"/>
        <v>0.13100000000000001</v>
      </c>
      <c r="BZ40" s="62">
        <f t="shared" si="43"/>
        <v>44.617512499999997</v>
      </c>
      <c r="CA40" s="62">
        <f t="shared" si="44"/>
        <v>0.75236720000000001</v>
      </c>
      <c r="CB40" s="62">
        <f t="shared" si="45"/>
        <v>3.1E-2</v>
      </c>
      <c r="CC40" s="62">
        <f t="shared" si="46"/>
        <v>5.0000000000000001E-3</v>
      </c>
      <c r="CD40" s="62">
        <f t="shared" si="47"/>
        <v>4.0000000000000001E-3</v>
      </c>
      <c r="CG40" s="62">
        <f t="shared" si="48"/>
        <v>12</v>
      </c>
      <c r="CI40" s="62">
        <f t="shared" si="49"/>
        <v>0.78801411333943572</v>
      </c>
      <c r="CJ40" s="62">
        <f t="shared" si="50"/>
        <v>6.5105796919994981E-4</v>
      </c>
      <c r="CK40" s="62">
        <f t="shared" si="51"/>
        <v>1.1117948214986267E-3</v>
      </c>
      <c r="CL40" s="62">
        <f t="shared" si="52"/>
        <v>0.12341891045710709</v>
      </c>
      <c r="CM40" s="62">
        <f t="shared" si="53"/>
        <v>1.846630955737243E-3</v>
      </c>
      <c r="CN40" s="62">
        <f t="shared" si="54"/>
        <v>1.1070134402199263</v>
      </c>
      <c r="CO40" s="62">
        <f t="shared" si="55"/>
        <v>1.3415962910128389E-2</v>
      </c>
      <c r="CP40" s="62">
        <f t="shared" si="56"/>
        <v>1.000322684737012E-3</v>
      </c>
      <c r="CQ40" s="62">
        <f t="shared" si="57"/>
        <v>1.0615711252653928E-4</v>
      </c>
      <c r="CR40" s="62">
        <f t="shared" si="58"/>
        <v>5.6361843032267155E-5</v>
      </c>
      <c r="CV40" s="62">
        <f t="shared" si="59"/>
        <v>6.5105796919994981E-4</v>
      </c>
      <c r="CW40" s="62">
        <f t="shared" si="60"/>
        <v>0.12276785248790714</v>
      </c>
      <c r="CX40" s="62">
        <f t="shared" si="61"/>
        <v>1.000322684737012E-3</v>
      </c>
      <c r="CY40" s="62">
        <f t="shared" si="62"/>
        <v>1.1147213676161467E-4</v>
      </c>
      <c r="CZ40" s="62">
        <f t="shared" si="63"/>
        <v>5.5736068380807333E-5</v>
      </c>
      <c r="DA40" s="62">
        <f t="shared" si="64"/>
        <v>1.3360226841747582E-2</v>
      </c>
      <c r="DB40" s="62">
        <f t="shared" si="65"/>
        <v>1.2182676968218231</v>
      </c>
      <c r="DC40" s="62">
        <f t="shared" si="66"/>
        <v>0.73146076578147268</v>
      </c>
      <c r="DD40" s="62">
        <f t="shared" si="67"/>
        <v>1.6655270573812107</v>
      </c>
      <c r="DE40" s="62">
        <f t="shared" si="68"/>
        <v>0.48680693104035044</v>
      </c>
      <c r="DF40" s="62">
        <f t="shared" si="69"/>
        <v>0.24465383474112223</v>
      </c>
      <c r="DG40" s="62">
        <f t="shared" si="70"/>
        <v>0.74652810934553804</v>
      </c>
      <c r="DH40" s="62">
        <f t="shared" si="71"/>
        <v>8.7211447372117779E-2</v>
      </c>
      <c r="DI40" s="113">
        <f t="shared" si="72"/>
        <v>0.13399665360410462</v>
      </c>
      <c r="DJ40" s="113">
        <f t="shared" si="73"/>
        <v>7.4660374717396387E-3</v>
      </c>
      <c r="DK40" s="113">
        <f t="shared" si="74"/>
        <v>1.7896481960284321</v>
      </c>
      <c r="DL40" s="113">
        <f t="shared" si="75"/>
        <v>65.209457614010219</v>
      </c>
      <c r="DM40" s="113">
        <f t="shared" si="76"/>
        <v>32.772220051513386</v>
      </c>
      <c r="DN40" s="113"/>
      <c r="DO40" s="113">
        <f t="shared" si="77"/>
        <v>7.4660374717396387E-3</v>
      </c>
      <c r="DP40" s="113">
        <f t="shared" si="78"/>
        <v>1.7971142335001717</v>
      </c>
      <c r="DQ40" s="113">
        <f t="shared" si="79"/>
        <v>65.194525539066746</v>
      </c>
      <c r="DR40" s="113">
        <f t="shared" si="80"/>
        <v>32.779686088985123</v>
      </c>
    </row>
    <row r="41" spans="1:122" x14ac:dyDescent="0.25">
      <c r="A41" s="78">
        <f t="shared" si="2"/>
        <v>30</v>
      </c>
      <c r="B41" s="82" t="str">
        <f t="shared" si="3"/>
        <v>30 semi NiO</v>
      </c>
      <c r="C41" s="13" t="s">
        <v>11</v>
      </c>
      <c r="D41" s="5">
        <v>0.46739999999999998</v>
      </c>
      <c r="E41" s="6">
        <f t="shared" si="90"/>
        <v>0.38794199999999995</v>
      </c>
      <c r="F41" s="80" t="str">
        <f t="shared" si="92"/>
        <v>30 Quant Na2O</v>
      </c>
      <c r="G41" s="13" t="s">
        <v>26</v>
      </c>
      <c r="H41" s="5">
        <v>-5.3999999999999999E-2</v>
      </c>
      <c r="I41" s="6">
        <f t="shared" si="91"/>
        <v>-4.4819999999999999E-2</v>
      </c>
      <c r="K41" s="62">
        <v>360</v>
      </c>
      <c r="L41" s="62">
        <f t="shared" si="86"/>
        <v>40.92</v>
      </c>
      <c r="M41" s="62" t="e">
        <f t="shared" si="86"/>
        <v>#N/A</v>
      </c>
      <c r="N41" s="62">
        <f t="shared" si="86"/>
        <v>1.4510000000000001</v>
      </c>
      <c r="O41" s="62">
        <f t="shared" si="86"/>
        <v>11.16</v>
      </c>
      <c r="P41" s="62">
        <f t="shared" si="88"/>
        <v>0.14940000000000001</v>
      </c>
      <c r="Q41" s="62">
        <f t="shared" si="86"/>
        <v>44.65</v>
      </c>
      <c r="R41" s="62">
        <f t="shared" si="86"/>
        <v>0.68259999999999998</v>
      </c>
      <c r="S41" s="62" t="e">
        <f t="shared" si="86"/>
        <v>#N/A</v>
      </c>
      <c r="T41" s="62" t="e">
        <f t="shared" ref="T41:X45" si="93">INDEX($A$5:$I$700,(MATCH((CONCATENATE($K41,$L$3,T$5)),$B$5:$B$700,0)),4)</f>
        <v>#N/A</v>
      </c>
      <c r="U41" s="62" t="e">
        <f t="shared" si="93"/>
        <v>#N/A</v>
      </c>
      <c r="V41" s="62">
        <f t="shared" si="93"/>
        <v>0.48820000000000002</v>
      </c>
      <c r="W41" s="62">
        <f t="shared" si="93"/>
        <v>0.50639999999999996</v>
      </c>
      <c r="X41" s="62">
        <f t="shared" si="93"/>
        <v>12</v>
      </c>
      <c r="AA41" s="62">
        <f t="shared" si="89"/>
        <v>43.914000000000001</v>
      </c>
      <c r="AB41" s="62">
        <f t="shared" si="89"/>
        <v>1.2999999999999999E-2</v>
      </c>
      <c r="AC41" s="62">
        <f t="shared" si="89"/>
        <v>0.61</v>
      </c>
      <c r="AD41" s="62">
        <f t="shared" si="89"/>
        <v>9.6069999999999993</v>
      </c>
      <c r="AE41" s="62">
        <f t="shared" si="89"/>
        <v>0.129</v>
      </c>
      <c r="AF41" s="62">
        <f t="shared" si="89"/>
        <v>45.149000000000001</v>
      </c>
      <c r="AG41" s="62">
        <f t="shared" si="89"/>
        <v>0.63500000000000001</v>
      </c>
      <c r="AH41" s="62">
        <f t="shared" si="89"/>
        <v>-6.8000000000000005E-2</v>
      </c>
      <c r="AI41" s="62">
        <f t="shared" si="89"/>
        <v>8.0000000000000002E-3</v>
      </c>
      <c r="AJ41" s="62">
        <f t="shared" si="89"/>
        <v>3.0000000000000001E-3</v>
      </c>
      <c r="AK41" s="62" t="e">
        <f t="shared" si="89"/>
        <v>#N/A</v>
      </c>
      <c r="AL41" s="62" t="e">
        <f t="shared" si="89"/>
        <v>#N/A</v>
      </c>
      <c r="AM41" s="62">
        <f t="shared" si="89"/>
        <v>12</v>
      </c>
      <c r="AO41" s="62">
        <f t="shared" si="11"/>
        <v>0.73086460847133228</v>
      </c>
      <c r="AP41" s="62">
        <f t="shared" si="12"/>
        <v>1.6276449229998745E-4</v>
      </c>
      <c r="AQ41" s="62">
        <f t="shared" si="13"/>
        <v>5.982738328756375E-3</v>
      </c>
      <c r="AR41" s="62">
        <f t="shared" si="14"/>
        <v>0.12031308703819663</v>
      </c>
      <c r="AS41" s="62">
        <f t="shared" si="15"/>
        <v>1.8184381167183536E-3</v>
      </c>
      <c r="AT41" s="62">
        <f t="shared" si="16"/>
        <v>1.1202002759003979</v>
      </c>
      <c r="AU41" s="62">
        <f t="shared" si="17"/>
        <v>1.1323109843081313E-2</v>
      </c>
      <c r="AV41"/>
      <c r="AW41" s="62">
        <f t="shared" si="18"/>
        <v>1.6985138004246286E-4</v>
      </c>
      <c r="AX41" s="62">
        <f t="shared" si="19"/>
        <v>4.2271382274200368E-5</v>
      </c>
      <c r="BB41" s="62">
        <f t="shared" si="20"/>
        <v>1.6276449229998745E-4</v>
      </c>
      <c r="BC41" s="62">
        <f t="shared" si="21"/>
        <v>0.12015032254589664</v>
      </c>
      <c r="BD41" s="62">
        <f t="shared" si="22"/>
        <v>0</v>
      </c>
      <c r="BE41" s="62">
        <f t="shared" si="23"/>
        <v>5.982738328756375E-3</v>
      </c>
      <c r="BF41" s="62">
        <f t="shared" si="24"/>
        <v>2.9913691643781875E-3</v>
      </c>
      <c r="BG41" s="62">
        <f t="shared" si="25"/>
        <v>8.3317406787031256E-3</v>
      </c>
      <c r="BH41" s="62">
        <f t="shared" si="26"/>
        <v>1.2338372958843098</v>
      </c>
      <c r="BI41" s="62">
        <f t="shared" si="27"/>
        <v>0.70821838878516963</v>
      </c>
      <c r="BJ41" s="62">
        <f t="shared" si="28"/>
        <v>1.7421706572752955</v>
      </c>
      <c r="BK41" s="62">
        <f t="shared" si="29"/>
        <v>0.52561890709914016</v>
      </c>
      <c r="BL41" s="62">
        <f t="shared" si="30"/>
        <v>0.18259948168602946</v>
      </c>
      <c r="BM41" s="62">
        <f t="shared" si="31"/>
        <v>0.71970426312055091</v>
      </c>
      <c r="BN41" s="62">
        <f t="shared" si="32"/>
        <v>2.261546869185688E-2</v>
      </c>
      <c r="BO41" s="62">
        <f t="shared" si="33"/>
        <v>0</v>
      </c>
      <c r="BP41" s="62">
        <f t="shared" si="34"/>
        <v>0.41563866127567056</v>
      </c>
      <c r="BQ41" s="62">
        <f t="shared" si="35"/>
        <v>1.1576617099053579</v>
      </c>
      <c r="BR41" s="62">
        <f t="shared" si="36"/>
        <v>73.032623819695047</v>
      </c>
      <c r="BS41" s="62">
        <f t="shared" si="37"/>
        <v>25.371460340432073</v>
      </c>
      <c r="BU41" s="62">
        <f t="shared" si="38"/>
        <v>47.506755999999996</v>
      </c>
      <c r="BV41" s="62">
        <f t="shared" si="39"/>
        <v>1.2999999999999999E-2</v>
      </c>
      <c r="BW41" s="62">
        <f t="shared" si="40"/>
        <v>-3.3562000000000092E-2</v>
      </c>
      <c r="BX41" s="62">
        <f t="shared" si="41"/>
        <v>9.6069999999999993</v>
      </c>
      <c r="BY41" s="62">
        <f t="shared" si="42"/>
        <v>0.129</v>
      </c>
      <c r="BZ41" s="62">
        <f t="shared" si="43"/>
        <v>45.137582500000001</v>
      </c>
      <c r="CA41" s="62">
        <f t="shared" si="44"/>
        <v>0.64316399999999996</v>
      </c>
      <c r="CB41" s="62">
        <f t="shared" si="45"/>
        <v>-6.8000000000000005E-2</v>
      </c>
      <c r="CC41" s="62">
        <f t="shared" si="46"/>
        <v>8.0000000000000002E-3</v>
      </c>
      <c r="CD41" s="62">
        <f t="shared" si="47"/>
        <v>3.0000000000000001E-3</v>
      </c>
      <c r="CG41" s="62">
        <f t="shared" si="48"/>
        <v>12</v>
      </c>
      <c r="CI41" s="62">
        <f t="shared" si="49"/>
        <v>0.79065916618124321</v>
      </c>
      <c r="CJ41" s="62">
        <f t="shared" si="50"/>
        <v>1.6276449229998745E-4</v>
      </c>
      <c r="CL41" s="62">
        <f t="shared" si="52"/>
        <v>0.12031308703819663</v>
      </c>
      <c r="CM41" s="62">
        <f t="shared" si="53"/>
        <v>1.8184381167183536E-3</v>
      </c>
      <c r="CN41" s="62">
        <f t="shared" si="54"/>
        <v>1.1199169941743332</v>
      </c>
      <c r="CO41" s="62">
        <f t="shared" si="55"/>
        <v>1.1468687589158345E-2</v>
      </c>
      <c r="CP41" s="62">
        <f t="shared" si="56"/>
        <v>0</v>
      </c>
      <c r="CQ41" s="62">
        <f t="shared" si="57"/>
        <v>1.6985138004246286E-4</v>
      </c>
      <c r="CR41" s="62">
        <f t="shared" si="58"/>
        <v>4.2271382274200368E-5</v>
      </c>
      <c r="CV41" s="62">
        <f t="shared" si="59"/>
        <v>1.6276449229998745E-4</v>
      </c>
      <c r="CW41" s="62">
        <f t="shared" si="60"/>
        <v>0.12015032254589664</v>
      </c>
      <c r="CX41" s="62">
        <f t="shared" si="61"/>
        <v>0</v>
      </c>
      <c r="CY41" s="62">
        <f t="shared" si="62"/>
        <v>0</v>
      </c>
      <c r="CZ41" s="62">
        <f t="shared" si="63"/>
        <v>0</v>
      </c>
      <c r="DA41" s="62">
        <f t="shared" si="64"/>
        <v>1.1468687589158345E-2</v>
      </c>
      <c r="DB41" s="62">
        <f t="shared" si="65"/>
        <v>1.2304170672477899</v>
      </c>
      <c r="DC41" s="62">
        <f t="shared" si="66"/>
        <v>0.74478441582460975</v>
      </c>
      <c r="DD41" s="62">
        <f t="shared" si="67"/>
        <v>1.6520445931800249</v>
      </c>
      <c r="DE41" s="62">
        <f t="shared" si="68"/>
        <v>0.48563265142318018</v>
      </c>
      <c r="DF41" s="62">
        <f t="shared" si="69"/>
        <v>0.25915176440142956</v>
      </c>
      <c r="DG41" s="62">
        <f t="shared" si="70"/>
        <v>0.75641586790606807</v>
      </c>
      <c r="DH41" s="62">
        <f t="shared" si="71"/>
        <v>2.1517857993983754E-2</v>
      </c>
      <c r="DI41" s="113">
        <f t="shared" si="72"/>
        <v>0</v>
      </c>
      <c r="DJ41" s="113">
        <f t="shared" si="73"/>
        <v>0</v>
      </c>
      <c r="DK41" s="113">
        <f t="shared" si="74"/>
        <v>1.5161881282192418</v>
      </c>
      <c r="DL41" s="113">
        <f t="shared" si="75"/>
        <v>64.201806443791597</v>
      </c>
      <c r="DM41" s="113">
        <f t="shared" si="76"/>
        <v>34.260487569995171</v>
      </c>
      <c r="DN41" s="113"/>
      <c r="DO41" s="113">
        <f t="shared" si="77"/>
        <v>0</v>
      </c>
      <c r="DP41" s="113">
        <f t="shared" si="78"/>
        <v>1.5161881282192418</v>
      </c>
      <c r="DQ41" s="113">
        <f t="shared" si="79"/>
        <v>64.201806443791597</v>
      </c>
      <c r="DR41" s="113">
        <f t="shared" si="80"/>
        <v>34.260487569995171</v>
      </c>
    </row>
    <row r="42" spans="1:122" x14ac:dyDescent="0.25">
      <c r="A42" s="78">
        <f t="shared" si="2"/>
        <v>30</v>
      </c>
      <c r="B42" s="82" t="str">
        <f t="shared" si="3"/>
        <v>30 semi LOI</v>
      </c>
      <c r="C42" s="4" t="s">
        <v>12</v>
      </c>
      <c r="D42" s="5">
        <v>17</v>
      </c>
      <c r="E42" s="5"/>
      <c r="F42" s="80" t="str">
        <f t="shared" si="92"/>
        <v>30 Quant K2O</v>
      </c>
      <c r="G42" s="13" t="s">
        <v>13</v>
      </c>
      <c r="H42" s="5">
        <v>6.0000000000000001E-3</v>
      </c>
      <c r="I42" s="10">
        <f t="shared" si="91"/>
        <v>4.9800000000000001E-3</v>
      </c>
      <c r="K42" s="62">
        <v>370</v>
      </c>
      <c r="L42" s="62">
        <f t="shared" ref="L42:S45" si="94">INDEX($A$5:$I$700,(MATCH((CONCATENATE($K42,$L$3,L$5)),$B$5:$B$700,0)),4)</f>
        <v>40.56</v>
      </c>
      <c r="M42" s="62" t="e">
        <f t="shared" si="94"/>
        <v>#N/A</v>
      </c>
      <c r="N42" s="62">
        <f t="shared" si="94"/>
        <v>1.867</v>
      </c>
      <c r="O42" s="62">
        <f t="shared" si="94"/>
        <v>11.69</v>
      </c>
      <c r="P42" s="62">
        <f t="shared" si="88"/>
        <v>0.15040000000000001</v>
      </c>
      <c r="Q42" s="62">
        <f t="shared" si="94"/>
        <v>43.09</v>
      </c>
      <c r="R42" s="62">
        <f t="shared" si="94"/>
        <v>1.4390000000000001</v>
      </c>
      <c r="S42" s="62">
        <f t="shared" si="94"/>
        <v>0.12330000000000001</v>
      </c>
      <c r="T42" s="62" t="e">
        <f t="shared" si="93"/>
        <v>#N/A</v>
      </c>
      <c r="U42" s="62" t="e">
        <f t="shared" si="93"/>
        <v>#N/A</v>
      </c>
      <c r="V42" s="62">
        <f t="shared" si="93"/>
        <v>0.57199999999999995</v>
      </c>
      <c r="W42" s="62">
        <f t="shared" si="93"/>
        <v>0.503</v>
      </c>
      <c r="X42" s="62">
        <f t="shared" si="93"/>
        <v>12</v>
      </c>
      <c r="AA42" s="62">
        <f t="shared" si="89"/>
        <v>43.529000000000003</v>
      </c>
      <c r="AB42" s="62">
        <f t="shared" si="89"/>
        <v>0.02</v>
      </c>
      <c r="AC42" s="62">
        <f t="shared" si="89"/>
        <v>0.99299999999999999</v>
      </c>
      <c r="AD42" s="62">
        <f t="shared" si="89"/>
        <v>9.8930000000000007</v>
      </c>
      <c r="AE42" s="62">
        <f t="shared" si="89"/>
        <v>0.13100000000000001</v>
      </c>
      <c r="AF42" s="62">
        <f t="shared" si="89"/>
        <v>43.914000000000001</v>
      </c>
      <c r="AG42" s="62">
        <f t="shared" si="89"/>
        <v>1.27</v>
      </c>
      <c r="AH42" s="62">
        <f t="shared" si="89"/>
        <v>0.21299999999999999</v>
      </c>
      <c r="AI42" s="62">
        <f t="shared" si="89"/>
        <v>3.2000000000000001E-2</v>
      </c>
      <c r="AJ42" s="62">
        <f t="shared" si="89"/>
        <v>4.0000000000000001E-3</v>
      </c>
      <c r="AK42" s="62" t="e">
        <f t="shared" si="89"/>
        <v>#N/A</v>
      </c>
      <c r="AL42" s="62" t="e">
        <f t="shared" si="89"/>
        <v>#N/A</v>
      </c>
      <c r="AM42" s="62">
        <f t="shared" si="89"/>
        <v>12</v>
      </c>
      <c r="AO42" s="62">
        <f t="shared" si="11"/>
        <v>0.72445701922276784</v>
      </c>
      <c r="AP42" s="62">
        <f t="shared" si="12"/>
        <v>2.5040691123074998E-4</v>
      </c>
      <c r="AQ42" s="62">
        <f t="shared" si="13"/>
        <v>9.7391133777952141E-3</v>
      </c>
      <c r="AR42" s="62">
        <f t="shared" si="14"/>
        <v>0.12389480275516596</v>
      </c>
      <c r="AS42" s="62">
        <f t="shared" si="15"/>
        <v>1.846630955737243E-3</v>
      </c>
      <c r="AT42" s="62">
        <f t="shared" si="16"/>
        <v>1.0895584601184982</v>
      </c>
      <c r="AU42" s="62">
        <f t="shared" si="17"/>
        <v>2.2646219686162625E-2</v>
      </c>
      <c r="AV42" s="62">
        <f t="shared" si="81"/>
        <v>6.8731848983543077E-3</v>
      </c>
      <c r="AW42" s="62">
        <f t="shared" si="18"/>
        <v>6.7940552016985142E-4</v>
      </c>
      <c r="AX42" s="62">
        <f t="shared" si="19"/>
        <v>5.6361843032267155E-5</v>
      </c>
      <c r="BB42" s="62">
        <f t="shared" si="20"/>
        <v>2.5040691123074998E-4</v>
      </c>
      <c r="BC42" s="62">
        <f t="shared" si="21"/>
        <v>0.1236443958439352</v>
      </c>
      <c r="BD42" s="62">
        <f t="shared" si="22"/>
        <v>6.8731848983543077E-3</v>
      </c>
      <c r="BE42" s="62">
        <f t="shared" si="23"/>
        <v>2.8659284794409065E-3</v>
      </c>
      <c r="BF42" s="62">
        <f t="shared" si="24"/>
        <v>1.4329642397204532E-3</v>
      </c>
      <c r="BG42" s="62">
        <f t="shared" si="25"/>
        <v>2.1213255446442172E-2</v>
      </c>
      <c r="BH42" s="62">
        <f t="shared" si="26"/>
        <v>1.1938362314717286</v>
      </c>
      <c r="BI42" s="62">
        <f t="shared" si="27"/>
        <v>0.65854502515537972</v>
      </c>
      <c r="BJ42" s="62">
        <f t="shared" si="28"/>
        <v>1.8128391922633538</v>
      </c>
      <c r="BK42" s="62">
        <f t="shared" si="29"/>
        <v>0.53529120631634886</v>
      </c>
      <c r="BL42" s="62">
        <f t="shared" si="30"/>
        <v>0.12325381883903086</v>
      </c>
      <c r="BM42" s="62">
        <f t="shared" si="31"/>
        <v>0.68831483665112736</v>
      </c>
      <c r="BN42" s="62">
        <f t="shared" si="32"/>
        <v>3.6379705608128393E-2</v>
      </c>
      <c r="BO42" s="62">
        <f t="shared" si="33"/>
        <v>0.9985524838887041</v>
      </c>
      <c r="BP42" s="62">
        <f t="shared" si="34"/>
        <v>0.20818441844030039</v>
      </c>
      <c r="BQ42" s="62">
        <f t="shared" si="35"/>
        <v>3.0819116946035141</v>
      </c>
      <c r="BR42" s="62">
        <f t="shared" si="36"/>
        <v>77.768366714382097</v>
      </c>
      <c r="BS42" s="62">
        <f t="shared" si="37"/>
        <v>17.906604983077258</v>
      </c>
      <c r="BU42" s="62">
        <f t="shared" si="38"/>
        <v>47.043216000000001</v>
      </c>
      <c r="BV42" s="62">
        <f t="shared" si="39"/>
        <v>0.02</v>
      </c>
      <c r="BW42" s="62">
        <f t="shared" si="40"/>
        <v>0.32484939999999995</v>
      </c>
      <c r="BX42" s="62">
        <f t="shared" si="41"/>
        <v>9.8930000000000007</v>
      </c>
      <c r="BY42" s="62">
        <f t="shared" si="42"/>
        <v>0.13100000000000001</v>
      </c>
      <c r="BZ42" s="62">
        <f t="shared" si="43"/>
        <v>43.911845</v>
      </c>
      <c r="CA42" s="62">
        <f t="shared" si="44"/>
        <v>1.2568280000000001</v>
      </c>
      <c r="CB42" s="62">
        <f t="shared" si="45"/>
        <v>0.21299999999999999</v>
      </c>
      <c r="CC42" s="62">
        <f t="shared" si="46"/>
        <v>3.2000000000000001E-2</v>
      </c>
      <c r="CD42" s="62">
        <f t="shared" si="47"/>
        <v>4.0000000000000001E-3</v>
      </c>
      <c r="CG42" s="62">
        <f t="shared" si="48"/>
        <v>12</v>
      </c>
      <c r="CI42" s="62">
        <f t="shared" si="49"/>
        <v>0.78294442872597159</v>
      </c>
      <c r="CJ42" s="62">
        <f t="shared" si="50"/>
        <v>2.5040691123074998E-4</v>
      </c>
      <c r="CK42" s="62">
        <f t="shared" si="51"/>
        <v>3.1860474695959199E-3</v>
      </c>
      <c r="CL42" s="62">
        <f t="shared" si="52"/>
        <v>0.12389480275516596</v>
      </c>
      <c r="CM42" s="62">
        <f t="shared" si="53"/>
        <v>1.846630955737243E-3</v>
      </c>
      <c r="CN42" s="62">
        <f t="shared" si="54"/>
        <v>1.0895049920107978</v>
      </c>
      <c r="CO42" s="62">
        <f t="shared" si="55"/>
        <v>2.2411340941512127E-2</v>
      </c>
      <c r="CP42" s="62">
        <f t="shared" si="56"/>
        <v>6.8731848983543077E-3</v>
      </c>
      <c r="CQ42" s="62">
        <f t="shared" si="57"/>
        <v>6.7940552016985142E-4</v>
      </c>
      <c r="CR42" s="62">
        <f t="shared" si="58"/>
        <v>5.6361843032267155E-5</v>
      </c>
      <c r="CV42" s="62">
        <f t="shared" si="59"/>
        <v>2.5040691123074998E-4</v>
      </c>
      <c r="CW42" s="62">
        <f t="shared" si="60"/>
        <v>0.1236443958439352</v>
      </c>
      <c r="CX42" s="62">
        <f t="shared" si="61"/>
        <v>6.8731848983543077E-3</v>
      </c>
      <c r="CZ42" s="62">
        <f t="shared" si="63"/>
        <v>0</v>
      </c>
      <c r="DA42" s="62">
        <f t="shared" si="64"/>
        <v>2.2411340941512127E-2</v>
      </c>
      <c r="DB42" s="62">
        <f t="shared" si="65"/>
        <v>1.1925846778689582</v>
      </c>
      <c r="DC42" s="62">
        <f t="shared" si="66"/>
        <v>0.67267951026486006</v>
      </c>
      <c r="DD42" s="62">
        <f t="shared" si="67"/>
        <v>1.7728868795176937</v>
      </c>
      <c r="DE42" s="62">
        <f t="shared" si="68"/>
        <v>0.51990516760409811</v>
      </c>
      <c r="DF42" s="62">
        <f t="shared" si="69"/>
        <v>0.15277434266076195</v>
      </c>
      <c r="DG42" s="62">
        <f t="shared" si="70"/>
        <v>0.70221444301595726</v>
      </c>
      <c r="DH42" s="62">
        <f t="shared" si="71"/>
        <v>3.5659607078896226E-2</v>
      </c>
      <c r="DI42" s="113">
        <f t="shared" si="72"/>
        <v>0.97878717345010802</v>
      </c>
      <c r="DJ42" s="113">
        <f t="shared" si="73"/>
        <v>0</v>
      </c>
      <c r="DK42" s="113">
        <f t="shared" si="74"/>
        <v>3.1915237808634549</v>
      </c>
      <c r="DL42" s="113">
        <f t="shared" si="75"/>
        <v>74.037948489231468</v>
      </c>
      <c r="DM42" s="113">
        <f t="shared" si="76"/>
        <v>21.75608094937607</v>
      </c>
      <c r="DN42" s="113"/>
      <c r="DO42" s="113">
        <f t="shared" si="77"/>
        <v>0</v>
      </c>
      <c r="DP42" s="113">
        <f t="shared" si="78"/>
        <v>3.1915237808634549</v>
      </c>
      <c r="DQ42" s="113">
        <f t="shared" si="79"/>
        <v>74.037948489231468</v>
      </c>
      <c r="DR42" s="113">
        <f t="shared" si="80"/>
        <v>21.75608094937607</v>
      </c>
    </row>
    <row r="43" spans="1:122" x14ac:dyDescent="0.25">
      <c r="A43" s="78">
        <f t="shared" si="2"/>
        <v>30</v>
      </c>
      <c r="B43" s="82" t="str">
        <f t="shared" si="3"/>
        <v xml:space="preserve">30 semi </v>
      </c>
      <c r="F43" s="80" t="str">
        <f t="shared" si="92"/>
        <v>30 Quant P2O5</v>
      </c>
      <c r="G43" s="13" t="s">
        <v>35</v>
      </c>
      <c r="H43" s="5">
        <v>4.0000000000000001E-3</v>
      </c>
      <c r="I43" s="10">
        <f t="shared" si="91"/>
        <v>3.32E-3</v>
      </c>
      <c r="K43" s="62">
        <v>380</v>
      </c>
      <c r="L43" s="62">
        <f t="shared" si="94"/>
        <v>40.19</v>
      </c>
      <c r="M43" s="62" t="e">
        <f t="shared" si="94"/>
        <v>#N/A</v>
      </c>
      <c r="N43" s="62">
        <f t="shared" si="94"/>
        <v>1.5249999999999999</v>
      </c>
      <c r="O43" s="62">
        <f t="shared" si="94"/>
        <v>12.13</v>
      </c>
      <c r="P43" s="62">
        <f t="shared" si="88"/>
        <v>0.14560000000000001</v>
      </c>
      <c r="Q43" s="62">
        <f t="shared" si="94"/>
        <v>44.03</v>
      </c>
      <c r="R43" s="62">
        <f t="shared" si="94"/>
        <v>0.90139999999999998</v>
      </c>
      <c r="S43" s="62" t="e">
        <f t="shared" si="94"/>
        <v>#N/A</v>
      </c>
      <c r="T43" s="62" t="e">
        <f t="shared" si="93"/>
        <v>#N/A</v>
      </c>
      <c r="U43" s="62">
        <f t="shared" si="93"/>
        <v>1.523E-2</v>
      </c>
      <c r="V43" s="62">
        <f t="shared" si="93"/>
        <v>0.58979999999999999</v>
      </c>
      <c r="W43" s="62">
        <f t="shared" si="93"/>
        <v>0.47539999999999999</v>
      </c>
      <c r="X43" s="62" t="e">
        <f t="shared" si="93"/>
        <v>#N/A</v>
      </c>
      <c r="AA43" s="62">
        <f t="shared" si="89"/>
        <v>75.323999999999998</v>
      </c>
      <c r="AB43" s="62">
        <f t="shared" si="89"/>
        <v>-8.0000000000000002E-3</v>
      </c>
      <c r="AC43" s="62">
        <f t="shared" si="89"/>
        <v>-0.313</v>
      </c>
      <c r="AD43" s="62">
        <f t="shared" si="89"/>
        <v>12.805</v>
      </c>
      <c r="AE43" s="62">
        <f t="shared" si="89"/>
        <v>2.4729999999999999</v>
      </c>
      <c r="AF43" s="62">
        <f t="shared" si="89"/>
        <v>1.091</v>
      </c>
      <c r="AG43" s="62">
        <f t="shared" si="89"/>
        <v>9.1630000000000003</v>
      </c>
      <c r="AH43" s="62">
        <f t="shared" si="89"/>
        <v>-1.1890000000000001</v>
      </c>
      <c r="AI43" s="62">
        <f t="shared" si="89"/>
        <v>3.6999999999999998E-2</v>
      </c>
      <c r="AJ43" s="62">
        <f t="shared" si="89"/>
        <v>0.61699999999999999</v>
      </c>
      <c r="AK43" s="62" t="e">
        <f t="shared" si="89"/>
        <v>#N/A</v>
      </c>
      <c r="AL43" s="62" t="e">
        <f t="shared" si="89"/>
        <v>#N/A</v>
      </c>
      <c r="AM43" s="62">
        <f t="shared" si="89"/>
        <v>10</v>
      </c>
      <c r="AO43" s="62">
        <f t="shared" si="11"/>
        <v>1.2536240326204544</v>
      </c>
      <c r="AP43" s="62">
        <f t="shared" si="12"/>
        <v>-1.0016276449229998E-4</v>
      </c>
      <c r="AQ43" s="62" t="e">
        <f t="shared" si="13"/>
        <v>#N/A</v>
      </c>
      <c r="AR43" s="62">
        <f t="shared" si="14"/>
        <v>0.16036318096430807</v>
      </c>
      <c r="AS43" s="62">
        <f t="shared" si="15"/>
        <v>3.48604454468565E-2</v>
      </c>
      <c r="AT43" s="62">
        <f t="shared" si="16"/>
        <v>2.70690048729171E-2</v>
      </c>
      <c r="AU43" s="62">
        <f t="shared" si="17"/>
        <v>0.16339158345221114</v>
      </c>
      <c r="AV43"/>
      <c r="AW43" s="62">
        <f t="shared" si="18"/>
        <v>7.8556263269639057E-4</v>
      </c>
      <c r="AX43" s="62">
        <f t="shared" si="19"/>
        <v>8.6938142877272095E-3</v>
      </c>
      <c r="BB43" s="62">
        <f t="shared" si="20"/>
        <v>-1.0016276449229998E-4</v>
      </c>
      <c r="BC43" s="62">
        <f t="shared" si="21"/>
        <v>0.16046334372880036</v>
      </c>
      <c r="BD43" s="62">
        <f t="shared" si="22"/>
        <v>0</v>
      </c>
      <c r="BF43" s="62">
        <f t="shared" si="24"/>
        <v>0</v>
      </c>
      <c r="BG43" s="62">
        <f t="shared" si="25"/>
        <v>0.16339158345221114</v>
      </c>
      <c r="BH43" s="62">
        <f t="shared" si="26"/>
        <v>5.9001210596362819E-2</v>
      </c>
      <c r="BI43" s="62">
        <f t="shared" si="27"/>
        <v>0.92684086571603208</v>
      </c>
      <c r="BJ43" s="62">
        <f t="shared" si="28"/>
        <v>6.3658404348389791E-2</v>
      </c>
      <c r="BK43" s="62">
        <f t="shared" si="29"/>
        <v>-0.86783965511966932</v>
      </c>
      <c r="BL43" s="62">
        <f t="shared" si="30"/>
        <v>1.7946805208357013</v>
      </c>
      <c r="BM43" s="62">
        <f t="shared" si="31"/>
        <v>1.0901322864037508</v>
      </c>
      <c r="BN43" s="62">
        <f t="shared" si="32"/>
        <v>-9.1881293437081849E-3</v>
      </c>
      <c r="BO43" s="62">
        <f t="shared" si="33"/>
        <v>0</v>
      </c>
      <c r="BP43" s="62">
        <f t="shared" si="34"/>
        <v>0</v>
      </c>
      <c r="BQ43" s="62">
        <f t="shared" si="35"/>
        <v>14.988234500532535</v>
      </c>
      <c r="BR43" s="62">
        <f t="shared" si="36"/>
        <v>-79.608655384622622</v>
      </c>
      <c r="BS43" s="62">
        <f t="shared" si="37"/>
        <v>164.62960901343379</v>
      </c>
      <c r="BU43" s="62">
        <f t="shared" si="38"/>
        <v>85.324395999999993</v>
      </c>
      <c r="BV43" s="62">
        <f t="shared" si="39"/>
        <v>-8.0000000000000002E-3</v>
      </c>
      <c r="BW43" s="62">
        <f t="shared" si="40"/>
        <v>-0.89730540000000003</v>
      </c>
      <c r="BX43" s="62">
        <f t="shared" si="41"/>
        <v>12.805</v>
      </c>
      <c r="BY43" s="62">
        <f t="shared" si="42"/>
        <v>2.4729999999999999</v>
      </c>
      <c r="BZ43" s="62">
        <f t="shared" si="43"/>
        <v>1.4100174999999999</v>
      </c>
      <c r="CA43" s="62">
        <f t="shared" si="44"/>
        <v>8.8846232000000018</v>
      </c>
      <c r="CB43" s="62">
        <f t="shared" si="45"/>
        <v>-1.1890000000000001</v>
      </c>
      <c r="CC43" s="62">
        <f t="shared" si="46"/>
        <v>3.6999999999999998E-2</v>
      </c>
      <c r="CD43" s="62">
        <f t="shared" si="47"/>
        <v>0.61699999999999999</v>
      </c>
      <c r="CG43" s="62">
        <f t="shared" si="48"/>
        <v>10</v>
      </c>
      <c r="CI43" s="62">
        <f t="shared" si="49"/>
        <v>1.4200615128567862</v>
      </c>
      <c r="CJ43" s="62">
        <f t="shared" si="50"/>
        <v>-1.0016276449229998E-4</v>
      </c>
      <c r="CL43" s="62">
        <f t="shared" si="52"/>
        <v>0.16036318096430807</v>
      </c>
      <c r="CM43" s="62">
        <f t="shared" si="53"/>
        <v>3.48604454468565E-2</v>
      </c>
      <c r="CN43" s="62">
        <f t="shared" si="54"/>
        <v>3.4984207679558559E-2</v>
      </c>
      <c r="CO43" s="62">
        <f t="shared" si="55"/>
        <v>0.15842766048502144</v>
      </c>
      <c r="CP43" s="62">
        <f t="shared" si="56"/>
        <v>0</v>
      </c>
      <c r="CQ43" s="62">
        <f t="shared" si="57"/>
        <v>7.8556263269639057E-4</v>
      </c>
      <c r="CR43" s="62">
        <f t="shared" si="58"/>
        <v>8.6938142877272095E-3</v>
      </c>
      <c r="CV43" s="62">
        <f t="shared" si="59"/>
        <v>-1.0016276449229998E-4</v>
      </c>
      <c r="CW43" s="62">
        <f t="shared" si="60"/>
        <v>0.16046334372880036</v>
      </c>
      <c r="CX43" s="62">
        <f t="shared" si="61"/>
        <v>0</v>
      </c>
      <c r="CY43" s="62">
        <f t="shared" si="62"/>
        <v>0</v>
      </c>
      <c r="CZ43" s="62">
        <f t="shared" si="63"/>
        <v>0</v>
      </c>
      <c r="DA43" s="62">
        <f t="shared" si="64"/>
        <v>0.15842766048502144</v>
      </c>
      <c r="DB43" s="62">
        <f t="shared" si="65"/>
        <v>7.1880336370193976E-2</v>
      </c>
      <c r="DC43" s="62">
        <f t="shared" si="66"/>
        <v>0.78635087091670042</v>
      </c>
      <c r="DD43" s="62">
        <f t="shared" si="67"/>
        <v>9.1410004145348486E-2</v>
      </c>
      <c r="DE43" s="62">
        <f t="shared" si="68"/>
        <v>-0.71447053454650644</v>
      </c>
      <c r="DF43" s="62">
        <f t="shared" si="69"/>
        <v>1.5008214054632067</v>
      </c>
      <c r="DG43" s="62">
        <f t="shared" si="70"/>
        <v>0.94467836863722943</v>
      </c>
      <c r="DH43" s="62">
        <f t="shared" si="71"/>
        <v>-1.0602843022307414E-2</v>
      </c>
      <c r="DI43" s="113">
        <f t="shared" si="72"/>
        <v>0</v>
      </c>
      <c r="DJ43" s="114">
        <f t="shared" si="73"/>
        <v>0</v>
      </c>
      <c r="DK43" s="114">
        <f t="shared" si="74"/>
        <v>16.77053966140512</v>
      </c>
      <c r="DL43" s="114">
        <f t="shared" si="75"/>
        <v>-75.631088661126498</v>
      </c>
      <c r="DM43" s="114">
        <f t="shared" si="76"/>
        <v>158.8711518427437</v>
      </c>
      <c r="DN43" s="114"/>
      <c r="DO43" s="114">
        <f t="shared" si="77"/>
        <v>0</v>
      </c>
      <c r="DP43" s="114">
        <f t="shared" si="78"/>
        <v>16.77053966140512</v>
      </c>
      <c r="DQ43" s="114">
        <f t="shared" si="79"/>
        <v>-75.631088661126498</v>
      </c>
      <c r="DR43" s="114">
        <f t="shared" si="80"/>
        <v>158.8711518427437</v>
      </c>
    </row>
    <row r="44" spans="1:122" x14ac:dyDescent="0.25">
      <c r="A44" s="78">
        <f t="shared" si="2"/>
        <v>30</v>
      </c>
      <c r="B44" s="82" t="str">
        <f t="shared" si="3"/>
        <v xml:space="preserve">30 semi </v>
      </c>
      <c r="F44" s="80" t="str">
        <f t="shared" si="92"/>
        <v>30 Quant LOI</v>
      </c>
      <c r="G44" s="4" t="s">
        <v>12</v>
      </c>
      <c r="H44" s="5">
        <v>17</v>
      </c>
      <c r="I44" s="5"/>
      <c r="K44" s="62">
        <v>390</v>
      </c>
      <c r="L44" s="62">
        <f t="shared" si="94"/>
        <v>41.24</v>
      </c>
      <c r="M44" s="62" t="e">
        <f t="shared" si="94"/>
        <v>#N/A</v>
      </c>
      <c r="N44" s="62">
        <f t="shared" si="94"/>
        <v>1.5720000000000001</v>
      </c>
      <c r="O44" s="62">
        <f t="shared" si="94"/>
        <v>11.57</v>
      </c>
      <c r="P44" s="62">
        <f t="shared" si="88"/>
        <v>0.17019999999999999</v>
      </c>
      <c r="Q44" s="62">
        <f t="shared" si="94"/>
        <v>43.33</v>
      </c>
      <c r="R44" s="62">
        <f t="shared" si="94"/>
        <v>0.98699999999999999</v>
      </c>
      <c r="S44" s="62">
        <f t="shared" si="94"/>
        <v>0.14030000000000001</v>
      </c>
      <c r="T44" s="62" t="e">
        <f t="shared" si="93"/>
        <v>#N/A</v>
      </c>
      <c r="U44" s="62" t="e">
        <f t="shared" si="93"/>
        <v>#N/A</v>
      </c>
      <c r="V44" s="62">
        <f t="shared" si="93"/>
        <v>0.49880000000000002</v>
      </c>
      <c r="W44" s="62">
        <f t="shared" si="93"/>
        <v>0.4899</v>
      </c>
      <c r="X44" s="62">
        <f t="shared" si="93"/>
        <v>9</v>
      </c>
      <c r="AA44" s="62">
        <f t="shared" si="89"/>
        <v>44.042000000000002</v>
      </c>
      <c r="AB44" s="62">
        <f t="shared" si="89"/>
        <v>8.9999999999999993E-3</v>
      </c>
      <c r="AC44" s="62">
        <f t="shared" si="89"/>
        <v>0.78</v>
      </c>
      <c r="AD44" s="62">
        <f t="shared" si="89"/>
        <v>9.8030000000000008</v>
      </c>
      <c r="AE44" s="62">
        <f t="shared" si="89"/>
        <v>0.13500000000000001</v>
      </c>
      <c r="AF44" s="62">
        <f t="shared" si="89"/>
        <v>44.374000000000002</v>
      </c>
      <c r="AG44" s="62">
        <f t="shared" si="89"/>
        <v>0.88900000000000001</v>
      </c>
      <c r="AH44" s="62">
        <f t="shared" si="89"/>
        <v>-4.2000000000000003E-2</v>
      </c>
      <c r="AI44" s="62">
        <f t="shared" si="89"/>
        <v>6.0000000000000001E-3</v>
      </c>
      <c r="AJ44" s="62">
        <f t="shared" si="89"/>
        <v>4.0000000000000001E-3</v>
      </c>
      <c r="AK44" s="62" t="e">
        <f t="shared" si="89"/>
        <v>#N/A</v>
      </c>
      <c r="AL44" s="62" t="e">
        <f t="shared" si="89"/>
        <v>#N/A</v>
      </c>
      <c r="AM44" s="62">
        <f t="shared" si="89"/>
        <v>9</v>
      </c>
      <c r="AO44" s="62">
        <f t="shared" si="11"/>
        <v>0.73299492385786802</v>
      </c>
      <c r="AP44" s="62">
        <f t="shared" si="12"/>
        <v>1.1268311005383747E-4</v>
      </c>
      <c r="AQ44" s="62">
        <f t="shared" si="13"/>
        <v>7.6500588466065127E-3</v>
      </c>
      <c r="AR44" s="62">
        <f t="shared" si="14"/>
        <v>0.12276768941765813</v>
      </c>
      <c r="AS44" s="62">
        <f t="shared" si="15"/>
        <v>1.9030166337750214E-3</v>
      </c>
      <c r="AT44" s="62">
        <f t="shared" si="16"/>
        <v>1.1009716060777484</v>
      </c>
      <c r="AU44" s="62">
        <f t="shared" si="17"/>
        <v>1.5852353780313837E-2</v>
      </c>
      <c r="AV44"/>
      <c r="AW44" s="62">
        <f t="shared" si="18"/>
        <v>1.2738853503184712E-4</v>
      </c>
      <c r="AX44" s="62">
        <f t="shared" si="19"/>
        <v>5.6361843032267155E-5</v>
      </c>
      <c r="BB44" s="62">
        <f t="shared" si="20"/>
        <v>1.1268311005383747E-4</v>
      </c>
      <c r="BC44" s="62">
        <f t="shared" si="21"/>
        <v>0.12265500630760429</v>
      </c>
      <c r="BD44" s="62">
        <f t="shared" si="22"/>
        <v>0</v>
      </c>
      <c r="BE44" s="62">
        <f t="shared" si="23"/>
        <v>7.6500588466065127E-3</v>
      </c>
      <c r="BF44" s="62">
        <f t="shared" si="24"/>
        <v>3.8250294233032564E-3</v>
      </c>
      <c r="BG44" s="62">
        <f t="shared" si="25"/>
        <v>1.2027324357010582E-2</v>
      </c>
      <c r="BH44" s="62">
        <f t="shared" si="26"/>
        <v>1.2135023046621172</v>
      </c>
      <c r="BI44" s="62">
        <f t="shared" si="27"/>
        <v>0.70129021629724031</v>
      </c>
      <c r="BJ44" s="62">
        <f t="shared" si="28"/>
        <v>1.7303853332922827</v>
      </c>
      <c r="BK44" s="62">
        <f t="shared" si="29"/>
        <v>0.51221208836487686</v>
      </c>
      <c r="BL44" s="62">
        <f t="shared" si="30"/>
        <v>0.18907812793236345</v>
      </c>
      <c r="BM44" s="62">
        <f t="shared" si="31"/>
        <v>0.71725525318760797</v>
      </c>
      <c r="BN44" s="62">
        <f t="shared" si="32"/>
        <v>1.5710322030135573E-2</v>
      </c>
      <c r="BO44" s="62">
        <f t="shared" si="33"/>
        <v>0</v>
      </c>
      <c r="BP44" s="62">
        <f t="shared" si="34"/>
        <v>0.53328705594056725</v>
      </c>
      <c r="BQ44" s="62">
        <f t="shared" si="35"/>
        <v>1.6768541329685693</v>
      </c>
      <c r="BR44" s="62">
        <f t="shared" si="36"/>
        <v>71.412804031551758</v>
      </c>
      <c r="BS44" s="62">
        <f t="shared" si="37"/>
        <v>26.361344457508974</v>
      </c>
      <c r="BU44" s="62">
        <f t="shared" si="38"/>
        <v>47.660867999999994</v>
      </c>
      <c r="BV44" s="62">
        <f t="shared" si="39"/>
        <v>8.9999999999999993E-3</v>
      </c>
      <c r="BW44" s="62">
        <f t="shared" si="40"/>
        <v>0.12552399999999997</v>
      </c>
      <c r="BX44" s="62">
        <f t="shared" si="41"/>
        <v>9.8030000000000008</v>
      </c>
      <c r="BY44" s="62">
        <f t="shared" si="42"/>
        <v>0.13500000000000001</v>
      </c>
      <c r="BZ44" s="62">
        <f t="shared" si="43"/>
        <v>44.368395</v>
      </c>
      <c r="CA44" s="62">
        <f t="shared" si="44"/>
        <v>0.88862960000000002</v>
      </c>
      <c r="CB44" s="62">
        <f t="shared" si="45"/>
        <v>-4.2000000000000003E-2</v>
      </c>
      <c r="CC44" s="62">
        <f t="shared" si="46"/>
        <v>6.0000000000000001E-3</v>
      </c>
      <c r="CD44" s="62">
        <f t="shared" si="47"/>
        <v>4.0000000000000001E-3</v>
      </c>
      <c r="CG44" s="62">
        <f t="shared" si="48"/>
        <v>9</v>
      </c>
      <c r="CI44" s="62">
        <f t="shared" si="49"/>
        <v>0.79322406590663219</v>
      </c>
      <c r="CJ44" s="62">
        <f t="shared" si="50"/>
        <v>1.1268311005383747E-4</v>
      </c>
      <c r="CK44" s="62">
        <f t="shared" si="51"/>
        <v>1.231110239309533E-3</v>
      </c>
      <c r="CL44" s="62">
        <f t="shared" si="52"/>
        <v>0.12276768941765813</v>
      </c>
      <c r="CM44" s="62">
        <f t="shared" si="53"/>
        <v>1.9030166337750214E-3</v>
      </c>
      <c r="CN44" s="62">
        <f t="shared" si="54"/>
        <v>1.1008325393753535</v>
      </c>
      <c r="CO44" s="62">
        <f t="shared" si="55"/>
        <v>1.5845748930099858E-2</v>
      </c>
      <c r="CP44" s="62">
        <f t="shared" si="56"/>
        <v>0</v>
      </c>
      <c r="CQ44" s="62">
        <f t="shared" si="57"/>
        <v>1.2738853503184712E-4</v>
      </c>
      <c r="CR44" s="62">
        <f t="shared" si="58"/>
        <v>5.6361843032267155E-5</v>
      </c>
      <c r="CV44" s="62">
        <f t="shared" si="59"/>
        <v>1.1268311005383747E-4</v>
      </c>
      <c r="CW44" s="62">
        <f t="shared" si="60"/>
        <v>0.12265500630760429</v>
      </c>
      <c r="CX44" s="62">
        <f t="shared" si="61"/>
        <v>0</v>
      </c>
      <c r="CY44" s="62">
        <f t="shared" si="62"/>
        <v>1.231110239309533E-3</v>
      </c>
      <c r="CZ44" s="62">
        <f t="shared" si="63"/>
        <v>6.1555511965476651E-4</v>
      </c>
      <c r="DA44" s="62">
        <f t="shared" si="64"/>
        <v>1.5230193810445091E-2</v>
      </c>
      <c r="DB44" s="62">
        <f t="shared" si="65"/>
        <v>1.2101603685062878</v>
      </c>
      <c r="DC44" s="62">
        <f t="shared" si="66"/>
        <v>0.73107218042554223</v>
      </c>
      <c r="DD44" s="62">
        <f t="shared" si="67"/>
        <v>1.6553226903010838</v>
      </c>
      <c r="DE44" s="62">
        <f t="shared" si="68"/>
        <v>0.47908818808074566</v>
      </c>
      <c r="DF44" s="62">
        <f t="shared" si="69"/>
        <v>0.25198399234479657</v>
      </c>
      <c r="DG44" s="62">
        <f t="shared" si="70"/>
        <v>0.74703061246569591</v>
      </c>
      <c r="DH44" s="62">
        <f t="shared" si="71"/>
        <v>1.5084135532533072E-2</v>
      </c>
      <c r="DI44" s="113">
        <f t="shared" si="72"/>
        <v>0</v>
      </c>
      <c r="DJ44" s="113">
        <f t="shared" si="73"/>
        <v>8.2400253668725415E-2</v>
      </c>
      <c r="DK44" s="113">
        <f t="shared" si="74"/>
        <v>2.0387643499876611</v>
      </c>
      <c r="DL44" s="113">
        <f t="shared" si="75"/>
        <v>64.132336759190807</v>
      </c>
      <c r="DM44" s="113">
        <f t="shared" si="76"/>
        <v>33.731414501620286</v>
      </c>
      <c r="DN44" s="113"/>
      <c r="DO44" s="113">
        <f t="shared" si="77"/>
        <v>8.2400253668725415E-2</v>
      </c>
      <c r="DP44" s="113">
        <f t="shared" si="78"/>
        <v>2.1211646036563865</v>
      </c>
      <c r="DQ44" s="113">
        <f t="shared" si="79"/>
        <v>63.967536251853353</v>
      </c>
      <c r="DR44" s="113">
        <f t="shared" si="80"/>
        <v>33.813814755289009</v>
      </c>
    </row>
    <row r="45" spans="1:122" x14ac:dyDescent="0.25">
      <c r="A45" s="78">
        <f t="shared" si="2"/>
        <v>30</v>
      </c>
      <c r="B45" s="82" t="str">
        <f t="shared" si="3"/>
        <v xml:space="preserve">30 semi </v>
      </c>
      <c r="F45" s="80" t="str">
        <f t="shared" si="92"/>
        <v xml:space="preserve">30 Quant </v>
      </c>
      <c r="K45" s="62">
        <v>400</v>
      </c>
      <c r="L45" s="62">
        <f t="shared" si="94"/>
        <v>41.28</v>
      </c>
      <c r="M45" s="62">
        <f t="shared" si="94"/>
        <v>6.5329999999999999E-2</v>
      </c>
      <c r="N45" s="62">
        <f t="shared" si="94"/>
        <v>1.6619999999999999</v>
      </c>
      <c r="O45" s="62">
        <f t="shared" si="94"/>
        <v>11.11</v>
      </c>
      <c r="P45" s="62">
        <f t="shared" si="88"/>
        <v>0.16089999999999999</v>
      </c>
      <c r="Q45" s="62">
        <f t="shared" si="94"/>
        <v>43.54</v>
      </c>
      <c r="R45" s="62">
        <f t="shared" si="94"/>
        <v>1.014</v>
      </c>
      <c r="S45" s="62">
        <f t="shared" si="94"/>
        <v>0.13070000000000001</v>
      </c>
      <c r="T45" s="62" t="e">
        <f t="shared" si="93"/>
        <v>#N/A</v>
      </c>
      <c r="U45" s="62" t="e">
        <f t="shared" si="93"/>
        <v>#N/A</v>
      </c>
      <c r="V45" s="62">
        <f t="shared" si="93"/>
        <v>0.59030000000000005</v>
      </c>
      <c r="W45" s="62">
        <f t="shared" si="93"/>
        <v>0.45279999999999998</v>
      </c>
      <c r="X45" s="62">
        <f t="shared" si="93"/>
        <v>8</v>
      </c>
      <c r="AA45" s="62">
        <f t="shared" si="89"/>
        <v>44.276000000000003</v>
      </c>
      <c r="AB45" s="62">
        <f t="shared" si="89"/>
        <v>1.7000000000000001E-2</v>
      </c>
      <c r="AC45" s="62">
        <f t="shared" si="89"/>
        <v>0.77700000000000002</v>
      </c>
      <c r="AD45" s="62">
        <f t="shared" si="89"/>
        <v>9.6039999999999992</v>
      </c>
      <c r="AE45" s="62">
        <f t="shared" si="89"/>
        <v>0.14000000000000001</v>
      </c>
      <c r="AF45" s="62">
        <f t="shared" si="89"/>
        <v>44.249000000000002</v>
      </c>
      <c r="AG45" s="62">
        <f t="shared" si="89"/>
        <v>0.96499999999999997</v>
      </c>
      <c r="AH45" s="62">
        <f t="shared" si="89"/>
        <v>-3.5000000000000003E-2</v>
      </c>
      <c r="AI45" s="62">
        <f t="shared" si="89"/>
        <v>3.0000000000000001E-3</v>
      </c>
      <c r="AJ45" s="62">
        <f t="shared" si="89"/>
        <v>3.0000000000000001E-3</v>
      </c>
      <c r="AK45" s="62" t="e">
        <f t="shared" si="89"/>
        <v>#N/A</v>
      </c>
      <c r="AL45" s="62" t="e">
        <f t="shared" si="89"/>
        <v>#N/A</v>
      </c>
      <c r="AM45" s="62">
        <f t="shared" si="89"/>
        <v>8</v>
      </c>
      <c r="AO45" s="62">
        <f t="shared" si="11"/>
        <v>0.7368894066738787</v>
      </c>
      <c r="AP45" s="62">
        <f t="shared" si="12"/>
        <v>2.1284587454613747E-4</v>
      </c>
      <c r="AQ45" s="62">
        <f t="shared" si="13"/>
        <v>7.6206355433503341E-3</v>
      </c>
      <c r="AR45" s="62">
        <f t="shared" si="14"/>
        <v>0.12027551659361302</v>
      </c>
      <c r="AS45" s="62">
        <f t="shared" si="15"/>
        <v>1.9734987313222443E-3</v>
      </c>
      <c r="AT45" s="62">
        <f t="shared" si="16"/>
        <v>1.0978702077192566</v>
      </c>
      <c r="AU45" s="62">
        <f t="shared" si="17"/>
        <v>1.7207560627674749E-2</v>
      </c>
      <c r="AV45"/>
      <c r="AW45" s="62">
        <f t="shared" si="18"/>
        <v>6.3694267515923561E-5</v>
      </c>
      <c r="AX45" s="62">
        <f t="shared" si="19"/>
        <v>4.2271382274200368E-5</v>
      </c>
      <c r="BB45" s="62">
        <f t="shared" si="20"/>
        <v>2.1284587454613747E-4</v>
      </c>
      <c r="BC45" s="62">
        <f t="shared" si="21"/>
        <v>0.12006267071906689</v>
      </c>
      <c r="BD45" s="62">
        <f t="shared" si="22"/>
        <v>0</v>
      </c>
      <c r="BE45" s="62">
        <f t="shared" si="23"/>
        <v>7.6206355433503341E-3</v>
      </c>
      <c r="BF45" s="62">
        <f t="shared" si="24"/>
        <v>3.810317771675167E-3</v>
      </c>
      <c r="BG45" s="62">
        <f t="shared" si="25"/>
        <v>1.3397242855999582E-2</v>
      </c>
      <c r="BH45" s="62">
        <f t="shared" si="26"/>
        <v>1.206509134313646</v>
      </c>
      <c r="BI45" s="62">
        <f t="shared" si="27"/>
        <v>0.70247428541852919</v>
      </c>
      <c r="BJ45" s="62">
        <f t="shared" si="28"/>
        <v>1.7175135935329169</v>
      </c>
      <c r="BK45" s="62">
        <f t="shared" si="29"/>
        <v>0.50403484889511674</v>
      </c>
      <c r="BL45" s="62">
        <f t="shared" si="30"/>
        <v>0.19843943652341245</v>
      </c>
      <c r="BM45" s="62">
        <f t="shared" si="31"/>
        <v>0.71989469192075006</v>
      </c>
      <c r="BN45" s="62">
        <f t="shared" si="32"/>
        <v>2.956625141633475E-2</v>
      </c>
      <c r="BO45" s="62">
        <f t="shared" si="33"/>
        <v>0</v>
      </c>
      <c r="BP45" s="62">
        <f t="shared" si="34"/>
        <v>0.52928821596237408</v>
      </c>
      <c r="BQ45" s="62">
        <f t="shared" si="35"/>
        <v>1.861000366630627</v>
      </c>
      <c r="BR45" s="62">
        <f t="shared" si="36"/>
        <v>70.015080615513654</v>
      </c>
      <c r="BS45" s="62">
        <f t="shared" si="37"/>
        <v>27.565064550477018</v>
      </c>
      <c r="BU45" s="62">
        <f t="shared" si="38"/>
        <v>47.942604000000003</v>
      </c>
      <c r="BV45" s="62">
        <f t="shared" si="39"/>
        <v>1.7000000000000001E-2</v>
      </c>
      <c r="BW45" s="62">
        <f t="shared" si="40"/>
        <v>0.12271659999999995</v>
      </c>
      <c r="BX45" s="62">
        <f t="shared" si="41"/>
        <v>9.6039999999999992</v>
      </c>
      <c r="BY45" s="62">
        <f t="shared" si="42"/>
        <v>0.14000000000000001</v>
      </c>
      <c r="BZ45" s="62">
        <f t="shared" si="43"/>
        <v>44.244332499999999</v>
      </c>
      <c r="CA45" s="62">
        <f t="shared" si="44"/>
        <v>0.96207599999999993</v>
      </c>
      <c r="CB45" s="62">
        <f t="shared" si="45"/>
        <v>-3.5000000000000003E-2</v>
      </c>
      <c r="CC45" s="62">
        <f t="shared" si="46"/>
        <v>3.0000000000000001E-3</v>
      </c>
      <c r="CD45" s="62">
        <f t="shared" si="47"/>
        <v>3.0000000000000001E-3</v>
      </c>
      <c r="CG45" s="62">
        <f t="shared" si="48"/>
        <v>8</v>
      </c>
      <c r="CI45" s="62">
        <f t="shared" si="49"/>
        <v>0.79791302321710911</v>
      </c>
      <c r="CJ45" s="62">
        <f t="shared" si="50"/>
        <v>2.1284587454613747E-4</v>
      </c>
      <c r="CK45" s="62">
        <f t="shared" si="51"/>
        <v>1.2035759121224005E-3</v>
      </c>
      <c r="CL45" s="62">
        <f t="shared" si="52"/>
        <v>0.12027551659361302</v>
      </c>
      <c r="CM45" s="62">
        <f t="shared" si="53"/>
        <v>1.9734987313222443E-3</v>
      </c>
      <c r="CN45" s="62">
        <f t="shared" si="54"/>
        <v>1.0977544015045504</v>
      </c>
      <c r="CO45" s="62">
        <f t="shared" si="55"/>
        <v>1.7155420827389443E-2</v>
      </c>
      <c r="CP45" s="62">
        <f t="shared" si="56"/>
        <v>0</v>
      </c>
      <c r="CQ45" s="62">
        <f t="shared" si="57"/>
        <v>6.3694267515923561E-5</v>
      </c>
      <c r="CR45" s="62">
        <f t="shared" si="58"/>
        <v>4.2271382274200368E-5</v>
      </c>
      <c r="CV45" s="62">
        <f t="shared" si="59"/>
        <v>2.1284587454613747E-4</v>
      </c>
      <c r="CW45" s="62">
        <f t="shared" si="60"/>
        <v>0.12006267071906689</v>
      </c>
      <c r="CX45" s="62">
        <f t="shared" si="61"/>
        <v>0</v>
      </c>
      <c r="CY45" s="62">
        <f t="shared" si="62"/>
        <v>1.2035759121224005E-3</v>
      </c>
      <c r="CZ45" s="62">
        <f t="shared" si="63"/>
        <v>6.0178795606120026E-4</v>
      </c>
      <c r="DA45" s="62">
        <f t="shared" si="64"/>
        <v>1.6553632871328241E-2</v>
      </c>
      <c r="DB45" s="62">
        <f t="shared" si="65"/>
        <v>1.2032369380836112</v>
      </c>
      <c r="DC45" s="62">
        <f t="shared" si="66"/>
        <v>0.73049491581967385</v>
      </c>
      <c r="DD45" s="62">
        <f t="shared" si="67"/>
        <v>1.6471530629798881</v>
      </c>
      <c r="DE45" s="62">
        <f t="shared" si="68"/>
        <v>0.47274202226393741</v>
      </c>
      <c r="DF45" s="62">
        <f t="shared" si="69"/>
        <v>0.25775289355573644</v>
      </c>
      <c r="DG45" s="62">
        <f t="shared" si="70"/>
        <v>0.74786318252160944</v>
      </c>
      <c r="DH45" s="62">
        <f t="shared" si="71"/>
        <v>2.8460536568797767E-2</v>
      </c>
      <c r="DI45" s="113">
        <f t="shared" si="72"/>
        <v>0</v>
      </c>
      <c r="DJ45" s="113">
        <f t="shared" si="73"/>
        <v>8.0467653726731189E-2</v>
      </c>
      <c r="DK45" s="113">
        <f t="shared" si="74"/>
        <v>2.2134573887583944</v>
      </c>
      <c r="DL45" s="113">
        <f t="shared" si="75"/>
        <v>63.212367357083735</v>
      </c>
      <c r="DM45" s="113">
        <f t="shared" si="76"/>
        <v>34.465247063862336</v>
      </c>
      <c r="DN45" s="113"/>
      <c r="DO45" s="113">
        <f t="shared" si="77"/>
        <v>8.0467653726731189E-2</v>
      </c>
      <c r="DP45" s="113">
        <f t="shared" si="78"/>
        <v>2.2939250424851254</v>
      </c>
      <c r="DQ45" s="113">
        <f t="shared" si="79"/>
        <v>63.051432049630272</v>
      </c>
      <c r="DR45" s="113">
        <f t="shared" si="80"/>
        <v>34.545714717589064</v>
      </c>
    </row>
    <row r="46" spans="1:122" x14ac:dyDescent="0.25">
      <c r="A46" s="78">
        <v>40</v>
      </c>
      <c r="B46" s="82" t="str">
        <f t="shared" si="3"/>
        <v>40 semi Simi-Quantification of sample: CMIB 8A 40</v>
      </c>
      <c r="C46" s="52" t="s">
        <v>96</v>
      </c>
      <c r="D46" s="52"/>
      <c r="E46" s="52"/>
      <c r="F46" s="80" t="str">
        <f t="shared" si="92"/>
        <v>40 Quant Quantification of sample: CMIB 8A 40</v>
      </c>
      <c r="G46" s="52" t="s">
        <v>303</v>
      </c>
      <c r="H46" s="52"/>
      <c r="I46" s="52"/>
    </row>
    <row r="47" spans="1:122" x14ac:dyDescent="0.25">
      <c r="A47" s="78">
        <f t="shared" si="2"/>
        <v>40</v>
      </c>
      <c r="B47" s="82" t="str">
        <f t="shared" si="3"/>
        <v>40 semi Elements</v>
      </c>
      <c r="C47" s="2" t="s">
        <v>0</v>
      </c>
      <c r="D47" s="3" t="s">
        <v>1</v>
      </c>
      <c r="E47" s="2" t="s">
        <v>2</v>
      </c>
      <c r="F47" s="80" t="str">
        <f t="shared" si="92"/>
        <v>40 Quant Elements</v>
      </c>
      <c r="G47" s="2" t="s">
        <v>0</v>
      </c>
      <c r="H47" s="3" t="s">
        <v>1</v>
      </c>
      <c r="I47" s="2" t="s">
        <v>2</v>
      </c>
    </row>
    <row r="48" spans="1:122" x14ac:dyDescent="0.25">
      <c r="A48" s="78">
        <f t="shared" si="2"/>
        <v>40</v>
      </c>
      <c r="B48" s="82" t="str">
        <f t="shared" si="3"/>
        <v>40 semi MgO</v>
      </c>
      <c r="C48" s="13" t="s">
        <v>3</v>
      </c>
      <c r="D48" s="5">
        <v>44.8</v>
      </c>
      <c r="E48" s="6">
        <f t="shared" ref="E48:E55" si="95">D48*(100-D$56)/100</f>
        <v>38.527999999999999</v>
      </c>
      <c r="F48" s="80" t="str">
        <f t="shared" si="92"/>
        <v>40 Quant SiO2</v>
      </c>
      <c r="G48" s="13" t="s">
        <v>5</v>
      </c>
      <c r="H48" s="5">
        <v>40.715000000000003</v>
      </c>
      <c r="I48" s="6">
        <f>H48*(100-H$58)/100</f>
        <v>35.014900000000004</v>
      </c>
      <c r="K48" s="78" t="s">
        <v>535</v>
      </c>
      <c r="L48" s="78"/>
      <c r="M48" s="78"/>
      <c r="N48" s="78"/>
      <c r="O48" s="78"/>
      <c r="P48" s="78"/>
      <c r="Q48" s="115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78"/>
      <c r="CQ48" s="78"/>
      <c r="CR48" s="78"/>
      <c r="CS48" s="78"/>
      <c r="CT48" s="78"/>
      <c r="CU48" s="78"/>
      <c r="CV48" s="78"/>
      <c r="CW48" s="78"/>
      <c r="CX48" s="78"/>
      <c r="CY48" s="78"/>
      <c r="CZ48" s="78"/>
      <c r="DA48" s="78"/>
      <c r="DB48" s="78"/>
      <c r="DC48" s="78"/>
      <c r="DD48" s="78"/>
      <c r="DE48" s="78"/>
      <c r="DF48" s="78"/>
      <c r="DG48" s="78"/>
      <c r="DH48" s="78"/>
      <c r="DI48" s="78"/>
      <c r="DJ48" s="78"/>
      <c r="DK48" s="78"/>
      <c r="DL48" s="78"/>
      <c r="DM48" s="78"/>
      <c r="DN48" s="78"/>
    </row>
    <row r="49" spans="1:122" x14ac:dyDescent="0.25">
      <c r="A49" s="78">
        <f t="shared" si="2"/>
        <v>40</v>
      </c>
      <c r="B49" s="82" t="str">
        <f t="shared" si="3"/>
        <v>40 semi Al2O3</v>
      </c>
      <c r="C49" s="13" t="s">
        <v>4</v>
      </c>
      <c r="D49" s="5">
        <v>1.8919999999999999</v>
      </c>
      <c r="E49" s="6">
        <f t="shared" si="95"/>
        <v>1.6271199999999999</v>
      </c>
      <c r="F49" s="80" t="str">
        <f t="shared" si="92"/>
        <v>40 Quant TiO2</v>
      </c>
      <c r="G49" s="13" t="s">
        <v>7</v>
      </c>
      <c r="H49" s="5">
        <v>0.05</v>
      </c>
      <c r="I49" s="6">
        <f t="shared" ref="I49:I57" si="96">H49*(100-H$58)/100</f>
        <v>4.2999999999999997E-2</v>
      </c>
      <c r="AO49" s="62" t="s">
        <v>507</v>
      </c>
      <c r="BC49" s="62" t="s">
        <v>515</v>
      </c>
      <c r="BE49" s="62" t="s">
        <v>515</v>
      </c>
      <c r="BH49" s="62" t="s">
        <v>515</v>
      </c>
      <c r="BI49" s="62" t="s">
        <v>515</v>
      </c>
      <c r="BK49" s="62" t="s">
        <v>527</v>
      </c>
      <c r="CI49" s="62" t="s">
        <v>507</v>
      </c>
      <c r="CW49" s="62" t="s">
        <v>515</v>
      </c>
      <c r="CY49" s="62" t="s">
        <v>515</v>
      </c>
      <c r="DB49" s="62" t="s">
        <v>515</v>
      </c>
      <c r="DC49" s="62" t="s">
        <v>515</v>
      </c>
      <c r="DE49" s="62" t="s">
        <v>527</v>
      </c>
    </row>
    <row r="50" spans="1:122" x14ac:dyDescent="0.25">
      <c r="A50" s="78">
        <f t="shared" si="2"/>
        <v>40</v>
      </c>
      <c r="B50" s="82" t="str">
        <f t="shared" si="3"/>
        <v>40 semi SiO2</v>
      </c>
      <c r="C50" s="13" t="s">
        <v>5</v>
      </c>
      <c r="D50" s="5">
        <v>37.24</v>
      </c>
      <c r="E50" s="6">
        <f t="shared" si="95"/>
        <v>32.026400000000002</v>
      </c>
      <c r="F50" s="80" t="str">
        <f t="shared" si="92"/>
        <v>40 Quant Al2O3</v>
      </c>
      <c r="G50" s="13" t="s">
        <v>4</v>
      </c>
      <c r="H50" s="5">
        <v>1.0880000000000001</v>
      </c>
      <c r="I50" s="6">
        <f t="shared" si="96"/>
        <v>0.93568000000000007</v>
      </c>
      <c r="K50" s="62" t="s">
        <v>501</v>
      </c>
      <c r="L50" s="62" t="s">
        <v>5</v>
      </c>
      <c r="M50" s="62" t="s">
        <v>7</v>
      </c>
      <c r="N50" s="62" t="s">
        <v>4</v>
      </c>
      <c r="O50" s="62" t="s">
        <v>10</v>
      </c>
      <c r="P50" s="62" t="s">
        <v>9</v>
      </c>
      <c r="Q50" s="62" t="s">
        <v>3</v>
      </c>
      <c r="R50" s="62" t="s">
        <v>6</v>
      </c>
      <c r="S50" s="62" t="s">
        <v>26</v>
      </c>
      <c r="T50" s="62" t="s">
        <v>13</v>
      </c>
      <c r="U50" s="62" t="s">
        <v>35</v>
      </c>
      <c r="V50" s="62" t="s">
        <v>8</v>
      </c>
      <c r="W50" s="62" t="s">
        <v>11</v>
      </c>
      <c r="X50" s="62" t="s">
        <v>12</v>
      </c>
      <c r="Y50" s="77" t="s">
        <v>528</v>
      </c>
      <c r="AA50" s="77" t="s">
        <v>5</v>
      </c>
      <c r="AB50" s="77" t="s">
        <v>7</v>
      </c>
      <c r="AC50" s="77" t="s">
        <v>4</v>
      </c>
      <c r="AD50" s="77" t="s">
        <v>10</v>
      </c>
      <c r="AE50" s="77" t="s">
        <v>9</v>
      </c>
      <c r="AF50" s="77" t="s">
        <v>3</v>
      </c>
      <c r="AG50" s="77" t="s">
        <v>6</v>
      </c>
      <c r="AH50" s="77" t="s">
        <v>26</v>
      </c>
      <c r="AI50" s="77" t="s">
        <v>13</v>
      </c>
      <c r="AJ50" s="77" t="s">
        <v>35</v>
      </c>
      <c r="AK50" s="77" t="s">
        <v>8</v>
      </c>
      <c r="AL50" s="77" t="s">
        <v>11</v>
      </c>
      <c r="AM50" s="77" t="s">
        <v>528</v>
      </c>
      <c r="AO50" s="77" t="s">
        <v>5</v>
      </c>
      <c r="AP50" s="77" t="s">
        <v>7</v>
      </c>
      <c r="AQ50" s="77" t="s">
        <v>4</v>
      </c>
      <c r="AR50" s="77" t="s">
        <v>508</v>
      </c>
      <c r="AS50" s="77" t="s">
        <v>9</v>
      </c>
      <c r="AT50" s="77" t="s">
        <v>3</v>
      </c>
      <c r="AU50" s="77" t="s">
        <v>6</v>
      </c>
      <c r="AV50" s="77" t="s">
        <v>509</v>
      </c>
      <c r="AW50" s="77" t="s">
        <v>510</v>
      </c>
      <c r="AX50" s="77" t="s">
        <v>511</v>
      </c>
      <c r="AY50" s="77" t="s">
        <v>512</v>
      </c>
      <c r="AZ50" s="77" t="s">
        <v>11</v>
      </c>
      <c r="BB50" s="77" t="s">
        <v>513</v>
      </c>
      <c r="BC50" s="77" t="s">
        <v>514</v>
      </c>
      <c r="BD50" s="77" t="s">
        <v>517</v>
      </c>
      <c r="BE50" s="77" t="s">
        <v>518</v>
      </c>
      <c r="BF50" s="77" t="s">
        <v>516</v>
      </c>
      <c r="BG50" s="77" t="s">
        <v>519</v>
      </c>
      <c r="BH50" s="77" t="s">
        <v>520</v>
      </c>
      <c r="BI50" s="77" t="s">
        <v>5</v>
      </c>
      <c r="BJ50" s="77" t="s">
        <v>521</v>
      </c>
      <c r="BK50" s="77" t="s">
        <v>525</v>
      </c>
      <c r="BL50" s="77" t="s">
        <v>524</v>
      </c>
      <c r="BM50" s="77" t="s">
        <v>528</v>
      </c>
      <c r="BN50" s="77" t="s">
        <v>513</v>
      </c>
      <c r="BO50" s="77" t="s">
        <v>517</v>
      </c>
      <c r="BP50" s="77" t="s">
        <v>516</v>
      </c>
      <c r="BQ50" s="77" t="s">
        <v>519</v>
      </c>
      <c r="BR50" s="77" t="s">
        <v>525</v>
      </c>
      <c r="BS50" s="77" t="s">
        <v>524</v>
      </c>
      <c r="BU50" s="77" t="s">
        <v>5</v>
      </c>
      <c r="BV50" s="77" t="s">
        <v>7</v>
      </c>
      <c r="BW50" s="77" t="s">
        <v>4</v>
      </c>
      <c r="BX50" s="77" t="s">
        <v>10</v>
      </c>
      <c r="BY50" s="77" t="s">
        <v>9</v>
      </c>
      <c r="BZ50" s="77" t="s">
        <v>3</v>
      </c>
      <c r="CA50" s="77" t="s">
        <v>6</v>
      </c>
      <c r="CB50" s="77" t="s">
        <v>26</v>
      </c>
      <c r="CC50" s="77" t="s">
        <v>13</v>
      </c>
      <c r="CD50" s="77" t="s">
        <v>35</v>
      </c>
      <c r="CE50" s="77" t="s">
        <v>8</v>
      </c>
      <c r="CF50" s="77" t="s">
        <v>11</v>
      </c>
      <c r="CG50" s="77" t="s">
        <v>12</v>
      </c>
      <c r="CI50" s="77" t="s">
        <v>5</v>
      </c>
      <c r="CJ50" s="77" t="s">
        <v>7</v>
      </c>
      <c r="CK50" s="77" t="s">
        <v>4</v>
      </c>
      <c r="CL50" s="77" t="s">
        <v>508</v>
      </c>
      <c r="CM50" s="77" t="s">
        <v>9</v>
      </c>
      <c r="CN50" s="77" t="s">
        <v>3</v>
      </c>
      <c r="CO50" s="77" t="s">
        <v>6</v>
      </c>
      <c r="CP50" s="77" t="s">
        <v>509</v>
      </c>
      <c r="CQ50" s="77" t="s">
        <v>510</v>
      </c>
      <c r="CR50" s="77" t="s">
        <v>511</v>
      </c>
      <c r="CS50" s="77" t="s">
        <v>512</v>
      </c>
      <c r="CT50" s="77" t="s">
        <v>11</v>
      </c>
      <c r="CV50" s="77" t="s">
        <v>513</v>
      </c>
      <c r="CW50" s="77" t="s">
        <v>514</v>
      </c>
      <c r="CX50" s="77" t="s">
        <v>517</v>
      </c>
      <c r="CY50" s="77" t="s">
        <v>518</v>
      </c>
      <c r="CZ50" s="77" t="s">
        <v>516</v>
      </c>
      <c r="DA50" s="77" t="s">
        <v>519</v>
      </c>
      <c r="DB50" s="77" t="s">
        <v>520</v>
      </c>
      <c r="DC50" s="77" t="s">
        <v>5</v>
      </c>
      <c r="DD50" s="77" t="s">
        <v>521</v>
      </c>
      <c r="DE50" s="77" t="s">
        <v>525</v>
      </c>
      <c r="DF50" s="77" t="s">
        <v>524</v>
      </c>
      <c r="DG50" s="77" t="s">
        <v>528</v>
      </c>
      <c r="DH50" s="77" t="s">
        <v>513</v>
      </c>
      <c r="DI50" s="77" t="s">
        <v>517</v>
      </c>
      <c r="DJ50" s="77" t="s">
        <v>516</v>
      </c>
      <c r="DK50" s="77" t="s">
        <v>519</v>
      </c>
      <c r="DL50" s="77" t="s">
        <v>525</v>
      </c>
      <c r="DM50" s="77" t="s">
        <v>524</v>
      </c>
      <c r="DN50" s="77"/>
      <c r="DO50" s="77" t="s">
        <v>532</v>
      </c>
      <c r="DP50" s="77" t="s">
        <v>519</v>
      </c>
      <c r="DQ50" s="77" t="s">
        <v>525</v>
      </c>
      <c r="DR50" s="77" t="s">
        <v>524</v>
      </c>
    </row>
    <row r="51" spans="1:122" x14ac:dyDescent="0.25">
      <c r="A51" s="78">
        <f t="shared" si="2"/>
        <v>40</v>
      </c>
      <c r="B51" s="82" t="str">
        <f t="shared" si="3"/>
        <v>40 semi CaO</v>
      </c>
      <c r="C51" s="13" t="s">
        <v>6</v>
      </c>
      <c r="D51" s="5">
        <v>0.25779999999999997</v>
      </c>
      <c r="E51" s="6">
        <f t="shared" si="95"/>
        <v>0.22170799999999996</v>
      </c>
      <c r="F51" s="80" t="str">
        <f t="shared" si="92"/>
        <v>40 Quant Fe2O3</v>
      </c>
      <c r="G51" s="13" t="s">
        <v>10</v>
      </c>
      <c r="H51" s="5">
        <v>10.835000000000001</v>
      </c>
      <c r="I51" s="6">
        <f t="shared" si="96"/>
        <v>9.3181000000000012</v>
      </c>
      <c r="K51" s="62">
        <v>10</v>
      </c>
      <c r="L51" s="62">
        <v>39.6</v>
      </c>
      <c r="M51" s="62">
        <v>0.111</v>
      </c>
      <c r="N51" s="62">
        <v>14.73</v>
      </c>
      <c r="O51" s="62">
        <v>12.26</v>
      </c>
      <c r="P51" s="62">
        <v>0.16930000000000001</v>
      </c>
      <c r="Q51" s="62">
        <v>21.25</v>
      </c>
      <c r="R51" s="62">
        <v>11.19</v>
      </c>
      <c r="S51" s="62">
        <v>0.39689999999999998</v>
      </c>
      <c r="T51"/>
      <c r="U51"/>
      <c r="V51" s="62">
        <v>0.15160000000000001</v>
      </c>
      <c r="W51" s="62">
        <v>0.1447</v>
      </c>
      <c r="X51" s="62">
        <v>7</v>
      </c>
      <c r="Y51" s="62">
        <f>SUM(L51:W51)</f>
        <v>100.00350000000002</v>
      </c>
      <c r="AA51" s="62">
        <f>L51*100/$Y51</f>
        <v>39.598614048508296</v>
      </c>
      <c r="AB51" s="62">
        <f t="shared" ref="AB51:AL51" si="97">M51*100/$Y51</f>
        <v>0.11099611513597021</v>
      </c>
      <c r="AC51" s="62">
        <f t="shared" si="97"/>
        <v>14.729484468043616</v>
      </c>
      <c r="AD51" s="62">
        <f t="shared" si="97"/>
        <v>12.259570915017973</v>
      </c>
      <c r="AE51" s="62">
        <f t="shared" si="97"/>
        <v>0.16929407470738522</v>
      </c>
      <c r="AF51" s="62">
        <f t="shared" si="97"/>
        <v>21.249256276030334</v>
      </c>
      <c r="AG51" s="62">
        <f t="shared" si="97"/>
        <v>11.189608363707269</v>
      </c>
      <c r="AH51" s="62">
        <f t="shared" si="97"/>
        <v>0.39688610898618537</v>
      </c>
      <c r="AI51" s="62">
        <f t="shared" si="97"/>
        <v>0</v>
      </c>
      <c r="AJ51" s="62">
        <f t="shared" si="97"/>
        <v>0</v>
      </c>
      <c r="AK51" s="62">
        <f t="shared" si="97"/>
        <v>0.15159469418570348</v>
      </c>
      <c r="AL51" s="62">
        <f t="shared" si="97"/>
        <v>0.14469493567725125</v>
      </c>
      <c r="AM51" s="62">
        <f>SUM(AA51:AL51)</f>
        <v>99.999999999999972</v>
      </c>
      <c r="AO51" s="62">
        <f t="shared" ref="AO51" si="98">AA51/60.085</f>
        <v>0.65904325619552795</v>
      </c>
      <c r="AP51" s="62">
        <f t="shared" ref="AP51" si="99">AB51/79.87</f>
        <v>1.3897097174905497E-3</v>
      </c>
      <c r="AQ51" s="62">
        <f t="shared" ref="AQ51" si="100">IF(AC51&gt;0,AC51/101.96,#N/A)</f>
        <v>0.14446336277014141</v>
      </c>
      <c r="AR51" s="62">
        <f t="shared" ref="AR51" si="101">2*AD51/159.7</f>
        <v>0.15353250989377551</v>
      </c>
      <c r="AS51" s="62">
        <f t="shared" ref="AS51" si="102">AE51/70.94</f>
        <v>2.3864402975385568E-3</v>
      </c>
      <c r="AT51" s="62">
        <f t="shared" ref="AT51" si="103">AF51/40.3044</f>
        <v>0.52721926826922949</v>
      </c>
      <c r="AU51" s="62">
        <f t="shared" ref="AU51" si="104">AG51/56.08</f>
        <v>0.19952939307609252</v>
      </c>
      <c r="AV51" s="62">
        <f>IF(AH51&gt;0,2*AH51/61.98,0)</f>
        <v>1.2806908970189913E-2</v>
      </c>
      <c r="AW51" s="62">
        <f t="shared" ref="AW51" si="105">2*AI51/94.2</f>
        <v>0</v>
      </c>
      <c r="AX51" s="62">
        <f t="shared" ref="AX51" si="106">2*AJ51/141.94</f>
        <v>0</v>
      </c>
      <c r="AY51" s="62">
        <f t="shared" ref="AY51" si="107">2*AK51/152</f>
        <v>1.9946670287592561E-3</v>
      </c>
      <c r="AZ51" s="62">
        <f t="shared" ref="AZ51" si="108">AL51/74.69</f>
        <v>1.9372732049437844E-3</v>
      </c>
      <c r="BB51" s="62">
        <f t="shared" ref="BB51" si="109">IF(AR51&gt;AP51,AP51,#N/A)</f>
        <v>1.3897097174905497E-3</v>
      </c>
      <c r="BC51" s="62">
        <f t="shared" ref="BC51" si="110">AR51-BB51</f>
        <v>0.15214280017628495</v>
      </c>
      <c r="BD51" s="62">
        <f t="shared" ref="BD51" si="111">IF(AV51&gt;0,AV51,0)</f>
        <v>1.2806908970189913E-2</v>
      </c>
      <c r="BE51" s="62">
        <f t="shared" ref="BE51" si="112">AQ51-BD51</f>
        <v>0.1316564537999515</v>
      </c>
      <c r="BF51" s="62">
        <f>BE51/2</f>
        <v>6.582822689997575E-2</v>
      </c>
      <c r="BG51" s="62">
        <f t="shared" ref="BG51" si="113">AU51-BF51</f>
        <v>0.13370116617611677</v>
      </c>
      <c r="BH51" s="62">
        <f t="shared" ref="BH51" si="114">BC51+AS51+AT51-BG51</f>
        <v>0.54804734256693632</v>
      </c>
      <c r="BI51" s="62">
        <f t="shared" ref="BI51" si="115">AO51-2*BG51-2*BG51-2*BF51-3*BD51</f>
        <v>-4.5838589219460373E-2</v>
      </c>
      <c r="BJ51" s="62">
        <f t="shared" ref="BJ51" si="116">BH51/BI51</f>
        <v>-11.956025521271226</v>
      </c>
      <c r="BK51" s="62">
        <f t="shared" ref="BK51" si="117">(BJ51-1)*BI51</f>
        <v>0.5938859317863967</v>
      </c>
      <c r="BL51" s="62">
        <f t="shared" ref="BL51" si="118">BI51-BK51</f>
        <v>-0.63972452100585708</v>
      </c>
      <c r="BM51" s="62">
        <f t="shared" ref="BM51" si="119">BB51+BD51+BF51+BG51+BK51+BL51</f>
        <v>0.16788742254431255</v>
      </c>
      <c r="BN51" s="62">
        <f t="shared" ref="BN51" si="120">BB51/BM51*100</f>
        <v>0.82776285229094326</v>
      </c>
      <c r="BO51" s="62">
        <f t="shared" ref="BO51" si="121">BD51/BM51*100</f>
        <v>7.6282718360332389</v>
      </c>
      <c r="BP51" s="114">
        <f t="shared" ref="BP51" si="122">BF51/BM51*100</f>
        <v>39.209742994655187</v>
      </c>
      <c r="BQ51" s="114">
        <f t="shared" ref="BQ51" si="123">BG51/BM51*100</f>
        <v>79.637392813525025</v>
      </c>
      <c r="BR51" s="114">
        <f t="shared" ref="BR51" si="124">BK51/BM51*100</f>
        <v>353.74057376433024</v>
      </c>
      <c r="BS51" s="114">
        <f t="shared" ref="BS51" si="125">BL51/BM51*100</f>
        <v>-381.04374426083456</v>
      </c>
      <c r="BU51" s="62">
        <f>1.204*AA51-5.3657</f>
        <v>42.311031314403991</v>
      </c>
      <c r="BV51" s="62">
        <f>AB51</f>
        <v>0.11099611513597021</v>
      </c>
      <c r="BW51" s="62">
        <f>0.9358*AC51-0.6044</f>
        <v>13.179451565195215</v>
      </c>
      <c r="BX51" s="62">
        <f>AD51</f>
        <v>12.259570915017973</v>
      </c>
      <c r="BY51" s="62">
        <f>AE51</f>
        <v>0.16929407470738522</v>
      </c>
      <c r="BZ51" s="62">
        <f>0.9925*AF51+0.3272</f>
        <v>21.417086853960107</v>
      </c>
      <c r="CA51" s="62">
        <f>0.9664*AG51+0.0295</f>
        <v>10.843137522686705</v>
      </c>
      <c r="CB51" s="62">
        <f>AH51</f>
        <v>0.39688610898618537</v>
      </c>
      <c r="CC51" s="62">
        <f t="shared" ref="CC51:CD51" si="126">AI51</f>
        <v>0</v>
      </c>
      <c r="CD51" s="62">
        <f t="shared" si="126"/>
        <v>0</v>
      </c>
      <c r="CE51" s="62">
        <f>0.8062*AK51+0.0034</f>
        <v>0.12561564245251414</v>
      </c>
      <c r="CF51" s="62">
        <f>0.7822*AL51-0.0326</f>
        <v>8.0580378686745946E-2</v>
      </c>
      <c r="CG51" s="62">
        <f>AM51</f>
        <v>99.999999999999972</v>
      </c>
      <c r="CI51" s="62">
        <f t="shared" ref="CI51" si="127">BU51/60.085</f>
        <v>0.70418625804117485</v>
      </c>
      <c r="CJ51" s="62">
        <f t="shared" ref="CJ51" si="128">BV51/79.87</f>
        <v>1.3897097174905497E-3</v>
      </c>
      <c r="CK51" s="62">
        <f t="shared" ref="CK51" si="129">IF(BW51&gt;0,BW51/101.96,#N/A)</f>
        <v>0.12926100005095348</v>
      </c>
      <c r="CL51" s="62">
        <f t="shared" ref="CL51" si="130">2*BX51/159.7</f>
        <v>0.15353250989377551</v>
      </c>
      <c r="CM51" s="62">
        <f t="shared" ref="CM51" si="131">BY51/70.94</f>
        <v>2.3864402975385568E-3</v>
      </c>
      <c r="CN51" s="62">
        <f t="shared" ref="CN51" si="132">BZ51/40.3044</f>
        <v>0.53138334410039867</v>
      </c>
      <c r="CO51" s="62">
        <f t="shared" ref="CO51" si="133">CA51/56.08</f>
        <v>0.19335123970554038</v>
      </c>
      <c r="CP51" s="62">
        <f>IF(CB51&gt;0,2*CB51/61.98,0)</f>
        <v>1.2806908970189913E-2</v>
      </c>
      <c r="CQ51" s="62">
        <f t="shared" ref="CQ51" si="134">2*CC51/94.2</f>
        <v>0</v>
      </c>
      <c r="CR51" s="62">
        <f t="shared" ref="CR51" si="135">2*CD51/141.94</f>
        <v>0</v>
      </c>
      <c r="CS51" s="62">
        <f t="shared" ref="CS51" si="136">2*CE51/152</f>
        <v>1.6528374006909755E-3</v>
      </c>
      <c r="CT51" s="62">
        <f t="shared" ref="CT51" si="137">CF51/74.69</f>
        <v>1.0788643551579321E-3</v>
      </c>
      <c r="CV51" s="62">
        <f t="shared" ref="CV51" si="138">IF(CL51&gt;CJ51,CJ51,#N/A)</f>
        <v>1.3897097174905497E-3</v>
      </c>
      <c r="CW51" s="62">
        <f t="shared" ref="CW51" si="139">CL51-CV51</f>
        <v>0.15214280017628495</v>
      </c>
      <c r="CX51" s="62">
        <f t="shared" ref="CX51" si="140">IF(CP51&gt;0,CP51,0)</f>
        <v>1.2806908970189913E-2</v>
      </c>
      <c r="CY51" s="62">
        <f t="shared" ref="CY51" si="141">CK51-CX51</f>
        <v>0.11645409108076357</v>
      </c>
      <c r="CZ51" s="62">
        <f t="shared" ref="CZ51:CZ90" si="142">CY51/2</f>
        <v>5.8227045540381786E-2</v>
      </c>
      <c r="DA51" s="62">
        <f t="shared" ref="DA51" si="143">CO51-CZ51</f>
        <v>0.13512419416515858</v>
      </c>
      <c r="DB51" s="62">
        <f t="shared" ref="DB51" si="144">CW51+CM51+CN51-DA51</f>
        <v>0.55078839040906358</v>
      </c>
      <c r="DC51" s="62">
        <f t="shared" ref="DC51" si="145">CI51-2*DA51-2*DA51-2*CZ51-3*CX51</f>
        <v>8.8146633892072015E-3</v>
      </c>
      <c r="DD51" s="62">
        <f t="shared" ref="DD51" si="146">DB51/DC51</f>
        <v>62.485470640144541</v>
      </c>
      <c r="DE51" s="62">
        <f t="shared" ref="DE51" si="147">(DD51-1)*DC51</f>
        <v>0.54197372701985636</v>
      </c>
      <c r="DF51" s="62">
        <f t="shared" ref="DF51" si="148">DC51-DE51</f>
        <v>-0.53315906363064913</v>
      </c>
      <c r="DG51" s="62">
        <f t="shared" ref="DG51" si="149">CV51+CX51+CZ51+DA51+DE51+DF51</f>
        <v>0.2163625217824281</v>
      </c>
      <c r="DH51" s="62">
        <f t="shared" ref="DH51" si="150">CV51/DG51*100</f>
        <v>0.64230611939716031</v>
      </c>
      <c r="DI51" s="62">
        <f t="shared" ref="DI51" si="151">CX51/DG51*100</f>
        <v>5.9191901003392857</v>
      </c>
      <c r="DJ51" s="114">
        <f t="shared" ref="DJ51" si="152">CZ51/DG51*100</f>
        <v>26.911798337668802</v>
      </c>
      <c r="DK51" s="114">
        <f t="shared" ref="DK51" si="153">DA51/DG51*100</f>
        <v>62.452680368108325</v>
      </c>
      <c r="DL51" s="114">
        <f t="shared" ref="DL51" si="154">DE51/DG51*100</f>
        <v>250.4933491045457</v>
      </c>
      <c r="DM51" s="114">
        <f t="shared" ref="DM51" si="155">DF51/DG51*100</f>
        <v>-246.4193240300593</v>
      </c>
      <c r="DN51" s="114"/>
      <c r="DO51" s="114">
        <f>DJ51</f>
        <v>26.911798337668802</v>
      </c>
      <c r="DP51" s="114">
        <f>DK51+DJ51</f>
        <v>89.364478705777131</v>
      </c>
      <c r="DQ51" s="114">
        <f>DL51-2*DJ51</f>
        <v>196.6697524292081</v>
      </c>
      <c r="DR51" s="114">
        <f>DM51+DJ51</f>
        <v>-219.50752569239049</v>
      </c>
    </row>
    <row r="52" spans="1:122" x14ac:dyDescent="0.25">
      <c r="A52" s="78">
        <f t="shared" si="2"/>
        <v>40</v>
      </c>
      <c r="B52" s="82" t="str">
        <f t="shared" si="3"/>
        <v>40 semi Cr2O3</v>
      </c>
      <c r="C52" s="13" t="s">
        <v>8</v>
      </c>
      <c r="D52" s="5">
        <v>2.8370000000000002</v>
      </c>
      <c r="E52" s="6">
        <f t="shared" si="95"/>
        <v>2.4398200000000001</v>
      </c>
      <c r="F52" s="80" t="str">
        <f t="shared" si="92"/>
        <v>40 Quant MnO</v>
      </c>
      <c r="G52" s="13" t="s">
        <v>9</v>
      </c>
      <c r="H52" s="5">
        <v>0.14499999999999999</v>
      </c>
      <c r="I52" s="6">
        <f t="shared" si="96"/>
        <v>0.12469999999999999</v>
      </c>
      <c r="K52" s="62">
        <v>20</v>
      </c>
      <c r="L52" s="62">
        <v>37.81</v>
      </c>
      <c r="M52" s="62">
        <v>5.5440000000000003E-2</v>
      </c>
      <c r="N52" s="62">
        <v>1.5349999999999999</v>
      </c>
      <c r="O52" s="62">
        <v>11.81</v>
      </c>
      <c r="P52" s="62">
        <v>0.17369999999999999</v>
      </c>
      <c r="Q52" s="62">
        <v>46.69</v>
      </c>
      <c r="R52" s="62">
        <v>0.66600000000000004</v>
      </c>
      <c r="S52"/>
      <c r="T52"/>
      <c r="U52"/>
      <c r="V52" s="62">
        <v>0.78120000000000001</v>
      </c>
      <c r="W52" s="62">
        <v>0.48309999999999997</v>
      </c>
      <c r="X52" s="62">
        <v>15</v>
      </c>
      <c r="Y52" s="62">
        <f t="shared" ref="Y52:Y90" si="156">SUM(L52:W52)</f>
        <v>100.00443999999999</v>
      </c>
      <c r="AA52" s="62">
        <f t="shared" ref="AA52:AA90" si="157">L52*100/$Y52</f>
        <v>37.80832131053382</v>
      </c>
      <c r="AB52" s="62">
        <f t="shared" ref="AB52:AB90" si="158">M52*100/$Y52</f>
        <v>5.5437538573287357E-2</v>
      </c>
      <c r="AC52" s="62">
        <f t="shared" ref="AC52:AC90" si="159">N52*100/$Y52</f>
        <v>1.5349318490259034</v>
      </c>
      <c r="AD52" s="62">
        <f t="shared" ref="AD52:AD90" si="160">O52*100/$Y52</f>
        <v>11.809475659280729</v>
      </c>
      <c r="AE52" s="62">
        <f t="shared" ref="AE52:AE90" si="161">P52*100/$Y52</f>
        <v>0.17369228806241005</v>
      </c>
      <c r="AF52" s="62">
        <f t="shared" ref="AF52:AF90" si="162">Q52*100/$Y52</f>
        <v>46.687927056038717</v>
      </c>
      <c r="AG52" s="62">
        <f t="shared" ref="AG52:AG90" si="163">R52*100/$Y52</f>
        <v>0.66597043091286767</v>
      </c>
      <c r="AH52" s="62">
        <f t="shared" ref="AH52:AH90" si="164">S52*100/$Y52</f>
        <v>0</v>
      </c>
      <c r="AI52" s="62">
        <f t="shared" ref="AI52:AI90" si="165">T52*100/$Y52</f>
        <v>0</v>
      </c>
      <c r="AJ52" s="62">
        <f t="shared" ref="AJ52:AJ90" si="166">U52*100/$Y52</f>
        <v>0</v>
      </c>
      <c r="AK52" s="62">
        <f t="shared" ref="AK52:AK90" si="167">V52*100/$Y52</f>
        <v>0.78116531625995822</v>
      </c>
      <c r="AL52" s="62">
        <f t="shared" ref="AL52:AL90" si="168">W52*100/$Y52</f>
        <v>0.48307855131232175</v>
      </c>
      <c r="AM52" s="62">
        <f t="shared" ref="AM52:AM90" si="169">SUM(AA52:AL52)</f>
        <v>100</v>
      </c>
      <c r="AO52" s="62">
        <f t="shared" ref="AO52:AO90" si="170">AA52/60.085</f>
        <v>0.62924725489779176</v>
      </c>
      <c r="AP52" s="62">
        <f t="shared" ref="AP52:AP90" si="171">AB52/79.87</f>
        <v>6.940971400186222E-4</v>
      </c>
      <c r="AQ52" s="62">
        <f t="shared" ref="AQ52:AQ90" si="172">IF(AC52&gt;0,AC52/101.96,#N/A)</f>
        <v>1.5054255090485519E-2</v>
      </c>
      <c r="AR52" s="62">
        <f t="shared" ref="AR52:AR90" si="173">2*AD52/159.7</f>
        <v>0.14789575027277058</v>
      </c>
      <c r="AS52" s="62">
        <f t="shared" ref="AS52:AS90" si="174">AE52/70.94</f>
        <v>2.4484393580830287E-3</v>
      </c>
      <c r="AT52" s="62">
        <f t="shared" ref="AT52:AT90" si="175">AF52/40.3044</f>
        <v>1.1583828826638956</v>
      </c>
      <c r="AU52" s="62">
        <f t="shared" ref="AU52:AU90" si="176">AG52/56.08</f>
        <v>1.1875364317276527E-2</v>
      </c>
      <c r="AV52" s="62">
        <f t="shared" ref="AV52:AV90" si="177">IF(AH52&gt;0,2*AH52/61.98,0)</f>
        <v>0</v>
      </c>
      <c r="AW52" s="62">
        <f t="shared" ref="AW52:AW90" si="178">2*AI52/94.2</f>
        <v>0</v>
      </c>
      <c r="AX52" s="62">
        <f t="shared" ref="AX52:AX90" si="179">2*AJ52/141.94</f>
        <v>0</v>
      </c>
      <c r="AY52" s="62">
        <f t="shared" ref="AY52:AY90" si="180">2*AK52/152</f>
        <v>1.0278491003420502E-2</v>
      </c>
      <c r="AZ52" s="62">
        <f t="shared" ref="AZ52:AZ90" si="181">AL52/74.69</f>
        <v>6.4677808449902499E-3</v>
      </c>
      <c r="BB52" s="62">
        <f t="shared" ref="BB52:BB90" si="182">IF(AR52&gt;AP52,AP52,#N/A)</f>
        <v>6.940971400186222E-4</v>
      </c>
      <c r="BC52" s="62">
        <f t="shared" ref="BC52:BC90" si="183">AR52-BB52</f>
        <v>0.14720165313275196</v>
      </c>
      <c r="BD52" s="62">
        <f t="shared" ref="BD52:BD90" si="184">IF(AV52&gt;0,AV52,0)</f>
        <v>0</v>
      </c>
      <c r="BE52" s="62">
        <f t="shared" ref="BE52:BE90" si="185">AQ52-BD52</f>
        <v>1.5054255090485519E-2</v>
      </c>
      <c r="BF52" s="62">
        <f t="shared" ref="BF52:BF90" si="186">BE52/2</f>
        <v>7.5271275452427596E-3</v>
      </c>
      <c r="BG52" s="62">
        <f t="shared" ref="BG52:BG90" si="187">AU52-BF52</f>
        <v>4.3482367720337678E-3</v>
      </c>
      <c r="BH52" s="62">
        <f t="shared" ref="BH52:BH90" si="188">BC52+AS52+AT52-BG52</f>
        <v>1.3036847383826968</v>
      </c>
      <c r="BI52" s="62">
        <f t="shared" ref="BI52:BI90" si="189">AO52-2*BG52-2*BG52-2*BF52-3*BD52</f>
        <v>0.59680005271917114</v>
      </c>
      <c r="BJ52" s="62">
        <f t="shared" ref="BJ52:BJ90" si="190">BH52/BI52</f>
        <v>2.1844581488268662</v>
      </c>
      <c r="BK52" s="62">
        <f t="shared" ref="BK52:BK90" si="191">(BJ52-1)*BI52</f>
        <v>0.70688468566352558</v>
      </c>
      <c r="BL52" s="62">
        <f t="shared" ref="BL52:BL90" si="192">BI52-BK52</f>
        <v>-0.11008463294435444</v>
      </c>
      <c r="BM52" s="62">
        <f t="shared" ref="BM52:BM90" si="193">BB52+BD52+BF52+BG52+BK52+BL52</f>
        <v>0.60936951417646623</v>
      </c>
      <c r="BN52" s="62">
        <f t="shared" ref="BN52:BN90" si="194">BB52/BM52*100</f>
        <v>0.11390414582138414</v>
      </c>
      <c r="BO52" s="62">
        <f t="shared" ref="BO52:BO90" si="195">BD52/BM52*100</f>
        <v>0</v>
      </c>
      <c r="BP52" s="114">
        <f t="shared" ref="BP52:BP90" si="196">BF52/BM52*100</f>
        <v>1.2352320505260774</v>
      </c>
      <c r="BQ52" s="114">
        <f t="shared" ref="BQ52:BQ90" si="197">BG52/BM52*100</f>
        <v>0.71356322738104183</v>
      </c>
      <c r="BR52" s="114">
        <f t="shared" ref="BR52:BR90" si="198">BK52/BM52*100</f>
        <v>116.00263374167092</v>
      </c>
      <c r="BS52" s="114">
        <f t="shared" ref="BS52:BS90" si="199">BL52/BM52*100</f>
        <v>-18.065333165399412</v>
      </c>
      <c r="BU52" s="62">
        <f t="shared" ref="BU52:BU90" si="200">1.204*AA52-5.3657</f>
        <v>40.155518857882711</v>
      </c>
      <c r="BV52" s="62">
        <f t="shared" ref="BV52:BV90" si="201">AB52</f>
        <v>5.5437538573287357E-2</v>
      </c>
      <c r="BW52" s="62">
        <f t="shared" ref="BW52:BW90" si="202">0.9358*AC52-0.6044</f>
        <v>0.83198922431844036</v>
      </c>
      <c r="BX52" s="62">
        <f t="shared" ref="BX52:BX90" si="203">AD52</f>
        <v>11.809475659280729</v>
      </c>
      <c r="BY52" s="62">
        <f t="shared" ref="BY52:BY90" si="204">AE52</f>
        <v>0.17369228806241005</v>
      </c>
      <c r="BZ52" s="62">
        <f t="shared" ref="BZ52:BZ90" si="205">0.9925*AF52+0.3272</f>
        <v>46.664967603118427</v>
      </c>
      <c r="CA52" s="62">
        <f t="shared" ref="CA52:CA90" si="206">0.9664*AG52+0.0295</f>
        <v>0.6730938244341953</v>
      </c>
      <c r="CB52" s="62">
        <f t="shared" ref="CB52:CB90" si="207">AH52</f>
        <v>0</v>
      </c>
      <c r="CC52" s="62">
        <f t="shared" ref="CC52:CC90" si="208">AI52</f>
        <v>0</v>
      </c>
      <c r="CD52" s="62">
        <f t="shared" ref="CD52:CD90" si="209">AJ52</f>
        <v>0</v>
      </c>
      <c r="CE52" s="62">
        <f t="shared" ref="CE52:CE90" si="210">0.8062*AK52+0.0034</f>
        <v>0.63317547796877827</v>
      </c>
      <c r="CF52" s="62">
        <f t="shared" ref="CF52:CF90" si="211">0.7822*AL52-0.0326</f>
        <v>0.34526404283649803</v>
      </c>
      <c r="CG52" s="62">
        <f t="shared" ref="CG52:CG90" si="212">AM52</f>
        <v>100</v>
      </c>
      <c r="CI52" s="62">
        <f t="shared" ref="CI52:CI90" si="213">BU52/60.085</f>
        <v>0.66831187247870039</v>
      </c>
      <c r="CJ52" s="62">
        <f t="shared" ref="CJ52:CJ90" si="214">BV52/79.87</f>
        <v>6.940971400186222E-4</v>
      </c>
      <c r="CK52" s="62">
        <f t="shared" ref="CK52:CK90" si="215">IF(BW52&gt;0,BW52/101.96,#N/A)</f>
        <v>8.159957084331506E-3</v>
      </c>
      <c r="CL52" s="62">
        <f t="shared" ref="CL52:CL90" si="216">2*BX52/159.7</f>
        <v>0.14789575027277058</v>
      </c>
      <c r="CM52" s="62">
        <f t="shared" ref="CM52:CM90" si="217">BY52/70.94</f>
        <v>2.4484393580830287E-3</v>
      </c>
      <c r="CN52" s="62">
        <f t="shared" ref="CN52:CN90" si="218">BZ52/40.3044</f>
        <v>1.1578132313871048</v>
      </c>
      <c r="CO52" s="62">
        <f t="shared" ref="CO52:CO90" si="219">CA52/56.08</f>
        <v>1.2002386313020601E-2</v>
      </c>
      <c r="CP52" s="62">
        <f t="shared" ref="CP52:CP90" si="220">IF(CB52&gt;0,2*CB52/61.98,0)</f>
        <v>0</v>
      </c>
      <c r="CQ52" s="62">
        <f t="shared" ref="CQ52:CQ90" si="221">2*CC52/94.2</f>
        <v>0</v>
      </c>
      <c r="CR52" s="62">
        <f t="shared" ref="CR52:CR90" si="222">2*CD52/141.94</f>
        <v>0</v>
      </c>
      <c r="CS52" s="62">
        <f t="shared" ref="CS52:CS90" si="223">2*CE52/152</f>
        <v>8.3312562890628713E-3</v>
      </c>
      <c r="CT52" s="62">
        <f t="shared" ref="CT52:CT90" si="224">CF52/74.69</f>
        <v>4.6226274312022768E-3</v>
      </c>
      <c r="CV52" s="62">
        <f t="shared" ref="CV52:CV90" si="225">IF(CL52&gt;CJ52,CJ52,#N/A)</f>
        <v>6.940971400186222E-4</v>
      </c>
      <c r="CW52" s="62">
        <f t="shared" ref="CW52:CW90" si="226">CL52-CV52</f>
        <v>0.14720165313275196</v>
      </c>
      <c r="CX52" s="62">
        <f t="shared" ref="CX52:CX90" si="227">IF(CP52&gt;0,CP52,0)</f>
        <v>0</v>
      </c>
      <c r="CY52" s="62">
        <f t="shared" ref="CY52:CY90" si="228">CK52-CX52</f>
        <v>8.159957084331506E-3</v>
      </c>
      <c r="CZ52" s="62">
        <f t="shared" si="142"/>
        <v>4.079978542165753E-3</v>
      </c>
      <c r="DA52" s="62">
        <f t="shared" ref="DA52:DA90" si="229">CO52-CZ52</f>
        <v>7.9224077708548481E-3</v>
      </c>
      <c r="DB52" s="62">
        <f t="shared" ref="DB52:DB90" si="230">CW52+CM52+CN52-DA52</f>
        <v>1.299540916107085</v>
      </c>
      <c r="DC52" s="62">
        <f t="shared" ref="DC52:DC90" si="231">CI52-2*DA52-2*DA52-2*CZ52-3*CX52</f>
        <v>0.62846228431094953</v>
      </c>
      <c r="DD52" s="62">
        <f t="shared" ref="DD52:DD90" si="232">DB52/DC52</f>
        <v>2.0678105091571419</v>
      </c>
      <c r="DE52" s="62">
        <f t="shared" ref="DE52:DE90" si="233">(DD52-1)*DC52</f>
        <v>0.67107863179613547</v>
      </c>
      <c r="DF52" s="62">
        <f t="shared" ref="DF52:DF90" si="234">DC52-DE52</f>
        <v>-4.2616347485185946E-2</v>
      </c>
      <c r="DG52" s="62">
        <f t="shared" ref="DG52:DG90" si="235">CV52+CX52+CZ52+DA52+DE52+DF52</f>
        <v>0.64115876776398872</v>
      </c>
      <c r="DH52" s="62">
        <f t="shared" ref="DH52:DH90" si="236">CV52/DG52*100</f>
        <v>0.10825667134511061</v>
      </c>
      <c r="DI52" s="62">
        <f t="shared" ref="DI52:DI90" si="237">CX52/DG52*100</f>
        <v>0</v>
      </c>
      <c r="DJ52" s="113">
        <f t="shared" ref="DJ52:DJ90" si="238">CZ52/DG52*100</f>
        <v>0.63634449800858028</v>
      </c>
      <c r="DK52" s="113">
        <f t="shared" ref="DK52:DK90" si="239">DA52/DG52*100</f>
        <v>1.2356389975737017</v>
      </c>
      <c r="DL52" s="113">
        <f t="shared" ref="DL52:DL90" si="240">DE52/DG52*100</f>
        <v>104.66652965481403</v>
      </c>
      <c r="DM52" s="113">
        <f t="shared" ref="DM52:DM90" si="241">DF52/DG52*100</f>
        <v>-6.6467698217414179</v>
      </c>
      <c r="DN52" s="113"/>
      <c r="DO52" s="113">
        <f t="shared" ref="DO52:DO90" si="242">DJ52</f>
        <v>0.63634449800858028</v>
      </c>
      <c r="DP52" s="113">
        <f t="shared" ref="DP52:DP90" si="243">DK52+DJ52</f>
        <v>1.8719834955822821</v>
      </c>
      <c r="DQ52" s="113">
        <f t="shared" ref="DQ52:DQ90" si="244">DL52-2*DJ52</f>
        <v>103.39384065879686</v>
      </c>
      <c r="DR52" s="114">
        <f t="shared" ref="DR52:DR90" si="245">DM52+DJ52</f>
        <v>-6.0104253237328376</v>
      </c>
    </row>
    <row r="53" spans="1:122" x14ac:dyDescent="0.25">
      <c r="A53" s="78">
        <f t="shared" si="2"/>
        <v>40</v>
      </c>
      <c r="B53" s="82" t="str">
        <f t="shared" si="3"/>
        <v>40 semi MnO</v>
      </c>
      <c r="C53" s="13" t="s">
        <v>9</v>
      </c>
      <c r="D53" s="5">
        <v>0.16220000000000001</v>
      </c>
      <c r="E53" s="6">
        <f t="shared" si="95"/>
        <v>0.139492</v>
      </c>
      <c r="F53" s="80" t="str">
        <f t="shared" si="92"/>
        <v>40 Quant MgO</v>
      </c>
      <c r="G53" s="13" t="s">
        <v>3</v>
      </c>
      <c r="H53" s="5">
        <v>47.009</v>
      </c>
      <c r="I53" s="6">
        <f t="shared" si="96"/>
        <v>40.42774</v>
      </c>
      <c r="K53" s="62">
        <v>30</v>
      </c>
      <c r="L53" s="62">
        <v>36.619999999999997</v>
      </c>
      <c r="M53"/>
      <c r="N53" s="62">
        <v>1.1359999999999999</v>
      </c>
      <c r="O53" s="62">
        <v>14.47</v>
      </c>
      <c r="P53" s="62">
        <v>0.2021</v>
      </c>
      <c r="Q53" s="62">
        <v>45.96</v>
      </c>
      <c r="R53" s="62">
        <v>0.1661</v>
      </c>
      <c r="S53"/>
      <c r="T53"/>
      <c r="U53"/>
      <c r="V53" s="62">
        <v>0.97599999999999998</v>
      </c>
      <c r="W53" s="62">
        <v>0.46739999999999998</v>
      </c>
      <c r="X53" s="62">
        <v>17</v>
      </c>
      <c r="Y53" s="62">
        <f t="shared" si="156"/>
        <v>99.997600000000006</v>
      </c>
      <c r="AA53" s="62">
        <f t="shared" si="157"/>
        <v>36.620878901093619</v>
      </c>
      <c r="AB53" s="62">
        <f t="shared" si="158"/>
        <v>0</v>
      </c>
      <c r="AC53" s="62">
        <f t="shared" si="159"/>
        <v>1.1360272646543517</v>
      </c>
      <c r="AD53" s="62">
        <f t="shared" si="160"/>
        <v>14.470347288334919</v>
      </c>
      <c r="AE53" s="62">
        <f t="shared" si="161"/>
        <v>0.20210485051641239</v>
      </c>
      <c r="AF53" s="62">
        <f t="shared" si="162"/>
        <v>45.961103066473591</v>
      </c>
      <c r="AG53" s="62">
        <f t="shared" si="163"/>
        <v>0.16610398649567587</v>
      </c>
      <c r="AH53" s="62">
        <f t="shared" si="164"/>
        <v>0</v>
      </c>
      <c r="AI53" s="62">
        <f t="shared" si="165"/>
        <v>0</v>
      </c>
      <c r="AJ53" s="62">
        <f t="shared" si="166"/>
        <v>0</v>
      </c>
      <c r="AK53" s="62">
        <f t="shared" si="167"/>
        <v>0.97602342456218938</v>
      </c>
      <c r="AL53" s="62">
        <f t="shared" si="168"/>
        <v>0.46741121786922879</v>
      </c>
      <c r="AM53" s="62">
        <f t="shared" si="169"/>
        <v>99.999999999999972</v>
      </c>
      <c r="AO53" s="62">
        <f t="shared" si="170"/>
        <v>0.60948454524579543</v>
      </c>
      <c r="AP53" s="62">
        <f t="shared" si="171"/>
        <v>0</v>
      </c>
      <c r="AQ53" s="62">
        <f t="shared" si="172"/>
        <v>1.1141891571737464E-2</v>
      </c>
      <c r="AR53" s="62">
        <f t="shared" si="173"/>
        <v>0.18121912696725009</v>
      </c>
      <c r="AS53" s="62">
        <f t="shared" si="174"/>
        <v>2.8489547577729406E-3</v>
      </c>
      <c r="AT53" s="62">
        <f t="shared" si="175"/>
        <v>1.1403495168386972</v>
      </c>
      <c r="AU53" s="62">
        <f t="shared" si="176"/>
        <v>2.961911314116902E-3</v>
      </c>
      <c r="AV53" s="62">
        <f t="shared" si="177"/>
        <v>0</v>
      </c>
      <c r="AW53" s="62">
        <f t="shared" si="178"/>
        <v>0</v>
      </c>
      <c r="AX53" s="62">
        <f t="shared" si="179"/>
        <v>0</v>
      </c>
      <c r="AY53" s="62">
        <f t="shared" si="180"/>
        <v>1.2842413481081439E-2</v>
      </c>
      <c r="AZ53" s="62">
        <f t="shared" si="181"/>
        <v>6.2580160378796195E-3</v>
      </c>
      <c r="BB53" s="62">
        <f t="shared" si="182"/>
        <v>0</v>
      </c>
      <c r="BC53" s="62">
        <f t="shared" si="183"/>
        <v>0.18121912696725009</v>
      </c>
      <c r="BD53" s="62">
        <f t="shared" si="184"/>
        <v>0</v>
      </c>
      <c r="BE53" s="62">
        <f t="shared" si="185"/>
        <v>1.1141891571737464E-2</v>
      </c>
      <c r="BF53" s="62">
        <f t="shared" si="186"/>
        <v>5.570945785868732E-3</v>
      </c>
      <c r="BG53" s="62">
        <f t="shared" si="187"/>
        <v>-2.60903447175183E-3</v>
      </c>
      <c r="BH53" s="62">
        <f t="shared" si="188"/>
        <v>1.3270266330354721</v>
      </c>
      <c r="BI53" s="62">
        <f t="shared" si="189"/>
        <v>0.60877879156106518</v>
      </c>
      <c r="BJ53" s="62">
        <f t="shared" si="190"/>
        <v>2.1798174500012313</v>
      </c>
      <c r="BK53" s="62">
        <f t="shared" si="191"/>
        <v>0.71824784147440701</v>
      </c>
      <c r="BL53" s="62">
        <f t="shared" si="192"/>
        <v>-0.10946904991334183</v>
      </c>
      <c r="BM53" s="62">
        <f t="shared" si="193"/>
        <v>0.61174070287518212</v>
      </c>
      <c r="BN53" s="62">
        <f t="shared" si="194"/>
        <v>0</v>
      </c>
      <c r="BO53" s="62">
        <f t="shared" si="195"/>
        <v>0</v>
      </c>
      <c r="BP53" s="114">
        <f t="shared" si="196"/>
        <v>0.91067109964814807</v>
      </c>
      <c r="BQ53" s="114">
        <f t="shared" si="197"/>
        <v>-0.42649352241715555</v>
      </c>
      <c r="BR53" s="114">
        <f t="shared" si="198"/>
        <v>117.41050384560667</v>
      </c>
      <c r="BS53" s="114">
        <f t="shared" si="199"/>
        <v>-17.894681422837674</v>
      </c>
      <c r="BU53" s="62">
        <f t="shared" si="200"/>
        <v>38.725838196916712</v>
      </c>
      <c r="BV53" s="62">
        <f t="shared" si="201"/>
        <v>0</v>
      </c>
      <c r="BW53" s="62">
        <f t="shared" si="202"/>
        <v>0.45869431426354224</v>
      </c>
      <c r="BX53" s="62">
        <f t="shared" si="203"/>
        <v>14.470347288334919</v>
      </c>
      <c r="BY53" s="62">
        <f t="shared" si="204"/>
        <v>0.20210485051641239</v>
      </c>
      <c r="BZ53" s="62">
        <f t="shared" si="205"/>
        <v>45.943594793475036</v>
      </c>
      <c r="CA53" s="62">
        <f t="shared" si="206"/>
        <v>0.19002289254942117</v>
      </c>
      <c r="CB53" s="62">
        <f t="shared" si="207"/>
        <v>0</v>
      </c>
      <c r="CC53" s="62">
        <f t="shared" si="208"/>
        <v>0</v>
      </c>
      <c r="CD53" s="62">
        <f t="shared" si="209"/>
        <v>0</v>
      </c>
      <c r="CE53" s="62">
        <f t="shared" si="210"/>
        <v>0.79027008488203709</v>
      </c>
      <c r="CF53" s="62">
        <f t="shared" si="211"/>
        <v>0.33300905461731073</v>
      </c>
      <c r="CG53" s="62">
        <f t="shared" si="212"/>
        <v>99.999999999999972</v>
      </c>
      <c r="CI53" s="62">
        <f t="shared" si="213"/>
        <v>0.64451757005769683</v>
      </c>
      <c r="CJ53" s="62">
        <f t="shared" si="214"/>
        <v>0</v>
      </c>
      <c r="CK53" s="62">
        <f t="shared" si="215"/>
        <v>4.4987673034870756E-3</v>
      </c>
      <c r="CL53" s="62">
        <f t="shared" si="216"/>
        <v>0.18121912696725009</v>
      </c>
      <c r="CM53" s="62">
        <f t="shared" si="217"/>
        <v>2.8489547577729406E-3</v>
      </c>
      <c r="CN53" s="62">
        <f t="shared" si="218"/>
        <v>1.1399151158055953</v>
      </c>
      <c r="CO53" s="62">
        <f t="shared" si="219"/>
        <v>3.3884253307671394E-3</v>
      </c>
      <c r="CP53" s="62">
        <f t="shared" si="220"/>
        <v>0</v>
      </c>
      <c r="CQ53" s="62">
        <f t="shared" si="221"/>
        <v>0</v>
      </c>
      <c r="CR53" s="62">
        <f t="shared" si="222"/>
        <v>0</v>
      </c>
      <c r="CS53" s="62">
        <f t="shared" si="223"/>
        <v>1.039829059055312E-2</v>
      </c>
      <c r="CT53" s="62">
        <f t="shared" si="224"/>
        <v>4.4585493990803417E-3</v>
      </c>
      <c r="CV53" s="62">
        <f t="shared" si="225"/>
        <v>0</v>
      </c>
      <c r="CW53" s="62">
        <f t="shared" si="226"/>
        <v>0.18121912696725009</v>
      </c>
      <c r="CX53" s="62">
        <f t="shared" si="227"/>
        <v>0</v>
      </c>
      <c r="CY53" s="62">
        <f t="shared" si="228"/>
        <v>4.4987673034870756E-3</v>
      </c>
      <c r="CZ53" s="62">
        <f t="shared" si="142"/>
        <v>2.2493836517435378E-3</v>
      </c>
      <c r="DA53" s="62">
        <f t="shared" si="229"/>
        <v>1.1390416790236016E-3</v>
      </c>
      <c r="DB53" s="62">
        <f t="shared" si="230"/>
        <v>1.3228441558515949</v>
      </c>
      <c r="DC53" s="62">
        <f t="shared" si="231"/>
        <v>0.63546263603811526</v>
      </c>
      <c r="DD53" s="62">
        <f t="shared" si="232"/>
        <v>2.0817024964662916</v>
      </c>
      <c r="DE53" s="62">
        <f t="shared" si="233"/>
        <v>0.68738151981347972</v>
      </c>
      <c r="DF53" s="62">
        <f t="shared" si="234"/>
        <v>-5.1918883775364466E-2</v>
      </c>
      <c r="DG53" s="62">
        <f t="shared" si="235"/>
        <v>0.63885106136888237</v>
      </c>
      <c r="DH53" s="62">
        <f t="shared" si="236"/>
        <v>0</v>
      </c>
      <c r="DI53" s="62">
        <f t="shared" si="237"/>
        <v>0</v>
      </c>
      <c r="DJ53" s="113">
        <f t="shared" si="238"/>
        <v>0.35209828828079687</v>
      </c>
      <c r="DK53" s="113">
        <f t="shared" si="239"/>
        <v>0.17829534110547585</v>
      </c>
      <c r="DL53" s="113">
        <f t="shared" si="240"/>
        <v>107.5965215336122</v>
      </c>
      <c r="DM53" s="113">
        <f t="shared" si="241"/>
        <v>-8.1269151629984862</v>
      </c>
      <c r="DN53" s="113"/>
      <c r="DO53" s="113">
        <f t="shared" si="242"/>
        <v>0.35209828828079687</v>
      </c>
      <c r="DP53" s="113">
        <f t="shared" si="243"/>
        <v>0.53039362938627277</v>
      </c>
      <c r="DQ53" s="113">
        <f t="shared" si="244"/>
        <v>106.8923249570506</v>
      </c>
      <c r="DR53" s="114">
        <f t="shared" si="245"/>
        <v>-7.7748168747176889</v>
      </c>
    </row>
    <row r="54" spans="1:122" x14ac:dyDescent="0.25">
      <c r="A54" s="78">
        <f t="shared" si="2"/>
        <v>40</v>
      </c>
      <c r="B54" s="82" t="str">
        <f t="shared" si="3"/>
        <v>40 semi Fe2O3</v>
      </c>
      <c r="C54" s="13" t="s">
        <v>10</v>
      </c>
      <c r="D54" s="5">
        <v>12.25</v>
      </c>
      <c r="E54" s="6">
        <f t="shared" si="95"/>
        <v>10.535</v>
      </c>
      <c r="F54" s="80" t="str">
        <f t="shared" si="92"/>
        <v>40 Quant CaO</v>
      </c>
      <c r="G54" s="13" t="s">
        <v>6</v>
      </c>
      <c r="H54" s="5">
        <v>0.22800000000000001</v>
      </c>
      <c r="I54" s="6">
        <f t="shared" si="96"/>
        <v>0.19608</v>
      </c>
      <c r="K54" s="62">
        <v>40</v>
      </c>
      <c r="L54" s="62">
        <v>37.24</v>
      </c>
      <c r="M54"/>
      <c r="N54" s="62">
        <v>1.8919999999999999</v>
      </c>
      <c r="O54" s="62">
        <v>12.25</v>
      </c>
      <c r="P54" s="62">
        <v>0.16220000000000001</v>
      </c>
      <c r="Q54" s="62">
        <v>44.8</v>
      </c>
      <c r="R54" s="62">
        <v>0.25779999999999997</v>
      </c>
      <c r="S54"/>
      <c r="T54"/>
      <c r="U54"/>
      <c r="V54" s="62">
        <v>2.8370000000000002</v>
      </c>
      <c r="W54" s="62">
        <v>0.56169999999999998</v>
      </c>
      <c r="X54" s="62">
        <v>14</v>
      </c>
      <c r="Y54" s="62">
        <f t="shared" si="156"/>
        <v>100.00070000000001</v>
      </c>
      <c r="AA54" s="62">
        <f t="shared" si="157"/>
        <v>37.239739321824743</v>
      </c>
      <c r="AB54" s="62">
        <f t="shared" si="158"/>
        <v>0</v>
      </c>
      <c r="AC54" s="62">
        <f t="shared" si="159"/>
        <v>1.8919867560927071</v>
      </c>
      <c r="AD54" s="62">
        <f t="shared" si="160"/>
        <v>12.249914250600245</v>
      </c>
      <c r="AE54" s="62">
        <f t="shared" si="161"/>
        <v>0.16219886460794775</v>
      </c>
      <c r="AF54" s="62">
        <f t="shared" si="162"/>
        <v>44.799686402195178</v>
      </c>
      <c r="AG54" s="62">
        <f t="shared" si="163"/>
        <v>0.25779819541263205</v>
      </c>
      <c r="AH54" s="62">
        <f t="shared" si="164"/>
        <v>0</v>
      </c>
      <c r="AI54" s="62">
        <f t="shared" si="165"/>
        <v>0</v>
      </c>
      <c r="AJ54" s="62">
        <f t="shared" si="166"/>
        <v>0</v>
      </c>
      <c r="AK54" s="62">
        <f t="shared" si="167"/>
        <v>2.8369801411390121</v>
      </c>
      <c r="AL54" s="62">
        <f t="shared" si="168"/>
        <v>0.56169606812752304</v>
      </c>
      <c r="AM54" s="62">
        <f t="shared" si="169"/>
        <v>99.999999999999972</v>
      </c>
      <c r="AO54" s="62">
        <f t="shared" si="170"/>
        <v>0.61978429428018211</v>
      </c>
      <c r="AP54" s="62">
        <f t="shared" si="171"/>
        <v>0</v>
      </c>
      <c r="AQ54" s="62">
        <f t="shared" si="172"/>
        <v>1.8556166693729965E-2</v>
      </c>
      <c r="AR54" s="62">
        <f t="shared" si="173"/>
        <v>0.15341157483531931</v>
      </c>
      <c r="AS54" s="62">
        <f t="shared" si="174"/>
        <v>2.2864232394692379E-3</v>
      </c>
      <c r="AT54" s="62">
        <f t="shared" si="175"/>
        <v>1.1115333909497518</v>
      </c>
      <c r="AU54" s="62">
        <f t="shared" si="176"/>
        <v>4.5969721007958642E-3</v>
      </c>
      <c r="AV54" s="62">
        <f t="shared" si="177"/>
        <v>0</v>
      </c>
      <c r="AW54" s="62">
        <f t="shared" si="178"/>
        <v>0</v>
      </c>
      <c r="AX54" s="62">
        <f t="shared" si="179"/>
        <v>0</v>
      </c>
      <c r="AY54" s="62">
        <f t="shared" si="180"/>
        <v>3.7328686067618577E-2</v>
      </c>
      <c r="AZ54" s="62">
        <f t="shared" si="181"/>
        <v>7.5203650840477048E-3</v>
      </c>
      <c r="BB54" s="62">
        <f t="shared" si="182"/>
        <v>0</v>
      </c>
      <c r="BC54" s="62">
        <f t="shared" si="183"/>
        <v>0.15341157483531931</v>
      </c>
      <c r="BD54" s="62">
        <f t="shared" si="184"/>
        <v>0</v>
      </c>
      <c r="BE54" s="62">
        <f t="shared" si="185"/>
        <v>1.8556166693729965E-2</v>
      </c>
      <c r="BF54" s="62">
        <f t="shared" si="186"/>
        <v>9.2780833468649824E-3</v>
      </c>
      <c r="BG54" s="62">
        <f t="shared" si="187"/>
        <v>-4.6811112460691182E-3</v>
      </c>
      <c r="BH54" s="62">
        <f t="shared" si="188"/>
        <v>1.2719125002706095</v>
      </c>
      <c r="BI54" s="62">
        <f t="shared" si="189"/>
        <v>0.61995257257072867</v>
      </c>
      <c r="BJ54" s="62">
        <f t="shared" si="190"/>
        <v>2.051628715720025</v>
      </c>
      <c r="BK54" s="62">
        <f t="shared" si="191"/>
        <v>0.65195992769988098</v>
      </c>
      <c r="BL54" s="62">
        <f t="shared" si="192"/>
        <v>-3.2007355129152315E-2</v>
      </c>
      <c r="BM54" s="62">
        <f t="shared" si="193"/>
        <v>0.62454954467152457</v>
      </c>
      <c r="BN54" s="62">
        <f t="shared" si="194"/>
        <v>0</v>
      </c>
      <c r="BO54" s="62">
        <f t="shared" si="195"/>
        <v>0</v>
      </c>
      <c r="BP54" s="114">
        <f t="shared" si="196"/>
        <v>1.485564023866945</v>
      </c>
      <c r="BQ54" s="114">
        <f t="shared" si="197"/>
        <v>-0.74951799837290745</v>
      </c>
      <c r="BR54" s="114">
        <f t="shared" si="198"/>
        <v>104.38882443550138</v>
      </c>
      <c r="BS54" s="114">
        <f t="shared" si="199"/>
        <v>-5.1248704609954139</v>
      </c>
      <c r="BU54" s="62">
        <f t="shared" si="200"/>
        <v>39.470946143476993</v>
      </c>
      <c r="BV54" s="62">
        <f t="shared" si="201"/>
        <v>0</v>
      </c>
      <c r="BW54" s="62">
        <f t="shared" si="202"/>
        <v>1.1661212063515551</v>
      </c>
      <c r="BX54" s="62">
        <f t="shared" si="203"/>
        <v>12.249914250600245</v>
      </c>
      <c r="BY54" s="62">
        <f t="shared" si="204"/>
        <v>0.16219886460794775</v>
      </c>
      <c r="BZ54" s="62">
        <f t="shared" si="205"/>
        <v>44.790888754178717</v>
      </c>
      <c r="CA54" s="62">
        <f t="shared" si="206"/>
        <v>0.2786361760467676</v>
      </c>
      <c r="CB54" s="62">
        <f t="shared" si="207"/>
        <v>0</v>
      </c>
      <c r="CC54" s="62">
        <f t="shared" si="208"/>
        <v>0</v>
      </c>
      <c r="CD54" s="62">
        <f t="shared" si="209"/>
        <v>0</v>
      </c>
      <c r="CE54" s="62">
        <f t="shared" si="210"/>
        <v>2.2905733897862719</v>
      </c>
      <c r="CF54" s="62">
        <f t="shared" si="211"/>
        <v>0.4067586644893485</v>
      </c>
      <c r="CG54" s="62">
        <f t="shared" si="212"/>
        <v>99.999999999999972</v>
      </c>
      <c r="CI54" s="62">
        <f t="shared" si="213"/>
        <v>0.65691846789509845</v>
      </c>
      <c r="CJ54" s="62">
        <f t="shared" si="214"/>
        <v>0</v>
      </c>
      <c r="CK54" s="62">
        <f t="shared" si="215"/>
        <v>1.1437045962647658E-2</v>
      </c>
      <c r="CL54" s="62">
        <f t="shared" si="216"/>
        <v>0.15341157483531931</v>
      </c>
      <c r="CM54" s="62">
        <f t="shared" si="217"/>
        <v>2.2864232394692379E-3</v>
      </c>
      <c r="CN54" s="62">
        <f t="shared" si="218"/>
        <v>1.111315110860817</v>
      </c>
      <c r="CO54" s="62">
        <f t="shared" si="219"/>
        <v>4.9685480750136877E-3</v>
      </c>
      <c r="CP54" s="62">
        <f t="shared" si="220"/>
        <v>0</v>
      </c>
      <c r="CQ54" s="62">
        <f t="shared" si="221"/>
        <v>0</v>
      </c>
      <c r="CR54" s="62">
        <f t="shared" si="222"/>
        <v>0</v>
      </c>
      <c r="CS54" s="62">
        <f t="shared" si="223"/>
        <v>3.0139123549819367E-2</v>
      </c>
      <c r="CT54" s="62">
        <f t="shared" si="224"/>
        <v>5.4459588229930182E-3</v>
      </c>
      <c r="CV54" s="62">
        <f t="shared" si="225"/>
        <v>0</v>
      </c>
      <c r="CW54" s="62">
        <f t="shared" si="226"/>
        <v>0.15341157483531931</v>
      </c>
      <c r="CX54" s="62">
        <f t="shared" si="227"/>
        <v>0</v>
      </c>
      <c r="CY54" s="62">
        <f t="shared" si="228"/>
        <v>1.1437045962647658E-2</v>
      </c>
      <c r="CZ54" s="62">
        <f t="shared" si="142"/>
        <v>5.7185229813238288E-3</v>
      </c>
      <c r="DA54" s="62">
        <f t="shared" si="229"/>
        <v>-7.4997490631014112E-4</v>
      </c>
      <c r="DB54" s="62">
        <f t="shared" si="230"/>
        <v>1.2677630838419158</v>
      </c>
      <c r="DC54" s="62">
        <f t="shared" si="231"/>
        <v>0.64848132155769134</v>
      </c>
      <c r="DD54" s="62">
        <f t="shared" si="232"/>
        <v>1.954972397349352</v>
      </c>
      <c r="DE54" s="62">
        <f t="shared" si="233"/>
        <v>0.61928176228422449</v>
      </c>
      <c r="DF54" s="62">
        <f t="shared" si="234"/>
        <v>2.9199559273466846E-2</v>
      </c>
      <c r="DG54" s="62">
        <f t="shared" si="235"/>
        <v>0.65344986963270502</v>
      </c>
      <c r="DH54" s="62">
        <f t="shared" si="236"/>
        <v>0</v>
      </c>
      <c r="DI54" s="62">
        <f t="shared" si="237"/>
        <v>0</v>
      </c>
      <c r="DJ54" s="113">
        <f t="shared" si="238"/>
        <v>0.87512803155628915</v>
      </c>
      <c r="DK54" s="113">
        <f t="shared" si="239"/>
        <v>-0.11477160546863242</v>
      </c>
      <c r="DL54" s="113">
        <f t="shared" si="240"/>
        <v>94.771120335874286</v>
      </c>
      <c r="DM54" s="113">
        <f t="shared" si="241"/>
        <v>4.4685232380380624</v>
      </c>
      <c r="DN54" s="113"/>
      <c r="DO54" s="113">
        <f t="shared" si="242"/>
        <v>0.87512803155628915</v>
      </c>
      <c r="DP54" s="113">
        <f t="shared" si="243"/>
        <v>0.76035642608765674</v>
      </c>
      <c r="DQ54" s="113">
        <f t="shared" si="244"/>
        <v>93.020864272761713</v>
      </c>
      <c r="DR54" s="113">
        <f t="shared" si="245"/>
        <v>5.3436512695943517</v>
      </c>
    </row>
    <row r="55" spans="1:122" x14ac:dyDescent="0.25">
      <c r="A55" s="78">
        <f t="shared" si="2"/>
        <v>40</v>
      </c>
      <c r="B55" s="82" t="str">
        <f t="shared" si="3"/>
        <v>40 semi NiO</v>
      </c>
      <c r="C55" s="13" t="s">
        <v>11</v>
      </c>
      <c r="D55" s="5">
        <v>0.56169999999999998</v>
      </c>
      <c r="E55" s="6">
        <f t="shared" si="95"/>
        <v>0.48306199999999999</v>
      </c>
      <c r="F55" s="80" t="str">
        <f t="shared" si="92"/>
        <v>40 Quant Na2O</v>
      </c>
      <c r="G55" s="13" t="s">
        <v>26</v>
      </c>
      <c r="H55" s="5">
        <v>-7.5999999999999998E-2</v>
      </c>
      <c r="I55" s="6">
        <f t="shared" si="96"/>
        <v>-6.5360000000000001E-2</v>
      </c>
      <c r="K55" s="62">
        <v>50</v>
      </c>
      <c r="L55" s="62">
        <v>37.43</v>
      </c>
      <c r="M55"/>
      <c r="N55" s="62">
        <v>1.5680000000000001</v>
      </c>
      <c r="O55" s="62">
        <v>13.26</v>
      </c>
      <c r="P55" s="62">
        <v>0.17580000000000001</v>
      </c>
      <c r="Q55" s="62">
        <v>46.11</v>
      </c>
      <c r="R55" s="62">
        <v>0.14269999999999999</v>
      </c>
      <c r="S55"/>
      <c r="T55"/>
      <c r="U55"/>
      <c r="V55" s="62">
        <v>0.9042</v>
      </c>
      <c r="W55" s="62">
        <v>0.40639999999999998</v>
      </c>
      <c r="X55" s="62">
        <v>14</v>
      </c>
      <c r="Y55" s="62">
        <f t="shared" si="156"/>
        <v>99.997100000000017</v>
      </c>
      <c r="AA55" s="62">
        <f t="shared" si="157"/>
        <v>37.431085501479537</v>
      </c>
      <c r="AB55" s="62">
        <f t="shared" si="158"/>
        <v>0</v>
      </c>
      <c r="AC55" s="62">
        <f t="shared" si="159"/>
        <v>1.5680454733187261</v>
      </c>
      <c r="AD55" s="62">
        <f t="shared" si="160"/>
        <v>13.260384551151981</v>
      </c>
      <c r="AE55" s="62">
        <f t="shared" si="161"/>
        <v>0.17580509834785207</v>
      </c>
      <c r="AF55" s="62">
        <f t="shared" si="162"/>
        <v>46.111337228779625</v>
      </c>
      <c r="AG55" s="62">
        <f t="shared" si="163"/>
        <v>0.14270413842001414</v>
      </c>
      <c r="AH55" s="62">
        <f t="shared" si="164"/>
        <v>0</v>
      </c>
      <c r="AI55" s="62">
        <f t="shared" si="165"/>
        <v>0</v>
      </c>
      <c r="AJ55" s="62">
        <f t="shared" si="166"/>
        <v>0</v>
      </c>
      <c r="AK55" s="62">
        <f t="shared" si="167"/>
        <v>0.90422622256045415</v>
      </c>
      <c r="AL55" s="62">
        <f t="shared" si="168"/>
        <v>0.40641178594179223</v>
      </c>
      <c r="AM55" s="62">
        <f t="shared" si="169"/>
        <v>99.999999999999986</v>
      </c>
      <c r="AO55" s="62">
        <f t="shared" si="170"/>
        <v>0.62296888576981835</v>
      </c>
      <c r="AP55" s="62">
        <f t="shared" si="171"/>
        <v>0</v>
      </c>
      <c r="AQ55" s="62">
        <f t="shared" si="172"/>
        <v>1.5379025826978483E-2</v>
      </c>
      <c r="AR55" s="62">
        <f t="shared" si="173"/>
        <v>0.16606618097873491</v>
      </c>
      <c r="AS55" s="62">
        <f t="shared" si="174"/>
        <v>2.4782224182104888E-3</v>
      </c>
      <c r="AT55" s="62">
        <f t="shared" si="175"/>
        <v>1.1440770047136199</v>
      </c>
      <c r="AU55" s="62">
        <f t="shared" si="176"/>
        <v>2.5446529675466146E-3</v>
      </c>
      <c r="AV55" s="62">
        <f t="shared" si="177"/>
        <v>0</v>
      </c>
      <c r="AW55" s="62">
        <f t="shared" si="178"/>
        <v>0</v>
      </c>
      <c r="AX55" s="62">
        <f t="shared" si="179"/>
        <v>0</v>
      </c>
      <c r="AY55" s="62">
        <f t="shared" si="180"/>
        <v>1.1897713454742817E-2</v>
      </c>
      <c r="AZ55" s="62">
        <f t="shared" si="181"/>
        <v>5.441314579485771E-3</v>
      </c>
      <c r="BB55" s="62">
        <f t="shared" si="182"/>
        <v>0</v>
      </c>
      <c r="BC55" s="62">
        <f t="shared" si="183"/>
        <v>0.16606618097873491</v>
      </c>
      <c r="BD55" s="62">
        <f t="shared" si="184"/>
        <v>0</v>
      </c>
      <c r="BE55" s="62">
        <f t="shared" si="185"/>
        <v>1.5379025826978483E-2</v>
      </c>
      <c r="BF55" s="62">
        <f t="shared" si="186"/>
        <v>7.6895129134892416E-3</v>
      </c>
      <c r="BG55" s="62">
        <f t="shared" si="187"/>
        <v>-5.1448599459426271E-3</v>
      </c>
      <c r="BH55" s="62">
        <f t="shared" si="188"/>
        <v>1.3177662680565081</v>
      </c>
      <c r="BI55" s="62">
        <f t="shared" si="189"/>
        <v>0.62816929972661029</v>
      </c>
      <c r="BJ55" s="62">
        <f t="shared" si="190"/>
        <v>2.0977883965835673</v>
      </c>
      <c r="BK55" s="62">
        <f t="shared" si="191"/>
        <v>0.68959696832989781</v>
      </c>
      <c r="BL55" s="62">
        <f t="shared" si="192"/>
        <v>-6.1427668603287522E-2</v>
      </c>
      <c r="BM55" s="62">
        <f t="shared" si="193"/>
        <v>0.63071395269415687</v>
      </c>
      <c r="BN55" s="62">
        <f t="shared" si="194"/>
        <v>0</v>
      </c>
      <c r="BO55" s="62">
        <f t="shared" si="195"/>
        <v>0</v>
      </c>
      <c r="BP55" s="114">
        <f t="shared" si="196"/>
        <v>1.2191759641027013</v>
      </c>
      <c r="BQ55" s="114">
        <f t="shared" si="197"/>
        <v>-0.81572001443219244</v>
      </c>
      <c r="BR55" s="114">
        <f t="shared" si="198"/>
        <v>109.33593039827585</v>
      </c>
      <c r="BS55" s="114">
        <f t="shared" si="199"/>
        <v>-9.7393863479463505</v>
      </c>
      <c r="BU55" s="62">
        <f t="shared" si="200"/>
        <v>39.701326943781353</v>
      </c>
      <c r="BV55" s="62">
        <f t="shared" si="201"/>
        <v>0</v>
      </c>
      <c r="BW55" s="62">
        <f t="shared" si="202"/>
        <v>0.86297695393166385</v>
      </c>
      <c r="BX55" s="62">
        <f t="shared" si="203"/>
        <v>13.260384551151981</v>
      </c>
      <c r="BY55" s="62">
        <f t="shared" si="204"/>
        <v>0.17580509834785207</v>
      </c>
      <c r="BZ55" s="62">
        <f t="shared" si="205"/>
        <v>46.092702199563782</v>
      </c>
      <c r="CA55" s="62">
        <f t="shared" si="206"/>
        <v>0.16740927936910166</v>
      </c>
      <c r="CB55" s="62">
        <f t="shared" si="207"/>
        <v>0</v>
      </c>
      <c r="CC55" s="62">
        <f t="shared" si="208"/>
        <v>0</v>
      </c>
      <c r="CD55" s="62">
        <f t="shared" si="209"/>
        <v>0</v>
      </c>
      <c r="CE55" s="62">
        <f t="shared" si="210"/>
        <v>0.73238718062823815</v>
      </c>
      <c r="CF55" s="62">
        <f t="shared" si="211"/>
        <v>0.28529529896366984</v>
      </c>
      <c r="CG55" s="62">
        <f t="shared" si="212"/>
        <v>99.999999999999986</v>
      </c>
      <c r="CI55" s="62">
        <f t="shared" si="213"/>
        <v>0.66075271604862029</v>
      </c>
      <c r="CJ55" s="62">
        <f t="shared" si="214"/>
        <v>0</v>
      </c>
      <c r="CK55" s="62">
        <f t="shared" si="215"/>
        <v>8.463877539541623E-3</v>
      </c>
      <c r="CL55" s="62">
        <f t="shared" si="216"/>
        <v>0.16606618097873491</v>
      </c>
      <c r="CM55" s="62">
        <f t="shared" si="217"/>
        <v>2.4782224182104888E-3</v>
      </c>
      <c r="CN55" s="62">
        <f t="shared" si="218"/>
        <v>1.1436146475214561</v>
      </c>
      <c r="CO55" s="62">
        <f t="shared" si="219"/>
        <v>2.985186864641613E-3</v>
      </c>
      <c r="CP55" s="62">
        <f t="shared" si="220"/>
        <v>0</v>
      </c>
      <c r="CQ55" s="62">
        <f t="shared" si="221"/>
        <v>0</v>
      </c>
      <c r="CR55" s="62">
        <f t="shared" si="222"/>
        <v>0</v>
      </c>
      <c r="CS55" s="62">
        <f t="shared" si="223"/>
        <v>9.6366734293189225E-3</v>
      </c>
      <c r="CT55" s="62">
        <f t="shared" si="224"/>
        <v>3.8197255183246735E-3</v>
      </c>
      <c r="CV55" s="62">
        <f t="shared" si="225"/>
        <v>0</v>
      </c>
      <c r="CW55" s="62">
        <f t="shared" si="226"/>
        <v>0.16606618097873491</v>
      </c>
      <c r="CX55" s="62">
        <f t="shared" si="227"/>
        <v>0</v>
      </c>
      <c r="CY55" s="62">
        <f t="shared" si="228"/>
        <v>8.463877539541623E-3</v>
      </c>
      <c r="CZ55" s="62">
        <f t="shared" si="142"/>
        <v>4.2319387697708115E-3</v>
      </c>
      <c r="DA55" s="62">
        <f t="shared" si="229"/>
        <v>-1.2467519051291985E-3</v>
      </c>
      <c r="DB55" s="62">
        <f t="shared" si="230"/>
        <v>1.3134058028235307</v>
      </c>
      <c r="DC55" s="62">
        <f t="shared" si="231"/>
        <v>0.65727584612959544</v>
      </c>
      <c r="DD55" s="62">
        <f t="shared" si="232"/>
        <v>1.9982566080247619</v>
      </c>
      <c r="DE55" s="62">
        <f t="shared" si="233"/>
        <v>0.65612995669393526</v>
      </c>
      <c r="DF55" s="62">
        <f t="shared" si="234"/>
        <v>1.1458894356601856E-3</v>
      </c>
      <c r="DG55" s="62">
        <f t="shared" si="235"/>
        <v>0.66026103299423711</v>
      </c>
      <c r="DH55" s="62">
        <f t="shared" si="236"/>
        <v>0</v>
      </c>
      <c r="DI55" s="62">
        <f t="shared" si="237"/>
        <v>0</v>
      </c>
      <c r="DJ55" s="113">
        <f t="shared" si="238"/>
        <v>0.64094934553070149</v>
      </c>
      <c r="DK55" s="113">
        <f t="shared" si="239"/>
        <v>-0.18882712182411657</v>
      </c>
      <c r="DL55" s="113">
        <f t="shared" si="240"/>
        <v>99.374326805026243</v>
      </c>
      <c r="DM55" s="113">
        <f t="shared" si="241"/>
        <v>0.17355097126717567</v>
      </c>
      <c r="DN55" s="113"/>
      <c r="DO55" s="113">
        <f t="shared" si="242"/>
        <v>0.64094934553070149</v>
      </c>
      <c r="DP55" s="113">
        <f t="shared" si="243"/>
        <v>0.45212222370658495</v>
      </c>
      <c r="DQ55" s="113">
        <f t="shared" si="244"/>
        <v>98.092428113964843</v>
      </c>
      <c r="DR55" s="113">
        <f t="shared" si="245"/>
        <v>0.81450031679787716</v>
      </c>
    </row>
    <row r="56" spans="1:122" x14ac:dyDescent="0.25">
      <c r="A56" s="78">
        <f t="shared" si="2"/>
        <v>40</v>
      </c>
      <c r="B56" s="82" t="str">
        <f t="shared" si="3"/>
        <v>40 semi LOI</v>
      </c>
      <c r="C56" s="4" t="s">
        <v>12</v>
      </c>
      <c r="D56" s="5">
        <v>14</v>
      </c>
      <c r="E56" s="5"/>
      <c r="F56" s="80" t="str">
        <f t="shared" si="92"/>
        <v>40 Quant K2O</v>
      </c>
      <c r="G56" s="13" t="s">
        <v>13</v>
      </c>
      <c r="H56" s="5">
        <v>2E-3</v>
      </c>
      <c r="I56" s="10">
        <f t="shared" si="96"/>
        <v>1.7200000000000002E-3</v>
      </c>
      <c r="K56" s="62">
        <v>60</v>
      </c>
      <c r="L56" s="62">
        <v>37.549999999999997</v>
      </c>
      <c r="M56"/>
      <c r="N56" s="62">
        <v>1.3440000000000001</v>
      </c>
      <c r="O56" s="62">
        <v>15.01</v>
      </c>
      <c r="P56" s="62">
        <v>0.18010000000000001</v>
      </c>
      <c r="Q56" s="62">
        <v>44.56</v>
      </c>
      <c r="R56" s="62">
        <v>0.1923</v>
      </c>
      <c r="S56"/>
      <c r="T56"/>
      <c r="U56"/>
      <c r="V56" s="62">
        <v>0.80359999999999998</v>
      </c>
      <c r="W56" s="62">
        <v>0.36670000000000003</v>
      </c>
      <c r="X56" s="62">
        <v>14</v>
      </c>
      <c r="Y56" s="62">
        <f t="shared" si="156"/>
        <v>100.00670000000001</v>
      </c>
      <c r="AA56" s="62">
        <f t="shared" si="157"/>
        <v>37.547484318550651</v>
      </c>
      <c r="AB56" s="62">
        <f t="shared" si="158"/>
        <v>0</v>
      </c>
      <c r="AC56" s="62">
        <f t="shared" si="159"/>
        <v>1.3439099580328118</v>
      </c>
      <c r="AD56" s="62">
        <f t="shared" si="160"/>
        <v>15.008994397375375</v>
      </c>
      <c r="AE56" s="62">
        <f t="shared" si="161"/>
        <v>0.18008793410841473</v>
      </c>
      <c r="AF56" s="62">
        <f t="shared" si="162"/>
        <v>44.557014680016437</v>
      </c>
      <c r="AG56" s="62">
        <f t="shared" si="163"/>
        <v>0.19228711676317686</v>
      </c>
      <c r="AH56" s="62">
        <f t="shared" si="164"/>
        <v>0</v>
      </c>
      <c r="AI56" s="62">
        <f t="shared" si="165"/>
        <v>0</v>
      </c>
      <c r="AJ56" s="62">
        <f t="shared" si="166"/>
        <v>0</v>
      </c>
      <c r="AK56" s="62">
        <f t="shared" si="167"/>
        <v>0.80354616240711862</v>
      </c>
      <c r="AL56" s="62">
        <f t="shared" si="168"/>
        <v>0.366675432746006</v>
      </c>
      <c r="AM56" s="62">
        <f t="shared" si="169"/>
        <v>99.999999999999986</v>
      </c>
      <c r="AO56" s="62">
        <f t="shared" si="170"/>
        <v>0.62490612163685866</v>
      </c>
      <c r="AP56" s="62">
        <f t="shared" si="171"/>
        <v>0</v>
      </c>
      <c r="AQ56" s="62">
        <f t="shared" si="172"/>
        <v>1.3180756748066024E-2</v>
      </c>
      <c r="AR56" s="62">
        <f t="shared" si="173"/>
        <v>0.18796486408735599</v>
      </c>
      <c r="AS56" s="62">
        <f t="shared" si="174"/>
        <v>2.5385950677814313E-3</v>
      </c>
      <c r="AT56" s="62">
        <f t="shared" si="175"/>
        <v>1.1055124175032114</v>
      </c>
      <c r="AU56" s="62">
        <f t="shared" si="176"/>
        <v>3.4288002275887457E-3</v>
      </c>
      <c r="AV56" s="62">
        <f t="shared" si="177"/>
        <v>0</v>
      </c>
      <c r="AW56" s="62">
        <f t="shared" si="178"/>
        <v>0</v>
      </c>
      <c r="AX56" s="62">
        <f t="shared" si="179"/>
        <v>0</v>
      </c>
      <c r="AY56" s="62">
        <f t="shared" si="180"/>
        <v>1.0572975821146297E-2</v>
      </c>
      <c r="AZ56" s="62">
        <f t="shared" si="181"/>
        <v>4.9092975330834922E-3</v>
      </c>
      <c r="BB56" s="62">
        <f t="shared" si="182"/>
        <v>0</v>
      </c>
      <c r="BC56" s="62">
        <f t="shared" si="183"/>
        <v>0.18796486408735599</v>
      </c>
      <c r="BD56" s="62">
        <f t="shared" si="184"/>
        <v>0</v>
      </c>
      <c r="BE56" s="62">
        <f t="shared" si="185"/>
        <v>1.3180756748066024E-2</v>
      </c>
      <c r="BF56" s="62">
        <f t="shared" si="186"/>
        <v>6.5903783740330121E-3</v>
      </c>
      <c r="BG56" s="62">
        <f t="shared" si="187"/>
        <v>-3.1615781464442664E-3</v>
      </c>
      <c r="BH56" s="62">
        <f t="shared" si="188"/>
        <v>1.299177454804793</v>
      </c>
      <c r="BI56" s="62">
        <f t="shared" si="189"/>
        <v>0.62437167747456956</v>
      </c>
      <c r="BJ56" s="62">
        <f t="shared" si="190"/>
        <v>2.0807757649412406</v>
      </c>
      <c r="BK56" s="62">
        <f t="shared" si="191"/>
        <v>0.67480577733022351</v>
      </c>
      <c r="BL56" s="62">
        <f t="shared" si="192"/>
        <v>-5.0434099855653947E-2</v>
      </c>
      <c r="BM56" s="62">
        <f t="shared" si="193"/>
        <v>0.6278004777021583</v>
      </c>
      <c r="BN56" s="62">
        <f t="shared" si="194"/>
        <v>0</v>
      </c>
      <c r="BO56" s="62">
        <f t="shared" si="195"/>
        <v>0</v>
      </c>
      <c r="BP56" s="114">
        <f t="shared" si="196"/>
        <v>1.0497568269069757</v>
      </c>
      <c r="BQ56" s="114">
        <f t="shared" si="197"/>
        <v>-0.50359600840319607</v>
      </c>
      <c r="BR56" s="114">
        <f t="shared" si="198"/>
        <v>107.4872991177247</v>
      </c>
      <c r="BS56" s="114">
        <f t="shared" si="199"/>
        <v>-8.0334599362284873</v>
      </c>
      <c r="BU56" s="62">
        <f t="shared" si="200"/>
        <v>39.841471119534987</v>
      </c>
      <c r="BV56" s="62">
        <f t="shared" si="201"/>
        <v>0</v>
      </c>
      <c r="BW56" s="62">
        <f t="shared" si="202"/>
        <v>0.65323093872710514</v>
      </c>
      <c r="BX56" s="62">
        <f t="shared" si="203"/>
        <v>15.008994397375375</v>
      </c>
      <c r="BY56" s="62">
        <f t="shared" si="204"/>
        <v>0.18008793410841473</v>
      </c>
      <c r="BZ56" s="62">
        <f t="shared" si="205"/>
        <v>44.550037069916314</v>
      </c>
      <c r="CA56" s="62">
        <f t="shared" si="206"/>
        <v>0.21532626963993412</v>
      </c>
      <c r="CB56" s="62">
        <f t="shared" si="207"/>
        <v>0</v>
      </c>
      <c r="CC56" s="62">
        <f t="shared" si="208"/>
        <v>0</v>
      </c>
      <c r="CD56" s="62">
        <f t="shared" si="209"/>
        <v>0</v>
      </c>
      <c r="CE56" s="62">
        <f t="shared" si="210"/>
        <v>0.65121891613261906</v>
      </c>
      <c r="CF56" s="62">
        <f t="shared" si="211"/>
        <v>0.2542135234939259</v>
      </c>
      <c r="CG56" s="62">
        <f t="shared" si="212"/>
        <v>99.999999999999986</v>
      </c>
      <c r="CI56" s="62">
        <f t="shared" si="213"/>
        <v>0.66308514803253704</v>
      </c>
      <c r="CJ56" s="62">
        <f t="shared" si="214"/>
        <v>0</v>
      </c>
      <c r="CK56" s="62">
        <f t="shared" si="215"/>
        <v>6.4067373354953433E-3</v>
      </c>
      <c r="CL56" s="62">
        <f t="shared" si="216"/>
        <v>0.18796486408735599</v>
      </c>
      <c r="CM56" s="62">
        <f t="shared" si="217"/>
        <v>2.5385950677814313E-3</v>
      </c>
      <c r="CN56" s="62">
        <f t="shared" si="218"/>
        <v>1.1053392947151257</v>
      </c>
      <c r="CO56" s="62">
        <f t="shared" si="219"/>
        <v>3.8396267767463288E-3</v>
      </c>
      <c r="CP56" s="62">
        <f t="shared" si="220"/>
        <v>0</v>
      </c>
      <c r="CQ56" s="62">
        <f t="shared" si="221"/>
        <v>0</v>
      </c>
      <c r="CR56" s="62">
        <f t="shared" si="222"/>
        <v>0</v>
      </c>
      <c r="CS56" s="62">
        <f t="shared" si="223"/>
        <v>8.5686699491134086E-3</v>
      </c>
      <c r="CT56" s="62">
        <f t="shared" si="224"/>
        <v>3.4035817846288113E-3</v>
      </c>
      <c r="CV56" s="62">
        <f t="shared" si="225"/>
        <v>0</v>
      </c>
      <c r="CW56" s="62">
        <f t="shared" si="226"/>
        <v>0.18796486408735599</v>
      </c>
      <c r="CX56" s="62">
        <f t="shared" si="227"/>
        <v>0</v>
      </c>
      <c r="CY56" s="62">
        <f t="shared" si="228"/>
        <v>6.4067373354953433E-3</v>
      </c>
      <c r="CZ56" s="62">
        <f t="shared" si="142"/>
        <v>3.2033686677476717E-3</v>
      </c>
      <c r="DA56" s="62">
        <f t="shared" si="229"/>
        <v>6.3625810899865711E-4</v>
      </c>
      <c r="DB56" s="62">
        <f t="shared" si="230"/>
        <v>1.2952064957612643</v>
      </c>
      <c r="DC56" s="62">
        <f t="shared" si="231"/>
        <v>0.65413337826104712</v>
      </c>
      <c r="DD56" s="62">
        <f t="shared" si="232"/>
        <v>1.980034254182917</v>
      </c>
      <c r="DE56" s="62">
        <f t="shared" si="233"/>
        <v>0.64107311750021723</v>
      </c>
      <c r="DF56" s="62">
        <f t="shared" si="234"/>
        <v>1.3060260760829889E-2</v>
      </c>
      <c r="DG56" s="62">
        <f t="shared" si="235"/>
        <v>0.65797300503779343</v>
      </c>
      <c r="DH56" s="62">
        <f t="shared" si="236"/>
        <v>0</v>
      </c>
      <c r="DI56" s="62">
        <f t="shared" si="237"/>
        <v>0</v>
      </c>
      <c r="DJ56" s="113">
        <f t="shared" si="238"/>
        <v>0.4868541176037568</v>
      </c>
      <c r="DK56" s="113">
        <f t="shared" si="239"/>
        <v>9.6699728427629181E-2</v>
      </c>
      <c r="DL56" s="113">
        <f t="shared" si="240"/>
        <v>97.431522660020747</v>
      </c>
      <c r="DM56" s="113">
        <f t="shared" si="241"/>
        <v>1.9849234939478586</v>
      </c>
      <c r="DN56" s="113"/>
      <c r="DO56" s="113">
        <f t="shared" si="242"/>
        <v>0.4868541176037568</v>
      </c>
      <c r="DP56" s="113">
        <f t="shared" si="243"/>
        <v>0.58355384603138594</v>
      </c>
      <c r="DQ56" s="113">
        <f t="shared" si="244"/>
        <v>96.457814424813236</v>
      </c>
      <c r="DR56" s="113">
        <f t="shared" si="245"/>
        <v>2.4717776115516155</v>
      </c>
    </row>
    <row r="57" spans="1:122" x14ac:dyDescent="0.25">
      <c r="A57" s="78">
        <f t="shared" si="2"/>
        <v>40</v>
      </c>
      <c r="B57" s="82" t="str">
        <f t="shared" si="3"/>
        <v xml:space="preserve">40 semi </v>
      </c>
      <c r="F57" s="80" t="str">
        <f t="shared" si="92"/>
        <v>40 Quant P2O5</v>
      </c>
      <c r="G57" s="13" t="s">
        <v>35</v>
      </c>
      <c r="H57" s="5">
        <v>4.0000000000000001E-3</v>
      </c>
      <c r="I57" s="10">
        <f t="shared" si="96"/>
        <v>3.4400000000000003E-3</v>
      </c>
      <c r="K57" s="62">
        <v>70</v>
      </c>
      <c r="L57" s="62">
        <v>36.270000000000003</v>
      </c>
      <c r="M57"/>
      <c r="N57" s="62">
        <v>1.115</v>
      </c>
      <c r="O57" s="62">
        <v>16.989999999999998</v>
      </c>
      <c r="P57" s="62">
        <v>0.1905</v>
      </c>
      <c r="Q57" s="62">
        <v>44.41</v>
      </c>
      <c r="R57" s="62">
        <v>0.18709999999999999</v>
      </c>
      <c r="S57"/>
      <c r="T57"/>
      <c r="U57"/>
      <c r="V57" s="62">
        <v>0.5091</v>
      </c>
      <c r="W57" s="62">
        <v>0.32769999999999999</v>
      </c>
      <c r="X57" s="62">
        <v>14</v>
      </c>
      <c r="Y57" s="62">
        <f t="shared" si="156"/>
        <v>99.999399999999994</v>
      </c>
      <c r="AA57" s="62">
        <f t="shared" si="157"/>
        <v>36.270217621305733</v>
      </c>
      <c r="AB57" s="62">
        <f t="shared" si="158"/>
        <v>0</v>
      </c>
      <c r="AC57" s="62">
        <f t="shared" si="159"/>
        <v>1.1150066900401403</v>
      </c>
      <c r="AD57" s="62">
        <f t="shared" si="160"/>
        <v>16.990101940611641</v>
      </c>
      <c r="AE57" s="62">
        <f t="shared" si="161"/>
        <v>0.19050114300685805</v>
      </c>
      <c r="AF57" s="62">
        <f t="shared" si="162"/>
        <v>44.410266461598773</v>
      </c>
      <c r="AG57" s="62">
        <f t="shared" si="163"/>
        <v>0.18710112260673561</v>
      </c>
      <c r="AH57" s="62">
        <f t="shared" si="164"/>
        <v>0</v>
      </c>
      <c r="AI57" s="62">
        <f t="shared" si="165"/>
        <v>0</v>
      </c>
      <c r="AJ57" s="62">
        <f t="shared" si="166"/>
        <v>0</v>
      </c>
      <c r="AK57" s="62">
        <f t="shared" si="167"/>
        <v>0.50910305461832772</v>
      </c>
      <c r="AL57" s="62">
        <f t="shared" si="168"/>
        <v>0.32770196621179726</v>
      </c>
      <c r="AM57" s="62">
        <f t="shared" si="169"/>
        <v>100</v>
      </c>
      <c r="AO57" s="62">
        <f t="shared" si="170"/>
        <v>0.60364845837240133</v>
      </c>
      <c r="AP57" s="62">
        <f t="shared" si="171"/>
        <v>0</v>
      </c>
      <c r="AQ57" s="62">
        <f t="shared" si="172"/>
        <v>1.0935726657906437E-2</v>
      </c>
      <c r="AR57" s="62">
        <f t="shared" si="173"/>
        <v>0.21277522780978889</v>
      </c>
      <c r="AS57" s="62">
        <f t="shared" si="174"/>
        <v>2.6853840288533701E-3</v>
      </c>
      <c r="AT57" s="62">
        <f t="shared" si="175"/>
        <v>1.1018714200335142</v>
      </c>
      <c r="AU57" s="62">
        <f t="shared" si="176"/>
        <v>3.3363252961258133E-3</v>
      </c>
      <c r="AV57" s="62">
        <f t="shared" si="177"/>
        <v>0</v>
      </c>
      <c r="AW57" s="62">
        <f t="shared" si="178"/>
        <v>0</v>
      </c>
      <c r="AX57" s="62">
        <f t="shared" si="179"/>
        <v>0</v>
      </c>
      <c r="AY57" s="62">
        <f t="shared" si="180"/>
        <v>6.6987244028727331E-3</v>
      </c>
      <c r="AZ57" s="62">
        <f t="shared" si="181"/>
        <v>4.3874945268683524E-3</v>
      </c>
      <c r="BB57" s="62">
        <f t="shared" si="182"/>
        <v>0</v>
      </c>
      <c r="BC57" s="62">
        <f t="shared" si="183"/>
        <v>0.21277522780978889</v>
      </c>
      <c r="BD57" s="62">
        <f t="shared" si="184"/>
        <v>0</v>
      </c>
      <c r="BE57" s="62">
        <f t="shared" si="185"/>
        <v>1.0935726657906437E-2</v>
      </c>
      <c r="BF57" s="62">
        <f t="shared" si="186"/>
        <v>5.4678633289532187E-3</v>
      </c>
      <c r="BG57" s="62">
        <f t="shared" si="187"/>
        <v>-2.1315380328274054E-3</v>
      </c>
      <c r="BH57" s="62">
        <f t="shared" si="188"/>
        <v>1.3194635699049839</v>
      </c>
      <c r="BI57" s="62">
        <f t="shared" si="189"/>
        <v>0.60123888384580448</v>
      </c>
      <c r="BJ57" s="62">
        <f t="shared" si="190"/>
        <v>2.1945745781860935</v>
      </c>
      <c r="BK57" s="62">
        <f t="shared" si="191"/>
        <v>0.71822468605917955</v>
      </c>
      <c r="BL57" s="62">
        <f t="shared" si="192"/>
        <v>-0.11698580221337507</v>
      </c>
      <c r="BM57" s="62">
        <f t="shared" si="193"/>
        <v>0.6045752091419303</v>
      </c>
      <c r="BN57" s="62">
        <f t="shared" si="194"/>
        <v>0</v>
      </c>
      <c r="BO57" s="62">
        <f t="shared" si="195"/>
        <v>0</v>
      </c>
      <c r="BP57" s="114">
        <f t="shared" si="196"/>
        <v>0.90441408219727082</v>
      </c>
      <c r="BQ57" s="114">
        <f t="shared" si="197"/>
        <v>-0.35256788578094089</v>
      </c>
      <c r="BR57" s="114">
        <f t="shared" si="198"/>
        <v>118.79823638130172</v>
      </c>
      <c r="BS57" s="114">
        <f t="shared" si="199"/>
        <v>-19.350082577718041</v>
      </c>
      <c r="BU57" s="62">
        <f t="shared" si="200"/>
        <v>38.303642016052095</v>
      </c>
      <c r="BV57" s="62">
        <f t="shared" si="201"/>
        <v>0</v>
      </c>
      <c r="BW57" s="62">
        <f t="shared" si="202"/>
        <v>0.4390232605395632</v>
      </c>
      <c r="BX57" s="62">
        <f t="shared" si="203"/>
        <v>16.990101940611641</v>
      </c>
      <c r="BY57" s="62">
        <f t="shared" si="204"/>
        <v>0.19050114300685805</v>
      </c>
      <c r="BZ57" s="62">
        <f t="shared" si="205"/>
        <v>44.404389463136781</v>
      </c>
      <c r="CA57" s="62">
        <f t="shared" si="206"/>
        <v>0.2103145248871493</v>
      </c>
      <c r="CB57" s="62">
        <f t="shared" si="207"/>
        <v>0</v>
      </c>
      <c r="CC57" s="62">
        <f t="shared" si="208"/>
        <v>0</v>
      </c>
      <c r="CD57" s="62">
        <f t="shared" si="209"/>
        <v>0</v>
      </c>
      <c r="CE57" s="62">
        <f t="shared" si="210"/>
        <v>0.41383888263329582</v>
      </c>
      <c r="CF57" s="62">
        <f t="shared" si="211"/>
        <v>0.22372847797086784</v>
      </c>
      <c r="CG57" s="62">
        <f t="shared" si="212"/>
        <v>100</v>
      </c>
      <c r="CI57" s="62">
        <f t="shared" si="213"/>
        <v>0.63749092146213027</v>
      </c>
      <c r="CJ57" s="62">
        <f t="shared" si="214"/>
        <v>0</v>
      </c>
      <c r="CK57" s="62">
        <f t="shared" si="215"/>
        <v>4.3058381771240014E-3</v>
      </c>
      <c r="CL57" s="62">
        <f t="shared" si="216"/>
        <v>0.21277522780978889</v>
      </c>
      <c r="CM57" s="62">
        <f t="shared" si="217"/>
        <v>2.6853840288533701E-3</v>
      </c>
      <c r="CN57" s="62">
        <f t="shared" si="218"/>
        <v>1.1017256047264512</v>
      </c>
      <c r="CO57" s="62">
        <f t="shared" si="219"/>
        <v>3.7502590029805513E-3</v>
      </c>
      <c r="CP57" s="62">
        <f t="shared" si="220"/>
        <v>0</v>
      </c>
      <c r="CQ57" s="62">
        <f t="shared" si="221"/>
        <v>0</v>
      </c>
      <c r="CR57" s="62">
        <f t="shared" si="222"/>
        <v>0</v>
      </c>
      <c r="CS57" s="62">
        <f t="shared" si="223"/>
        <v>5.4452484557012612E-3</v>
      </c>
      <c r="CT57" s="62">
        <f t="shared" si="224"/>
        <v>2.9954274731673297E-3</v>
      </c>
      <c r="CV57" s="62">
        <f t="shared" si="225"/>
        <v>0</v>
      </c>
      <c r="CW57" s="62">
        <f t="shared" si="226"/>
        <v>0.21277522780978889</v>
      </c>
      <c r="CX57" s="62">
        <f t="shared" si="227"/>
        <v>0</v>
      </c>
      <c r="CY57" s="62">
        <f t="shared" si="228"/>
        <v>4.3058381771240014E-3</v>
      </c>
      <c r="CZ57" s="62">
        <f t="shared" si="142"/>
        <v>2.1529190885620007E-3</v>
      </c>
      <c r="DA57" s="62">
        <f t="shared" si="229"/>
        <v>1.5973399144185506E-3</v>
      </c>
      <c r="DB57" s="62">
        <f t="shared" si="230"/>
        <v>1.3155888766506749</v>
      </c>
      <c r="DC57" s="62">
        <f t="shared" si="231"/>
        <v>0.62679572362733194</v>
      </c>
      <c r="DD57" s="62">
        <f t="shared" si="232"/>
        <v>2.0989116981162947</v>
      </c>
      <c r="DE57" s="62">
        <f t="shared" si="233"/>
        <v>0.6887931530233431</v>
      </c>
      <c r="DF57" s="62">
        <f t="shared" si="234"/>
        <v>-6.1997429396011161E-2</v>
      </c>
      <c r="DG57" s="62">
        <f t="shared" si="235"/>
        <v>0.63054598263031247</v>
      </c>
      <c r="DH57" s="62">
        <f t="shared" si="236"/>
        <v>0</v>
      </c>
      <c r="DI57" s="62">
        <f t="shared" si="237"/>
        <v>0</v>
      </c>
      <c r="DJ57" s="113">
        <f t="shared" si="238"/>
        <v>0.341437285760054</v>
      </c>
      <c r="DK57" s="113">
        <f t="shared" si="239"/>
        <v>0.2533264755339924</v>
      </c>
      <c r="DL57" s="113">
        <f t="shared" si="240"/>
        <v>109.23757695672779</v>
      </c>
      <c r="DM57" s="113">
        <f t="shared" si="241"/>
        <v>-9.8323407180218449</v>
      </c>
      <c r="DN57" s="113"/>
      <c r="DO57" s="113">
        <f t="shared" si="242"/>
        <v>0.341437285760054</v>
      </c>
      <c r="DP57" s="113">
        <f t="shared" si="243"/>
        <v>0.5947637612940464</v>
      </c>
      <c r="DQ57" s="113">
        <f t="shared" si="244"/>
        <v>108.55470238520769</v>
      </c>
      <c r="DR57" s="114">
        <f t="shared" si="245"/>
        <v>-9.4909034322617902</v>
      </c>
    </row>
    <row r="58" spans="1:122" x14ac:dyDescent="0.25">
      <c r="A58" s="78">
        <f t="shared" si="2"/>
        <v>40</v>
      </c>
      <c r="B58" s="82" t="str">
        <f t="shared" si="3"/>
        <v xml:space="preserve">40 semi </v>
      </c>
      <c r="F58" s="80" t="str">
        <f t="shared" si="92"/>
        <v>40 Quant LOI</v>
      </c>
      <c r="G58" s="4" t="s">
        <v>12</v>
      </c>
      <c r="H58" s="5">
        <v>14</v>
      </c>
      <c r="I58" s="5"/>
      <c r="K58" s="62">
        <v>80</v>
      </c>
      <c r="L58" s="62">
        <v>39.369999999999997</v>
      </c>
      <c r="M58" s="62">
        <v>9.98E-2</v>
      </c>
      <c r="N58" s="62">
        <v>14.13</v>
      </c>
      <c r="O58" s="62">
        <v>6.7709999999999999</v>
      </c>
      <c r="P58" s="62">
        <v>4.3839999999999997E-2</v>
      </c>
      <c r="Q58" s="62">
        <v>27.59</v>
      </c>
      <c r="R58" s="62">
        <v>11.45</v>
      </c>
      <c r="S58"/>
      <c r="T58"/>
      <c r="U58"/>
      <c r="V58" s="62">
        <v>0.30919999999999997</v>
      </c>
      <c r="W58" s="62">
        <v>0.23130000000000001</v>
      </c>
      <c r="X58" s="62">
        <v>9</v>
      </c>
      <c r="Y58" s="62">
        <f t="shared" si="156"/>
        <v>99.995140000000021</v>
      </c>
      <c r="AA58" s="62">
        <f t="shared" si="157"/>
        <v>39.371913474994869</v>
      </c>
      <c r="AB58" s="62">
        <f t="shared" si="158"/>
        <v>9.9804850515735052E-2</v>
      </c>
      <c r="AC58" s="62">
        <f t="shared" si="159"/>
        <v>14.130686751376114</v>
      </c>
      <c r="AD58" s="62">
        <f t="shared" si="160"/>
        <v>6.7713290865936075</v>
      </c>
      <c r="AE58" s="62">
        <f t="shared" si="161"/>
        <v>4.3842130727553344E-2</v>
      </c>
      <c r="AF58" s="62">
        <f t="shared" si="162"/>
        <v>27.591340939169637</v>
      </c>
      <c r="AG58" s="62">
        <f t="shared" si="163"/>
        <v>11.450556497045755</v>
      </c>
      <c r="AH58" s="62">
        <f t="shared" si="164"/>
        <v>0</v>
      </c>
      <c r="AI58" s="62">
        <f t="shared" si="165"/>
        <v>0</v>
      </c>
      <c r="AJ58" s="62">
        <f t="shared" si="166"/>
        <v>0</v>
      </c>
      <c r="AK58" s="62">
        <f t="shared" si="167"/>
        <v>0.30921502785035343</v>
      </c>
      <c r="AL58" s="62">
        <f t="shared" si="168"/>
        <v>0.23131124172634784</v>
      </c>
      <c r="AM58" s="62">
        <f t="shared" si="169"/>
        <v>99.999999999999986</v>
      </c>
      <c r="AO58" s="62">
        <f t="shared" si="170"/>
        <v>0.65527025838387065</v>
      </c>
      <c r="AP58" s="62">
        <f t="shared" si="171"/>
        <v>1.2495912171745969E-3</v>
      </c>
      <c r="AQ58" s="62">
        <f t="shared" si="172"/>
        <v>0.13859049383460292</v>
      </c>
      <c r="AR58" s="62">
        <f t="shared" si="173"/>
        <v>8.480061473504831E-2</v>
      </c>
      <c r="AS58" s="62">
        <f t="shared" si="174"/>
        <v>6.1801706692350363E-4</v>
      </c>
      <c r="AT58" s="62">
        <f t="shared" si="175"/>
        <v>0.68457391597864348</v>
      </c>
      <c r="AU58" s="62">
        <f t="shared" si="176"/>
        <v>0.20418253382749207</v>
      </c>
      <c r="AV58" s="62">
        <f t="shared" si="177"/>
        <v>0</v>
      </c>
      <c r="AW58" s="62">
        <f t="shared" si="178"/>
        <v>0</v>
      </c>
      <c r="AX58" s="62">
        <f t="shared" si="179"/>
        <v>0</v>
      </c>
      <c r="AY58" s="62">
        <f t="shared" si="180"/>
        <v>4.0686187875046504E-3</v>
      </c>
      <c r="AZ58" s="62">
        <f t="shared" si="181"/>
        <v>3.0969506189094638E-3</v>
      </c>
      <c r="BB58" s="62">
        <f t="shared" si="182"/>
        <v>1.2495912171745969E-3</v>
      </c>
      <c r="BC58" s="62">
        <f t="shared" si="183"/>
        <v>8.3551023517873718E-2</v>
      </c>
      <c r="BD58" s="62">
        <f t="shared" si="184"/>
        <v>0</v>
      </c>
      <c r="BE58" s="62">
        <f t="shared" si="185"/>
        <v>0.13859049383460292</v>
      </c>
      <c r="BF58" s="62">
        <f t="shared" si="186"/>
        <v>6.9295246917301462E-2</v>
      </c>
      <c r="BG58" s="62">
        <f t="shared" si="187"/>
        <v>0.13488728691019061</v>
      </c>
      <c r="BH58" s="62">
        <f t="shared" si="188"/>
        <v>0.63385566965325013</v>
      </c>
      <c r="BI58" s="62">
        <f t="shared" si="189"/>
        <v>-2.2869383091494722E-2</v>
      </c>
      <c r="BJ58" s="62">
        <f t="shared" si="190"/>
        <v>-27.716343161394036</v>
      </c>
      <c r="BK58" s="62">
        <f t="shared" si="191"/>
        <v>0.6567250527447448</v>
      </c>
      <c r="BL58" s="62">
        <f t="shared" si="192"/>
        <v>-0.67959443583623957</v>
      </c>
      <c r="BM58" s="62">
        <f t="shared" si="193"/>
        <v>0.1825627419531719</v>
      </c>
      <c r="BN58" s="62">
        <f t="shared" si="194"/>
        <v>0.68447220051894386</v>
      </c>
      <c r="BO58" s="62">
        <f t="shared" si="195"/>
        <v>0</v>
      </c>
      <c r="BP58" s="114">
        <f t="shared" si="196"/>
        <v>37.956949033486787</v>
      </c>
      <c r="BQ58" s="114">
        <f t="shared" si="197"/>
        <v>73.885440954206175</v>
      </c>
      <c r="BR58" s="114">
        <f t="shared" si="198"/>
        <v>359.72567333218376</v>
      </c>
      <c r="BS58" s="114">
        <f t="shared" si="199"/>
        <v>-372.25253552039572</v>
      </c>
      <c r="BU58" s="62">
        <f t="shared" si="200"/>
        <v>42.038083823893814</v>
      </c>
      <c r="BV58" s="62">
        <f t="shared" si="201"/>
        <v>9.9804850515735052E-2</v>
      </c>
      <c r="BW58" s="62">
        <f t="shared" si="202"/>
        <v>12.619096661937768</v>
      </c>
      <c r="BX58" s="62">
        <f t="shared" si="203"/>
        <v>6.7713290865936075</v>
      </c>
      <c r="BY58" s="62">
        <f t="shared" si="204"/>
        <v>4.3842130727553344E-2</v>
      </c>
      <c r="BZ58" s="62">
        <f t="shared" si="205"/>
        <v>27.711605882125866</v>
      </c>
      <c r="CA58" s="62">
        <f t="shared" si="206"/>
        <v>11.095317798745018</v>
      </c>
      <c r="CB58" s="62">
        <f t="shared" si="207"/>
        <v>0</v>
      </c>
      <c r="CC58" s="62">
        <f t="shared" si="208"/>
        <v>0</v>
      </c>
      <c r="CD58" s="62">
        <f t="shared" si="209"/>
        <v>0</v>
      </c>
      <c r="CE58" s="62">
        <f t="shared" si="210"/>
        <v>0.25268915545295495</v>
      </c>
      <c r="CF58" s="62">
        <f t="shared" si="211"/>
        <v>0.1483316532783493</v>
      </c>
      <c r="CG58" s="62">
        <f t="shared" si="212"/>
        <v>99.999999999999986</v>
      </c>
      <c r="CI58" s="62">
        <f t="shared" si="213"/>
        <v>0.69964356867593935</v>
      </c>
      <c r="CJ58" s="62">
        <f t="shared" si="214"/>
        <v>1.2495912171745969E-3</v>
      </c>
      <c r="CK58" s="62">
        <f t="shared" si="215"/>
        <v>0.12376516930107659</v>
      </c>
      <c r="CL58" s="62">
        <f t="shared" si="216"/>
        <v>8.480061473504831E-2</v>
      </c>
      <c r="CM58" s="62">
        <f t="shared" si="217"/>
        <v>6.1801706692350363E-4</v>
      </c>
      <c r="CN58" s="62">
        <f t="shared" si="218"/>
        <v>0.68755783195199194</v>
      </c>
      <c r="CO58" s="62">
        <f t="shared" si="219"/>
        <v>0.1978480349276929</v>
      </c>
      <c r="CP58" s="62">
        <f t="shared" si="220"/>
        <v>0</v>
      </c>
      <c r="CQ58" s="62">
        <f t="shared" si="221"/>
        <v>0</v>
      </c>
      <c r="CR58" s="62">
        <f t="shared" si="222"/>
        <v>0</v>
      </c>
      <c r="CS58" s="62">
        <f t="shared" si="223"/>
        <v>3.3248573085915127E-3</v>
      </c>
      <c r="CT58" s="62">
        <f t="shared" si="224"/>
        <v>1.9859640283618864E-3</v>
      </c>
      <c r="CV58" s="62">
        <f t="shared" si="225"/>
        <v>1.2495912171745969E-3</v>
      </c>
      <c r="CW58" s="62">
        <f t="shared" si="226"/>
        <v>8.3551023517873718E-2</v>
      </c>
      <c r="CX58" s="62">
        <f t="shared" si="227"/>
        <v>0</v>
      </c>
      <c r="CY58" s="62">
        <f t="shared" si="228"/>
        <v>0.12376516930107659</v>
      </c>
      <c r="CZ58" s="62">
        <f t="shared" si="142"/>
        <v>6.1882584650538294E-2</v>
      </c>
      <c r="DA58" s="62">
        <f t="shared" si="229"/>
        <v>0.13596545027715462</v>
      </c>
      <c r="DB58" s="62">
        <f t="shared" si="230"/>
        <v>0.63576142225963461</v>
      </c>
      <c r="DC58" s="62">
        <f t="shared" si="231"/>
        <v>3.2016598266244284E-2</v>
      </c>
      <c r="DD58" s="62">
        <f t="shared" si="232"/>
        <v>19.857244575852711</v>
      </c>
      <c r="DE58" s="62">
        <f t="shared" si="233"/>
        <v>0.60374482399339036</v>
      </c>
      <c r="DF58" s="62">
        <f t="shared" si="234"/>
        <v>-0.5717282257271461</v>
      </c>
      <c r="DG58" s="62">
        <f t="shared" si="235"/>
        <v>0.23111422441111173</v>
      </c>
      <c r="DH58" s="62">
        <f t="shared" si="236"/>
        <v>0.54068122390934836</v>
      </c>
      <c r="DI58" s="62">
        <f t="shared" si="237"/>
        <v>0</v>
      </c>
      <c r="DJ58" s="114">
        <f t="shared" si="238"/>
        <v>26.775757661916998</v>
      </c>
      <c r="DK58" s="114">
        <f t="shared" si="239"/>
        <v>58.830411941800641</v>
      </c>
      <c r="DL58" s="114">
        <f t="shared" si="240"/>
        <v>261.23222208920993</v>
      </c>
      <c r="DM58" s="114">
        <f t="shared" si="241"/>
        <v>-247.37907291683686</v>
      </c>
      <c r="DN58" s="113"/>
      <c r="DO58" s="114">
        <f t="shared" si="242"/>
        <v>26.775757661916998</v>
      </c>
      <c r="DP58" s="114">
        <f t="shared" si="243"/>
        <v>85.606169603717632</v>
      </c>
      <c r="DQ58" s="114">
        <f t="shared" si="244"/>
        <v>207.68070676537593</v>
      </c>
      <c r="DR58" s="114">
        <f t="shared" si="245"/>
        <v>-220.60331525491986</v>
      </c>
    </row>
    <row r="59" spans="1:122" x14ac:dyDescent="0.25">
      <c r="A59" s="78">
        <f t="shared" si="2"/>
        <v>40</v>
      </c>
      <c r="B59" s="82" t="str">
        <f t="shared" si="3"/>
        <v xml:space="preserve">40 semi </v>
      </c>
      <c r="F59" s="80" t="str">
        <f t="shared" ref="F59:F122" si="246">A59&amp;" Quant "&amp;G59</f>
        <v xml:space="preserve">40 Quant </v>
      </c>
      <c r="J59" s="16"/>
      <c r="K59" s="62">
        <v>90</v>
      </c>
      <c r="L59" s="62">
        <v>37.479999999999997</v>
      </c>
      <c r="M59"/>
      <c r="N59" s="62">
        <v>3.7949999999999999</v>
      </c>
      <c r="O59" s="62">
        <v>13.05</v>
      </c>
      <c r="P59" s="62">
        <v>0.17710000000000001</v>
      </c>
      <c r="Q59" s="62">
        <v>43.12</v>
      </c>
      <c r="R59" s="62">
        <v>1.1579999999999999</v>
      </c>
      <c r="S59"/>
      <c r="T59"/>
      <c r="U59"/>
      <c r="V59" s="62">
        <v>0.81069999999999998</v>
      </c>
      <c r="W59" s="62">
        <v>0.4083</v>
      </c>
      <c r="X59" s="62">
        <v>14</v>
      </c>
      <c r="Y59" s="62">
        <f t="shared" si="156"/>
        <v>99.999099999999999</v>
      </c>
      <c r="AA59" s="62">
        <f t="shared" si="157"/>
        <v>37.480337323035904</v>
      </c>
      <c r="AB59" s="62">
        <f t="shared" si="158"/>
        <v>0</v>
      </c>
      <c r="AC59" s="62">
        <f t="shared" si="159"/>
        <v>3.7950341553073978</v>
      </c>
      <c r="AD59" s="62">
        <f t="shared" si="160"/>
        <v>13.05011745105706</v>
      </c>
      <c r="AE59" s="62">
        <f t="shared" si="161"/>
        <v>0.17710159391434524</v>
      </c>
      <c r="AF59" s="62">
        <f t="shared" si="162"/>
        <v>43.120388083492749</v>
      </c>
      <c r="AG59" s="62">
        <f t="shared" si="163"/>
        <v>1.1580104220937988</v>
      </c>
      <c r="AH59" s="62">
        <f t="shared" si="164"/>
        <v>0</v>
      </c>
      <c r="AI59" s="62">
        <f t="shared" si="165"/>
        <v>0</v>
      </c>
      <c r="AJ59" s="62">
        <f t="shared" si="166"/>
        <v>0</v>
      </c>
      <c r="AK59" s="62">
        <f t="shared" si="167"/>
        <v>0.81070729636566718</v>
      </c>
      <c r="AL59" s="62">
        <f t="shared" si="168"/>
        <v>0.40830367473307261</v>
      </c>
      <c r="AM59" s="62">
        <f t="shared" si="169"/>
        <v>100</v>
      </c>
      <c r="AO59" s="62">
        <f t="shared" si="170"/>
        <v>0.62378858821729055</v>
      </c>
      <c r="AP59" s="62">
        <f t="shared" si="171"/>
        <v>0</v>
      </c>
      <c r="AQ59" s="62">
        <f t="shared" si="172"/>
        <v>3.7220813606388764E-2</v>
      </c>
      <c r="AR59" s="62">
        <f t="shared" si="173"/>
        <v>0.16343290483477849</v>
      </c>
      <c r="AS59" s="62">
        <f t="shared" si="174"/>
        <v>2.4964983636079113E-3</v>
      </c>
      <c r="AT59" s="62">
        <f t="shared" si="175"/>
        <v>1.0698680065574167</v>
      </c>
      <c r="AU59" s="62">
        <f t="shared" si="176"/>
        <v>2.064925859653707E-2</v>
      </c>
      <c r="AV59" s="62">
        <f t="shared" si="177"/>
        <v>0</v>
      </c>
      <c r="AW59" s="62">
        <f t="shared" si="178"/>
        <v>0</v>
      </c>
      <c r="AX59" s="62">
        <f t="shared" si="179"/>
        <v>0</v>
      </c>
      <c r="AY59" s="62">
        <f t="shared" si="180"/>
        <v>1.0667201267969306E-2</v>
      </c>
      <c r="AZ59" s="62">
        <f t="shared" si="181"/>
        <v>5.4666444602098352E-3</v>
      </c>
      <c r="BB59" s="62">
        <f t="shared" si="182"/>
        <v>0</v>
      </c>
      <c r="BC59" s="62">
        <f t="shared" si="183"/>
        <v>0.16343290483477849</v>
      </c>
      <c r="BD59" s="62">
        <f t="shared" si="184"/>
        <v>0</v>
      </c>
      <c r="BE59" s="62">
        <f t="shared" si="185"/>
        <v>3.7220813606388764E-2</v>
      </c>
      <c r="BF59" s="62">
        <f t="shared" si="186"/>
        <v>1.8610406803194382E-2</v>
      </c>
      <c r="BG59" s="62">
        <f t="shared" si="187"/>
        <v>2.0388517933426879E-3</v>
      </c>
      <c r="BH59" s="62">
        <f t="shared" si="188"/>
        <v>1.2337585579624604</v>
      </c>
      <c r="BI59" s="62">
        <f t="shared" si="189"/>
        <v>0.57841236743753111</v>
      </c>
      <c r="BJ59" s="62">
        <f t="shared" si="190"/>
        <v>2.1330086066939207</v>
      </c>
      <c r="BK59" s="62">
        <f t="shared" si="191"/>
        <v>0.65534619052492926</v>
      </c>
      <c r="BL59" s="62">
        <f t="shared" si="192"/>
        <v>-7.6933823087398157E-2</v>
      </c>
      <c r="BM59" s="62">
        <f t="shared" si="193"/>
        <v>0.59906162603406821</v>
      </c>
      <c r="BN59" s="62">
        <f t="shared" si="194"/>
        <v>0</v>
      </c>
      <c r="BO59" s="62">
        <f t="shared" si="195"/>
        <v>0</v>
      </c>
      <c r="BP59" s="114">
        <f t="shared" si="196"/>
        <v>3.1065930439243359</v>
      </c>
      <c r="BQ59" s="114">
        <f t="shared" si="197"/>
        <v>0.34034091064059241</v>
      </c>
      <c r="BR59" s="114">
        <f t="shared" si="198"/>
        <v>109.39545483216449</v>
      </c>
      <c r="BS59" s="114">
        <f t="shared" si="199"/>
        <v>-12.842388786729428</v>
      </c>
      <c r="BU59" s="62">
        <f t="shared" si="200"/>
        <v>39.76062613693523</v>
      </c>
      <c r="BV59" s="62">
        <f t="shared" si="201"/>
        <v>0</v>
      </c>
      <c r="BW59" s="62">
        <f t="shared" si="202"/>
        <v>2.9469929625366627</v>
      </c>
      <c r="BX59" s="62">
        <f t="shared" si="203"/>
        <v>13.05011745105706</v>
      </c>
      <c r="BY59" s="62">
        <f t="shared" si="204"/>
        <v>0.17710159391434524</v>
      </c>
      <c r="BZ59" s="62">
        <f t="shared" si="205"/>
        <v>43.124185172866554</v>
      </c>
      <c r="CA59" s="62">
        <f t="shared" si="206"/>
        <v>1.1486012719114473</v>
      </c>
      <c r="CB59" s="62">
        <f t="shared" si="207"/>
        <v>0</v>
      </c>
      <c r="CC59" s="62">
        <f t="shared" si="208"/>
        <v>0</v>
      </c>
      <c r="CD59" s="62">
        <f t="shared" si="209"/>
        <v>0</v>
      </c>
      <c r="CE59" s="62">
        <f t="shared" si="210"/>
        <v>0.65699222233000087</v>
      </c>
      <c r="CF59" s="62">
        <f t="shared" si="211"/>
        <v>0.28677513437620938</v>
      </c>
      <c r="CG59" s="62">
        <f t="shared" si="212"/>
        <v>100</v>
      </c>
      <c r="CI59" s="62">
        <f t="shared" si="213"/>
        <v>0.66173963779537703</v>
      </c>
      <c r="CJ59" s="62">
        <f t="shared" si="214"/>
        <v>0</v>
      </c>
      <c r="CK59" s="62">
        <f t="shared" si="215"/>
        <v>2.890342254351376E-2</v>
      </c>
      <c r="CL59" s="62">
        <f t="shared" si="216"/>
        <v>0.16343290483477849</v>
      </c>
      <c r="CM59" s="62">
        <f t="shared" si="217"/>
        <v>2.4964983636079113E-3</v>
      </c>
      <c r="CN59" s="62">
        <f t="shared" si="218"/>
        <v>1.0699622168514245</v>
      </c>
      <c r="CO59" s="62">
        <f t="shared" si="219"/>
        <v>2.0481477744497992E-2</v>
      </c>
      <c r="CP59" s="62">
        <f t="shared" si="220"/>
        <v>0</v>
      </c>
      <c r="CQ59" s="62">
        <f t="shared" si="221"/>
        <v>0</v>
      </c>
      <c r="CR59" s="62">
        <f t="shared" si="222"/>
        <v>0</v>
      </c>
      <c r="CS59" s="62">
        <f t="shared" si="223"/>
        <v>8.6446345043421167E-3</v>
      </c>
      <c r="CT59" s="62">
        <f t="shared" si="224"/>
        <v>3.8395385510270369E-3</v>
      </c>
      <c r="CV59" s="62">
        <f t="shared" si="225"/>
        <v>0</v>
      </c>
      <c r="CW59" s="62">
        <f t="shared" si="226"/>
        <v>0.16343290483477849</v>
      </c>
      <c r="CX59" s="62">
        <f t="shared" si="227"/>
        <v>0</v>
      </c>
      <c r="CY59" s="62">
        <f t="shared" si="228"/>
        <v>2.890342254351376E-2</v>
      </c>
      <c r="CZ59" s="62">
        <f t="shared" si="142"/>
        <v>1.445171127175688E-2</v>
      </c>
      <c r="DA59" s="62">
        <f t="shared" si="229"/>
        <v>6.0297664727411125E-3</v>
      </c>
      <c r="DB59" s="62">
        <f t="shared" si="230"/>
        <v>1.2298618535770698</v>
      </c>
      <c r="DC59" s="62">
        <f t="shared" si="231"/>
        <v>0.60871714936089882</v>
      </c>
      <c r="DD59" s="62">
        <f t="shared" si="232"/>
        <v>2.0204159762351366</v>
      </c>
      <c r="DE59" s="62">
        <f t="shared" si="233"/>
        <v>0.62114470421617107</v>
      </c>
      <c r="DF59" s="62">
        <f t="shared" si="234"/>
        <v>-1.2427554855272249E-2</v>
      </c>
      <c r="DG59" s="62">
        <f t="shared" si="235"/>
        <v>0.62919862710539687</v>
      </c>
      <c r="DH59" s="62">
        <f t="shared" si="236"/>
        <v>0</v>
      </c>
      <c r="DI59" s="62">
        <f t="shared" si="237"/>
        <v>0</v>
      </c>
      <c r="DJ59" s="113">
        <f t="shared" si="238"/>
        <v>2.296844056739507</v>
      </c>
      <c r="DK59" s="113">
        <f t="shared" si="239"/>
        <v>0.95832479808177773</v>
      </c>
      <c r="DL59" s="113">
        <f t="shared" si="240"/>
        <v>98.719971318710989</v>
      </c>
      <c r="DM59" s="113">
        <f t="shared" si="241"/>
        <v>-1.9751401735322784</v>
      </c>
      <c r="DN59" s="113"/>
      <c r="DO59" s="113">
        <f t="shared" si="242"/>
        <v>2.296844056739507</v>
      </c>
      <c r="DP59" s="113">
        <f t="shared" si="243"/>
        <v>3.2551688548212847</v>
      </c>
      <c r="DQ59" s="113">
        <f t="shared" si="244"/>
        <v>94.126283205231971</v>
      </c>
      <c r="DR59" s="113">
        <f t="shared" si="245"/>
        <v>0.32170388320722854</v>
      </c>
    </row>
    <row r="60" spans="1:122" x14ac:dyDescent="0.25">
      <c r="A60" s="78">
        <v>50</v>
      </c>
      <c r="B60" s="82" t="str">
        <f t="shared" si="3"/>
        <v>50 semi Simi-Quantification of sample: CMIB 8A 50</v>
      </c>
      <c r="C60" s="52" t="s">
        <v>97</v>
      </c>
      <c r="D60" s="52"/>
      <c r="E60" s="52"/>
      <c r="F60" s="80" t="str">
        <f t="shared" si="246"/>
        <v>50 Quant Quantification of sample: CMIB 8A 50</v>
      </c>
      <c r="G60" s="52" t="s">
        <v>304</v>
      </c>
      <c r="H60" s="52"/>
      <c r="I60" s="52"/>
      <c r="K60" s="62">
        <v>100</v>
      </c>
      <c r="L60" s="62">
        <v>37.67</v>
      </c>
      <c r="M60" s="62">
        <v>5.4949999999999999E-2</v>
      </c>
      <c r="N60" s="62">
        <v>1.718</v>
      </c>
      <c r="O60" s="62">
        <v>14.54</v>
      </c>
      <c r="P60" s="62">
        <v>0.14899999999999999</v>
      </c>
      <c r="Q60" s="62">
        <v>44.51</v>
      </c>
      <c r="R60" s="62">
        <v>0.2487</v>
      </c>
      <c r="S60"/>
      <c r="T60"/>
      <c r="U60"/>
      <c r="V60" s="62">
        <v>0.69950000000000001</v>
      </c>
      <c r="W60" s="62">
        <v>0.40989999999999999</v>
      </c>
      <c r="X60" s="62">
        <v>14</v>
      </c>
      <c r="Y60" s="62">
        <f t="shared" si="156"/>
        <v>100.00004999999999</v>
      </c>
      <c r="AA60" s="62">
        <f t="shared" si="157"/>
        <v>37.669981165009425</v>
      </c>
      <c r="AB60" s="62">
        <f t="shared" si="158"/>
        <v>5.4949972525013747E-2</v>
      </c>
      <c r="AC60" s="62">
        <f t="shared" si="159"/>
        <v>1.7179991410004298</v>
      </c>
      <c r="AD60" s="62">
        <f t="shared" si="160"/>
        <v>14.539992730003636</v>
      </c>
      <c r="AE60" s="62">
        <f t="shared" si="161"/>
        <v>0.14899992550003727</v>
      </c>
      <c r="AF60" s="62">
        <f t="shared" si="162"/>
        <v>44.509977745011135</v>
      </c>
      <c r="AG60" s="62">
        <f t="shared" si="163"/>
        <v>0.24869987565006221</v>
      </c>
      <c r="AH60" s="62">
        <f t="shared" si="164"/>
        <v>0</v>
      </c>
      <c r="AI60" s="62">
        <f t="shared" si="165"/>
        <v>0</v>
      </c>
      <c r="AJ60" s="62">
        <f t="shared" si="166"/>
        <v>0</v>
      </c>
      <c r="AK60" s="62">
        <f t="shared" si="167"/>
        <v>0.69949965025017502</v>
      </c>
      <c r="AL60" s="62">
        <f t="shared" si="168"/>
        <v>0.40989979505010254</v>
      </c>
      <c r="AM60" s="62">
        <f t="shared" si="169"/>
        <v>100.00000000000003</v>
      </c>
      <c r="AO60" s="62">
        <f t="shared" si="170"/>
        <v>0.626944847549462</v>
      </c>
      <c r="AP60" s="62">
        <f t="shared" si="171"/>
        <v>6.8799264461016332E-4</v>
      </c>
      <c r="AQ60" s="62">
        <f t="shared" si="172"/>
        <v>1.6849736573170165E-2</v>
      </c>
      <c r="AR60" s="62">
        <f t="shared" si="173"/>
        <v>0.18209133036948824</v>
      </c>
      <c r="AS60" s="62">
        <f t="shared" si="174"/>
        <v>2.1003654567245175E-3</v>
      </c>
      <c r="AT60" s="62">
        <f t="shared" si="175"/>
        <v>1.1043453753190999</v>
      </c>
      <c r="AU60" s="62">
        <f t="shared" si="176"/>
        <v>4.4347338739312092E-3</v>
      </c>
      <c r="AV60" s="62">
        <f t="shared" si="177"/>
        <v>0</v>
      </c>
      <c r="AW60" s="62">
        <f t="shared" si="178"/>
        <v>0</v>
      </c>
      <c r="AX60" s="62">
        <f t="shared" si="179"/>
        <v>0</v>
      </c>
      <c r="AY60" s="62">
        <f t="shared" si="180"/>
        <v>9.2039427664496708E-3</v>
      </c>
      <c r="AZ60" s="62">
        <f t="shared" si="181"/>
        <v>5.4880143934944777E-3</v>
      </c>
      <c r="BB60" s="62">
        <f t="shared" si="182"/>
        <v>6.8799264461016332E-4</v>
      </c>
      <c r="BC60" s="62">
        <f t="shared" si="183"/>
        <v>0.18140333772487807</v>
      </c>
      <c r="BD60" s="62">
        <f t="shared" si="184"/>
        <v>0</v>
      </c>
      <c r="BE60" s="62">
        <f t="shared" si="185"/>
        <v>1.6849736573170165E-2</v>
      </c>
      <c r="BF60" s="62">
        <f t="shared" si="186"/>
        <v>8.4248682865850823E-3</v>
      </c>
      <c r="BG60" s="62">
        <f t="shared" si="187"/>
        <v>-3.9901344126538731E-3</v>
      </c>
      <c r="BH60" s="62">
        <f t="shared" si="188"/>
        <v>1.2918392129133562</v>
      </c>
      <c r="BI60" s="62">
        <f t="shared" si="189"/>
        <v>0.62605564862690743</v>
      </c>
      <c r="BJ60" s="62">
        <f t="shared" si="190"/>
        <v>2.0634574829676473</v>
      </c>
      <c r="BK60" s="62">
        <f t="shared" si="191"/>
        <v>0.6657835642864488</v>
      </c>
      <c r="BL60" s="62">
        <f t="shared" si="192"/>
        <v>-3.9727915659541368E-2</v>
      </c>
      <c r="BM60" s="62">
        <f t="shared" si="193"/>
        <v>0.63117837514544883</v>
      </c>
      <c r="BN60" s="62">
        <f t="shared" si="194"/>
        <v>0.10900130164497829</v>
      </c>
      <c r="BO60" s="62">
        <f t="shared" si="195"/>
        <v>0</v>
      </c>
      <c r="BP60" s="114">
        <f t="shared" si="196"/>
        <v>1.3347840512824374</v>
      </c>
      <c r="BQ60" s="114">
        <f t="shared" si="197"/>
        <v>-0.63217223051001803</v>
      </c>
      <c r="BR60" s="114">
        <f t="shared" si="198"/>
        <v>105.4826322484552</v>
      </c>
      <c r="BS60" s="114">
        <f t="shared" si="199"/>
        <v>-6.29424537087261</v>
      </c>
      <c r="BU60" s="62">
        <f t="shared" si="200"/>
        <v>39.98895732267134</v>
      </c>
      <c r="BV60" s="62">
        <f t="shared" si="201"/>
        <v>5.4949972525013747E-2</v>
      </c>
      <c r="BW60" s="62">
        <f t="shared" si="202"/>
        <v>1.0033035961482022</v>
      </c>
      <c r="BX60" s="62">
        <f t="shared" si="203"/>
        <v>14.539992730003636</v>
      </c>
      <c r="BY60" s="62">
        <f t="shared" si="204"/>
        <v>0.14899992550003727</v>
      </c>
      <c r="BZ60" s="62">
        <f t="shared" si="205"/>
        <v>44.50335291192355</v>
      </c>
      <c r="CA60" s="62">
        <f t="shared" si="206"/>
        <v>0.26984355982822017</v>
      </c>
      <c r="CB60" s="62">
        <f t="shared" si="207"/>
        <v>0</v>
      </c>
      <c r="CC60" s="62">
        <f t="shared" si="208"/>
        <v>0</v>
      </c>
      <c r="CD60" s="62">
        <f t="shared" si="209"/>
        <v>0</v>
      </c>
      <c r="CE60" s="62">
        <f t="shared" si="210"/>
        <v>0.56733661803169111</v>
      </c>
      <c r="CF60" s="62">
        <f t="shared" si="211"/>
        <v>0.28802361968819018</v>
      </c>
      <c r="CG60" s="62">
        <f t="shared" si="212"/>
        <v>100.00000000000003</v>
      </c>
      <c r="CI60" s="62">
        <f t="shared" si="213"/>
        <v>0.66553977403131126</v>
      </c>
      <c r="CJ60" s="62">
        <f t="shared" si="214"/>
        <v>6.8799264461016332E-4</v>
      </c>
      <c r="CK60" s="62">
        <f t="shared" si="215"/>
        <v>9.8401686558277981E-3</v>
      </c>
      <c r="CL60" s="62">
        <f t="shared" si="216"/>
        <v>0.18209133036948824</v>
      </c>
      <c r="CM60" s="62">
        <f t="shared" si="217"/>
        <v>2.1003654567245175E-3</v>
      </c>
      <c r="CN60" s="62">
        <f t="shared" si="218"/>
        <v>1.1041810053473951</v>
      </c>
      <c r="CO60" s="62">
        <f t="shared" si="219"/>
        <v>4.8117610525716861E-3</v>
      </c>
      <c r="CP60" s="62">
        <f t="shared" si="220"/>
        <v>0</v>
      </c>
      <c r="CQ60" s="62">
        <f t="shared" si="221"/>
        <v>0</v>
      </c>
      <c r="CR60" s="62">
        <f t="shared" si="222"/>
        <v>0</v>
      </c>
      <c r="CS60" s="62">
        <f t="shared" si="223"/>
        <v>7.4649555004169879E-3</v>
      </c>
      <c r="CT60" s="62">
        <f t="shared" si="224"/>
        <v>3.8562541128422841E-3</v>
      </c>
      <c r="CV60" s="62">
        <f t="shared" si="225"/>
        <v>6.8799264461016332E-4</v>
      </c>
      <c r="CW60" s="62">
        <f t="shared" si="226"/>
        <v>0.18140333772487807</v>
      </c>
      <c r="CX60" s="62">
        <f t="shared" si="227"/>
        <v>0</v>
      </c>
      <c r="CY60" s="62">
        <f t="shared" si="228"/>
        <v>9.8401686558277981E-3</v>
      </c>
      <c r="CZ60" s="62">
        <f t="shared" si="142"/>
        <v>4.9200843279138991E-3</v>
      </c>
      <c r="DA60" s="62">
        <f t="shared" si="229"/>
        <v>-1.0832327534221302E-4</v>
      </c>
      <c r="DB60" s="62">
        <f t="shared" si="230"/>
        <v>1.28779303180434</v>
      </c>
      <c r="DC60" s="62">
        <f t="shared" si="231"/>
        <v>0.6561328984768523</v>
      </c>
      <c r="DD60" s="62">
        <f t="shared" si="232"/>
        <v>1.9627015118336915</v>
      </c>
      <c r="DE60" s="62">
        <f t="shared" si="233"/>
        <v>0.63166013332748772</v>
      </c>
      <c r="DF60" s="62">
        <f t="shared" si="234"/>
        <v>2.4472765149364584E-2</v>
      </c>
      <c r="DG60" s="62">
        <f t="shared" si="235"/>
        <v>0.66163265217403411</v>
      </c>
      <c r="DH60" s="62">
        <f t="shared" si="236"/>
        <v>0.10398408276095714</v>
      </c>
      <c r="DI60" s="62">
        <f t="shared" si="237"/>
        <v>0</v>
      </c>
      <c r="DJ60" s="113">
        <f t="shared" si="238"/>
        <v>0.74362779886197827</v>
      </c>
      <c r="DK60" s="113">
        <f t="shared" si="239"/>
        <v>-1.6372117516612519E-2</v>
      </c>
      <c r="DL60" s="113">
        <f t="shared" si="240"/>
        <v>95.469915405767708</v>
      </c>
      <c r="DM60" s="113">
        <f t="shared" si="241"/>
        <v>3.6988448301259669</v>
      </c>
      <c r="DN60" s="113"/>
      <c r="DO60" s="113">
        <f t="shared" si="242"/>
        <v>0.74362779886197827</v>
      </c>
      <c r="DP60" s="113">
        <f t="shared" si="243"/>
        <v>0.72725568134536578</v>
      </c>
      <c r="DQ60" s="113">
        <f t="shared" si="244"/>
        <v>93.982659808043749</v>
      </c>
      <c r="DR60" s="113">
        <f t="shared" si="245"/>
        <v>4.4424726289879448</v>
      </c>
    </row>
    <row r="61" spans="1:122" x14ac:dyDescent="0.25">
      <c r="A61" s="78">
        <f t="shared" si="2"/>
        <v>50</v>
      </c>
      <c r="B61" s="82" t="str">
        <f t="shared" si="3"/>
        <v>50 semi Elements</v>
      </c>
      <c r="C61" s="2" t="s">
        <v>0</v>
      </c>
      <c r="D61" s="3" t="s">
        <v>1</v>
      </c>
      <c r="E61" s="2" t="s">
        <v>2</v>
      </c>
      <c r="F61" s="80" t="str">
        <f t="shared" si="246"/>
        <v>50 Quant Elements</v>
      </c>
      <c r="G61" s="2" t="s">
        <v>0</v>
      </c>
      <c r="H61" s="3" t="s">
        <v>1</v>
      </c>
      <c r="I61" s="2" t="s">
        <v>2</v>
      </c>
      <c r="K61" s="62">
        <v>110</v>
      </c>
      <c r="L61" s="62">
        <v>39.11</v>
      </c>
      <c r="M61"/>
      <c r="N61" s="62">
        <v>1.7609999999999999</v>
      </c>
      <c r="O61" s="62">
        <v>10.75</v>
      </c>
      <c r="P61" s="62">
        <v>0.15559999999999999</v>
      </c>
      <c r="Q61" s="62">
        <v>46.23</v>
      </c>
      <c r="R61" s="62">
        <v>0.5827</v>
      </c>
      <c r="S61"/>
      <c r="T61"/>
      <c r="U61"/>
      <c r="V61" s="62">
        <v>0.88160000000000005</v>
      </c>
      <c r="W61" s="62">
        <v>0.53120000000000001</v>
      </c>
      <c r="X61" s="62">
        <v>15</v>
      </c>
      <c r="Y61" s="62">
        <f t="shared" si="156"/>
        <v>100.0021</v>
      </c>
      <c r="AA61" s="62">
        <f t="shared" si="157"/>
        <v>39.109178707247146</v>
      </c>
      <c r="AB61" s="62">
        <f t="shared" si="158"/>
        <v>0</v>
      </c>
      <c r="AC61" s="62">
        <f t="shared" si="159"/>
        <v>1.7609630197765846</v>
      </c>
      <c r="AD61" s="62">
        <f t="shared" si="160"/>
        <v>10.74977425474065</v>
      </c>
      <c r="AE61" s="62">
        <f t="shared" si="161"/>
        <v>0.15559673246861816</v>
      </c>
      <c r="AF61" s="62">
        <f t="shared" si="162"/>
        <v>46.229029190387003</v>
      </c>
      <c r="AG61" s="62">
        <f t="shared" si="163"/>
        <v>0.58268776355696528</v>
      </c>
      <c r="AH61" s="62">
        <f t="shared" si="164"/>
        <v>0</v>
      </c>
      <c r="AI61" s="62">
        <f t="shared" si="165"/>
        <v>0</v>
      </c>
      <c r="AJ61" s="62">
        <f t="shared" si="166"/>
        <v>0</v>
      </c>
      <c r="AK61" s="62">
        <f t="shared" si="167"/>
        <v>0.88158148678877757</v>
      </c>
      <c r="AL61" s="62">
        <f t="shared" si="168"/>
        <v>0.53118884503425423</v>
      </c>
      <c r="AM61" s="62">
        <f t="shared" si="169"/>
        <v>99.999999999999986</v>
      </c>
      <c r="AO61" s="62">
        <f t="shared" si="170"/>
        <v>0.65089754027206703</v>
      </c>
      <c r="AP61" s="62">
        <f t="shared" si="171"/>
        <v>0</v>
      </c>
      <c r="AQ61" s="62">
        <f t="shared" si="172"/>
        <v>1.7271116317934335E-2</v>
      </c>
      <c r="AR61" s="62">
        <f t="shared" si="173"/>
        <v>0.13462459930796056</v>
      </c>
      <c r="AS61" s="62">
        <f t="shared" si="174"/>
        <v>2.1933568151764611E-3</v>
      </c>
      <c r="AT61" s="62">
        <f t="shared" si="175"/>
        <v>1.1469970819659143</v>
      </c>
      <c r="AU61" s="62">
        <f t="shared" si="176"/>
        <v>1.0390295355866001E-2</v>
      </c>
      <c r="AV61" s="62">
        <f t="shared" si="177"/>
        <v>0</v>
      </c>
      <c r="AW61" s="62">
        <f t="shared" si="178"/>
        <v>0</v>
      </c>
      <c r="AX61" s="62">
        <f t="shared" si="179"/>
        <v>0</v>
      </c>
      <c r="AY61" s="62">
        <f t="shared" si="180"/>
        <v>1.1599756405115494E-2</v>
      </c>
      <c r="AZ61" s="62">
        <f t="shared" si="181"/>
        <v>7.1119138443466899E-3</v>
      </c>
      <c r="BB61" s="62">
        <f t="shared" si="182"/>
        <v>0</v>
      </c>
      <c r="BC61" s="62">
        <f t="shared" si="183"/>
        <v>0.13462459930796056</v>
      </c>
      <c r="BD61" s="62">
        <f t="shared" si="184"/>
        <v>0</v>
      </c>
      <c r="BE61" s="62">
        <f t="shared" si="185"/>
        <v>1.7271116317934335E-2</v>
      </c>
      <c r="BF61" s="62">
        <f t="shared" si="186"/>
        <v>8.6355581589671673E-3</v>
      </c>
      <c r="BG61" s="62">
        <f t="shared" si="187"/>
        <v>1.7547371968988333E-3</v>
      </c>
      <c r="BH61" s="62">
        <f t="shared" si="188"/>
        <v>1.2820603008921525</v>
      </c>
      <c r="BI61" s="62">
        <f t="shared" si="189"/>
        <v>0.62660747516653736</v>
      </c>
      <c r="BJ61" s="62">
        <f t="shared" si="190"/>
        <v>2.0460341628567571</v>
      </c>
      <c r="BK61" s="62">
        <f t="shared" si="191"/>
        <v>0.65545282572561514</v>
      </c>
      <c r="BL61" s="62">
        <f t="shared" si="192"/>
        <v>-2.8845350559077776E-2</v>
      </c>
      <c r="BM61" s="62">
        <f t="shared" si="193"/>
        <v>0.63699777052240336</v>
      </c>
      <c r="BN61" s="62">
        <f t="shared" si="194"/>
        <v>0</v>
      </c>
      <c r="BO61" s="62">
        <f t="shared" si="195"/>
        <v>0</v>
      </c>
      <c r="BP61" s="114">
        <f t="shared" si="196"/>
        <v>1.3556653662830132</v>
      </c>
      <c r="BQ61" s="114">
        <f t="shared" si="197"/>
        <v>0.27546991184282626</v>
      </c>
      <c r="BR61" s="114">
        <f t="shared" si="198"/>
        <v>102.89719306051524</v>
      </c>
      <c r="BS61" s="114">
        <f t="shared" si="199"/>
        <v>-4.5283283386410655</v>
      </c>
      <c r="BU61" s="62">
        <f t="shared" si="200"/>
        <v>41.721751163525568</v>
      </c>
      <c r="BV61" s="62">
        <f t="shared" si="201"/>
        <v>0</v>
      </c>
      <c r="BW61" s="62">
        <f t="shared" si="202"/>
        <v>1.0435091939069279</v>
      </c>
      <c r="BX61" s="62">
        <f t="shared" si="203"/>
        <v>10.74977425474065</v>
      </c>
      <c r="BY61" s="62">
        <f t="shared" si="204"/>
        <v>0.15559673246861816</v>
      </c>
      <c r="BZ61" s="62">
        <f t="shared" si="205"/>
        <v>46.209511471459102</v>
      </c>
      <c r="CA61" s="62">
        <f t="shared" si="206"/>
        <v>0.59260945470145121</v>
      </c>
      <c r="CB61" s="62">
        <f t="shared" si="207"/>
        <v>0</v>
      </c>
      <c r="CC61" s="62">
        <f t="shared" si="208"/>
        <v>0</v>
      </c>
      <c r="CD61" s="62">
        <f t="shared" si="209"/>
        <v>0</v>
      </c>
      <c r="CE61" s="62">
        <f t="shared" si="210"/>
        <v>0.71413099464911245</v>
      </c>
      <c r="CF61" s="62">
        <f t="shared" si="211"/>
        <v>0.38289591458579364</v>
      </c>
      <c r="CG61" s="62">
        <f t="shared" si="212"/>
        <v>99.999999999999986</v>
      </c>
      <c r="CI61" s="62">
        <f t="shared" si="213"/>
        <v>0.69437881606932794</v>
      </c>
      <c r="CJ61" s="62">
        <f t="shared" si="214"/>
        <v>0</v>
      </c>
      <c r="CK61" s="62">
        <f t="shared" si="215"/>
        <v>1.0234495820978108E-2</v>
      </c>
      <c r="CL61" s="62">
        <f t="shared" si="216"/>
        <v>0.13462459930796056</v>
      </c>
      <c r="CM61" s="62">
        <f t="shared" si="217"/>
        <v>2.1933568151764611E-3</v>
      </c>
      <c r="CN61" s="62">
        <f t="shared" si="218"/>
        <v>1.1465128241943585</v>
      </c>
      <c r="CO61" s="62">
        <f t="shared" si="219"/>
        <v>1.0567215668713466E-2</v>
      </c>
      <c r="CP61" s="62">
        <f t="shared" si="220"/>
        <v>0</v>
      </c>
      <c r="CQ61" s="62">
        <f t="shared" si="221"/>
        <v>0</v>
      </c>
      <c r="CR61" s="62">
        <f t="shared" si="222"/>
        <v>0</v>
      </c>
      <c r="CS61" s="62">
        <f t="shared" si="223"/>
        <v>9.3964604559093751E-3</v>
      </c>
      <c r="CT61" s="62">
        <f t="shared" si="224"/>
        <v>5.1264682632988839E-3</v>
      </c>
      <c r="CV61" s="62">
        <f t="shared" si="225"/>
        <v>0</v>
      </c>
      <c r="CW61" s="62">
        <f t="shared" si="226"/>
        <v>0.13462459930796056</v>
      </c>
      <c r="CX61" s="62">
        <f t="shared" si="227"/>
        <v>0</v>
      </c>
      <c r="CY61" s="62">
        <f t="shared" si="228"/>
        <v>1.0234495820978108E-2</v>
      </c>
      <c r="CZ61" s="62">
        <f t="shared" si="142"/>
        <v>5.1172479104890541E-3</v>
      </c>
      <c r="DA61" s="62">
        <f t="shared" si="229"/>
        <v>5.4499677582244121E-3</v>
      </c>
      <c r="DB61" s="62">
        <f t="shared" si="230"/>
        <v>1.2778808125592711</v>
      </c>
      <c r="DC61" s="62">
        <f t="shared" si="231"/>
        <v>0.6623444492154521</v>
      </c>
      <c r="DD61" s="62">
        <f t="shared" si="232"/>
        <v>1.9293296925382597</v>
      </c>
      <c r="DE61" s="62">
        <f t="shared" si="233"/>
        <v>0.61553636334381912</v>
      </c>
      <c r="DF61" s="62">
        <f t="shared" si="234"/>
        <v>4.6808085871632987E-2</v>
      </c>
      <c r="DG61" s="62">
        <f t="shared" si="235"/>
        <v>0.67291166488416554</v>
      </c>
      <c r="DH61" s="62">
        <f t="shared" si="236"/>
        <v>0</v>
      </c>
      <c r="DI61" s="62">
        <f t="shared" si="237"/>
        <v>0</v>
      </c>
      <c r="DJ61" s="113">
        <f t="shared" si="238"/>
        <v>0.76046354633634317</v>
      </c>
      <c r="DK61" s="113">
        <f t="shared" si="239"/>
        <v>0.80990834943581569</v>
      </c>
      <c r="DL61" s="113">
        <f t="shared" si="240"/>
        <v>91.473576022757314</v>
      </c>
      <c r="DM61" s="113">
        <f t="shared" si="241"/>
        <v>6.9560520814705287</v>
      </c>
      <c r="DN61" s="113"/>
      <c r="DO61" s="113">
        <f t="shared" si="242"/>
        <v>0.76046354633634317</v>
      </c>
      <c r="DP61" s="113">
        <f t="shared" si="243"/>
        <v>1.5703718957721589</v>
      </c>
      <c r="DQ61" s="113">
        <f t="shared" si="244"/>
        <v>89.952648930084621</v>
      </c>
      <c r="DR61" s="113">
        <f t="shared" si="245"/>
        <v>7.7165156278068716</v>
      </c>
    </row>
    <row r="62" spans="1:122" x14ac:dyDescent="0.25">
      <c r="A62" s="78">
        <f t="shared" si="2"/>
        <v>50</v>
      </c>
      <c r="B62" s="82" t="str">
        <f t="shared" si="3"/>
        <v>50 semi MgO</v>
      </c>
      <c r="C62" s="13" t="s">
        <v>3</v>
      </c>
      <c r="D62" s="5">
        <v>46.11</v>
      </c>
      <c r="E62" s="6">
        <f t="shared" ref="E62:E69" si="247">D62*(100-D$70)/100</f>
        <v>39.654600000000002</v>
      </c>
      <c r="F62" s="80" t="str">
        <f t="shared" si="246"/>
        <v>50 Quant SiO2</v>
      </c>
      <c r="G62" s="13" t="s">
        <v>5</v>
      </c>
      <c r="H62" s="5">
        <v>40.183999999999997</v>
      </c>
      <c r="I62" s="6">
        <f>H62*(100-H$72)/100</f>
        <v>34.558239999999998</v>
      </c>
      <c r="K62" s="62">
        <v>120</v>
      </c>
      <c r="L62" s="62">
        <v>40.61</v>
      </c>
      <c r="M62"/>
      <c r="N62" s="62">
        <v>0.71020000000000005</v>
      </c>
      <c r="O62" s="62">
        <v>10.11</v>
      </c>
      <c r="P62" s="62">
        <v>0.14430000000000001</v>
      </c>
      <c r="Q62" s="62">
        <v>46.51</v>
      </c>
      <c r="R62" s="62">
        <v>0.72299999999999998</v>
      </c>
      <c r="S62" s="62">
        <v>0.113</v>
      </c>
      <c r="T62"/>
      <c r="U62"/>
      <c r="V62" s="62">
        <v>0.50760000000000005</v>
      </c>
      <c r="W62" s="62">
        <v>0.57130000000000003</v>
      </c>
      <c r="X62" s="62">
        <v>15</v>
      </c>
      <c r="Y62" s="62">
        <f t="shared" si="156"/>
        <v>99.99939999999998</v>
      </c>
      <c r="AA62" s="62">
        <f t="shared" si="157"/>
        <v>40.610243661461979</v>
      </c>
      <c r="AB62" s="62">
        <f t="shared" si="158"/>
        <v>0</v>
      </c>
      <c r="AC62" s="62">
        <f t="shared" si="159"/>
        <v>0.71020426122556757</v>
      </c>
      <c r="AD62" s="62">
        <f t="shared" si="160"/>
        <v>10.110060660363963</v>
      </c>
      <c r="AE62" s="62">
        <f t="shared" si="161"/>
        <v>0.14430086580519488</v>
      </c>
      <c r="AF62" s="62">
        <f t="shared" si="162"/>
        <v>46.510279061674382</v>
      </c>
      <c r="AG62" s="62">
        <f t="shared" si="163"/>
        <v>0.72300433802602826</v>
      </c>
      <c r="AH62" s="62">
        <f t="shared" si="164"/>
        <v>0.11300067800406806</v>
      </c>
      <c r="AI62" s="62">
        <f t="shared" si="165"/>
        <v>0</v>
      </c>
      <c r="AJ62" s="62">
        <f t="shared" si="166"/>
        <v>0</v>
      </c>
      <c r="AK62" s="62">
        <f t="shared" si="167"/>
        <v>0.50760304561827385</v>
      </c>
      <c r="AL62" s="62">
        <f t="shared" si="168"/>
        <v>0.57130342782056709</v>
      </c>
      <c r="AM62" s="62">
        <f t="shared" si="169"/>
        <v>100.00000000000001</v>
      </c>
      <c r="AO62" s="62">
        <f t="shared" si="170"/>
        <v>0.67587989783576563</v>
      </c>
      <c r="AP62" s="62">
        <f t="shared" si="171"/>
        <v>0</v>
      </c>
      <c r="AQ62" s="62">
        <f t="shared" si="172"/>
        <v>6.9655184506234565E-3</v>
      </c>
      <c r="AR62" s="62">
        <f t="shared" si="173"/>
        <v>0.12661315792566016</v>
      </c>
      <c r="AS62" s="62">
        <f t="shared" si="174"/>
        <v>2.0341255399660965E-3</v>
      </c>
      <c r="AT62" s="62">
        <f t="shared" si="175"/>
        <v>1.1539752250790083</v>
      </c>
      <c r="AU62" s="62">
        <f t="shared" si="176"/>
        <v>1.2892374073217337E-2</v>
      </c>
      <c r="AV62" s="62">
        <f t="shared" si="177"/>
        <v>3.6463594063913542E-3</v>
      </c>
      <c r="AW62" s="62">
        <f t="shared" si="178"/>
        <v>0</v>
      </c>
      <c r="AX62" s="62">
        <f t="shared" si="179"/>
        <v>0</v>
      </c>
      <c r="AY62" s="62">
        <f t="shared" si="180"/>
        <v>6.6789874423457086E-3</v>
      </c>
      <c r="AZ62" s="62">
        <f t="shared" si="181"/>
        <v>7.6489948831244756E-3</v>
      </c>
      <c r="BB62" s="62">
        <f t="shared" si="182"/>
        <v>0</v>
      </c>
      <c r="BC62" s="62">
        <f t="shared" si="183"/>
        <v>0.12661315792566016</v>
      </c>
      <c r="BD62" s="62">
        <f t="shared" si="184"/>
        <v>3.6463594063913542E-3</v>
      </c>
      <c r="BE62" s="62">
        <f t="shared" si="185"/>
        <v>3.3191590442321023E-3</v>
      </c>
      <c r="BF62" s="62">
        <f t="shared" si="186"/>
        <v>1.6595795221160511E-3</v>
      </c>
      <c r="BG62" s="62">
        <f t="shared" si="187"/>
        <v>1.1232794551101285E-2</v>
      </c>
      <c r="BH62" s="62">
        <f t="shared" si="188"/>
        <v>1.2713897139935333</v>
      </c>
      <c r="BI62" s="62">
        <f t="shared" si="189"/>
        <v>0.61669048236795443</v>
      </c>
      <c r="BJ62" s="62">
        <f t="shared" si="190"/>
        <v>2.0616334293204579</v>
      </c>
      <c r="BK62" s="62">
        <f t="shared" si="191"/>
        <v>0.65469923162557886</v>
      </c>
      <c r="BL62" s="62">
        <f t="shared" si="192"/>
        <v>-3.800874925762443E-2</v>
      </c>
      <c r="BM62" s="62">
        <f t="shared" si="193"/>
        <v>0.63322921584756309</v>
      </c>
      <c r="BN62" s="62">
        <f t="shared" si="194"/>
        <v>0</v>
      </c>
      <c r="BO62" s="62">
        <f t="shared" si="195"/>
        <v>0.57583562399450949</v>
      </c>
      <c r="BP62" s="114">
        <f t="shared" si="196"/>
        <v>0.2620819571463931</v>
      </c>
      <c r="BQ62" s="114">
        <f t="shared" si="197"/>
        <v>1.7738907602464997</v>
      </c>
      <c r="BR62" s="114">
        <f t="shared" si="198"/>
        <v>103.39055988585091</v>
      </c>
      <c r="BS62" s="114">
        <f t="shared" si="199"/>
        <v>-6.0023682272383114</v>
      </c>
      <c r="BU62" s="62">
        <f t="shared" si="200"/>
        <v>43.529033368400221</v>
      </c>
      <c r="BV62" s="62">
        <f t="shared" si="201"/>
        <v>0</v>
      </c>
      <c r="BW62" s="62">
        <f t="shared" si="202"/>
        <v>6.0209147654886053E-2</v>
      </c>
      <c r="BX62" s="62">
        <f t="shared" si="203"/>
        <v>10.110060660363963</v>
      </c>
      <c r="BY62" s="62">
        <f t="shared" si="204"/>
        <v>0.14430086580519488</v>
      </c>
      <c r="BZ62" s="62">
        <f t="shared" si="205"/>
        <v>46.488651968711821</v>
      </c>
      <c r="CA62" s="62">
        <f t="shared" si="206"/>
        <v>0.72821139226835374</v>
      </c>
      <c r="CB62" s="62">
        <f t="shared" si="207"/>
        <v>0.11300067800406806</v>
      </c>
      <c r="CC62" s="62">
        <f t="shared" si="208"/>
        <v>0</v>
      </c>
      <c r="CD62" s="62">
        <f t="shared" si="209"/>
        <v>0</v>
      </c>
      <c r="CE62" s="62">
        <f t="shared" si="210"/>
        <v>0.41262957537745243</v>
      </c>
      <c r="CF62" s="62">
        <f t="shared" si="211"/>
        <v>0.41427354124124754</v>
      </c>
      <c r="CG62" s="62">
        <f t="shared" si="212"/>
        <v>100.00000000000001</v>
      </c>
      <c r="CI62" s="62">
        <f t="shared" si="213"/>
        <v>0.724457574576021</v>
      </c>
      <c r="CJ62" s="62">
        <f t="shared" si="214"/>
        <v>0</v>
      </c>
      <c r="CK62" s="62">
        <f t="shared" si="215"/>
        <v>5.9051733674858825E-4</v>
      </c>
      <c r="CL62" s="62">
        <f t="shared" si="216"/>
        <v>0.12661315792566016</v>
      </c>
      <c r="CM62" s="62">
        <f t="shared" si="217"/>
        <v>2.0341255399660965E-3</v>
      </c>
      <c r="CN62" s="62">
        <f t="shared" si="218"/>
        <v>1.1534386312341041</v>
      </c>
      <c r="CO62" s="62">
        <f t="shared" si="219"/>
        <v>1.2985224541161801E-2</v>
      </c>
      <c r="CP62" s="62">
        <f t="shared" si="220"/>
        <v>3.6463594063913542E-3</v>
      </c>
      <c r="CQ62" s="62">
        <f t="shared" si="221"/>
        <v>0</v>
      </c>
      <c r="CR62" s="62">
        <f t="shared" si="222"/>
        <v>0</v>
      </c>
      <c r="CS62" s="62">
        <f t="shared" si="223"/>
        <v>5.429336518124374E-3</v>
      </c>
      <c r="CT62" s="62">
        <f t="shared" si="224"/>
        <v>5.5465730518308685E-3</v>
      </c>
      <c r="CV62" s="62">
        <f t="shared" si="225"/>
        <v>0</v>
      </c>
      <c r="CW62" s="62">
        <f t="shared" si="226"/>
        <v>0.12661315792566016</v>
      </c>
      <c r="CX62" s="62">
        <f t="shared" si="227"/>
        <v>3.6463594063913542E-3</v>
      </c>
      <c r="CY62" s="62">
        <f t="shared" si="228"/>
        <v>-3.055842069642766E-3</v>
      </c>
      <c r="CZ62" s="62">
        <f t="shared" si="142"/>
        <v>-1.527921034821383E-3</v>
      </c>
      <c r="DA62" s="62">
        <f t="shared" si="229"/>
        <v>1.4513145575983185E-2</v>
      </c>
      <c r="DB62" s="62">
        <f t="shared" si="230"/>
        <v>1.2675727691237471</v>
      </c>
      <c r="DC62" s="62">
        <f t="shared" si="231"/>
        <v>0.65852175612255681</v>
      </c>
      <c r="DD62" s="62">
        <f t="shared" si="232"/>
        <v>1.9248760687685471</v>
      </c>
      <c r="DE62" s="62">
        <f t="shared" si="233"/>
        <v>0.60905101300119024</v>
      </c>
      <c r="DF62" s="62">
        <f t="shared" si="234"/>
        <v>4.9470743121366567E-2</v>
      </c>
      <c r="DG62" s="62">
        <f t="shared" si="235"/>
        <v>0.67515334007010996</v>
      </c>
      <c r="DH62" s="62">
        <f t="shared" si="236"/>
        <v>0</v>
      </c>
      <c r="DI62" s="62">
        <f t="shared" si="237"/>
        <v>0.54007870360423682</v>
      </c>
      <c r="DJ62" s="113">
        <f t="shared" si="238"/>
        <v>-0.22630726149747241</v>
      </c>
      <c r="DK62" s="113">
        <f t="shared" si="239"/>
        <v>2.1496073135735498</v>
      </c>
      <c r="DL62" s="113">
        <f t="shared" si="240"/>
        <v>90.209286817413144</v>
      </c>
      <c r="DM62" s="113">
        <f t="shared" si="241"/>
        <v>7.3273344269065417</v>
      </c>
      <c r="DN62" s="113"/>
      <c r="DO62" s="113">
        <f t="shared" si="242"/>
        <v>-0.22630726149747241</v>
      </c>
      <c r="DP62" s="113">
        <f t="shared" si="243"/>
        <v>1.9233000520760775</v>
      </c>
      <c r="DQ62" s="113">
        <f t="shared" si="244"/>
        <v>90.661901340408093</v>
      </c>
      <c r="DR62" s="113">
        <f t="shared" si="245"/>
        <v>7.1010271654090689</v>
      </c>
    </row>
    <row r="63" spans="1:122" x14ac:dyDescent="0.25">
      <c r="A63" s="78">
        <f t="shared" si="2"/>
        <v>50</v>
      </c>
      <c r="B63" s="82" t="str">
        <f t="shared" si="3"/>
        <v>50 semi Al2O3</v>
      </c>
      <c r="C63" s="13" t="s">
        <v>4</v>
      </c>
      <c r="D63" s="5">
        <v>1.5680000000000001</v>
      </c>
      <c r="E63" s="6">
        <f t="shared" si="247"/>
        <v>1.3484800000000001</v>
      </c>
      <c r="F63" s="80" t="str">
        <f t="shared" si="246"/>
        <v>50 Quant TiO2</v>
      </c>
      <c r="G63" s="13" t="s">
        <v>7</v>
      </c>
      <c r="H63" s="5">
        <v>2.1000000000000001E-2</v>
      </c>
      <c r="I63" s="6">
        <f t="shared" ref="I63:I71" si="248">H63*(100-H$72)/100</f>
        <v>1.806E-2</v>
      </c>
      <c r="K63" s="62">
        <v>130</v>
      </c>
      <c r="L63" s="62">
        <v>39.72</v>
      </c>
      <c r="M63"/>
      <c r="N63" s="62">
        <v>0.70330000000000004</v>
      </c>
      <c r="O63" s="62">
        <v>11.22</v>
      </c>
      <c r="P63" s="62">
        <v>0.14499999999999999</v>
      </c>
      <c r="Q63" s="62">
        <v>45.04</v>
      </c>
      <c r="R63" s="62">
        <v>2.125</v>
      </c>
      <c r="S63"/>
      <c r="T63"/>
      <c r="U63"/>
      <c r="V63" s="62">
        <v>0.54579999999999995</v>
      </c>
      <c r="W63" s="62">
        <v>0.50509999999999999</v>
      </c>
      <c r="X63" s="62">
        <v>14</v>
      </c>
      <c r="Y63" s="62">
        <f t="shared" si="156"/>
        <v>100.0042</v>
      </c>
      <c r="AA63" s="62">
        <f t="shared" si="157"/>
        <v>39.718331830063136</v>
      </c>
      <c r="AB63" s="62">
        <f t="shared" si="158"/>
        <v>0</v>
      </c>
      <c r="AC63" s="62">
        <f t="shared" si="159"/>
        <v>0.70327046264056914</v>
      </c>
      <c r="AD63" s="62">
        <f t="shared" si="160"/>
        <v>11.219528779791249</v>
      </c>
      <c r="AE63" s="62">
        <f t="shared" si="161"/>
        <v>0.14499391025576924</v>
      </c>
      <c r="AF63" s="62">
        <f t="shared" si="162"/>
        <v>45.038108399447225</v>
      </c>
      <c r="AG63" s="62">
        <f t="shared" si="163"/>
        <v>2.1249107537483427</v>
      </c>
      <c r="AH63" s="62">
        <f t="shared" si="164"/>
        <v>0</v>
      </c>
      <c r="AI63" s="62">
        <f t="shared" si="165"/>
        <v>0</v>
      </c>
      <c r="AJ63" s="62">
        <f t="shared" si="166"/>
        <v>0</v>
      </c>
      <c r="AK63" s="62">
        <f t="shared" si="167"/>
        <v>0.54577707736275072</v>
      </c>
      <c r="AL63" s="62">
        <f t="shared" si="168"/>
        <v>0.50507878669095896</v>
      </c>
      <c r="AM63" s="62">
        <f t="shared" si="169"/>
        <v>100</v>
      </c>
      <c r="AO63" s="62">
        <f t="shared" si="170"/>
        <v>0.66103572988371695</v>
      </c>
      <c r="AP63" s="62">
        <f t="shared" si="171"/>
        <v>0</v>
      </c>
      <c r="AQ63" s="62">
        <f t="shared" si="172"/>
        <v>6.8975133644622322E-3</v>
      </c>
      <c r="AR63" s="62">
        <f t="shared" si="173"/>
        <v>0.1405075614250626</v>
      </c>
      <c r="AS63" s="62">
        <f t="shared" si="174"/>
        <v>2.043894985280085E-3</v>
      </c>
      <c r="AT63" s="62">
        <f t="shared" si="175"/>
        <v>1.1174489236769987</v>
      </c>
      <c r="AU63" s="62">
        <f t="shared" si="176"/>
        <v>3.7890705309349904E-2</v>
      </c>
      <c r="AV63" s="62">
        <f t="shared" si="177"/>
        <v>0</v>
      </c>
      <c r="AW63" s="62">
        <f t="shared" si="178"/>
        <v>0</v>
      </c>
      <c r="AX63" s="62">
        <f t="shared" si="179"/>
        <v>0</v>
      </c>
      <c r="AY63" s="62">
        <f t="shared" si="180"/>
        <v>7.1812773337204044E-3</v>
      </c>
      <c r="AZ63" s="62">
        <f t="shared" si="181"/>
        <v>6.7623348064126251E-3</v>
      </c>
      <c r="BB63" s="62">
        <f t="shared" si="182"/>
        <v>0</v>
      </c>
      <c r="BC63" s="62">
        <f t="shared" si="183"/>
        <v>0.1405075614250626</v>
      </c>
      <c r="BD63" s="62">
        <f t="shared" si="184"/>
        <v>0</v>
      </c>
      <c r="BE63" s="62">
        <f t="shared" si="185"/>
        <v>6.8975133644622322E-3</v>
      </c>
      <c r="BF63" s="62">
        <f t="shared" si="186"/>
        <v>3.4487566822311161E-3</v>
      </c>
      <c r="BG63" s="62">
        <f t="shared" si="187"/>
        <v>3.4441948627118787E-2</v>
      </c>
      <c r="BH63" s="62">
        <f t="shared" si="188"/>
        <v>1.2255584314602226</v>
      </c>
      <c r="BI63" s="62">
        <f t="shared" si="189"/>
        <v>0.51637042201077954</v>
      </c>
      <c r="BJ63" s="62">
        <f t="shared" si="190"/>
        <v>2.373409434815843</v>
      </c>
      <c r="BK63" s="62">
        <f t="shared" si="191"/>
        <v>0.70918800944944305</v>
      </c>
      <c r="BL63" s="62">
        <f t="shared" si="192"/>
        <v>-0.19281758743866351</v>
      </c>
      <c r="BM63" s="62">
        <f t="shared" si="193"/>
        <v>0.55426112732012944</v>
      </c>
      <c r="BN63" s="62">
        <f t="shared" si="194"/>
        <v>0</v>
      </c>
      <c r="BO63" s="62">
        <f t="shared" si="195"/>
        <v>0</v>
      </c>
      <c r="BP63" s="114">
        <f t="shared" si="196"/>
        <v>0.62222597116019418</v>
      </c>
      <c r="BQ63" s="114">
        <f t="shared" si="197"/>
        <v>6.2140292597546445</v>
      </c>
      <c r="BR63" s="114">
        <f t="shared" si="198"/>
        <v>127.95196604863671</v>
      </c>
      <c r="BS63" s="114">
        <f t="shared" si="199"/>
        <v>-34.788221279551536</v>
      </c>
      <c r="BU63" s="62">
        <f t="shared" si="200"/>
        <v>42.455171523396018</v>
      </c>
      <c r="BV63" s="62">
        <f t="shared" si="201"/>
        <v>0</v>
      </c>
      <c r="BW63" s="62">
        <f t="shared" si="202"/>
        <v>5.3720498939044514E-2</v>
      </c>
      <c r="BX63" s="62">
        <f t="shared" si="203"/>
        <v>11.219528779791249</v>
      </c>
      <c r="BY63" s="62">
        <f t="shared" si="204"/>
        <v>0.14499391025576924</v>
      </c>
      <c r="BZ63" s="62">
        <f t="shared" si="205"/>
        <v>45.027522586451369</v>
      </c>
      <c r="CA63" s="62">
        <f t="shared" si="206"/>
        <v>2.0830137524223984</v>
      </c>
      <c r="CB63" s="62">
        <f t="shared" si="207"/>
        <v>0</v>
      </c>
      <c r="CC63" s="62">
        <f t="shared" si="208"/>
        <v>0</v>
      </c>
      <c r="CD63" s="62">
        <f t="shared" si="209"/>
        <v>0</v>
      </c>
      <c r="CE63" s="62">
        <f t="shared" si="210"/>
        <v>0.44340547976984968</v>
      </c>
      <c r="CF63" s="62">
        <f t="shared" si="211"/>
        <v>0.36247262694966809</v>
      </c>
      <c r="CG63" s="62">
        <f t="shared" si="212"/>
        <v>100</v>
      </c>
      <c r="CI63" s="62">
        <f t="shared" si="213"/>
        <v>0.70658519636175443</v>
      </c>
      <c r="CJ63" s="62">
        <f t="shared" si="214"/>
        <v>0</v>
      </c>
      <c r="CK63" s="62">
        <f t="shared" si="215"/>
        <v>5.2687817711891442E-4</v>
      </c>
      <c r="CL63" s="62">
        <f t="shared" si="216"/>
        <v>0.1405075614250626</v>
      </c>
      <c r="CM63" s="62">
        <f t="shared" si="217"/>
        <v>2.043894985280085E-3</v>
      </c>
      <c r="CN63" s="62">
        <f t="shared" si="218"/>
        <v>1.1171862770926095</v>
      </c>
      <c r="CO63" s="62">
        <f t="shared" si="219"/>
        <v>3.7143611847760313E-2</v>
      </c>
      <c r="CP63" s="62">
        <f t="shared" si="220"/>
        <v>0</v>
      </c>
      <c r="CQ63" s="62">
        <f t="shared" si="221"/>
        <v>0</v>
      </c>
      <c r="CR63" s="62">
        <f t="shared" si="222"/>
        <v>0</v>
      </c>
      <c r="CS63" s="62">
        <f t="shared" si="223"/>
        <v>5.8342826285506539E-3</v>
      </c>
      <c r="CT63" s="62">
        <f t="shared" si="224"/>
        <v>4.8530275398268588E-3</v>
      </c>
      <c r="CV63" s="62">
        <f t="shared" si="225"/>
        <v>0</v>
      </c>
      <c r="CW63" s="62">
        <f t="shared" si="226"/>
        <v>0.1405075614250626</v>
      </c>
      <c r="CX63" s="62">
        <f t="shared" si="227"/>
        <v>0</v>
      </c>
      <c r="CY63" s="62">
        <f t="shared" si="228"/>
        <v>5.2687817711891442E-4</v>
      </c>
      <c r="CZ63" s="62">
        <f t="shared" si="142"/>
        <v>2.6343908855945721E-4</v>
      </c>
      <c r="DA63" s="62">
        <f t="shared" si="229"/>
        <v>3.6880172759200858E-2</v>
      </c>
      <c r="DB63" s="62">
        <f t="shared" si="230"/>
        <v>1.2228575607437513</v>
      </c>
      <c r="DC63" s="62">
        <f t="shared" si="231"/>
        <v>0.55853762714783206</v>
      </c>
      <c r="DD63" s="62">
        <f t="shared" si="232"/>
        <v>2.1893915491213432</v>
      </c>
      <c r="DE63" s="62">
        <f t="shared" si="233"/>
        <v>0.66431993359591912</v>
      </c>
      <c r="DF63" s="62">
        <f t="shared" si="234"/>
        <v>-0.10578230644808706</v>
      </c>
      <c r="DG63" s="62">
        <f t="shared" si="235"/>
        <v>0.59568123899559233</v>
      </c>
      <c r="DH63" s="62">
        <f t="shared" si="236"/>
        <v>0</v>
      </c>
      <c r="DI63" s="62">
        <f t="shared" si="237"/>
        <v>0</v>
      </c>
      <c r="DJ63" s="113">
        <f t="shared" si="238"/>
        <v>4.4224842300498654E-2</v>
      </c>
      <c r="DK63" s="113">
        <f t="shared" si="239"/>
        <v>6.1912597451258238</v>
      </c>
      <c r="DL63" s="113">
        <f t="shared" si="240"/>
        <v>111.52272223917308</v>
      </c>
      <c r="DM63" s="113">
        <f t="shared" si="241"/>
        <v>-17.75820682659938</v>
      </c>
      <c r="DN63" s="113"/>
      <c r="DO63" s="113">
        <f t="shared" si="242"/>
        <v>4.4224842300498654E-2</v>
      </c>
      <c r="DP63" s="114">
        <f t="shared" si="243"/>
        <v>6.2354845874263223</v>
      </c>
      <c r="DQ63" s="113">
        <f t="shared" si="244"/>
        <v>111.43427255457208</v>
      </c>
      <c r="DR63" s="114">
        <f t="shared" si="245"/>
        <v>-17.713981984298883</v>
      </c>
    </row>
    <row r="64" spans="1:122" x14ac:dyDescent="0.25">
      <c r="A64" s="78">
        <f t="shared" si="2"/>
        <v>50</v>
      </c>
      <c r="B64" s="82" t="str">
        <f t="shared" si="3"/>
        <v>50 semi SiO2</v>
      </c>
      <c r="C64" s="13" t="s">
        <v>5</v>
      </c>
      <c r="D64" s="5">
        <v>37.43</v>
      </c>
      <c r="E64" s="6">
        <f t="shared" si="247"/>
        <v>32.189799999999998</v>
      </c>
      <c r="F64" s="80" t="str">
        <f t="shared" si="246"/>
        <v>50 Quant Al2O3</v>
      </c>
      <c r="G64" s="13" t="s">
        <v>4</v>
      </c>
      <c r="H64" s="5">
        <v>0.75700000000000001</v>
      </c>
      <c r="I64" s="6">
        <f t="shared" si="248"/>
        <v>0.65102000000000004</v>
      </c>
      <c r="K64" s="62">
        <v>140</v>
      </c>
      <c r="L64" s="62">
        <v>38.69</v>
      </c>
      <c r="M64"/>
      <c r="N64" s="62">
        <v>1.103</v>
      </c>
      <c r="O64" s="62">
        <v>12.58</v>
      </c>
      <c r="P64" s="62">
        <v>0.14560000000000001</v>
      </c>
      <c r="Q64" s="62">
        <v>45.61</v>
      </c>
      <c r="R64" s="62">
        <v>0.66259999999999997</v>
      </c>
      <c r="S64"/>
      <c r="T64"/>
      <c r="U64"/>
      <c r="V64" s="62">
        <v>0.73170000000000002</v>
      </c>
      <c r="W64" s="62">
        <v>0.4839</v>
      </c>
      <c r="X64" s="62">
        <v>15</v>
      </c>
      <c r="Y64" s="62">
        <f t="shared" si="156"/>
        <v>100.00680000000001</v>
      </c>
      <c r="AA64" s="62">
        <f t="shared" si="157"/>
        <v>38.687369258890392</v>
      </c>
      <c r="AB64" s="62">
        <f t="shared" si="158"/>
        <v>0</v>
      </c>
      <c r="AC64" s="62">
        <f t="shared" si="159"/>
        <v>1.102925001099925</v>
      </c>
      <c r="AD64" s="62">
        <f t="shared" si="160"/>
        <v>12.579144618165962</v>
      </c>
      <c r="AE64" s="62">
        <f t="shared" si="161"/>
        <v>0.14559009987320862</v>
      </c>
      <c r="AF64" s="62">
        <f t="shared" si="162"/>
        <v>45.606898730886293</v>
      </c>
      <c r="AG64" s="62">
        <f t="shared" si="163"/>
        <v>0.66255494626365385</v>
      </c>
      <c r="AH64" s="62">
        <f t="shared" si="164"/>
        <v>0</v>
      </c>
      <c r="AI64" s="62">
        <f t="shared" si="165"/>
        <v>0</v>
      </c>
      <c r="AJ64" s="62">
        <f t="shared" si="166"/>
        <v>0</v>
      </c>
      <c r="AK64" s="62">
        <f t="shared" si="167"/>
        <v>0.73165024778315069</v>
      </c>
      <c r="AL64" s="62">
        <f t="shared" si="168"/>
        <v>0.48386709703740138</v>
      </c>
      <c r="AM64" s="62">
        <f t="shared" si="169"/>
        <v>100</v>
      </c>
      <c r="AO64" s="62">
        <f t="shared" si="170"/>
        <v>0.64387732810003151</v>
      </c>
      <c r="AP64" s="62">
        <f t="shared" si="171"/>
        <v>0</v>
      </c>
      <c r="AQ64" s="62">
        <f t="shared" si="172"/>
        <v>1.0817232258728177E-2</v>
      </c>
      <c r="AR64" s="62">
        <f t="shared" si="173"/>
        <v>0.15753468526194067</v>
      </c>
      <c r="AS64" s="62">
        <f t="shared" si="174"/>
        <v>2.052299124234686E-3</v>
      </c>
      <c r="AT64" s="62">
        <f t="shared" si="175"/>
        <v>1.1315612868790081</v>
      </c>
      <c r="AU64" s="62">
        <f t="shared" si="176"/>
        <v>1.1814460525386124E-2</v>
      </c>
      <c r="AV64" s="62">
        <f t="shared" si="177"/>
        <v>0</v>
      </c>
      <c r="AW64" s="62">
        <f t="shared" si="178"/>
        <v>0</v>
      </c>
      <c r="AX64" s="62">
        <f t="shared" si="179"/>
        <v>0</v>
      </c>
      <c r="AY64" s="62">
        <f t="shared" si="180"/>
        <v>9.6269769445151403E-3</v>
      </c>
      <c r="AZ64" s="62">
        <f t="shared" si="181"/>
        <v>6.4783384259927889E-3</v>
      </c>
      <c r="BB64" s="62">
        <f t="shared" si="182"/>
        <v>0</v>
      </c>
      <c r="BC64" s="62">
        <f t="shared" si="183"/>
        <v>0.15753468526194067</v>
      </c>
      <c r="BD64" s="62">
        <f t="shared" si="184"/>
        <v>0</v>
      </c>
      <c r="BE64" s="62">
        <f t="shared" si="185"/>
        <v>1.0817232258728177E-2</v>
      </c>
      <c r="BF64" s="62">
        <f t="shared" si="186"/>
        <v>5.4086161293640887E-3</v>
      </c>
      <c r="BG64" s="62">
        <f t="shared" si="187"/>
        <v>6.4058443960220354E-3</v>
      </c>
      <c r="BH64" s="62">
        <f t="shared" si="188"/>
        <v>1.2847424268691614</v>
      </c>
      <c r="BI64" s="62">
        <f t="shared" si="189"/>
        <v>0.60743671825721512</v>
      </c>
      <c r="BJ64" s="62">
        <f t="shared" si="190"/>
        <v>2.1150226653324333</v>
      </c>
      <c r="BK64" s="62">
        <f t="shared" si="191"/>
        <v>0.67730570861194639</v>
      </c>
      <c r="BL64" s="62">
        <f t="shared" si="192"/>
        <v>-6.9868990354731264E-2</v>
      </c>
      <c r="BM64" s="62">
        <f t="shared" si="193"/>
        <v>0.61925117878260127</v>
      </c>
      <c r="BN64" s="62">
        <f t="shared" si="194"/>
        <v>0</v>
      </c>
      <c r="BO64" s="62">
        <f t="shared" si="195"/>
        <v>0</v>
      </c>
      <c r="BP64" s="114">
        <f t="shared" si="196"/>
        <v>0.87341232680364034</v>
      </c>
      <c r="BQ64" s="114">
        <f t="shared" si="197"/>
        <v>1.0344500931940763</v>
      </c>
      <c r="BR64" s="114">
        <f t="shared" si="198"/>
        <v>109.37495669260989</v>
      </c>
      <c r="BS64" s="114">
        <f t="shared" si="199"/>
        <v>-11.282819112607612</v>
      </c>
      <c r="BU64" s="62">
        <f t="shared" si="200"/>
        <v>41.213892587704024</v>
      </c>
      <c r="BV64" s="62">
        <f t="shared" si="201"/>
        <v>0</v>
      </c>
      <c r="BW64" s="62">
        <f t="shared" si="202"/>
        <v>0.42771721602930968</v>
      </c>
      <c r="BX64" s="62">
        <f t="shared" si="203"/>
        <v>12.579144618165962</v>
      </c>
      <c r="BY64" s="62">
        <f t="shared" si="204"/>
        <v>0.14559009987320862</v>
      </c>
      <c r="BZ64" s="62">
        <f t="shared" si="205"/>
        <v>45.592046990404647</v>
      </c>
      <c r="CA64" s="62">
        <f t="shared" si="206"/>
        <v>0.66979310006919512</v>
      </c>
      <c r="CB64" s="62">
        <f t="shared" si="207"/>
        <v>0</v>
      </c>
      <c r="CC64" s="62">
        <f t="shared" si="208"/>
        <v>0</v>
      </c>
      <c r="CD64" s="62">
        <f t="shared" si="209"/>
        <v>0</v>
      </c>
      <c r="CE64" s="62">
        <f t="shared" si="210"/>
        <v>0.59325642976277604</v>
      </c>
      <c r="CF64" s="62">
        <f t="shared" si="211"/>
        <v>0.34588084330265534</v>
      </c>
      <c r="CG64" s="62">
        <f t="shared" si="212"/>
        <v>100</v>
      </c>
      <c r="CI64" s="62">
        <f t="shared" si="213"/>
        <v>0.68592648061419692</v>
      </c>
      <c r="CJ64" s="62">
        <f t="shared" si="214"/>
        <v>0</v>
      </c>
      <c r="CK64" s="62">
        <f t="shared" si="215"/>
        <v>4.1949511183729865E-3</v>
      </c>
      <c r="CL64" s="62">
        <f t="shared" si="216"/>
        <v>0.15753468526194067</v>
      </c>
      <c r="CM64" s="62">
        <f t="shared" si="217"/>
        <v>2.052299124234686E-3</v>
      </c>
      <c r="CN64" s="62">
        <f t="shared" si="218"/>
        <v>1.1311927975706038</v>
      </c>
      <c r="CO64" s="62">
        <f t="shared" si="219"/>
        <v>1.1943528888537716E-2</v>
      </c>
      <c r="CP64" s="62">
        <f t="shared" si="220"/>
        <v>0</v>
      </c>
      <c r="CQ64" s="62">
        <f t="shared" si="221"/>
        <v>0</v>
      </c>
      <c r="CR64" s="62">
        <f t="shared" si="222"/>
        <v>0</v>
      </c>
      <c r="CS64" s="62">
        <f t="shared" si="223"/>
        <v>7.8060056547733687E-3</v>
      </c>
      <c r="CT64" s="62">
        <f t="shared" si="224"/>
        <v>4.6308855710624625E-3</v>
      </c>
      <c r="CV64" s="62">
        <f t="shared" si="225"/>
        <v>0</v>
      </c>
      <c r="CW64" s="62">
        <f t="shared" si="226"/>
        <v>0.15753468526194067</v>
      </c>
      <c r="CX64" s="62">
        <f t="shared" si="227"/>
        <v>0</v>
      </c>
      <c r="CY64" s="62">
        <f t="shared" si="228"/>
        <v>4.1949511183729865E-3</v>
      </c>
      <c r="CZ64" s="62">
        <f t="shared" si="142"/>
        <v>2.0974755591864932E-3</v>
      </c>
      <c r="DA64" s="62">
        <f t="shared" si="229"/>
        <v>9.8460533293512221E-3</v>
      </c>
      <c r="DB64" s="62">
        <f t="shared" si="230"/>
        <v>1.2809337286274278</v>
      </c>
      <c r="DC64" s="62">
        <f t="shared" si="231"/>
        <v>0.642347316178419</v>
      </c>
      <c r="DD64" s="62">
        <f t="shared" si="232"/>
        <v>1.9941450619708583</v>
      </c>
      <c r="DE64" s="62">
        <f t="shared" si="233"/>
        <v>0.63858641244900882</v>
      </c>
      <c r="DF64" s="62">
        <f t="shared" si="234"/>
        <v>3.760903729410181E-3</v>
      </c>
      <c r="DG64" s="62">
        <f t="shared" si="235"/>
        <v>0.65429084506695667</v>
      </c>
      <c r="DH64" s="62">
        <f t="shared" si="236"/>
        <v>0</v>
      </c>
      <c r="DI64" s="62">
        <f t="shared" si="237"/>
        <v>0</v>
      </c>
      <c r="DJ64" s="113">
        <f t="shared" si="238"/>
        <v>0.32057235325856481</v>
      </c>
      <c r="DK64" s="113">
        <f t="shared" si="239"/>
        <v>1.5048435116562924</v>
      </c>
      <c r="DL64" s="113">
        <f t="shared" si="240"/>
        <v>97.59977802893745</v>
      </c>
      <c r="DM64" s="113">
        <f t="shared" si="241"/>
        <v>0.57480610614768879</v>
      </c>
      <c r="DN64" s="113"/>
      <c r="DO64" s="113">
        <f t="shared" si="242"/>
        <v>0.32057235325856481</v>
      </c>
      <c r="DP64" s="113">
        <f t="shared" si="243"/>
        <v>1.8254158649148571</v>
      </c>
      <c r="DQ64" s="113">
        <f t="shared" si="244"/>
        <v>96.958633322420326</v>
      </c>
      <c r="DR64" s="113">
        <f t="shared" si="245"/>
        <v>0.8953784594062536</v>
      </c>
    </row>
    <row r="65" spans="1:122" x14ac:dyDescent="0.25">
      <c r="A65" s="78">
        <f t="shared" si="2"/>
        <v>50</v>
      </c>
      <c r="B65" s="82" t="str">
        <f t="shared" si="3"/>
        <v>50 semi CaO</v>
      </c>
      <c r="C65" s="13" t="s">
        <v>6</v>
      </c>
      <c r="D65" s="5">
        <v>0.14269999999999999</v>
      </c>
      <c r="E65" s="6">
        <f t="shared" si="247"/>
        <v>0.122722</v>
      </c>
      <c r="F65" s="80" t="str">
        <f t="shared" si="246"/>
        <v>50 Quant Fe2O3</v>
      </c>
      <c r="G65" s="13" t="s">
        <v>10</v>
      </c>
      <c r="H65" s="5">
        <v>11.539</v>
      </c>
      <c r="I65" s="6">
        <f t="shared" si="248"/>
        <v>9.9235399999999991</v>
      </c>
      <c r="K65" s="62">
        <v>150</v>
      </c>
      <c r="L65" s="62">
        <v>40.25</v>
      </c>
      <c r="M65"/>
      <c r="N65" s="62">
        <v>1.377</v>
      </c>
      <c r="O65" s="62">
        <v>10.93</v>
      </c>
      <c r="P65" s="62">
        <v>0.15310000000000001</v>
      </c>
      <c r="Q65" s="62">
        <v>45.19</v>
      </c>
      <c r="R65" s="62">
        <v>0.97899999999999998</v>
      </c>
      <c r="S65"/>
      <c r="T65"/>
      <c r="U65"/>
      <c r="V65" s="62">
        <v>0.58789999999999998</v>
      </c>
      <c r="W65" s="62">
        <v>0.52969999999999995</v>
      </c>
      <c r="X65" s="62">
        <v>13</v>
      </c>
      <c r="Y65" s="62">
        <f t="shared" si="156"/>
        <v>99.996700000000018</v>
      </c>
      <c r="AA65" s="62">
        <f t="shared" si="157"/>
        <v>40.251328293833687</v>
      </c>
      <c r="AB65" s="62">
        <f t="shared" si="158"/>
        <v>0</v>
      </c>
      <c r="AC65" s="62">
        <f t="shared" si="159"/>
        <v>1.3770454424996021</v>
      </c>
      <c r="AD65" s="62">
        <f t="shared" si="160"/>
        <v>10.930360701903162</v>
      </c>
      <c r="AE65" s="62">
        <f t="shared" si="161"/>
        <v>0.1531050524667314</v>
      </c>
      <c r="AF65" s="62">
        <f t="shared" si="162"/>
        <v>45.191491319213526</v>
      </c>
      <c r="AG65" s="62">
        <f t="shared" si="163"/>
        <v>0.97903230806616592</v>
      </c>
      <c r="AH65" s="62">
        <f t="shared" si="164"/>
        <v>0</v>
      </c>
      <c r="AI65" s="62">
        <f t="shared" si="165"/>
        <v>0</v>
      </c>
      <c r="AJ65" s="62">
        <f t="shared" si="166"/>
        <v>0</v>
      </c>
      <c r="AK65" s="62">
        <f t="shared" si="167"/>
        <v>0.58791940134024412</v>
      </c>
      <c r="AL65" s="62">
        <f t="shared" si="168"/>
        <v>0.5297174806768622</v>
      </c>
      <c r="AM65" s="62">
        <f t="shared" si="169"/>
        <v>99.999999999999972</v>
      </c>
      <c r="AO65" s="62">
        <f t="shared" si="170"/>
        <v>0.66990643744418221</v>
      </c>
      <c r="AP65" s="62">
        <f t="shared" si="171"/>
        <v>0</v>
      </c>
      <c r="AQ65" s="62">
        <f t="shared" si="172"/>
        <v>1.3505741884068284E-2</v>
      </c>
      <c r="AR65" s="62">
        <f t="shared" si="173"/>
        <v>0.13688617034318301</v>
      </c>
      <c r="AS65" s="62">
        <f t="shared" si="174"/>
        <v>2.1582330485865717E-3</v>
      </c>
      <c r="AT65" s="62">
        <f t="shared" si="175"/>
        <v>1.1212545359616699</v>
      </c>
      <c r="AU65" s="62">
        <f t="shared" si="176"/>
        <v>1.7457780101037195E-2</v>
      </c>
      <c r="AV65" s="62">
        <f t="shared" si="177"/>
        <v>0</v>
      </c>
      <c r="AW65" s="62">
        <f t="shared" si="178"/>
        <v>0</v>
      </c>
      <c r="AX65" s="62">
        <f t="shared" si="179"/>
        <v>0</v>
      </c>
      <c r="AY65" s="62">
        <f t="shared" si="180"/>
        <v>7.7357815965821593E-3</v>
      </c>
      <c r="AZ65" s="62">
        <f t="shared" si="181"/>
        <v>7.0922142278332066E-3</v>
      </c>
      <c r="BB65" s="62">
        <f t="shared" si="182"/>
        <v>0</v>
      </c>
      <c r="BC65" s="62">
        <f t="shared" si="183"/>
        <v>0.13688617034318301</v>
      </c>
      <c r="BD65" s="62">
        <f t="shared" si="184"/>
        <v>0</v>
      </c>
      <c r="BE65" s="62">
        <f t="shared" si="185"/>
        <v>1.3505741884068284E-2</v>
      </c>
      <c r="BF65" s="62">
        <f t="shared" si="186"/>
        <v>6.7528709420341419E-3</v>
      </c>
      <c r="BG65" s="62">
        <f t="shared" si="187"/>
        <v>1.0704909159003052E-2</v>
      </c>
      <c r="BH65" s="62">
        <f t="shared" si="188"/>
        <v>1.2495940301944364</v>
      </c>
      <c r="BI65" s="62">
        <f t="shared" si="189"/>
        <v>0.61358105892410164</v>
      </c>
      <c r="BJ65" s="62">
        <f t="shared" si="190"/>
        <v>2.0365590039326946</v>
      </c>
      <c r="BK65" s="62">
        <f t="shared" si="191"/>
        <v>0.63601297127033485</v>
      </c>
      <c r="BL65" s="62">
        <f t="shared" si="192"/>
        <v>-2.2431912346233207E-2</v>
      </c>
      <c r="BM65" s="62">
        <f t="shared" si="193"/>
        <v>0.6310388390251388</v>
      </c>
      <c r="BN65" s="62">
        <f t="shared" si="194"/>
        <v>0</v>
      </c>
      <c r="BO65" s="62">
        <f t="shared" si="195"/>
        <v>0</v>
      </c>
      <c r="BP65" s="114">
        <f t="shared" si="196"/>
        <v>1.0701197017391708</v>
      </c>
      <c r="BQ65" s="114">
        <f t="shared" si="197"/>
        <v>1.6963946586141267</v>
      </c>
      <c r="BR65" s="114">
        <f t="shared" si="198"/>
        <v>100.78824502353616</v>
      </c>
      <c r="BS65" s="114">
        <f t="shared" si="199"/>
        <v>-3.5547593838894573</v>
      </c>
      <c r="BU65" s="62">
        <f t="shared" si="200"/>
        <v>43.096899265775761</v>
      </c>
      <c r="BV65" s="62">
        <f t="shared" si="201"/>
        <v>0</v>
      </c>
      <c r="BW65" s="62">
        <f t="shared" si="202"/>
        <v>0.6842391250911275</v>
      </c>
      <c r="BX65" s="62">
        <f t="shared" si="203"/>
        <v>10.930360701903162</v>
      </c>
      <c r="BY65" s="62">
        <f t="shared" si="204"/>
        <v>0.1531050524667314</v>
      </c>
      <c r="BZ65" s="62">
        <f t="shared" si="205"/>
        <v>45.179755134319421</v>
      </c>
      <c r="CA65" s="62">
        <f t="shared" si="206"/>
        <v>0.97563682251514272</v>
      </c>
      <c r="CB65" s="62">
        <f t="shared" si="207"/>
        <v>0</v>
      </c>
      <c r="CC65" s="62">
        <f t="shared" si="208"/>
        <v>0</v>
      </c>
      <c r="CD65" s="62">
        <f t="shared" si="209"/>
        <v>0</v>
      </c>
      <c r="CE65" s="62">
        <f t="shared" si="210"/>
        <v>0.47738062136050485</v>
      </c>
      <c r="CF65" s="62">
        <f t="shared" si="211"/>
        <v>0.38174501338544159</v>
      </c>
      <c r="CG65" s="62">
        <f t="shared" si="212"/>
        <v>99.999999999999972</v>
      </c>
      <c r="CI65" s="62">
        <f t="shared" si="213"/>
        <v>0.71726552826455459</v>
      </c>
      <c r="CJ65" s="62">
        <f t="shared" si="214"/>
        <v>0</v>
      </c>
      <c r="CK65" s="62">
        <f t="shared" si="215"/>
        <v>6.7108584257662566E-3</v>
      </c>
      <c r="CL65" s="62">
        <f t="shared" si="216"/>
        <v>0.13688617034318301</v>
      </c>
      <c r="CM65" s="62">
        <f t="shared" si="217"/>
        <v>2.1582330485865717E-3</v>
      </c>
      <c r="CN65" s="62">
        <f t="shared" si="218"/>
        <v>1.1209633472851455</v>
      </c>
      <c r="CO65" s="62">
        <f t="shared" si="219"/>
        <v>1.7397232926446911E-2</v>
      </c>
      <c r="CP65" s="62">
        <f t="shared" si="220"/>
        <v>0</v>
      </c>
      <c r="CQ65" s="62">
        <f t="shared" si="221"/>
        <v>0</v>
      </c>
      <c r="CR65" s="62">
        <f t="shared" si="222"/>
        <v>0</v>
      </c>
      <c r="CS65" s="62">
        <f t="shared" si="223"/>
        <v>6.2813239652698008E-3</v>
      </c>
      <c r="CT65" s="62">
        <f t="shared" si="224"/>
        <v>5.1110592232620376E-3</v>
      </c>
      <c r="CV65" s="62">
        <f t="shared" si="225"/>
        <v>0</v>
      </c>
      <c r="CW65" s="62">
        <f t="shared" si="226"/>
        <v>0.13688617034318301</v>
      </c>
      <c r="CX65" s="62">
        <f t="shared" si="227"/>
        <v>0</v>
      </c>
      <c r="CY65" s="62">
        <f t="shared" si="228"/>
        <v>6.7108584257662566E-3</v>
      </c>
      <c r="CZ65" s="62">
        <f t="shared" si="142"/>
        <v>3.3554292128831283E-3</v>
      </c>
      <c r="DA65" s="62">
        <f t="shared" si="229"/>
        <v>1.4041803713563783E-2</v>
      </c>
      <c r="DB65" s="62">
        <f t="shared" si="230"/>
        <v>1.2459659469633513</v>
      </c>
      <c r="DC65" s="62">
        <f t="shared" si="231"/>
        <v>0.65438745498453321</v>
      </c>
      <c r="DD65" s="62">
        <f t="shared" si="232"/>
        <v>1.9040186933180134</v>
      </c>
      <c r="DE65" s="62">
        <f t="shared" si="233"/>
        <v>0.59157849197881807</v>
      </c>
      <c r="DF65" s="62">
        <f t="shared" si="234"/>
        <v>6.2808963005715146E-2</v>
      </c>
      <c r="DG65" s="62">
        <f t="shared" si="235"/>
        <v>0.67178468791098012</v>
      </c>
      <c r="DH65" s="62">
        <f t="shared" si="236"/>
        <v>0</v>
      </c>
      <c r="DI65" s="62">
        <f t="shared" si="237"/>
        <v>0</v>
      </c>
      <c r="DJ65" s="113">
        <f t="shared" si="238"/>
        <v>0.49947985913721282</v>
      </c>
      <c r="DK65" s="113">
        <f t="shared" si="239"/>
        <v>2.0902238419915427</v>
      </c>
      <c r="DL65" s="113">
        <f t="shared" si="240"/>
        <v>88.060728775826107</v>
      </c>
      <c r="DM65" s="113">
        <f t="shared" si="241"/>
        <v>9.34956752304514</v>
      </c>
      <c r="DN65" s="113"/>
      <c r="DO65" s="113">
        <f t="shared" si="242"/>
        <v>0.49947985913721282</v>
      </c>
      <c r="DP65" s="113">
        <f t="shared" si="243"/>
        <v>2.5897037011287556</v>
      </c>
      <c r="DQ65" s="113">
        <f t="shared" si="244"/>
        <v>87.061769057551686</v>
      </c>
      <c r="DR65" s="113">
        <f t="shared" si="245"/>
        <v>9.8490473821823521</v>
      </c>
    </row>
    <row r="66" spans="1:122" x14ac:dyDescent="0.25">
      <c r="A66" s="78">
        <f t="shared" si="2"/>
        <v>50</v>
      </c>
      <c r="B66" s="82" t="str">
        <f t="shared" si="3"/>
        <v>50 semi Cr2O3</v>
      </c>
      <c r="C66" s="13" t="s">
        <v>8</v>
      </c>
      <c r="D66" s="5">
        <v>0.9042</v>
      </c>
      <c r="E66" s="6">
        <f t="shared" si="247"/>
        <v>0.77761199999999997</v>
      </c>
      <c r="F66" s="80" t="str">
        <f t="shared" si="246"/>
        <v>50 Quant MnO</v>
      </c>
      <c r="G66" s="13" t="s">
        <v>9</v>
      </c>
      <c r="H66" s="5">
        <v>0.16</v>
      </c>
      <c r="I66" s="6">
        <f t="shared" si="248"/>
        <v>0.1376</v>
      </c>
      <c r="K66" s="62">
        <v>160</v>
      </c>
      <c r="L66" s="62">
        <v>41.24</v>
      </c>
      <c r="M66"/>
      <c r="N66" s="62">
        <v>1.494</v>
      </c>
      <c r="O66" s="62">
        <v>10.95</v>
      </c>
      <c r="P66" s="62">
        <v>0.1148</v>
      </c>
      <c r="Q66" s="62">
        <v>44.03</v>
      </c>
      <c r="R66" s="62">
        <v>0.99399999999999999</v>
      </c>
      <c r="S66" s="62">
        <v>0.1754</v>
      </c>
      <c r="T66"/>
      <c r="U66"/>
      <c r="V66" s="62">
        <v>0.49540000000000001</v>
      </c>
      <c r="W66" s="62">
        <v>0.50060000000000004</v>
      </c>
      <c r="X66" s="62">
        <v>14</v>
      </c>
      <c r="Y66" s="62">
        <f t="shared" si="156"/>
        <v>99.994200000000006</v>
      </c>
      <c r="AA66" s="62">
        <f t="shared" si="157"/>
        <v>41.242392058739405</v>
      </c>
      <c r="AB66" s="62">
        <f t="shared" si="158"/>
        <v>0</v>
      </c>
      <c r="AC66" s="62">
        <f t="shared" si="159"/>
        <v>1.4940866570261075</v>
      </c>
      <c r="AD66" s="62">
        <f t="shared" si="160"/>
        <v>10.950635136837937</v>
      </c>
      <c r="AE66" s="62">
        <f t="shared" si="161"/>
        <v>0.1148066587862096</v>
      </c>
      <c r="AF66" s="62">
        <f t="shared" si="162"/>
        <v>44.032553888125506</v>
      </c>
      <c r="AG66" s="62">
        <f t="shared" si="163"/>
        <v>0.99405765534400992</v>
      </c>
      <c r="AH66" s="62">
        <f t="shared" si="164"/>
        <v>0.17541017379007981</v>
      </c>
      <c r="AI66" s="62">
        <f t="shared" si="165"/>
        <v>0</v>
      </c>
      <c r="AJ66" s="62">
        <f t="shared" si="166"/>
        <v>0</v>
      </c>
      <c r="AK66" s="62">
        <f t="shared" si="167"/>
        <v>0.4954287348666222</v>
      </c>
      <c r="AL66" s="62">
        <f t="shared" si="168"/>
        <v>0.50062903648411605</v>
      </c>
      <c r="AM66" s="62">
        <f t="shared" si="169"/>
        <v>99.999999999999986</v>
      </c>
      <c r="AO66" s="62">
        <f t="shared" si="170"/>
        <v>0.6864007998458751</v>
      </c>
      <c r="AP66" s="62">
        <f t="shared" si="171"/>
        <v>0</v>
      </c>
      <c r="AQ66" s="62">
        <f t="shared" si="172"/>
        <v>1.4653654933563237E-2</v>
      </c>
      <c r="AR66" s="62">
        <f t="shared" si="173"/>
        <v>0.13714007685457655</v>
      </c>
      <c r="AS66" s="62">
        <f t="shared" si="174"/>
        <v>1.6183628247280746E-3</v>
      </c>
      <c r="AT66" s="62">
        <f t="shared" si="175"/>
        <v>1.0924999227907004</v>
      </c>
      <c r="AU66" s="62">
        <f t="shared" si="176"/>
        <v>1.772570712097022E-2</v>
      </c>
      <c r="AV66" s="62">
        <f t="shared" si="177"/>
        <v>5.6602185798670483E-3</v>
      </c>
      <c r="AW66" s="62">
        <f t="shared" si="178"/>
        <v>0</v>
      </c>
      <c r="AX66" s="62">
        <f t="shared" si="179"/>
        <v>0</v>
      </c>
      <c r="AY66" s="62">
        <f t="shared" si="180"/>
        <v>6.5187991429818707E-3</v>
      </c>
      <c r="AZ66" s="62">
        <f t="shared" si="181"/>
        <v>6.7027585551494989E-3</v>
      </c>
      <c r="BB66" s="62">
        <f t="shared" si="182"/>
        <v>0</v>
      </c>
      <c r="BC66" s="62">
        <f t="shared" si="183"/>
        <v>0.13714007685457655</v>
      </c>
      <c r="BD66" s="62">
        <f t="shared" si="184"/>
        <v>5.6602185798670483E-3</v>
      </c>
      <c r="BE66" s="62">
        <f t="shared" si="185"/>
        <v>8.9934363536961891E-3</v>
      </c>
      <c r="BF66" s="62">
        <f t="shared" si="186"/>
        <v>4.4967181768480946E-3</v>
      </c>
      <c r="BG66" s="62">
        <f t="shared" si="187"/>
        <v>1.3228988944122125E-2</v>
      </c>
      <c r="BH66" s="62">
        <f t="shared" si="188"/>
        <v>1.2180293735258829</v>
      </c>
      <c r="BI66" s="62">
        <f t="shared" si="189"/>
        <v>0.60751075197608928</v>
      </c>
      <c r="BJ66" s="62">
        <f t="shared" si="190"/>
        <v>2.0049511380068918</v>
      </c>
      <c r="BK66" s="62">
        <f t="shared" si="191"/>
        <v>0.61051862154979353</v>
      </c>
      <c r="BL66" s="62">
        <f t="shared" si="192"/>
        <v>-3.0078695737042471E-3</v>
      </c>
      <c r="BM66" s="62">
        <f t="shared" si="193"/>
        <v>0.63089667767692659</v>
      </c>
      <c r="BN66" s="62">
        <f t="shared" si="194"/>
        <v>0</v>
      </c>
      <c r="BO66" s="62">
        <f t="shared" si="195"/>
        <v>0.8971704528083706</v>
      </c>
      <c r="BP66" s="114">
        <f t="shared" si="196"/>
        <v>0.71275033392247489</v>
      </c>
      <c r="BQ66" s="114">
        <f t="shared" si="197"/>
        <v>2.0968550655288927</v>
      </c>
      <c r="BR66" s="114">
        <f t="shared" si="198"/>
        <v>96.769985189624279</v>
      </c>
      <c r="BS66" s="114">
        <f t="shared" si="199"/>
        <v>-0.47676104188403023</v>
      </c>
      <c r="BU66" s="62">
        <f t="shared" si="200"/>
        <v>44.290140038722242</v>
      </c>
      <c r="BV66" s="62">
        <f t="shared" si="201"/>
        <v>0</v>
      </c>
      <c r="BW66" s="62">
        <f t="shared" si="202"/>
        <v>0.79376629364503137</v>
      </c>
      <c r="BX66" s="62">
        <f t="shared" si="203"/>
        <v>10.950635136837937</v>
      </c>
      <c r="BY66" s="62">
        <f t="shared" si="204"/>
        <v>0.1148066587862096</v>
      </c>
      <c r="BZ66" s="62">
        <f t="shared" si="205"/>
        <v>44.029509733964566</v>
      </c>
      <c r="CA66" s="62">
        <f t="shared" si="206"/>
        <v>0.99015731812445118</v>
      </c>
      <c r="CB66" s="62">
        <f t="shared" si="207"/>
        <v>0.17541017379007981</v>
      </c>
      <c r="CC66" s="62">
        <f t="shared" si="208"/>
        <v>0</v>
      </c>
      <c r="CD66" s="62">
        <f t="shared" si="209"/>
        <v>0</v>
      </c>
      <c r="CE66" s="62">
        <f t="shared" si="210"/>
        <v>0.40281464604947087</v>
      </c>
      <c r="CF66" s="62">
        <f t="shared" si="211"/>
        <v>0.35899203233787558</v>
      </c>
      <c r="CG66" s="62">
        <f t="shared" si="212"/>
        <v>99.999999999999986</v>
      </c>
      <c r="CI66" s="62">
        <f t="shared" si="213"/>
        <v>0.73712474059619271</v>
      </c>
      <c r="CJ66" s="62">
        <f t="shared" si="214"/>
        <v>0</v>
      </c>
      <c r="CK66" s="62">
        <f t="shared" si="215"/>
        <v>7.785075457483635E-3</v>
      </c>
      <c r="CL66" s="62">
        <f t="shared" si="216"/>
        <v>0.13714007685457655</v>
      </c>
      <c r="CM66" s="62">
        <f t="shared" si="217"/>
        <v>1.6183628247280746E-3</v>
      </c>
      <c r="CN66" s="62">
        <f t="shared" si="218"/>
        <v>1.0924243937129585</v>
      </c>
      <c r="CO66" s="62">
        <f t="shared" si="219"/>
        <v>1.7656157598510185E-2</v>
      </c>
      <c r="CP66" s="62">
        <f t="shared" si="220"/>
        <v>5.6602185798670483E-3</v>
      </c>
      <c r="CQ66" s="62">
        <f t="shared" si="221"/>
        <v>0</v>
      </c>
      <c r="CR66" s="62">
        <f t="shared" si="222"/>
        <v>0</v>
      </c>
      <c r="CS66" s="62">
        <f t="shared" si="223"/>
        <v>5.3001927111772486E-3</v>
      </c>
      <c r="CT66" s="62">
        <f t="shared" si="224"/>
        <v>4.8064269960888415E-3</v>
      </c>
      <c r="CV66" s="62">
        <f t="shared" si="225"/>
        <v>0</v>
      </c>
      <c r="CW66" s="62">
        <f t="shared" si="226"/>
        <v>0.13714007685457655</v>
      </c>
      <c r="CX66" s="62">
        <f t="shared" si="227"/>
        <v>5.6602185798670483E-3</v>
      </c>
      <c r="CY66" s="62">
        <f t="shared" si="228"/>
        <v>2.1248568776165867E-3</v>
      </c>
      <c r="CZ66" s="62">
        <f t="shared" si="142"/>
        <v>1.0624284388082933E-3</v>
      </c>
      <c r="DA66" s="62">
        <f t="shared" si="229"/>
        <v>1.6593729159701892E-2</v>
      </c>
      <c r="DB66" s="62">
        <f t="shared" si="230"/>
        <v>1.2145891042325614</v>
      </c>
      <c r="DC66" s="62">
        <f t="shared" si="231"/>
        <v>0.65164431134016731</v>
      </c>
      <c r="DD66" s="62">
        <f t="shared" si="232"/>
        <v>1.8638835375308436</v>
      </c>
      <c r="DE66" s="62">
        <f t="shared" si="233"/>
        <v>0.56294479289239419</v>
      </c>
      <c r="DF66" s="62">
        <f t="shared" si="234"/>
        <v>8.8699518447773129E-2</v>
      </c>
      <c r="DG66" s="62">
        <f t="shared" si="235"/>
        <v>0.67496068751854454</v>
      </c>
      <c r="DH66" s="62">
        <f t="shared" si="236"/>
        <v>0</v>
      </c>
      <c r="DI66" s="62">
        <f t="shared" si="237"/>
        <v>0.83859974136812721</v>
      </c>
      <c r="DJ66" s="113">
        <f t="shared" si="238"/>
        <v>0.15740597318552765</v>
      </c>
      <c r="DK66" s="113">
        <f t="shared" si="239"/>
        <v>2.4584734291278232</v>
      </c>
      <c r="DL66" s="113">
        <f t="shared" si="240"/>
        <v>83.404086090114291</v>
      </c>
      <c r="DM66" s="113">
        <f t="shared" si="241"/>
        <v>13.141434766204233</v>
      </c>
      <c r="DN66" s="113"/>
      <c r="DO66" s="113">
        <f t="shared" si="242"/>
        <v>0.15740597318552765</v>
      </c>
      <c r="DP66" s="113">
        <f t="shared" si="243"/>
        <v>2.6158794023133507</v>
      </c>
      <c r="DQ66" s="113">
        <f t="shared" si="244"/>
        <v>83.089274143743239</v>
      </c>
      <c r="DR66" s="113">
        <f t="shared" si="245"/>
        <v>13.29884073938976</v>
      </c>
    </row>
    <row r="67" spans="1:122" x14ac:dyDescent="0.25">
      <c r="A67" s="78">
        <f t="shared" si="2"/>
        <v>50</v>
      </c>
      <c r="B67" s="82" t="str">
        <f t="shared" si="3"/>
        <v>50 semi MnO</v>
      </c>
      <c r="C67" s="13" t="s">
        <v>9</v>
      </c>
      <c r="D67" s="5">
        <v>0.17580000000000001</v>
      </c>
      <c r="E67" s="6">
        <f t="shared" si="247"/>
        <v>0.15118799999999999</v>
      </c>
      <c r="F67" s="80" t="str">
        <f t="shared" si="246"/>
        <v>50 Quant MgO</v>
      </c>
      <c r="G67" s="13" t="s">
        <v>3</v>
      </c>
      <c r="H67" s="5">
        <v>47.283000000000001</v>
      </c>
      <c r="I67" s="6">
        <f t="shared" si="248"/>
        <v>40.663380000000004</v>
      </c>
      <c r="K67" s="62">
        <v>170</v>
      </c>
      <c r="L67" s="62">
        <v>40.96</v>
      </c>
      <c r="M67"/>
      <c r="N67" s="62">
        <v>1.2709999999999999</v>
      </c>
      <c r="O67" s="62">
        <v>11.07</v>
      </c>
      <c r="P67" s="62">
        <v>0.1469</v>
      </c>
      <c r="Q67" s="62">
        <v>44.47</v>
      </c>
      <c r="R67" s="62">
        <v>0.94469999999999998</v>
      </c>
      <c r="S67" s="62">
        <v>0.18129999999999999</v>
      </c>
      <c r="T67"/>
      <c r="U67"/>
      <c r="V67" s="62">
        <v>0.4556</v>
      </c>
      <c r="W67" s="62">
        <v>0.49430000000000002</v>
      </c>
      <c r="X67" s="62">
        <v>10</v>
      </c>
      <c r="Y67" s="62">
        <f t="shared" si="156"/>
        <v>99.993799999999993</v>
      </c>
      <c r="AA67" s="62">
        <f t="shared" si="157"/>
        <v>40.962539677460008</v>
      </c>
      <c r="AB67" s="62">
        <f t="shared" si="158"/>
        <v>0</v>
      </c>
      <c r="AC67" s="62">
        <f t="shared" si="159"/>
        <v>1.271078806886027</v>
      </c>
      <c r="AD67" s="62">
        <f t="shared" si="160"/>
        <v>11.070686382555719</v>
      </c>
      <c r="AE67" s="62">
        <f t="shared" si="161"/>
        <v>0.14690910836471863</v>
      </c>
      <c r="AF67" s="62">
        <f t="shared" si="162"/>
        <v>44.472757310953284</v>
      </c>
      <c r="AG67" s="62">
        <f t="shared" si="163"/>
        <v>0.94475857503165206</v>
      </c>
      <c r="AH67" s="62">
        <f t="shared" si="164"/>
        <v>0.18131124129696041</v>
      </c>
      <c r="AI67" s="62">
        <f t="shared" si="165"/>
        <v>0</v>
      </c>
      <c r="AJ67" s="62">
        <f t="shared" si="166"/>
        <v>0</v>
      </c>
      <c r="AK67" s="62">
        <f t="shared" si="167"/>
        <v>0.45562824895143506</v>
      </c>
      <c r="AL67" s="62">
        <f t="shared" si="168"/>
        <v>0.49433064850020703</v>
      </c>
      <c r="AM67" s="62">
        <f t="shared" si="169"/>
        <v>100.00000000000003</v>
      </c>
      <c r="AO67" s="62">
        <f t="shared" si="170"/>
        <v>0.68174319176932685</v>
      </c>
      <c r="AP67" s="62">
        <f t="shared" si="171"/>
        <v>0</v>
      </c>
      <c r="AQ67" s="62">
        <f t="shared" si="172"/>
        <v>1.2466445732503209E-2</v>
      </c>
      <c r="AR67" s="62">
        <f t="shared" si="173"/>
        <v>0.13864353641272034</v>
      </c>
      <c r="AS67" s="62">
        <f t="shared" si="174"/>
        <v>2.0708924212675308E-3</v>
      </c>
      <c r="AT67" s="62">
        <f t="shared" si="175"/>
        <v>1.103421892174385</v>
      </c>
      <c r="AU67" s="62">
        <f t="shared" si="176"/>
        <v>1.6846622236655708E-2</v>
      </c>
      <c r="AV67" s="62">
        <f t="shared" si="177"/>
        <v>5.8506370215217944E-3</v>
      </c>
      <c r="AW67" s="62">
        <f t="shared" si="178"/>
        <v>0</v>
      </c>
      <c r="AX67" s="62">
        <f t="shared" si="179"/>
        <v>0</v>
      </c>
      <c r="AY67" s="62">
        <f t="shared" si="180"/>
        <v>5.9951085388346721E-3</v>
      </c>
      <c r="AZ67" s="62">
        <f t="shared" si="181"/>
        <v>6.6184314968564337E-3</v>
      </c>
      <c r="BB67" s="62">
        <f t="shared" si="182"/>
        <v>0</v>
      </c>
      <c r="BC67" s="62">
        <f t="shared" si="183"/>
        <v>0.13864353641272034</v>
      </c>
      <c r="BD67" s="62">
        <f t="shared" si="184"/>
        <v>5.8506370215217944E-3</v>
      </c>
      <c r="BE67" s="62">
        <f t="shared" si="185"/>
        <v>6.6158087109814143E-3</v>
      </c>
      <c r="BF67" s="62">
        <f t="shared" si="186"/>
        <v>3.3079043554907071E-3</v>
      </c>
      <c r="BG67" s="62">
        <f t="shared" si="187"/>
        <v>1.3538717881165001E-2</v>
      </c>
      <c r="BH67" s="62">
        <f t="shared" si="188"/>
        <v>1.2305976031272079</v>
      </c>
      <c r="BI67" s="62">
        <f t="shared" si="189"/>
        <v>0.60342060046912005</v>
      </c>
      <c r="BJ67" s="62">
        <f t="shared" si="190"/>
        <v>2.0393695577686586</v>
      </c>
      <c r="BK67" s="62">
        <f t="shared" si="191"/>
        <v>0.62717700265808773</v>
      </c>
      <c r="BL67" s="62">
        <f t="shared" si="192"/>
        <v>-2.3756402188967685E-2</v>
      </c>
      <c r="BM67" s="62">
        <f t="shared" si="193"/>
        <v>0.6261178597272975</v>
      </c>
      <c r="BN67" s="62">
        <f t="shared" si="194"/>
        <v>0</v>
      </c>
      <c r="BO67" s="62">
        <f t="shared" si="195"/>
        <v>0.93443062366405116</v>
      </c>
      <c r="BP67" s="114">
        <f t="shared" si="196"/>
        <v>0.52831975707120837</v>
      </c>
      <c r="BQ67" s="114">
        <f t="shared" si="197"/>
        <v>2.1623273750826599</v>
      </c>
      <c r="BR67" s="114">
        <f t="shared" si="198"/>
        <v>100.1691603129244</v>
      </c>
      <c r="BS67" s="114">
        <f t="shared" si="199"/>
        <v>-3.7942380687423083</v>
      </c>
      <c r="BU67" s="62">
        <f t="shared" si="200"/>
        <v>43.953197771661848</v>
      </c>
      <c r="BV67" s="62">
        <f t="shared" si="201"/>
        <v>0</v>
      </c>
      <c r="BW67" s="62">
        <f t="shared" si="202"/>
        <v>0.58507554748394397</v>
      </c>
      <c r="BX67" s="62">
        <f t="shared" si="203"/>
        <v>11.070686382555719</v>
      </c>
      <c r="BY67" s="62">
        <f t="shared" si="204"/>
        <v>0.14690910836471863</v>
      </c>
      <c r="BZ67" s="62">
        <f t="shared" si="205"/>
        <v>44.466411631121133</v>
      </c>
      <c r="CA67" s="62">
        <f t="shared" si="206"/>
        <v>0.94251468691058859</v>
      </c>
      <c r="CB67" s="62">
        <f t="shared" si="207"/>
        <v>0.18131124129696041</v>
      </c>
      <c r="CC67" s="62">
        <f t="shared" si="208"/>
        <v>0</v>
      </c>
      <c r="CD67" s="62">
        <f t="shared" si="209"/>
        <v>0</v>
      </c>
      <c r="CE67" s="62">
        <f t="shared" si="210"/>
        <v>0.37072749430464697</v>
      </c>
      <c r="CF67" s="62">
        <f t="shared" si="211"/>
        <v>0.35406543325686191</v>
      </c>
      <c r="CG67" s="62">
        <f t="shared" si="212"/>
        <v>100.00000000000003</v>
      </c>
      <c r="CI67" s="62">
        <f t="shared" si="213"/>
        <v>0.73151698047202873</v>
      </c>
      <c r="CJ67" s="62">
        <f t="shared" si="214"/>
        <v>0</v>
      </c>
      <c r="CK67" s="62">
        <f t="shared" si="215"/>
        <v>5.7382850871316596E-3</v>
      </c>
      <c r="CL67" s="62">
        <f t="shared" si="216"/>
        <v>0.13864353641272034</v>
      </c>
      <c r="CM67" s="62">
        <f t="shared" si="217"/>
        <v>2.0708924212675308E-3</v>
      </c>
      <c r="CN67" s="62">
        <f t="shared" si="218"/>
        <v>1.1032644483262655</v>
      </c>
      <c r="CO67" s="62">
        <f t="shared" si="219"/>
        <v>1.6806609966308641E-2</v>
      </c>
      <c r="CP67" s="62">
        <f t="shared" si="220"/>
        <v>5.8506370215217944E-3</v>
      </c>
      <c r="CQ67" s="62">
        <f t="shared" si="221"/>
        <v>0</v>
      </c>
      <c r="CR67" s="62">
        <f t="shared" si="222"/>
        <v>0</v>
      </c>
      <c r="CS67" s="62">
        <f t="shared" si="223"/>
        <v>4.8779933461137763E-3</v>
      </c>
      <c r="CT67" s="62">
        <f t="shared" si="224"/>
        <v>4.7404663710920057E-3</v>
      </c>
      <c r="CV67" s="62">
        <f t="shared" si="225"/>
        <v>0</v>
      </c>
      <c r="CW67" s="62">
        <f t="shared" si="226"/>
        <v>0.13864353641272034</v>
      </c>
      <c r="CX67" s="62">
        <f t="shared" si="227"/>
        <v>5.8506370215217944E-3</v>
      </c>
      <c r="CY67" s="62">
        <f t="shared" si="228"/>
        <v>-1.1235193439013483E-4</v>
      </c>
      <c r="CZ67" s="62">
        <f t="shared" si="142"/>
        <v>-5.6175967195067414E-5</v>
      </c>
      <c r="DA67" s="62">
        <f t="shared" si="229"/>
        <v>1.686278593350371E-2</v>
      </c>
      <c r="DB67" s="62">
        <f t="shared" si="230"/>
        <v>1.2271160912267496</v>
      </c>
      <c r="DC67" s="62">
        <f t="shared" si="231"/>
        <v>0.64662627760783864</v>
      </c>
      <c r="DD67" s="62">
        <f t="shared" si="232"/>
        <v>1.8977207294550476</v>
      </c>
      <c r="DE67" s="62">
        <f t="shared" si="233"/>
        <v>0.58048981361891094</v>
      </c>
      <c r="DF67" s="62">
        <f t="shared" si="234"/>
        <v>6.6136463988927696E-2</v>
      </c>
      <c r="DG67" s="62">
        <f t="shared" si="235"/>
        <v>0.66928352459566909</v>
      </c>
      <c r="DH67" s="62">
        <f t="shared" si="236"/>
        <v>0</v>
      </c>
      <c r="DI67" s="62">
        <f t="shared" si="237"/>
        <v>0.87416420792015026</v>
      </c>
      <c r="DJ67" s="113">
        <f t="shared" si="238"/>
        <v>-8.3934483863179997E-3</v>
      </c>
      <c r="DK67" s="113">
        <f t="shared" si="239"/>
        <v>2.519528019711966</v>
      </c>
      <c r="DL67" s="113">
        <f t="shared" si="240"/>
        <v>86.733020055976922</v>
      </c>
      <c r="DM67" s="113">
        <f t="shared" si="241"/>
        <v>9.8816811647772731</v>
      </c>
      <c r="DN67" s="113"/>
      <c r="DO67" s="113">
        <f t="shared" si="242"/>
        <v>-8.3934483863179997E-3</v>
      </c>
      <c r="DP67" s="113">
        <f t="shared" si="243"/>
        <v>2.5111345713256479</v>
      </c>
      <c r="DQ67" s="113">
        <f t="shared" si="244"/>
        <v>86.749806952749552</v>
      </c>
      <c r="DR67" s="113">
        <f t="shared" si="245"/>
        <v>9.8732877163909549</v>
      </c>
    </row>
    <row r="68" spans="1:122" x14ac:dyDescent="0.25">
      <c r="A68" s="78">
        <f t="shared" si="2"/>
        <v>50</v>
      </c>
      <c r="B68" s="82" t="str">
        <f t="shared" si="3"/>
        <v>50 semi Fe2O3</v>
      </c>
      <c r="C68" s="13" t="s">
        <v>10</v>
      </c>
      <c r="D68" s="5">
        <v>13.26</v>
      </c>
      <c r="E68" s="6">
        <f t="shared" si="247"/>
        <v>11.403599999999999</v>
      </c>
      <c r="F68" s="80" t="str">
        <f t="shared" si="246"/>
        <v>50 Quant CaO</v>
      </c>
      <c r="G68" s="13" t="s">
        <v>6</v>
      </c>
      <c r="H68" s="5">
        <v>0.13</v>
      </c>
      <c r="I68" s="6">
        <f t="shared" si="248"/>
        <v>0.1118</v>
      </c>
      <c r="K68" s="62">
        <v>180</v>
      </c>
      <c r="L68" s="62">
        <v>41.18</v>
      </c>
      <c r="M68"/>
      <c r="N68" s="62">
        <v>1.272</v>
      </c>
      <c r="O68" s="62">
        <v>10.79</v>
      </c>
      <c r="P68" s="62">
        <v>0.1201</v>
      </c>
      <c r="Q68" s="62">
        <v>44.72</v>
      </c>
      <c r="R68" s="62">
        <v>0.88880000000000003</v>
      </c>
      <c r="S68"/>
      <c r="T68"/>
      <c r="U68"/>
      <c r="V68" s="62">
        <v>0.55030000000000001</v>
      </c>
      <c r="W68" s="62">
        <v>0.47520000000000001</v>
      </c>
      <c r="X68" s="62">
        <v>11</v>
      </c>
      <c r="Y68" s="62">
        <f t="shared" si="156"/>
        <v>99.996399999999994</v>
      </c>
      <c r="AA68" s="62">
        <f t="shared" si="157"/>
        <v>41.181482533371202</v>
      </c>
      <c r="AB68" s="62">
        <f t="shared" si="158"/>
        <v>0</v>
      </c>
      <c r="AC68" s="62">
        <f t="shared" si="159"/>
        <v>1.2720457936485714</v>
      </c>
      <c r="AD68" s="62">
        <f t="shared" si="160"/>
        <v>10.790388453984344</v>
      </c>
      <c r="AE68" s="62">
        <f t="shared" si="161"/>
        <v>0.1201043237556552</v>
      </c>
      <c r="AF68" s="62">
        <f t="shared" si="162"/>
        <v>44.721609977959211</v>
      </c>
      <c r="AG68" s="62">
        <f t="shared" si="163"/>
        <v>0.88883199795192647</v>
      </c>
      <c r="AH68" s="62">
        <f t="shared" si="164"/>
        <v>0</v>
      </c>
      <c r="AI68" s="62">
        <f t="shared" si="165"/>
        <v>0</v>
      </c>
      <c r="AJ68" s="62">
        <f t="shared" si="166"/>
        <v>0</v>
      </c>
      <c r="AK68" s="62">
        <f t="shared" si="167"/>
        <v>0.55031981151321452</v>
      </c>
      <c r="AL68" s="62">
        <f t="shared" si="168"/>
        <v>0.47521710781588145</v>
      </c>
      <c r="AM68" s="62">
        <f t="shared" si="169"/>
        <v>100</v>
      </c>
      <c r="AO68" s="62">
        <f t="shared" si="170"/>
        <v>0.68538707719682457</v>
      </c>
      <c r="AP68" s="62">
        <f t="shared" si="171"/>
        <v>0</v>
      </c>
      <c r="AQ68" s="62">
        <f t="shared" si="172"/>
        <v>1.247592971408956E-2</v>
      </c>
      <c r="AR68" s="62">
        <f t="shared" si="173"/>
        <v>0.13513323048195797</v>
      </c>
      <c r="AS68" s="62">
        <f t="shared" si="174"/>
        <v>1.6930409325578686E-3</v>
      </c>
      <c r="AT68" s="62">
        <f t="shared" si="175"/>
        <v>1.1095962221980531</v>
      </c>
      <c r="AU68" s="62">
        <f t="shared" si="176"/>
        <v>1.584935802339384E-2</v>
      </c>
      <c r="AV68" s="62">
        <f t="shared" si="177"/>
        <v>0</v>
      </c>
      <c r="AW68" s="62">
        <f t="shared" si="178"/>
        <v>0</v>
      </c>
      <c r="AX68" s="62">
        <f t="shared" si="179"/>
        <v>0</v>
      </c>
      <c r="AY68" s="62">
        <f t="shared" si="180"/>
        <v>7.2410501514896643E-3</v>
      </c>
      <c r="AZ68" s="62">
        <f t="shared" si="181"/>
        <v>6.3625265472738177E-3</v>
      </c>
      <c r="BB68" s="62">
        <f t="shared" si="182"/>
        <v>0</v>
      </c>
      <c r="BC68" s="62">
        <f t="shared" si="183"/>
        <v>0.13513323048195797</v>
      </c>
      <c r="BD68" s="62">
        <f t="shared" si="184"/>
        <v>0</v>
      </c>
      <c r="BE68" s="62">
        <f t="shared" si="185"/>
        <v>1.247592971408956E-2</v>
      </c>
      <c r="BF68" s="62">
        <f t="shared" si="186"/>
        <v>6.2379648570447801E-3</v>
      </c>
      <c r="BG68" s="62">
        <f t="shared" si="187"/>
        <v>9.6113931663490589E-3</v>
      </c>
      <c r="BH68" s="62">
        <f t="shared" si="188"/>
        <v>1.2368111004462199</v>
      </c>
      <c r="BI68" s="62">
        <f t="shared" si="189"/>
        <v>0.63446557481733878</v>
      </c>
      <c r="BJ68" s="62">
        <f t="shared" si="190"/>
        <v>1.9493746383360437</v>
      </c>
      <c r="BK68" s="62">
        <f t="shared" si="191"/>
        <v>0.60234552562888111</v>
      </c>
      <c r="BL68" s="62">
        <f t="shared" si="192"/>
        <v>3.2120049188457678E-2</v>
      </c>
      <c r="BM68" s="62">
        <f t="shared" si="193"/>
        <v>0.65031493284073261</v>
      </c>
      <c r="BN68" s="62">
        <f t="shared" si="194"/>
        <v>0</v>
      </c>
      <c r="BO68" s="62">
        <f t="shared" si="195"/>
        <v>0</v>
      </c>
      <c r="BP68" s="114">
        <f t="shared" si="196"/>
        <v>0.95922214638311387</v>
      </c>
      <c r="BQ68" s="114">
        <f t="shared" si="197"/>
        <v>1.4779597824033002</v>
      </c>
      <c r="BR68" s="114">
        <f t="shared" si="198"/>
        <v>92.623665121403633</v>
      </c>
      <c r="BS68" s="114">
        <f t="shared" si="199"/>
        <v>4.939152949809956</v>
      </c>
      <c r="BU68" s="62">
        <f t="shared" si="200"/>
        <v>44.216804970178927</v>
      </c>
      <c r="BV68" s="62">
        <f t="shared" si="201"/>
        <v>0</v>
      </c>
      <c r="BW68" s="62">
        <f t="shared" si="202"/>
        <v>0.58598045369633311</v>
      </c>
      <c r="BX68" s="62">
        <f t="shared" si="203"/>
        <v>10.790388453984344</v>
      </c>
      <c r="BY68" s="62">
        <f t="shared" si="204"/>
        <v>0.1201043237556552</v>
      </c>
      <c r="BZ68" s="62">
        <f t="shared" si="205"/>
        <v>44.713397903124516</v>
      </c>
      <c r="CA68" s="62">
        <f t="shared" si="206"/>
        <v>0.88846724282074174</v>
      </c>
      <c r="CB68" s="62">
        <f t="shared" si="207"/>
        <v>0</v>
      </c>
      <c r="CC68" s="62">
        <f t="shared" si="208"/>
        <v>0</v>
      </c>
      <c r="CD68" s="62">
        <f t="shared" si="209"/>
        <v>0</v>
      </c>
      <c r="CE68" s="62">
        <f t="shared" si="210"/>
        <v>0.44706783204195355</v>
      </c>
      <c r="CF68" s="62">
        <f t="shared" si="211"/>
        <v>0.33911482173358243</v>
      </c>
      <c r="CG68" s="62">
        <f t="shared" si="212"/>
        <v>100</v>
      </c>
      <c r="CI68" s="62">
        <f t="shared" si="213"/>
        <v>0.73590421852673593</v>
      </c>
      <c r="CJ68" s="62">
        <f t="shared" si="214"/>
        <v>0</v>
      </c>
      <c r="CK68" s="62">
        <f t="shared" si="215"/>
        <v>5.7471601971001681E-3</v>
      </c>
      <c r="CL68" s="62">
        <f t="shared" si="216"/>
        <v>0.13513323048195797</v>
      </c>
      <c r="CM68" s="62">
        <f t="shared" si="217"/>
        <v>1.6930409325578686E-3</v>
      </c>
      <c r="CN68" s="62">
        <f t="shared" si="218"/>
        <v>1.109392470874756</v>
      </c>
      <c r="CO68" s="62">
        <f t="shared" si="219"/>
        <v>1.5842853830612371E-2</v>
      </c>
      <c r="CP68" s="62">
        <f t="shared" si="220"/>
        <v>0</v>
      </c>
      <c r="CQ68" s="62">
        <f t="shared" si="221"/>
        <v>0</v>
      </c>
      <c r="CR68" s="62">
        <f t="shared" si="222"/>
        <v>0</v>
      </c>
      <c r="CS68" s="62">
        <f t="shared" si="223"/>
        <v>5.8824714742362312E-3</v>
      </c>
      <c r="CT68" s="62">
        <f t="shared" si="224"/>
        <v>4.5402975195284832E-3</v>
      </c>
      <c r="CV68" s="62">
        <f t="shared" si="225"/>
        <v>0</v>
      </c>
      <c r="CW68" s="62">
        <f t="shared" si="226"/>
        <v>0.13513323048195797</v>
      </c>
      <c r="CX68" s="62">
        <f t="shared" si="227"/>
        <v>0</v>
      </c>
      <c r="CY68" s="62">
        <f t="shared" si="228"/>
        <v>5.7471601971001681E-3</v>
      </c>
      <c r="CZ68" s="62">
        <f t="shared" si="142"/>
        <v>2.873580098550084E-3</v>
      </c>
      <c r="DA68" s="62">
        <f t="shared" si="229"/>
        <v>1.2969273732062287E-2</v>
      </c>
      <c r="DB68" s="62">
        <f t="shared" si="230"/>
        <v>1.2332494685572095</v>
      </c>
      <c r="DC68" s="62">
        <f t="shared" si="231"/>
        <v>0.67827996340138652</v>
      </c>
      <c r="DD68" s="62">
        <f t="shared" si="232"/>
        <v>1.8182012371009817</v>
      </c>
      <c r="DE68" s="62">
        <f t="shared" si="233"/>
        <v>0.554969505155823</v>
      </c>
      <c r="DF68" s="62">
        <f t="shared" si="234"/>
        <v>0.12331045824556353</v>
      </c>
      <c r="DG68" s="62">
        <f t="shared" si="235"/>
        <v>0.69412281723199887</v>
      </c>
      <c r="DH68" s="62">
        <f t="shared" si="236"/>
        <v>0</v>
      </c>
      <c r="DI68" s="62">
        <f t="shared" si="237"/>
        <v>0</v>
      </c>
      <c r="DJ68" s="113">
        <f t="shared" si="238"/>
        <v>0.4139872695741737</v>
      </c>
      <c r="DK68" s="113">
        <f t="shared" si="239"/>
        <v>1.8684407730292962</v>
      </c>
      <c r="DL68" s="113">
        <f t="shared" si="240"/>
        <v>79.952638262046037</v>
      </c>
      <c r="DM68" s="113">
        <f t="shared" si="241"/>
        <v>17.7649336953505</v>
      </c>
      <c r="DN68" s="113"/>
      <c r="DO68" s="113">
        <f t="shared" si="242"/>
        <v>0.4139872695741737</v>
      </c>
      <c r="DP68" s="113">
        <f t="shared" si="243"/>
        <v>2.28242804260347</v>
      </c>
      <c r="DQ68" s="113">
        <f t="shared" si="244"/>
        <v>79.124663722897694</v>
      </c>
      <c r="DR68" s="113">
        <f t="shared" si="245"/>
        <v>18.178920964924675</v>
      </c>
    </row>
    <row r="69" spans="1:122" x14ac:dyDescent="0.25">
      <c r="A69" s="78">
        <f t="shared" si="2"/>
        <v>50</v>
      </c>
      <c r="B69" s="82" t="str">
        <f t="shared" si="3"/>
        <v>50 semi NiO</v>
      </c>
      <c r="C69" s="13" t="s">
        <v>11</v>
      </c>
      <c r="D69" s="5">
        <v>0.40639999999999998</v>
      </c>
      <c r="E69" s="6">
        <f t="shared" si="247"/>
        <v>0.34950400000000004</v>
      </c>
      <c r="F69" s="80" t="str">
        <f t="shared" si="246"/>
        <v>50 Quant Na2O</v>
      </c>
      <c r="G69" s="13" t="s">
        <v>26</v>
      </c>
      <c r="H69" s="5">
        <v>-8.4000000000000005E-2</v>
      </c>
      <c r="I69" s="6">
        <f t="shared" si="248"/>
        <v>-7.2239999999999999E-2</v>
      </c>
      <c r="K69" s="62">
        <v>190</v>
      </c>
      <c r="L69" s="62">
        <v>40.25</v>
      </c>
      <c r="M69"/>
      <c r="N69" s="62">
        <v>1.92</v>
      </c>
      <c r="O69" s="62">
        <v>10.84</v>
      </c>
      <c r="P69" s="62">
        <v>0.15</v>
      </c>
      <c r="Q69" s="62">
        <v>43.94</v>
      </c>
      <c r="R69" s="62">
        <v>1.903</v>
      </c>
      <c r="S69"/>
      <c r="T69"/>
      <c r="U69"/>
      <c r="V69" s="62">
        <v>0.49790000000000001</v>
      </c>
      <c r="W69" s="62">
        <v>0.49370000000000003</v>
      </c>
      <c r="X69" s="62">
        <v>14</v>
      </c>
      <c r="Y69" s="62">
        <f t="shared" si="156"/>
        <v>99.994600000000005</v>
      </c>
      <c r="AA69" s="62">
        <f t="shared" si="157"/>
        <v>40.252173617375334</v>
      </c>
      <c r="AB69" s="62">
        <f t="shared" si="158"/>
        <v>0</v>
      </c>
      <c r="AC69" s="62">
        <f t="shared" si="159"/>
        <v>1.9201036855990223</v>
      </c>
      <c r="AD69" s="62">
        <f t="shared" si="160"/>
        <v>10.840585391611146</v>
      </c>
      <c r="AE69" s="62">
        <f t="shared" si="161"/>
        <v>0.1500081004374236</v>
      </c>
      <c r="AF69" s="62">
        <f t="shared" si="162"/>
        <v>43.942372888135957</v>
      </c>
      <c r="AG69" s="62">
        <f t="shared" si="163"/>
        <v>1.9031027675494476</v>
      </c>
      <c r="AH69" s="62">
        <f t="shared" si="164"/>
        <v>0</v>
      </c>
      <c r="AI69" s="62">
        <f t="shared" si="165"/>
        <v>0</v>
      </c>
      <c r="AJ69" s="62">
        <f t="shared" si="166"/>
        <v>0</v>
      </c>
      <c r="AK69" s="62">
        <f t="shared" si="167"/>
        <v>0.49792688805195479</v>
      </c>
      <c r="AL69" s="62">
        <f t="shared" si="168"/>
        <v>0.49372666123970699</v>
      </c>
      <c r="AM69" s="62">
        <f t="shared" si="169"/>
        <v>99.999999999999986</v>
      </c>
      <c r="AO69" s="62">
        <f t="shared" si="170"/>
        <v>0.6699205062390835</v>
      </c>
      <c r="AP69" s="62">
        <f t="shared" si="171"/>
        <v>0</v>
      </c>
      <c r="AQ69" s="62">
        <f t="shared" si="172"/>
        <v>1.8831931008228938E-2</v>
      </c>
      <c r="AR69" s="62">
        <f t="shared" si="173"/>
        <v>0.13576187090308262</v>
      </c>
      <c r="AS69" s="62">
        <f t="shared" si="174"/>
        <v>2.1145771135808234E-3</v>
      </c>
      <c r="AT69" s="62">
        <f t="shared" si="175"/>
        <v>1.0902624251480224</v>
      </c>
      <c r="AU69" s="62">
        <f t="shared" si="176"/>
        <v>3.393549870808573E-2</v>
      </c>
      <c r="AV69" s="62">
        <f t="shared" si="177"/>
        <v>0</v>
      </c>
      <c r="AW69" s="62">
        <f t="shared" si="178"/>
        <v>0</v>
      </c>
      <c r="AX69" s="62">
        <f t="shared" si="179"/>
        <v>0</v>
      </c>
      <c r="AY69" s="62">
        <f t="shared" si="180"/>
        <v>6.5516695796309843E-3</v>
      </c>
      <c r="AZ69" s="62">
        <f t="shared" si="181"/>
        <v>6.6103449088192124E-3</v>
      </c>
      <c r="BB69" s="62">
        <f t="shared" si="182"/>
        <v>0</v>
      </c>
      <c r="BC69" s="62">
        <f t="shared" si="183"/>
        <v>0.13576187090308262</v>
      </c>
      <c r="BD69" s="62">
        <f t="shared" si="184"/>
        <v>0</v>
      </c>
      <c r="BE69" s="62">
        <f t="shared" si="185"/>
        <v>1.8831931008228938E-2</v>
      </c>
      <c r="BF69" s="62">
        <f t="shared" si="186"/>
        <v>9.415965504114469E-3</v>
      </c>
      <c r="BG69" s="62">
        <f t="shared" si="187"/>
        <v>2.451953320397126E-2</v>
      </c>
      <c r="BH69" s="62">
        <f t="shared" si="188"/>
        <v>1.2036193399607147</v>
      </c>
      <c r="BI69" s="62">
        <f t="shared" si="189"/>
        <v>0.55301044241496955</v>
      </c>
      <c r="BJ69" s="62">
        <f t="shared" si="190"/>
        <v>2.1764857363354078</v>
      </c>
      <c r="BK69" s="62">
        <f t="shared" si="191"/>
        <v>0.65060889754574502</v>
      </c>
      <c r="BL69" s="62">
        <f t="shared" si="192"/>
        <v>-9.7598455130775474E-2</v>
      </c>
      <c r="BM69" s="62">
        <f t="shared" si="193"/>
        <v>0.58694594112305531</v>
      </c>
      <c r="BN69" s="62">
        <f t="shared" si="194"/>
        <v>0</v>
      </c>
      <c r="BO69" s="62">
        <f t="shared" si="195"/>
        <v>0</v>
      </c>
      <c r="BP69" s="114">
        <f t="shared" si="196"/>
        <v>1.6042304485653438</v>
      </c>
      <c r="BQ69" s="114">
        <f t="shared" si="197"/>
        <v>4.1774772574550703</v>
      </c>
      <c r="BR69" s="114">
        <f t="shared" si="198"/>
        <v>110.84647698574723</v>
      </c>
      <c r="BS69" s="114">
        <f t="shared" si="199"/>
        <v>-16.628184691767657</v>
      </c>
      <c r="BU69" s="62">
        <f t="shared" si="200"/>
        <v>43.097917035319895</v>
      </c>
      <c r="BV69" s="62">
        <f t="shared" si="201"/>
        <v>0</v>
      </c>
      <c r="BW69" s="62">
        <f t="shared" si="202"/>
        <v>1.192433028983565</v>
      </c>
      <c r="BX69" s="62">
        <f t="shared" si="203"/>
        <v>10.840585391611146</v>
      </c>
      <c r="BY69" s="62">
        <f t="shared" si="204"/>
        <v>0.1500081004374236</v>
      </c>
      <c r="BZ69" s="62">
        <f t="shared" si="205"/>
        <v>43.940005091474937</v>
      </c>
      <c r="CA69" s="62">
        <f t="shared" si="206"/>
        <v>1.8686585145597863</v>
      </c>
      <c r="CB69" s="62">
        <f t="shared" si="207"/>
        <v>0</v>
      </c>
      <c r="CC69" s="62">
        <f t="shared" si="208"/>
        <v>0</v>
      </c>
      <c r="CD69" s="62">
        <f t="shared" si="209"/>
        <v>0</v>
      </c>
      <c r="CE69" s="62">
        <f t="shared" si="210"/>
        <v>0.40482865714748595</v>
      </c>
      <c r="CF69" s="62">
        <f t="shared" si="211"/>
        <v>0.35359299442169878</v>
      </c>
      <c r="CG69" s="62">
        <f t="shared" si="212"/>
        <v>99.999999999999986</v>
      </c>
      <c r="CI69" s="62">
        <f t="shared" si="213"/>
        <v>0.71728246709361565</v>
      </c>
      <c r="CJ69" s="62">
        <f t="shared" si="214"/>
        <v>0</v>
      </c>
      <c r="CK69" s="62">
        <f t="shared" si="215"/>
        <v>1.1695106208155797E-2</v>
      </c>
      <c r="CL69" s="62">
        <f t="shared" si="216"/>
        <v>0.13576187090308262</v>
      </c>
      <c r="CM69" s="62">
        <f t="shared" si="217"/>
        <v>2.1145771135808234E-3</v>
      </c>
      <c r="CN69" s="62">
        <f t="shared" si="218"/>
        <v>1.0902036773026007</v>
      </c>
      <c r="CO69" s="62">
        <f t="shared" si="219"/>
        <v>3.3321300188298618E-2</v>
      </c>
      <c r="CP69" s="62">
        <f t="shared" si="220"/>
        <v>0</v>
      </c>
      <c r="CQ69" s="62">
        <f t="shared" si="221"/>
        <v>0</v>
      </c>
      <c r="CR69" s="62">
        <f t="shared" si="222"/>
        <v>0</v>
      </c>
      <c r="CS69" s="62">
        <f t="shared" si="223"/>
        <v>5.3266928572037629E-3</v>
      </c>
      <c r="CT69" s="62">
        <f t="shared" si="224"/>
        <v>4.7341410419292915E-3</v>
      </c>
      <c r="CV69" s="62">
        <f t="shared" si="225"/>
        <v>0</v>
      </c>
      <c r="CW69" s="62">
        <f t="shared" si="226"/>
        <v>0.13576187090308262</v>
      </c>
      <c r="CX69" s="62">
        <f t="shared" si="227"/>
        <v>0</v>
      </c>
      <c r="CY69" s="62">
        <f t="shared" si="228"/>
        <v>1.1695106208155797E-2</v>
      </c>
      <c r="CZ69" s="62">
        <f t="shared" si="142"/>
        <v>5.8475531040778983E-3</v>
      </c>
      <c r="DA69" s="62">
        <f t="shared" si="229"/>
        <v>2.747374708422072E-2</v>
      </c>
      <c r="DB69" s="62">
        <f t="shared" si="230"/>
        <v>1.2006063782350433</v>
      </c>
      <c r="DC69" s="62">
        <f t="shared" si="231"/>
        <v>0.59569237254857688</v>
      </c>
      <c r="DD69" s="62">
        <f t="shared" si="232"/>
        <v>2.0154805291503672</v>
      </c>
      <c r="DE69" s="62">
        <f t="shared" si="233"/>
        <v>0.60491400568646658</v>
      </c>
      <c r="DF69" s="62">
        <f t="shared" si="234"/>
        <v>-9.2216331378897065E-3</v>
      </c>
      <c r="DG69" s="62">
        <f t="shared" si="235"/>
        <v>0.62901367273687547</v>
      </c>
      <c r="DH69" s="62">
        <f t="shared" si="236"/>
        <v>0</v>
      </c>
      <c r="DI69" s="62">
        <f t="shared" si="237"/>
        <v>0</v>
      </c>
      <c r="DJ69" s="113">
        <f t="shared" si="238"/>
        <v>0.92963847329976967</v>
      </c>
      <c r="DK69" s="113">
        <f t="shared" si="239"/>
        <v>4.3677503804775553</v>
      </c>
      <c r="DL69" s="113">
        <f t="shared" si="240"/>
        <v>96.16865767868768</v>
      </c>
      <c r="DM69" s="113">
        <f t="shared" si="241"/>
        <v>-1.4660465324650001</v>
      </c>
      <c r="DN69" s="113"/>
      <c r="DO69" s="113">
        <f t="shared" si="242"/>
        <v>0.92963847329976967</v>
      </c>
      <c r="DP69" s="113">
        <f t="shared" si="243"/>
        <v>5.297388853777325</v>
      </c>
      <c r="DQ69" s="113">
        <f t="shared" si="244"/>
        <v>94.309380732088144</v>
      </c>
      <c r="DR69" s="114">
        <f t="shared" si="245"/>
        <v>-0.53640805916523038</v>
      </c>
    </row>
    <row r="70" spans="1:122" x14ac:dyDescent="0.25">
      <c r="A70" s="78">
        <f t="shared" ref="A70:A133" si="249">A69</f>
        <v>50</v>
      </c>
      <c r="B70" s="82" t="str">
        <f t="shared" ref="B70:B133" si="250">A70&amp;" semi "&amp;C70</f>
        <v>50 semi LOI</v>
      </c>
      <c r="C70" s="4" t="s">
        <v>12</v>
      </c>
      <c r="D70" s="5">
        <v>14</v>
      </c>
      <c r="E70" s="5"/>
      <c r="F70" s="80" t="str">
        <f t="shared" si="246"/>
        <v>50 Quant K2O</v>
      </c>
      <c r="G70" s="13" t="s">
        <v>13</v>
      </c>
      <c r="H70" s="5">
        <v>4.0000000000000001E-3</v>
      </c>
      <c r="I70" s="10">
        <f t="shared" si="248"/>
        <v>3.4400000000000003E-3</v>
      </c>
      <c r="K70" s="62">
        <v>200</v>
      </c>
      <c r="L70" s="62">
        <v>40.58</v>
      </c>
      <c r="M70"/>
      <c r="N70" s="62">
        <v>1.516</v>
      </c>
      <c r="O70" s="62">
        <v>10.91</v>
      </c>
      <c r="P70" s="62">
        <v>0.1328</v>
      </c>
      <c r="Q70" s="62">
        <v>44.62</v>
      </c>
      <c r="R70" s="62">
        <v>0.97499999999999998</v>
      </c>
      <c r="S70"/>
      <c r="T70"/>
      <c r="U70"/>
      <c r="V70" s="62">
        <v>0.72770000000000001</v>
      </c>
      <c r="W70" s="62">
        <v>0.5373</v>
      </c>
      <c r="X70" s="62">
        <v>14</v>
      </c>
      <c r="Y70" s="62">
        <f t="shared" si="156"/>
        <v>99.998800000000003</v>
      </c>
      <c r="AA70" s="62">
        <f t="shared" si="157"/>
        <v>40.58048696584359</v>
      </c>
      <c r="AB70" s="62">
        <f t="shared" si="158"/>
        <v>0</v>
      </c>
      <c r="AC70" s="62">
        <f t="shared" si="159"/>
        <v>1.5160181922183065</v>
      </c>
      <c r="AD70" s="62">
        <f t="shared" si="160"/>
        <v>10.910130921571058</v>
      </c>
      <c r="AE70" s="62">
        <f t="shared" si="161"/>
        <v>0.13280159361912341</v>
      </c>
      <c r="AF70" s="62">
        <f t="shared" si="162"/>
        <v>44.620535446425357</v>
      </c>
      <c r="AG70" s="62">
        <f t="shared" si="163"/>
        <v>0.97501170014040162</v>
      </c>
      <c r="AH70" s="62">
        <f t="shared" si="164"/>
        <v>0</v>
      </c>
      <c r="AI70" s="62">
        <f t="shared" si="165"/>
        <v>0</v>
      </c>
      <c r="AJ70" s="62">
        <f t="shared" si="166"/>
        <v>0</v>
      </c>
      <c r="AK70" s="62">
        <f t="shared" si="167"/>
        <v>0.72770873250478996</v>
      </c>
      <c r="AL70" s="62">
        <f t="shared" si="168"/>
        <v>0.53730644767737212</v>
      </c>
      <c r="AM70" s="62">
        <f t="shared" si="169"/>
        <v>99.999999999999986</v>
      </c>
      <c r="AO70" s="62">
        <f t="shared" si="170"/>
        <v>0.67538465450351315</v>
      </c>
      <c r="AP70" s="62">
        <f t="shared" si="171"/>
        <v>0</v>
      </c>
      <c r="AQ70" s="62">
        <f t="shared" si="172"/>
        <v>1.4868754337174446E-2</v>
      </c>
      <c r="AR70" s="62">
        <f t="shared" si="173"/>
        <v>0.13663282306288113</v>
      </c>
      <c r="AS70" s="62">
        <f t="shared" si="174"/>
        <v>1.8720269751779451E-3</v>
      </c>
      <c r="AT70" s="62">
        <f t="shared" si="175"/>
        <v>1.1070884431085777</v>
      </c>
      <c r="AU70" s="62">
        <f t="shared" si="176"/>
        <v>1.7386085951148388E-2</v>
      </c>
      <c r="AV70" s="62">
        <f t="shared" si="177"/>
        <v>0</v>
      </c>
      <c r="AW70" s="62">
        <f t="shared" si="178"/>
        <v>0</v>
      </c>
      <c r="AX70" s="62">
        <f t="shared" si="179"/>
        <v>0</v>
      </c>
      <c r="AY70" s="62">
        <f t="shared" si="180"/>
        <v>9.5751149013788145E-3</v>
      </c>
      <c r="AZ70" s="62">
        <f t="shared" si="181"/>
        <v>7.1938204267957178E-3</v>
      </c>
      <c r="BB70" s="62">
        <f t="shared" si="182"/>
        <v>0</v>
      </c>
      <c r="BC70" s="62">
        <f t="shared" si="183"/>
        <v>0.13663282306288113</v>
      </c>
      <c r="BD70" s="62">
        <f t="shared" si="184"/>
        <v>0</v>
      </c>
      <c r="BE70" s="62">
        <f t="shared" si="185"/>
        <v>1.4868754337174446E-2</v>
      </c>
      <c r="BF70" s="62">
        <f t="shared" si="186"/>
        <v>7.434377168587223E-3</v>
      </c>
      <c r="BG70" s="62">
        <f t="shared" si="187"/>
        <v>9.9517087825611653E-3</v>
      </c>
      <c r="BH70" s="62">
        <f t="shared" si="188"/>
        <v>1.2356415843640756</v>
      </c>
      <c r="BI70" s="62">
        <f t="shared" si="189"/>
        <v>0.62070906503609391</v>
      </c>
      <c r="BJ70" s="62">
        <f t="shared" si="190"/>
        <v>1.9906936340493491</v>
      </c>
      <c r="BK70" s="62">
        <f t="shared" si="191"/>
        <v>0.61493251932798165</v>
      </c>
      <c r="BL70" s="62">
        <f t="shared" si="192"/>
        <v>5.7765457081122573E-3</v>
      </c>
      <c r="BM70" s="62">
        <f t="shared" si="193"/>
        <v>0.63809515098724234</v>
      </c>
      <c r="BN70" s="62">
        <f t="shared" si="194"/>
        <v>0</v>
      </c>
      <c r="BO70" s="62">
        <f t="shared" si="195"/>
        <v>0</v>
      </c>
      <c r="BP70" s="114">
        <f t="shared" si="196"/>
        <v>1.1650891183054706</v>
      </c>
      <c r="BQ70" s="114">
        <f t="shared" si="197"/>
        <v>1.5595963653953755</v>
      </c>
      <c r="BR70" s="114">
        <f t="shared" si="198"/>
        <v>96.370034841445801</v>
      </c>
      <c r="BS70" s="114">
        <f t="shared" si="199"/>
        <v>0.90527967485334337</v>
      </c>
      <c r="BU70" s="62">
        <f t="shared" si="200"/>
        <v>43.493206306875678</v>
      </c>
      <c r="BV70" s="62">
        <f t="shared" si="201"/>
        <v>0</v>
      </c>
      <c r="BW70" s="62">
        <f t="shared" si="202"/>
        <v>0.81428982427789109</v>
      </c>
      <c r="BX70" s="62">
        <f t="shared" si="203"/>
        <v>10.910130921571058</v>
      </c>
      <c r="BY70" s="62">
        <f t="shared" si="204"/>
        <v>0.13280159361912341</v>
      </c>
      <c r="BZ70" s="62">
        <f t="shared" si="205"/>
        <v>44.613081430577168</v>
      </c>
      <c r="CA70" s="62">
        <f t="shared" si="206"/>
        <v>0.97175130701568413</v>
      </c>
      <c r="CB70" s="62">
        <f t="shared" si="207"/>
        <v>0</v>
      </c>
      <c r="CC70" s="62">
        <f t="shared" si="208"/>
        <v>0</v>
      </c>
      <c r="CD70" s="62">
        <f t="shared" si="209"/>
        <v>0</v>
      </c>
      <c r="CE70" s="62">
        <f t="shared" si="210"/>
        <v>0.59007878014536164</v>
      </c>
      <c r="CF70" s="62">
        <f t="shared" si="211"/>
        <v>0.38768110337324047</v>
      </c>
      <c r="CG70" s="62">
        <f t="shared" si="212"/>
        <v>99.999999999999986</v>
      </c>
      <c r="CI70" s="62">
        <f t="shared" si="213"/>
        <v>0.72386130160398898</v>
      </c>
      <c r="CJ70" s="62">
        <f t="shared" si="214"/>
        <v>0</v>
      </c>
      <c r="CK70" s="62">
        <f t="shared" si="215"/>
        <v>7.9863654793830043E-3</v>
      </c>
      <c r="CL70" s="62">
        <f t="shared" si="216"/>
        <v>0.13663282306288113</v>
      </c>
      <c r="CM70" s="62">
        <f t="shared" si="217"/>
        <v>1.8720269751779451E-3</v>
      </c>
      <c r="CN70" s="62">
        <f t="shared" si="218"/>
        <v>1.1069035001284517</v>
      </c>
      <c r="CO70" s="62">
        <f t="shared" si="219"/>
        <v>1.7327947699994368E-2</v>
      </c>
      <c r="CP70" s="62">
        <f t="shared" si="220"/>
        <v>0</v>
      </c>
      <c r="CQ70" s="62">
        <f t="shared" si="221"/>
        <v>0</v>
      </c>
      <c r="CR70" s="62">
        <f t="shared" si="222"/>
        <v>0</v>
      </c>
      <c r="CS70" s="62">
        <f t="shared" si="223"/>
        <v>7.7641944755968634E-3</v>
      </c>
      <c r="CT70" s="62">
        <f t="shared" si="224"/>
        <v>5.1905355920905142E-3</v>
      </c>
      <c r="CV70" s="62">
        <f t="shared" si="225"/>
        <v>0</v>
      </c>
      <c r="CW70" s="62">
        <f t="shared" si="226"/>
        <v>0.13663282306288113</v>
      </c>
      <c r="CX70" s="62">
        <f t="shared" si="227"/>
        <v>0</v>
      </c>
      <c r="CY70" s="62">
        <f t="shared" si="228"/>
        <v>7.9863654793830043E-3</v>
      </c>
      <c r="CZ70" s="62">
        <f t="shared" si="142"/>
        <v>3.9931827396915021E-3</v>
      </c>
      <c r="DA70" s="62">
        <f t="shared" si="229"/>
        <v>1.3334764960302866E-2</v>
      </c>
      <c r="DB70" s="62">
        <f t="shared" si="230"/>
        <v>1.2320735852062079</v>
      </c>
      <c r="DC70" s="62">
        <f t="shared" si="231"/>
        <v>0.66253587628339439</v>
      </c>
      <c r="DD70" s="62">
        <f t="shared" si="232"/>
        <v>1.859633009034515</v>
      </c>
      <c r="DE70" s="62">
        <f t="shared" si="233"/>
        <v>0.56953770892281352</v>
      </c>
      <c r="DF70" s="62">
        <f t="shared" si="234"/>
        <v>9.2998167360580863E-2</v>
      </c>
      <c r="DG70" s="62">
        <f t="shared" si="235"/>
        <v>0.67986382398338874</v>
      </c>
      <c r="DH70" s="62">
        <f t="shared" si="236"/>
        <v>0</v>
      </c>
      <c r="DI70" s="62">
        <f t="shared" si="237"/>
        <v>0</v>
      </c>
      <c r="DJ70" s="113">
        <f t="shared" si="238"/>
        <v>0.58735037794702083</v>
      </c>
      <c r="DK70" s="113">
        <f t="shared" si="239"/>
        <v>1.9613876323310118</v>
      </c>
      <c r="DL70" s="113">
        <f t="shared" si="240"/>
        <v>83.772321578435566</v>
      </c>
      <c r="DM70" s="113">
        <f t="shared" si="241"/>
        <v>13.678940411286408</v>
      </c>
      <c r="DN70" s="113"/>
      <c r="DO70" s="113">
        <f t="shared" si="242"/>
        <v>0.58735037794702083</v>
      </c>
      <c r="DP70" s="113">
        <f t="shared" si="243"/>
        <v>2.5487380102780328</v>
      </c>
      <c r="DQ70" s="113">
        <f t="shared" si="244"/>
        <v>82.597620822541529</v>
      </c>
      <c r="DR70" s="113">
        <f t="shared" si="245"/>
        <v>14.266290789233429</v>
      </c>
    </row>
    <row r="71" spans="1:122" x14ac:dyDescent="0.25">
      <c r="A71" s="78">
        <f t="shared" si="249"/>
        <v>50</v>
      </c>
      <c r="B71" s="82" t="str">
        <f t="shared" si="250"/>
        <v xml:space="preserve">50 semi </v>
      </c>
      <c r="F71" s="80" t="str">
        <f t="shared" si="246"/>
        <v>50 Quant P2O5</v>
      </c>
      <c r="G71" s="13" t="s">
        <v>35</v>
      </c>
      <c r="H71" s="5">
        <v>6.0000000000000001E-3</v>
      </c>
      <c r="I71" s="6">
        <f t="shared" si="248"/>
        <v>5.1600000000000005E-3</v>
      </c>
      <c r="K71" s="62">
        <v>210</v>
      </c>
      <c r="L71" s="62">
        <v>40.96</v>
      </c>
      <c r="M71"/>
      <c r="N71" s="62">
        <v>1.24</v>
      </c>
      <c r="O71" s="62">
        <v>11.29</v>
      </c>
      <c r="P71" s="62">
        <v>0.1711</v>
      </c>
      <c r="Q71" s="62">
        <v>44.5</v>
      </c>
      <c r="R71" s="62">
        <v>0.76400000000000001</v>
      </c>
      <c r="S71"/>
      <c r="T71"/>
      <c r="U71"/>
      <c r="V71" s="62">
        <v>0.56179999999999997</v>
      </c>
      <c r="W71" s="62">
        <v>0.51349999999999996</v>
      </c>
      <c r="X71" s="62">
        <v>11</v>
      </c>
      <c r="Y71" s="62">
        <f t="shared" si="156"/>
        <v>100.0004</v>
      </c>
      <c r="AA71" s="62">
        <f t="shared" si="157"/>
        <v>40.959836160655357</v>
      </c>
      <c r="AB71" s="62">
        <f t="shared" si="158"/>
        <v>0</v>
      </c>
      <c r="AC71" s="62">
        <f t="shared" si="159"/>
        <v>1.2399950400198398</v>
      </c>
      <c r="AD71" s="62">
        <f t="shared" si="160"/>
        <v>11.28995484018064</v>
      </c>
      <c r="AE71" s="62">
        <f t="shared" si="161"/>
        <v>0.17109931560273758</v>
      </c>
      <c r="AF71" s="62">
        <f t="shared" si="162"/>
        <v>44.499822000712001</v>
      </c>
      <c r="AG71" s="62">
        <f t="shared" si="163"/>
        <v>0.76399694401222407</v>
      </c>
      <c r="AH71" s="62">
        <f t="shared" si="164"/>
        <v>0</v>
      </c>
      <c r="AI71" s="62">
        <f t="shared" si="165"/>
        <v>0</v>
      </c>
      <c r="AJ71" s="62">
        <f t="shared" si="166"/>
        <v>0</v>
      </c>
      <c r="AK71" s="62">
        <f t="shared" si="167"/>
        <v>0.5617977528089888</v>
      </c>
      <c r="AL71" s="62">
        <f t="shared" si="168"/>
        <v>0.51349794600821597</v>
      </c>
      <c r="AM71" s="62">
        <f t="shared" si="169"/>
        <v>100</v>
      </c>
      <c r="AO71" s="62">
        <f t="shared" si="170"/>
        <v>0.68169819689864952</v>
      </c>
      <c r="AP71" s="62">
        <f t="shared" si="171"/>
        <v>0</v>
      </c>
      <c r="AQ71" s="62">
        <f t="shared" si="172"/>
        <v>1.2161583366220478E-2</v>
      </c>
      <c r="AR71" s="62">
        <f t="shared" si="173"/>
        <v>0.14138954089142944</v>
      </c>
      <c r="AS71" s="62">
        <f t="shared" si="174"/>
        <v>2.4118877305150492E-3</v>
      </c>
      <c r="AT71" s="62">
        <f t="shared" si="175"/>
        <v>1.1040933992495112</v>
      </c>
      <c r="AU71" s="62">
        <f t="shared" si="176"/>
        <v>1.3623340656423396E-2</v>
      </c>
      <c r="AV71" s="62">
        <f t="shared" si="177"/>
        <v>0</v>
      </c>
      <c r="AW71" s="62">
        <f t="shared" si="178"/>
        <v>0</v>
      </c>
      <c r="AX71" s="62">
        <f t="shared" si="179"/>
        <v>0</v>
      </c>
      <c r="AY71" s="62">
        <f t="shared" si="180"/>
        <v>7.3920756948551158E-3</v>
      </c>
      <c r="AZ71" s="62">
        <f t="shared" si="181"/>
        <v>6.8750561789826751E-3</v>
      </c>
      <c r="BB71" s="62">
        <f t="shared" si="182"/>
        <v>0</v>
      </c>
      <c r="BC71" s="62">
        <f t="shared" si="183"/>
        <v>0.14138954089142944</v>
      </c>
      <c r="BD71" s="62">
        <f t="shared" si="184"/>
        <v>0</v>
      </c>
      <c r="BE71" s="62">
        <f t="shared" si="185"/>
        <v>1.2161583366220478E-2</v>
      </c>
      <c r="BF71" s="62">
        <f t="shared" si="186"/>
        <v>6.0807916831102388E-3</v>
      </c>
      <c r="BG71" s="62">
        <f t="shared" si="187"/>
        <v>7.5425489733131571E-3</v>
      </c>
      <c r="BH71" s="62">
        <f t="shared" si="188"/>
        <v>1.2403522788981425</v>
      </c>
      <c r="BI71" s="62">
        <f t="shared" si="189"/>
        <v>0.63936641763917645</v>
      </c>
      <c r="BJ71" s="62">
        <f t="shared" si="190"/>
        <v>1.9399709535544134</v>
      </c>
      <c r="BK71" s="62">
        <f t="shared" si="191"/>
        <v>0.60098586125896603</v>
      </c>
      <c r="BL71" s="62">
        <f t="shared" si="192"/>
        <v>3.8380556380210429E-2</v>
      </c>
      <c r="BM71" s="62">
        <f t="shared" si="193"/>
        <v>0.6529897582955998</v>
      </c>
      <c r="BN71" s="62">
        <f t="shared" si="194"/>
        <v>0</v>
      </c>
      <c r="BO71" s="62">
        <f t="shared" si="195"/>
        <v>0</v>
      </c>
      <c r="BP71" s="114">
        <f t="shared" si="196"/>
        <v>0.93122313265402623</v>
      </c>
      <c r="BQ71" s="114">
        <f t="shared" si="197"/>
        <v>1.1550792148716589</v>
      </c>
      <c r="BR71" s="114">
        <f t="shared" si="198"/>
        <v>92.036031748434823</v>
      </c>
      <c r="BS71" s="114">
        <f t="shared" si="199"/>
        <v>5.8776659040395023</v>
      </c>
      <c r="BU71" s="62">
        <f t="shared" si="200"/>
        <v>43.949942737429041</v>
      </c>
      <c r="BV71" s="62">
        <f t="shared" si="201"/>
        <v>0</v>
      </c>
      <c r="BW71" s="62">
        <f t="shared" si="202"/>
        <v>0.55598735845056613</v>
      </c>
      <c r="BX71" s="62">
        <f t="shared" si="203"/>
        <v>11.28995484018064</v>
      </c>
      <c r="BY71" s="62">
        <f t="shared" si="204"/>
        <v>0.17109931560273758</v>
      </c>
      <c r="BZ71" s="62">
        <f t="shared" si="205"/>
        <v>44.493273335706661</v>
      </c>
      <c r="CA71" s="62">
        <f t="shared" si="206"/>
        <v>0.76782664669341338</v>
      </c>
      <c r="CB71" s="62">
        <f t="shared" si="207"/>
        <v>0</v>
      </c>
      <c r="CC71" s="62">
        <f t="shared" si="208"/>
        <v>0</v>
      </c>
      <c r="CD71" s="62">
        <f t="shared" si="209"/>
        <v>0</v>
      </c>
      <c r="CE71" s="62">
        <f t="shared" si="210"/>
        <v>0.4563213483146068</v>
      </c>
      <c r="CF71" s="62">
        <f t="shared" si="211"/>
        <v>0.36905809336762652</v>
      </c>
      <c r="CG71" s="62">
        <f t="shared" si="212"/>
        <v>100</v>
      </c>
      <c r="CI71" s="62">
        <f t="shared" si="213"/>
        <v>0.731462806647733</v>
      </c>
      <c r="CJ71" s="62">
        <f t="shared" si="214"/>
        <v>0</v>
      </c>
      <c r="CK71" s="62">
        <f t="shared" si="215"/>
        <v>5.4529948847642819E-3</v>
      </c>
      <c r="CL71" s="62">
        <f t="shared" si="216"/>
        <v>0.14138954089142944</v>
      </c>
      <c r="CM71" s="62">
        <f t="shared" si="217"/>
        <v>2.4118877305150492E-3</v>
      </c>
      <c r="CN71" s="62">
        <f t="shared" si="218"/>
        <v>1.1039309190983282</v>
      </c>
      <c r="CO71" s="62">
        <f t="shared" si="219"/>
        <v>1.3691630647172137E-2</v>
      </c>
      <c r="CP71" s="62">
        <f t="shared" si="220"/>
        <v>0</v>
      </c>
      <c r="CQ71" s="62">
        <f t="shared" si="221"/>
        <v>0</v>
      </c>
      <c r="CR71" s="62">
        <f t="shared" si="222"/>
        <v>0</v>
      </c>
      <c r="CS71" s="62">
        <f t="shared" si="223"/>
        <v>6.0042282672974579E-3</v>
      </c>
      <c r="CT71" s="62">
        <f t="shared" si="224"/>
        <v>4.9411981974511517E-3</v>
      </c>
      <c r="CV71" s="62">
        <f t="shared" si="225"/>
        <v>0</v>
      </c>
      <c r="CW71" s="62">
        <f t="shared" si="226"/>
        <v>0.14138954089142944</v>
      </c>
      <c r="CX71" s="62">
        <f t="shared" si="227"/>
        <v>0</v>
      </c>
      <c r="CY71" s="62">
        <f t="shared" si="228"/>
        <v>5.4529948847642819E-3</v>
      </c>
      <c r="CZ71" s="62">
        <f t="shared" si="142"/>
        <v>2.7264974423821409E-3</v>
      </c>
      <c r="DA71" s="62">
        <f t="shared" si="229"/>
        <v>1.0965133204789996E-2</v>
      </c>
      <c r="DB71" s="62">
        <f t="shared" si="230"/>
        <v>1.2367672145154827</v>
      </c>
      <c r="DC71" s="62">
        <f t="shared" si="231"/>
        <v>0.68214927894380883</v>
      </c>
      <c r="DD71" s="62">
        <f t="shared" si="232"/>
        <v>1.8130448168623803</v>
      </c>
      <c r="DE71" s="62">
        <f t="shared" si="233"/>
        <v>0.55461793557167383</v>
      </c>
      <c r="DF71" s="62">
        <f t="shared" si="234"/>
        <v>0.12753134337213501</v>
      </c>
      <c r="DG71" s="62">
        <f t="shared" si="235"/>
        <v>0.69584090959098099</v>
      </c>
      <c r="DH71" s="62">
        <f t="shared" si="236"/>
        <v>0</v>
      </c>
      <c r="DI71" s="62">
        <f t="shared" si="237"/>
        <v>0</v>
      </c>
      <c r="DJ71" s="113">
        <f t="shared" si="238"/>
        <v>0.39182770153378743</v>
      </c>
      <c r="DK71" s="113">
        <f t="shared" si="239"/>
        <v>1.5758103689585252</v>
      </c>
      <c r="DL71" s="113">
        <f t="shared" si="240"/>
        <v>79.704703751563159</v>
      </c>
      <c r="DM71" s="113">
        <f t="shared" si="241"/>
        <v>18.327658177944528</v>
      </c>
      <c r="DN71" s="113"/>
      <c r="DO71" s="113">
        <f t="shared" si="242"/>
        <v>0.39182770153378743</v>
      </c>
      <c r="DP71" s="113">
        <f t="shared" si="243"/>
        <v>1.9676380704923127</v>
      </c>
      <c r="DQ71" s="113">
        <f t="shared" si="244"/>
        <v>78.921048348495589</v>
      </c>
      <c r="DR71" s="113">
        <f t="shared" si="245"/>
        <v>18.719485879478317</v>
      </c>
    </row>
    <row r="72" spans="1:122" x14ac:dyDescent="0.25">
      <c r="A72" s="78">
        <f t="shared" si="249"/>
        <v>50</v>
      </c>
      <c r="B72" s="82" t="str">
        <f t="shared" si="250"/>
        <v xml:space="preserve">50 semi </v>
      </c>
      <c r="F72" s="80" t="str">
        <f t="shared" si="246"/>
        <v>50 Quant LOI</v>
      </c>
      <c r="G72" s="4" t="s">
        <v>12</v>
      </c>
      <c r="H72" s="5">
        <v>14</v>
      </c>
      <c r="I72" s="5"/>
      <c r="K72" s="62">
        <v>220</v>
      </c>
      <c r="L72" s="62">
        <v>41.27</v>
      </c>
      <c r="M72"/>
      <c r="N72" s="62">
        <v>1.3660000000000001</v>
      </c>
      <c r="O72" s="62">
        <v>12.25</v>
      </c>
      <c r="P72" s="62">
        <v>0.10920000000000001</v>
      </c>
      <c r="Q72" s="62">
        <v>42.97</v>
      </c>
      <c r="R72" s="62">
        <v>1.0449999999999999</v>
      </c>
      <c r="S72"/>
      <c r="T72"/>
      <c r="U72"/>
      <c r="V72" s="62">
        <v>0.50370000000000004</v>
      </c>
      <c r="W72" s="62">
        <v>0.48780000000000001</v>
      </c>
      <c r="X72" s="62">
        <v>12</v>
      </c>
      <c r="Y72" s="62">
        <f t="shared" si="156"/>
        <v>100.0017</v>
      </c>
      <c r="AA72" s="62">
        <f t="shared" si="157"/>
        <v>41.269298421926827</v>
      </c>
      <c r="AB72" s="62">
        <f t="shared" si="158"/>
        <v>0</v>
      </c>
      <c r="AC72" s="62">
        <f t="shared" si="159"/>
        <v>1.3659767783947676</v>
      </c>
      <c r="AD72" s="62">
        <f t="shared" si="160"/>
        <v>12.24979175354019</v>
      </c>
      <c r="AE72" s="62">
        <f t="shared" si="161"/>
        <v>0.10919814363155826</v>
      </c>
      <c r="AF72" s="62">
        <f t="shared" si="162"/>
        <v>42.969269522418116</v>
      </c>
      <c r="AG72" s="62">
        <f t="shared" si="163"/>
        <v>1.044982235302</v>
      </c>
      <c r="AH72" s="62">
        <f t="shared" si="164"/>
        <v>0</v>
      </c>
      <c r="AI72" s="62">
        <f t="shared" si="165"/>
        <v>0</v>
      </c>
      <c r="AJ72" s="62">
        <f t="shared" si="166"/>
        <v>0</v>
      </c>
      <c r="AK72" s="62">
        <f t="shared" si="167"/>
        <v>0.50369143724556686</v>
      </c>
      <c r="AL72" s="62">
        <f t="shared" si="168"/>
        <v>0.48779170754097184</v>
      </c>
      <c r="AM72" s="62">
        <f t="shared" si="169"/>
        <v>100</v>
      </c>
      <c r="AO72" s="62">
        <f t="shared" si="170"/>
        <v>0.68684860484192101</v>
      </c>
      <c r="AP72" s="62">
        <f t="shared" si="171"/>
        <v>0</v>
      </c>
      <c r="AQ72" s="62">
        <f t="shared" si="172"/>
        <v>1.3397182997202509E-2</v>
      </c>
      <c r="AR72" s="62">
        <f t="shared" si="173"/>
        <v>0.15341004074565048</v>
      </c>
      <c r="AS72" s="62">
        <f t="shared" si="174"/>
        <v>1.5393028422830317E-3</v>
      </c>
      <c r="AT72" s="62">
        <f t="shared" si="175"/>
        <v>1.0661185756993805</v>
      </c>
      <c r="AU72" s="62">
        <f t="shared" si="176"/>
        <v>1.8633777376997146E-2</v>
      </c>
      <c r="AV72" s="62">
        <f t="shared" si="177"/>
        <v>0</v>
      </c>
      <c r="AW72" s="62">
        <f t="shared" si="178"/>
        <v>0</v>
      </c>
      <c r="AX72" s="62">
        <f t="shared" si="179"/>
        <v>0</v>
      </c>
      <c r="AY72" s="62">
        <f t="shared" si="180"/>
        <v>6.6275189111258794E-3</v>
      </c>
      <c r="AZ72" s="62">
        <f t="shared" si="181"/>
        <v>6.5308837533936516E-3</v>
      </c>
      <c r="BB72" s="62">
        <f t="shared" si="182"/>
        <v>0</v>
      </c>
      <c r="BC72" s="62">
        <f t="shared" si="183"/>
        <v>0.15341004074565048</v>
      </c>
      <c r="BD72" s="62">
        <f t="shared" si="184"/>
        <v>0</v>
      </c>
      <c r="BE72" s="62">
        <f t="shared" si="185"/>
        <v>1.3397182997202509E-2</v>
      </c>
      <c r="BF72" s="62">
        <f t="shared" si="186"/>
        <v>6.6985914986012543E-3</v>
      </c>
      <c r="BG72" s="62">
        <f t="shared" si="187"/>
        <v>1.1935185878395892E-2</v>
      </c>
      <c r="BH72" s="62">
        <f t="shared" si="188"/>
        <v>1.2091327334089181</v>
      </c>
      <c r="BI72" s="62">
        <f t="shared" si="189"/>
        <v>0.62571067833113503</v>
      </c>
      <c r="BJ72" s="62">
        <f t="shared" si="190"/>
        <v>1.9324150526467887</v>
      </c>
      <c r="BK72" s="62">
        <f t="shared" si="191"/>
        <v>0.58342205507778311</v>
      </c>
      <c r="BL72" s="62">
        <f t="shared" si="192"/>
        <v>4.228862325335192E-2</v>
      </c>
      <c r="BM72" s="62">
        <f t="shared" si="193"/>
        <v>0.64434445570813215</v>
      </c>
      <c r="BN72" s="62">
        <f t="shared" si="194"/>
        <v>0</v>
      </c>
      <c r="BO72" s="62">
        <f t="shared" si="195"/>
        <v>0</v>
      </c>
      <c r="BP72" s="114">
        <f t="shared" si="196"/>
        <v>1.0395979105988469</v>
      </c>
      <c r="BQ72" s="114">
        <f t="shared" si="197"/>
        <v>1.8522989951514623</v>
      </c>
      <c r="BR72" s="114">
        <f t="shared" si="198"/>
        <v>90.545057059054614</v>
      </c>
      <c r="BS72" s="114">
        <f t="shared" si="199"/>
        <v>6.5630460351950859</v>
      </c>
      <c r="BU72" s="62">
        <f t="shared" si="200"/>
        <v>44.322535299999899</v>
      </c>
      <c r="BV72" s="62">
        <f t="shared" si="201"/>
        <v>0</v>
      </c>
      <c r="BW72" s="62">
        <f t="shared" si="202"/>
        <v>0.67388106922182334</v>
      </c>
      <c r="BX72" s="62">
        <f t="shared" si="203"/>
        <v>12.24979175354019</v>
      </c>
      <c r="BY72" s="62">
        <f t="shared" si="204"/>
        <v>0.10919814363155826</v>
      </c>
      <c r="BZ72" s="62">
        <f t="shared" si="205"/>
        <v>42.974200000999978</v>
      </c>
      <c r="CA72" s="62">
        <f t="shared" si="206"/>
        <v>1.0393708321958528</v>
      </c>
      <c r="CB72" s="62">
        <f t="shared" si="207"/>
        <v>0</v>
      </c>
      <c r="CC72" s="62">
        <f t="shared" si="208"/>
        <v>0</v>
      </c>
      <c r="CD72" s="62">
        <f t="shared" si="209"/>
        <v>0</v>
      </c>
      <c r="CE72" s="62">
        <f t="shared" si="210"/>
        <v>0.40947603670737603</v>
      </c>
      <c r="CF72" s="62">
        <f t="shared" si="211"/>
        <v>0.34895067363854815</v>
      </c>
      <c r="CG72" s="62">
        <f t="shared" si="212"/>
        <v>100</v>
      </c>
      <c r="CI72" s="62">
        <f t="shared" si="213"/>
        <v>0.73766389781143216</v>
      </c>
      <c r="CJ72" s="62">
        <f t="shared" si="214"/>
        <v>0</v>
      </c>
      <c r="CK72" s="62">
        <f t="shared" si="215"/>
        <v>6.6092690194372635E-3</v>
      </c>
      <c r="CL72" s="62">
        <f t="shared" si="216"/>
        <v>0.15341004074565048</v>
      </c>
      <c r="CM72" s="62">
        <f t="shared" si="217"/>
        <v>1.5393028422830317E-3</v>
      </c>
      <c r="CN72" s="62">
        <f t="shared" si="218"/>
        <v>1.0662409067248235</v>
      </c>
      <c r="CO72" s="62">
        <f t="shared" si="219"/>
        <v>1.853371669393461E-2</v>
      </c>
      <c r="CP72" s="62">
        <f t="shared" si="220"/>
        <v>0</v>
      </c>
      <c r="CQ72" s="62">
        <f t="shared" si="221"/>
        <v>0</v>
      </c>
      <c r="CR72" s="62">
        <f t="shared" si="222"/>
        <v>0</v>
      </c>
      <c r="CS72" s="62">
        <f t="shared" si="223"/>
        <v>5.3878425882549477E-3</v>
      </c>
      <c r="CT72" s="62">
        <f t="shared" si="224"/>
        <v>4.6719865261554182E-3</v>
      </c>
      <c r="CV72" s="62">
        <f t="shared" si="225"/>
        <v>0</v>
      </c>
      <c r="CW72" s="62">
        <f t="shared" si="226"/>
        <v>0.15341004074565048</v>
      </c>
      <c r="CX72" s="62">
        <f t="shared" si="227"/>
        <v>0</v>
      </c>
      <c r="CY72" s="62">
        <f t="shared" si="228"/>
        <v>6.6092690194372635E-3</v>
      </c>
      <c r="CZ72" s="62">
        <f t="shared" si="142"/>
        <v>3.3046345097186318E-3</v>
      </c>
      <c r="DA72" s="62">
        <f t="shared" si="229"/>
        <v>1.5229082184215977E-2</v>
      </c>
      <c r="DB72" s="62">
        <f t="shared" si="230"/>
        <v>1.2059611681285409</v>
      </c>
      <c r="DC72" s="62">
        <f t="shared" si="231"/>
        <v>0.67013830005513098</v>
      </c>
      <c r="DD72" s="62">
        <f t="shared" si="232"/>
        <v>1.7995705782363565</v>
      </c>
      <c r="DE72" s="62">
        <f t="shared" si="233"/>
        <v>0.53582286807341006</v>
      </c>
      <c r="DF72" s="62">
        <f t="shared" si="234"/>
        <v>0.13431543198172091</v>
      </c>
      <c r="DG72" s="62">
        <f t="shared" si="235"/>
        <v>0.68867201674906553</v>
      </c>
      <c r="DH72" s="62">
        <f t="shared" si="236"/>
        <v>0</v>
      </c>
      <c r="DI72" s="62">
        <f t="shared" si="237"/>
        <v>0</v>
      </c>
      <c r="DJ72" s="113">
        <f t="shared" si="238"/>
        <v>0.47985607507597566</v>
      </c>
      <c r="DK72" s="113">
        <f t="shared" si="239"/>
        <v>2.2113693912097876</v>
      </c>
      <c r="DL72" s="113">
        <f t="shared" si="240"/>
        <v>77.805233121393144</v>
      </c>
      <c r="DM72" s="113">
        <f t="shared" si="241"/>
        <v>19.503541412321102</v>
      </c>
      <c r="DN72" s="113"/>
      <c r="DO72" s="113">
        <f t="shared" si="242"/>
        <v>0.47985607507597566</v>
      </c>
      <c r="DP72" s="113">
        <f t="shared" si="243"/>
        <v>2.6912254662857631</v>
      </c>
      <c r="DQ72" s="113">
        <f t="shared" si="244"/>
        <v>76.845520971241186</v>
      </c>
      <c r="DR72" s="113">
        <f t="shared" si="245"/>
        <v>19.983397487397077</v>
      </c>
    </row>
    <row r="73" spans="1:122" x14ac:dyDescent="0.25">
      <c r="A73" s="78">
        <f t="shared" si="249"/>
        <v>50</v>
      </c>
      <c r="B73" s="82" t="str">
        <f t="shared" si="250"/>
        <v xml:space="preserve">50 semi </v>
      </c>
      <c r="F73" s="80" t="str">
        <f t="shared" si="246"/>
        <v xml:space="preserve">50 Quant </v>
      </c>
      <c r="K73" s="62">
        <v>230</v>
      </c>
      <c r="L73" s="62">
        <v>41.25</v>
      </c>
      <c r="M73"/>
      <c r="N73" s="62">
        <v>1.341</v>
      </c>
      <c r="O73" s="62">
        <v>10.88</v>
      </c>
      <c r="P73" s="62">
        <v>0.125</v>
      </c>
      <c r="Q73" s="62">
        <v>44.396000000000001</v>
      </c>
      <c r="R73" s="62">
        <v>0.92200000000000004</v>
      </c>
      <c r="S73"/>
      <c r="T73"/>
      <c r="U73"/>
      <c r="V73" s="62">
        <v>0.55900000000000005</v>
      </c>
      <c r="W73" s="62">
        <v>0.52700000000000002</v>
      </c>
      <c r="X73" s="62">
        <v>12</v>
      </c>
      <c r="Y73" s="62">
        <f t="shared" si="156"/>
        <v>100</v>
      </c>
      <c r="AA73" s="62">
        <f t="shared" si="157"/>
        <v>41.25</v>
      </c>
      <c r="AB73" s="62">
        <f t="shared" si="158"/>
        <v>0</v>
      </c>
      <c r="AC73" s="62">
        <f t="shared" si="159"/>
        <v>1.341</v>
      </c>
      <c r="AD73" s="62">
        <f t="shared" si="160"/>
        <v>10.88</v>
      </c>
      <c r="AE73" s="62">
        <f t="shared" si="161"/>
        <v>0.125</v>
      </c>
      <c r="AF73" s="62">
        <f t="shared" si="162"/>
        <v>44.396000000000001</v>
      </c>
      <c r="AG73" s="62">
        <f t="shared" si="163"/>
        <v>0.92200000000000004</v>
      </c>
      <c r="AH73" s="62">
        <f t="shared" si="164"/>
        <v>0</v>
      </c>
      <c r="AI73" s="62">
        <f t="shared" si="165"/>
        <v>0</v>
      </c>
      <c r="AJ73" s="62">
        <f t="shared" si="166"/>
        <v>0</v>
      </c>
      <c r="AK73" s="62">
        <f t="shared" si="167"/>
        <v>0.55900000000000005</v>
      </c>
      <c r="AL73" s="62">
        <f t="shared" si="168"/>
        <v>0.52700000000000002</v>
      </c>
      <c r="AM73" s="62">
        <f t="shared" si="169"/>
        <v>100</v>
      </c>
      <c r="AO73" s="62">
        <f t="shared" si="170"/>
        <v>0.68652741948905716</v>
      </c>
      <c r="AP73" s="62">
        <f t="shared" si="171"/>
        <v>0</v>
      </c>
      <c r="AQ73" s="62">
        <f t="shared" si="172"/>
        <v>1.3152216555511966E-2</v>
      </c>
      <c r="AR73" s="62">
        <f t="shared" si="173"/>
        <v>0.13625547902316845</v>
      </c>
      <c r="AS73" s="62">
        <f t="shared" si="174"/>
        <v>1.7620524386805752E-3</v>
      </c>
      <c r="AT73" s="62">
        <f t="shared" si="175"/>
        <v>1.1015174521888429</v>
      </c>
      <c r="AU73" s="62">
        <f t="shared" si="176"/>
        <v>1.6440798858773184E-2</v>
      </c>
      <c r="AV73" s="62">
        <f t="shared" si="177"/>
        <v>0</v>
      </c>
      <c r="AW73" s="62">
        <f t="shared" si="178"/>
        <v>0</v>
      </c>
      <c r="AX73" s="62">
        <f t="shared" si="179"/>
        <v>0</v>
      </c>
      <c r="AY73" s="62">
        <f t="shared" si="180"/>
        <v>7.3552631578947371E-3</v>
      </c>
      <c r="AZ73" s="62">
        <f t="shared" si="181"/>
        <v>7.0558307671709742E-3</v>
      </c>
      <c r="BB73" s="62">
        <f t="shared" si="182"/>
        <v>0</v>
      </c>
      <c r="BC73" s="62">
        <f t="shared" si="183"/>
        <v>0.13625547902316845</v>
      </c>
      <c r="BD73" s="62">
        <f t="shared" si="184"/>
        <v>0</v>
      </c>
      <c r="BE73" s="62">
        <f t="shared" si="185"/>
        <v>1.3152216555511966E-2</v>
      </c>
      <c r="BF73" s="62">
        <f t="shared" si="186"/>
        <v>6.5761082777559829E-3</v>
      </c>
      <c r="BG73" s="62">
        <f t="shared" si="187"/>
        <v>9.864690581017202E-3</v>
      </c>
      <c r="BH73" s="62">
        <f t="shared" si="188"/>
        <v>1.2296702930696748</v>
      </c>
      <c r="BI73" s="62">
        <f t="shared" si="189"/>
        <v>0.63391644060947638</v>
      </c>
      <c r="BJ73" s="62">
        <f t="shared" si="190"/>
        <v>1.9397987089393254</v>
      </c>
      <c r="BK73" s="62">
        <f t="shared" si="191"/>
        <v>0.59575385246019841</v>
      </c>
      <c r="BL73" s="62">
        <f t="shared" si="192"/>
        <v>3.8162588149277976E-2</v>
      </c>
      <c r="BM73" s="62">
        <f t="shared" si="193"/>
        <v>0.65035723946824953</v>
      </c>
      <c r="BN73" s="62">
        <f t="shared" si="194"/>
        <v>0</v>
      </c>
      <c r="BO73" s="62">
        <f t="shared" si="195"/>
        <v>0</v>
      </c>
      <c r="BP73" s="114">
        <f t="shared" si="196"/>
        <v>1.0111532368168601</v>
      </c>
      <c r="BQ73" s="114">
        <f t="shared" si="197"/>
        <v>1.5168110666505152</v>
      </c>
      <c r="BR73" s="114">
        <f t="shared" si="198"/>
        <v>91.604093305289197</v>
      </c>
      <c r="BS73" s="114">
        <f t="shared" si="199"/>
        <v>5.8679423912434325</v>
      </c>
      <c r="BU73" s="62">
        <f t="shared" si="200"/>
        <v>44.299300000000002</v>
      </c>
      <c r="BV73" s="62">
        <f t="shared" si="201"/>
        <v>0</v>
      </c>
      <c r="BW73" s="62">
        <f t="shared" si="202"/>
        <v>0.65050779999999997</v>
      </c>
      <c r="BX73" s="62">
        <f t="shared" si="203"/>
        <v>10.88</v>
      </c>
      <c r="BY73" s="62">
        <f t="shared" si="204"/>
        <v>0.125</v>
      </c>
      <c r="BZ73" s="62">
        <f t="shared" si="205"/>
        <v>44.390230000000003</v>
      </c>
      <c r="CA73" s="62">
        <f t="shared" si="206"/>
        <v>0.92052080000000003</v>
      </c>
      <c r="CB73" s="62">
        <f t="shared" si="207"/>
        <v>0</v>
      </c>
      <c r="CC73" s="62">
        <f t="shared" si="208"/>
        <v>0</v>
      </c>
      <c r="CD73" s="62">
        <f t="shared" si="209"/>
        <v>0</v>
      </c>
      <c r="CE73" s="62">
        <f t="shared" si="210"/>
        <v>0.45406580000000007</v>
      </c>
      <c r="CF73" s="62">
        <f t="shared" si="211"/>
        <v>0.3796194</v>
      </c>
      <c r="CG73" s="62">
        <f t="shared" si="212"/>
        <v>100</v>
      </c>
      <c r="CI73" s="62">
        <f t="shared" si="213"/>
        <v>0.73727719064658404</v>
      </c>
      <c r="CJ73" s="62">
        <f t="shared" si="214"/>
        <v>0</v>
      </c>
      <c r="CK73" s="62">
        <f t="shared" si="215"/>
        <v>6.3800294233032559E-3</v>
      </c>
      <c r="CL73" s="62">
        <f t="shared" si="216"/>
        <v>0.13625547902316845</v>
      </c>
      <c r="CM73" s="62">
        <f t="shared" si="217"/>
        <v>1.7620524386805752E-3</v>
      </c>
      <c r="CN73" s="62">
        <f t="shared" si="218"/>
        <v>1.1013742916406148</v>
      </c>
      <c r="CO73" s="62">
        <f t="shared" si="219"/>
        <v>1.6414422253922967E-2</v>
      </c>
      <c r="CP73" s="62">
        <f t="shared" si="220"/>
        <v>0</v>
      </c>
      <c r="CQ73" s="62">
        <f t="shared" si="221"/>
        <v>0</v>
      </c>
      <c r="CR73" s="62">
        <f t="shared" si="222"/>
        <v>0</v>
      </c>
      <c r="CS73" s="62">
        <f t="shared" si="223"/>
        <v>5.9745500000000012E-3</v>
      </c>
      <c r="CT73" s="62">
        <f t="shared" si="224"/>
        <v>5.0826000803320392E-3</v>
      </c>
      <c r="CV73" s="62">
        <f t="shared" si="225"/>
        <v>0</v>
      </c>
      <c r="CW73" s="62">
        <f t="shared" si="226"/>
        <v>0.13625547902316845</v>
      </c>
      <c r="CX73" s="62">
        <f t="shared" si="227"/>
        <v>0</v>
      </c>
      <c r="CY73" s="62">
        <f t="shared" si="228"/>
        <v>6.3800294233032559E-3</v>
      </c>
      <c r="CZ73" s="62">
        <f t="shared" si="142"/>
        <v>3.1900147116516279E-3</v>
      </c>
      <c r="DA73" s="62">
        <f t="shared" si="229"/>
        <v>1.3224407542271339E-2</v>
      </c>
      <c r="DB73" s="62">
        <f t="shared" si="230"/>
        <v>1.2261674155601925</v>
      </c>
      <c r="DC73" s="62">
        <f t="shared" si="231"/>
        <v>0.67799953105419541</v>
      </c>
      <c r="DD73" s="62">
        <f t="shared" si="232"/>
        <v>1.8085077634989981</v>
      </c>
      <c r="DE73" s="62">
        <f t="shared" si="233"/>
        <v>0.54816788450599707</v>
      </c>
      <c r="DF73" s="62">
        <f t="shared" si="234"/>
        <v>0.12983164654819834</v>
      </c>
      <c r="DG73" s="62">
        <f t="shared" si="235"/>
        <v>0.69441395330811839</v>
      </c>
      <c r="DH73" s="62">
        <f t="shared" si="236"/>
        <v>0</v>
      </c>
      <c r="DI73" s="62">
        <f t="shared" si="237"/>
        <v>0</v>
      </c>
      <c r="DJ73" s="113">
        <f t="shared" si="238"/>
        <v>0.45938228868454012</v>
      </c>
      <c r="DK73" s="113">
        <f t="shared" si="239"/>
        <v>1.904398302953388</v>
      </c>
      <c r="DL73" s="113">
        <f t="shared" si="240"/>
        <v>78.939641390352293</v>
      </c>
      <c r="DM73" s="113">
        <f t="shared" si="241"/>
        <v>18.696578018009777</v>
      </c>
      <c r="DN73" s="113"/>
      <c r="DO73" s="113">
        <f t="shared" si="242"/>
        <v>0.45938228868454012</v>
      </c>
      <c r="DP73" s="113">
        <f t="shared" si="243"/>
        <v>2.3637805916379282</v>
      </c>
      <c r="DQ73" s="113">
        <f t="shared" si="244"/>
        <v>78.020876812983218</v>
      </c>
      <c r="DR73" s="113">
        <f t="shared" si="245"/>
        <v>19.155960306694318</v>
      </c>
    </row>
    <row r="74" spans="1:122" x14ac:dyDescent="0.25">
      <c r="A74" s="78">
        <v>60</v>
      </c>
      <c r="B74" s="82" t="str">
        <f t="shared" si="250"/>
        <v>60 semi Simi-Quantification of sample: CMIB 8A 60</v>
      </c>
      <c r="C74" s="52" t="s">
        <v>98</v>
      </c>
      <c r="D74" s="52"/>
      <c r="E74" s="52"/>
      <c r="F74" s="80" t="str">
        <f t="shared" si="246"/>
        <v>60 Quant Quantification of sample: CMIB 8A 60</v>
      </c>
      <c r="G74" s="52" t="s">
        <v>305</v>
      </c>
      <c r="H74" s="52"/>
      <c r="I74" s="52"/>
      <c r="K74" s="62">
        <v>240</v>
      </c>
      <c r="L74" s="62">
        <v>41.11</v>
      </c>
      <c r="M74"/>
      <c r="N74" s="62">
        <v>1.611</v>
      </c>
      <c r="O74" s="62">
        <v>11.61</v>
      </c>
      <c r="P74" s="62">
        <v>0.1489</v>
      </c>
      <c r="Q74" s="62">
        <v>43.27</v>
      </c>
      <c r="R74" s="62">
        <v>0.95369999999999999</v>
      </c>
      <c r="S74"/>
      <c r="T74"/>
      <c r="U74"/>
      <c r="V74" s="62">
        <v>0.7</v>
      </c>
      <c r="W74" s="62">
        <v>0.59830000000000005</v>
      </c>
      <c r="X74" s="62">
        <v>11</v>
      </c>
      <c r="Y74" s="62">
        <f t="shared" si="156"/>
        <v>100.00189999999999</v>
      </c>
      <c r="AA74" s="62">
        <f t="shared" si="157"/>
        <v>41.109218924840434</v>
      </c>
      <c r="AB74" s="62">
        <f t="shared" si="158"/>
        <v>0</v>
      </c>
      <c r="AC74" s="62">
        <f t="shared" si="159"/>
        <v>1.6109693915815599</v>
      </c>
      <c r="AD74" s="62">
        <f t="shared" si="160"/>
        <v>11.609779414191131</v>
      </c>
      <c r="AE74" s="62">
        <f t="shared" si="161"/>
        <v>0.14889717095375191</v>
      </c>
      <c r="AF74" s="62">
        <f t="shared" si="162"/>
        <v>43.269177885620174</v>
      </c>
      <c r="AG74" s="62">
        <f t="shared" si="163"/>
        <v>0.95368188004427923</v>
      </c>
      <c r="AH74" s="62">
        <f t="shared" si="164"/>
        <v>0</v>
      </c>
      <c r="AI74" s="62">
        <f t="shared" si="165"/>
        <v>0</v>
      </c>
      <c r="AJ74" s="62">
        <f t="shared" si="166"/>
        <v>0</v>
      </c>
      <c r="AK74" s="62">
        <f t="shared" si="167"/>
        <v>0.69998670025269527</v>
      </c>
      <c r="AL74" s="62">
        <f t="shared" si="168"/>
        <v>0.5982886325159823</v>
      </c>
      <c r="AM74" s="62">
        <f t="shared" si="169"/>
        <v>100.00000000000001</v>
      </c>
      <c r="AO74" s="62">
        <f t="shared" si="170"/>
        <v>0.68418438753167066</v>
      </c>
      <c r="AP74" s="62">
        <f t="shared" si="171"/>
        <v>0</v>
      </c>
      <c r="AQ74" s="62">
        <f t="shared" si="172"/>
        <v>1.5800013648308749E-2</v>
      </c>
      <c r="AR74" s="62">
        <f t="shared" si="173"/>
        <v>0.14539485803620703</v>
      </c>
      <c r="AS74" s="62">
        <f t="shared" si="174"/>
        <v>2.0989169855335763E-3</v>
      </c>
      <c r="AT74" s="62">
        <f t="shared" si="175"/>
        <v>1.0735596581420435</v>
      </c>
      <c r="AU74" s="62">
        <f t="shared" si="176"/>
        <v>1.7005739658421528E-2</v>
      </c>
      <c r="AV74" s="62">
        <f t="shared" si="177"/>
        <v>0</v>
      </c>
      <c r="AW74" s="62">
        <f t="shared" si="178"/>
        <v>0</v>
      </c>
      <c r="AX74" s="62">
        <f t="shared" si="179"/>
        <v>0</v>
      </c>
      <c r="AY74" s="62">
        <f t="shared" si="180"/>
        <v>9.2103513191144123E-3</v>
      </c>
      <c r="AZ74" s="62">
        <f t="shared" si="181"/>
        <v>8.0102909695539213E-3</v>
      </c>
      <c r="BB74" s="62">
        <f t="shared" si="182"/>
        <v>0</v>
      </c>
      <c r="BC74" s="62">
        <f t="shared" si="183"/>
        <v>0.14539485803620703</v>
      </c>
      <c r="BD74" s="62">
        <f t="shared" si="184"/>
        <v>0</v>
      </c>
      <c r="BE74" s="62">
        <f t="shared" si="185"/>
        <v>1.5800013648308749E-2</v>
      </c>
      <c r="BF74" s="62">
        <f t="shared" si="186"/>
        <v>7.9000068241543743E-3</v>
      </c>
      <c r="BG74" s="62">
        <f t="shared" si="187"/>
        <v>9.1057328342671537E-3</v>
      </c>
      <c r="BH74" s="62">
        <f t="shared" si="188"/>
        <v>1.2119477003295169</v>
      </c>
      <c r="BI74" s="62">
        <f t="shared" si="189"/>
        <v>0.63196144254629338</v>
      </c>
      <c r="BJ74" s="62">
        <f t="shared" si="190"/>
        <v>1.9177557659947546</v>
      </c>
      <c r="BK74" s="62">
        <f t="shared" si="191"/>
        <v>0.57998625778322355</v>
      </c>
      <c r="BL74" s="62">
        <f t="shared" si="192"/>
        <v>5.1975184763069837E-2</v>
      </c>
      <c r="BM74" s="62">
        <f t="shared" si="193"/>
        <v>0.64896718220471494</v>
      </c>
      <c r="BN74" s="62">
        <f t="shared" si="194"/>
        <v>0</v>
      </c>
      <c r="BO74" s="62">
        <f t="shared" si="195"/>
        <v>0</v>
      </c>
      <c r="BP74" s="114">
        <f t="shared" si="196"/>
        <v>1.2173199263044303</v>
      </c>
      <c r="BQ74" s="114">
        <f t="shared" si="197"/>
        <v>1.4031114490770622</v>
      </c>
      <c r="BR74" s="114">
        <f t="shared" si="198"/>
        <v>89.370660595325518</v>
      </c>
      <c r="BS74" s="114">
        <f t="shared" si="199"/>
        <v>8.0089080292929822</v>
      </c>
      <c r="BU74" s="62">
        <f t="shared" si="200"/>
        <v>44.129799585507882</v>
      </c>
      <c r="BV74" s="62">
        <f t="shared" si="201"/>
        <v>0</v>
      </c>
      <c r="BW74" s="62">
        <f t="shared" si="202"/>
        <v>0.90314515664202366</v>
      </c>
      <c r="BX74" s="62">
        <f t="shared" si="203"/>
        <v>11.609779414191131</v>
      </c>
      <c r="BY74" s="62">
        <f t="shared" si="204"/>
        <v>0.14889717095375191</v>
      </c>
      <c r="BZ74" s="62">
        <f t="shared" si="205"/>
        <v>43.271859051478025</v>
      </c>
      <c r="CA74" s="62">
        <f t="shared" si="206"/>
        <v>0.95113816887479141</v>
      </c>
      <c r="CB74" s="62">
        <f t="shared" si="207"/>
        <v>0</v>
      </c>
      <c r="CC74" s="62">
        <f t="shared" si="208"/>
        <v>0</v>
      </c>
      <c r="CD74" s="62">
        <f t="shared" si="209"/>
        <v>0</v>
      </c>
      <c r="CE74" s="62">
        <f t="shared" si="210"/>
        <v>0.56772927774372295</v>
      </c>
      <c r="CF74" s="62">
        <f t="shared" si="211"/>
        <v>0.43538136835400132</v>
      </c>
      <c r="CG74" s="62">
        <f t="shared" si="212"/>
        <v>100.00000000000001</v>
      </c>
      <c r="CI74" s="62">
        <f t="shared" si="213"/>
        <v>0.73445618016989067</v>
      </c>
      <c r="CJ74" s="62">
        <f t="shared" si="214"/>
        <v>0</v>
      </c>
      <c r="CK74" s="62">
        <f t="shared" si="215"/>
        <v>8.8578379427424851E-3</v>
      </c>
      <c r="CL74" s="62">
        <f t="shared" si="216"/>
        <v>0.14539485803620703</v>
      </c>
      <c r="CM74" s="62">
        <f t="shared" si="217"/>
        <v>2.0989169855335763E-3</v>
      </c>
      <c r="CN74" s="62">
        <f t="shared" si="218"/>
        <v>1.0736261810491665</v>
      </c>
      <c r="CO74" s="62">
        <f t="shared" si="219"/>
        <v>1.6960381042703129E-2</v>
      </c>
      <c r="CP74" s="62">
        <f t="shared" si="220"/>
        <v>0</v>
      </c>
      <c r="CQ74" s="62">
        <f t="shared" si="221"/>
        <v>0</v>
      </c>
      <c r="CR74" s="62">
        <f t="shared" si="222"/>
        <v>0</v>
      </c>
      <c r="CS74" s="62">
        <f t="shared" si="223"/>
        <v>7.4701220755753021E-3</v>
      </c>
      <c r="CT74" s="62">
        <f t="shared" si="224"/>
        <v>5.82917885063598E-3</v>
      </c>
      <c r="CV74" s="62">
        <f t="shared" si="225"/>
        <v>0</v>
      </c>
      <c r="CW74" s="62">
        <f t="shared" si="226"/>
        <v>0.14539485803620703</v>
      </c>
      <c r="CX74" s="62">
        <f t="shared" si="227"/>
        <v>0</v>
      </c>
      <c r="CY74" s="62">
        <f t="shared" si="228"/>
        <v>8.8578379427424851E-3</v>
      </c>
      <c r="CZ74" s="62">
        <f t="shared" si="142"/>
        <v>4.4289189713712426E-3</v>
      </c>
      <c r="DA74" s="62">
        <f t="shared" si="229"/>
        <v>1.2531462071331887E-2</v>
      </c>
      <c r="DB74" s="62">
        <f t="shared" si="230"/>
        <v>1.2085884939995752</v>
      </c>
      <c r="DC74" s="62">
        <f t="shared" si="231"/>
        <v>0.67547249394182063</v>
      </c>
      <c r="DD74" s="62">
        <f t="shared" si="232"/>
        <v>1.789249014340579</v>
      </c>
      <c r="DE74" s="62">
        <f t="shared" si="233"/>
        <v>0.53311600005775472</v>
      </c>
      <c r="DF74" s="62">
        <f t="shared" si="234"/>
        <v>0.1423564938840659</v>
      </c>
      <c r="DG74" s="62">
        <f t="shared" si="235"/>
        <v>0.69243287498452377</v>
      </c>
      <c r="DH74" s="62">
        <f t="shared" si="236"/>
        <v>0</v>
      </c>
      <c r="DI74" s="62">
        <f t="shared" si="237"/>
        <v>0</v>
      </c>
      <c r="DJ74" s="113">
        <f t="shared" si="238"/>
        <v>0.63961708511748971</v>
      </c>
      <c r="DK74" s="113">
        <f t="shared" si="239"/>
        <v>1.8097728348920423</v>
      </c>
      <c r="DL74" s="113">
        <f t="shared" si="240"/>
        <v>76.991722853954641</v>
      </c>
      <c r="DM74" s="113">
        <f t="shared" si="241"/>
        <v>20.558887226035829</v>
      </c>
      <c r="DN74" s="113"/>
      <c r="DO74" s="113">
        <f t="shared" si="242"/>
        <v>0.63961708511748971</v>
      </c>
      <c r="DP74" s="113">
        <f t="shared" si="243"/>
        <v>2.4493899200095322</v>
      </c>
      <c r="DQ74" s="113">
        <f t="shared" si="244"/>
        <v>75.712488683719656</v>
      </c>
      <c r="DR74" s="113">
        <f t="shared" si="245"/>
        <v>21.198504311153318</v>
      </c>
    </row>
    <row r="75" spans="1:122" x14ac:dyDescent="0.25">
      <c r="A75" s="78">
        <f t="shared" si="249"/>
        <v>60</v>
      </c>
      <c r="B75" s="82" t="str">
        <f t="shared" si="250"/>
        <v>60 semi Elements</v>
      </c>
      <c r="C75" s="2" t="s">
        <v>0</v>
      </c>
      <c r="D75" s="3" t="s">
        <v>1</v>
      </c>
      <c r="E75" s="2" t="s">
        <v>2</v>
      </c>
      <c r="F75" s="80" t="str">
        <f t="shared" si="246"/>
        <v>60 Quant Elements</v>
      </c>
      <c r="G75" s="2" t="s">
        <v>0</v>
      </c>
      <c r="H75" s="3" t="s">
        <v>1</v>
      </c>
      <c r="I75" s="2" t="s">
        <v>2</v>
      </c>
      <c r="K75" s="62">
        <v>250</v>
      </c>
      <c r="L75" s="62">
        <v>41.68</v>
      </c>
      <c r="M75" s="62">
        <v>0.14580000000000001</v>
      </c>
      <c r="N75" s="62">
        <v>4.5119999999999996</v>
      </c>
      <c r="O75" s="62">
        <v>9.2149999999999999</v>
      </c>
      <c r="P75" s="62">
        <v>0.13489999999999999</v>
      </c>
      <c r="Q75" s="62">
        <v>35.06</v>
      </c>
      <c r="R75" s="62">
        <v>8.2029999999999994</v>
      </c>
      <c r="S75" s="62">
        <v>0.10879999999999999</v>
      </c>
      <c r="T75"/>
      <c r="U75" s="62">
        <v>3.9600000000000003E-2</v>
      </c>
      <c r="V75" s="62">
        <v>0.4708</v>
      </c>
      <c r="W75" s="62">
        <v>0.42870000000000003</v>
      </c>
      <c r="X75" s="62">
        <v>10</v>
      </c>
      <c r="Y75" s="62">
        <f t="shared" si="156"/>
        <v>99.99860000000001</v>
      </c>
      <c r="AA75" s="62">
        <f t="shared" si="157"/>
        <v>41.680583528169393</v>
      </c>
      <c r="AB75" s="62">
        <f t="shared" si="158"/>
        <v>0.14580204122857721</v>
      </c>
      <c r="AC75" s="62">
        <f t="shared" si="159"/>
        <v>4.5120631688843629</v>
      </c>
      <c r="AD75" s="62">
        <f t="shared" si="160"/>
        <v>9.2151290118061642</v>
      </c>
      <c r="AE75" s="62">
        <f t="shared" si="161"/>
        <v>0.13490188862644073</v>
      </c>
      <c r="AF75" s="62">
        <f t="shared" si="162"/>
        <v>35.060490846871851</v>
      </c>
      <c r="AG75" s="62">
        <f t="shared" si="163"/>
        <v>8.2031148436078087</v>
      </c>
      <c r="AH75" s="62">
        <f t="shared" si="164"/>
        <v>0.10880152322132508</v>
      </c>
      <c r="AI75" s="62">
        <f t="shared" si="165"/>
        <v>0</v>
      </c>
      <c r="AJ75" s="62">
        <f t="shared" si="166"/>
        <v>3.9600554407761709E-2</v>
      </c>
      <c r="AK75" s="62">
        <f t="shared" si="167"/>
        <v>0.47080659129227803</v>
      </c>
      <c r="AL75" s="62">
        <f t="shared" si="168"/>
        <v>0.42870600188402636</v>
      </c>
      <c r="AM75" s="62">
        <f t="shared" si="169"/>
        <v>99.999999999999972</v>
      </c>
      <c r="AO75" s="62">
        <f t="shared" si="170"/>
        <v>0.69369365945193295</v>
      </c>
      <c r="AP75" s="62">
        <f t="shared" si="171"/>
        <v>1.8254919397593238E-3</v>
      </c>
      <c r="AQ75" s="62">
        <f t="shared" si="172"/>
        <v>4.4253267643040044E-2</v>
      </c>
      <c r="AR75" s="62">
        <f t="shared" si="173"/>
        <v>0.11540549795624502</v>
      </c>
      <c r="AS75" s="62">
        <f t="shared" si="174"/>
        <v>1.9016336146946819E-3</v>
      </c>
      <c r="AT75" s="62">
        <f t="shared" si="175"/>
        <v>0.86989239008326258</v>
      </c>
      <c r="AU75" s="62">
        <f t="shared" si="176"/>
        <v>0.14627522902296378</v>
      </c>
      <c r="AV75" s="62">
        <f t="shared" si="177"/>
        <v>3.5108590907171697E-3</v>
      </c>
      <c r="AW75" s="62">
        <f t="shared" si="178"/>
        <v>0</v>
      </c>
      <c r="AX75" s="62">
        <f t="shared" si="179"/>
        <v>5.5799005788025513E-4</v>
      </c>
      <c r="AY75" s="62">
        <f t="shared" si="180"/>
        <v>6.1948235696352369E-3</v>
      </c>
      <c r="AZ75" s="62">
        <f t="shared" si="181"/>
        <v>5.7398045505961488E-3</v>
      </c>
      <c r="BB75" s="62">
        <f t="shared" si="182"/>
        <v>1.8254919397593238E-3</v>
      </c>
      <c r="BC75" s="62">
        <f t="shared" si="183"/>
        <v>0.1135800060164857</v>
      </c>
      <c r="BD75" s="62">
        <f t="shared" si="184"/>
        <v>3.5108590907171697E-3</v>
      </c>
      <c r="BE75" s="62">
        <f t="shared" si="185"/>
        <v>4.0742408552322876E-2</v>
      </c>
      <c r="BF75" s="62">
        <f t="shared" si="186"/>
        <v>2.0371204276161438E-2</v>
      </c>
      <c r="BG75" s="62">
        <f t="shared" si="187"/>
        <v>0.12590402474680235</v>
      </c>
      <c r="BH75" s="62">
        <f t="shared" si="188"/>
        <v>0.8594700049676407</v>
      </c>
      <c r="BI75" s="62">
        <f t="shared" si="189"/>
        <v>0.1388025746402492</v>
      </c>
      <c r="BJ75" s="62">
        <f t="shared" si="190"/>
        <v>6.1920321521068988</v>
      </c>
      <c r="BK75" s="62">
        <f t="shared" si="191"/>
        <v>0.72066743032739156</v>
      </c>
      <c r="BL75" s="62">
        <f t="shared" si="192"/>
        <v>-0.58186485568714241</v>
      </c>
      <c r="BM75" s="62">
        <f t="shared" si="193"/>
        <v>0.29041415469368936</v>
      </c>
      <c r="BN75" s="62">
        <f t="shared" si="194"/>
        <v>0.62858228851990294</v>
      </c>
      <c r="BO75" s="62">
        <f t="shared" si="195"/>
        <v>1.2089145911018708</v>
      </c>
      <c r="BP75" s="114">
        <f t="shared" si="196"/>
        <v>7.0145356026629297</v>
      </c>
      <c r="BQ75" s="114">
        <f t="shared" si="197"/>
        <v>43.353267294976725</v>
      </c>
      <c r="BR75" s="114">
        <f t="shared" si="198"/>
        <v>248.15162025676963</v>
      </c>
      <c r="BS75" s="114">
        <f t="shared" si="199"/>
        <v>-200.35692003403102</v>
      </c>
      <c r="BU75" s="62">
        <f t="shared" si="200"/>
        <v>44.817722567915951</v>
      </c>
      <c r="BV75" s="62">
        <f t="shared" si="201"/>
        <v>0.14580204122857721</v>
      </c>
      <c r="BW75" s="62">
        <f t="shared" si="202"/>
        <v>3.6179887134419868</v>
      </c>
      <c r="BX75" s="62">
        <f t="shared" si="203"/>
        <v>9.2151290118061642</v>
      </c>
      <c r="BY75" s="62">
        <f t="shared" si="204"/>
        <v>0.13490188862644073</v>
      </c>
      <c r="BZ75" s="62">
        <f t="shared" si="205"/>
        <v>35.124737165520308</v>
      </c>
      <c r="CA75" s="62">
        <f t="shared" si="206"/>
        <v>7.9569901848625859</v>
      </c>
      <c r="CB75" s="62">
        <f t="shared" si="207"/>
        <v>0.10880152322132508</v>
      </c>
      <c r="CC75" s="62">
        <f t="shared" si="208"/>
        <v>0</v>
      </c>
      <c r="CD75" s="62">
        <f t="shared" si="209"/>
        <v>3.9600554407761709E-2</v>
      </c>
      <c r="CE75" s="62">
        <f t="shared" si="210"/>
        <v>0.38296427389983456</v>
      </c>
      <c r="CF75" s="62">
        <f t="shared" si="211"/>
        <v>0.30273383467368542</v>
      </c>
      <c r="CG75" s="62">
        <f t="shared" si="212"/>
        <v>99.999999999999972</v>
      </c>
      <c r="CI75" s="62">
        <f t="shared" si="213"/>
        <v>0.74590534356188654</v>
      </c>
      <c r="CJ75" s="62">
        <f t="shared" si="214"/>
        <v>1.8254919397593238E-3</v>
      </c>
      <c r="CK75" s="62">
        <f t="shared" si="215"/>
        <v>3.5484393031012036E-2</v>
      </c>
      <c r="CL75" s="62">
        <f t="shared" si="216"/>
        <v>0.11540549795624502</v>
      </c>
      <c r="CM75" s="62">
        <f t="shared" si="217"/>
        <v>1.9016336146946819E-3</v>
      </c>
      <c r="CN75" s="62">
        <f t="shared" si="218"/>
        <v>0.87148641750082634</v>
      </c>
      <c r="CO75" s="62">
        <f t="shared" si="219"/>
        <v>0.14188641556459675</v>
      </c>
      <c r="CP75" s="62">
        <f t="shared" si="220"/>
        <v>3.5108590907171697E-3</v>
      </c>
      <c r="CQ75" s="62">
        <f t="shared" si="221"/>
        <v>0</v>
      </c>
      <c r="CR75" s="62">
        <f t="shared" si="222"/>
        <v>5.5799005788025513E-4</v>
      </c>
      <c r="CS75" s="62">
        <f t="shared" si="223"/>
        <v>5.0390036039451918E-3</v>
      </c>
      <c r="CT75" s="62">
        <f t="shared" si="224"/>
        <v>4.0532043737272119E-3</v>
      </c>
      <c r="CV75" s="62">
        <f t="shared" si="225"/>
        <v>1.8254919397593238E-3</v>
      </c>
      <c r="CW75" s="62">
        <f t="shared" si="226"/>
        <v>0.1135800060164857</v>
      </c>
      <c r="CX75" s="62">
        <f t="shared" si="227"/>
        <v>3.5108590907171697E-3</v>
      </c>
      <c r="CY75" s="62">
        <f t="shared" si="228"/>
        <v>3.1973533940294868E-2</v>
      </c>
      <c r="CZ75" s="62">
        <f t="shared" si="142"/>
        <v>1.5986766970147434E-2</v>
      </c>
      <c r="DA75" s="62">
        <f t="shared" si="229"/>
        <v>0.1258996485944493</v>
      </c>
      <c r="DB75" s="62">
        <f t="shared" si="230"/>
        <v>0.86106840853755751</v>
      </c>
      <c r="DC75" s="62">
        <f t="shared" si="231"/>
        <v>0.19980063797164296</v>
      </c>
      <c r="DD75" s="62">
        <f t="shared" si="232"/>
        <v>4.3096379334873101</v>
      </c>
      <c r="DE75" s="62">
        <f t="shared" si="233"/>
        <v>0.66126777056591457</v>
      </c>
      <c r="DF75" s="62">
        <f t="shared" si="234"/>
        <v>-0.46146713259427163</v>
      </c>
      <c r="DG75" s="62">
        <f t="shared" si="235"/>
        <v>0.34702340456671621</v>
      </c>
      <c r="DH75" s="62">
        <f t="shared" si="236"/>
        <v>0.52604288809816224</v>
      </c>
      <c r="DI75" s="62">
        <f t="shared" si="237"/>
        <v>1.0117067161797721</v>
      </c>
      <c r="DJ75" s="114">
        <f t="shared" si="238"/>
        <v>4.6068267326545502</v>
      </c>
      <c r="DK75" s="114">
        <f t="shared" si="239"/>
        <v>36.279872463254783</v>
      </c>
      <c r="DL75" s="114">
        <f t="shared" si="240"/>
        <v>190.55422829234101</v>
      </c>
      <c r="DM75" s="114">
        <f t="shared" si="241"/>
        <v>-132.97867709252827</v>
      </c>
      <c r="DN75" s="114"/>
      <c r="DO75" s="114">
        <f t="shared" si="242"/>
        <v>4.6068267326545502</v>
      </c>
      <c r="DP75" s="114">
        <f t="shared" si="243"/>
        <v>40.88669919590933</v>
      </c>
      <c r="DQ75" s="114">
        <f t="shared" si="244"/>
        <v>181.3405748270319</v>
      </c>
      <c r="DR75" s="114">
        <f t="shared" si="245"/>
        <v>-128.37185035987372</v>
      </c>
    </row>
    <row r="76" spans="1:122" x14ac:dyDescent="0.25">
      <c r="A76" s="78">
        <f t="shared" si="249"/>
        <v>60</v>
      </c>
      <c r="B76" s="82" t="str">
        <f t="shared" si="250"/>
        <v>60 semi MgO</v>
      </c>
      <c r="C76" s="13" t="s">
        <v>3</v>
      </c>
      <c r="D76" s="5">
        <v>44.56</v>
      </c>
      <c r="E76" s="6">
        <f t="shared" ref="E76:E83" si="251">D76*(100-D$84)/100</f>
        <v>38.321600000000004</v>
      </c>
      <c r="F76" s="80" t="str">
        <f t="shared" si="246"/>
        <v>60 Quant SiO2</v>
      </c>
      <c r="G76" s="13" t="s">
        <v>5</v>
      </c>
      <c r="H76" s="5">
        <v>40.534999999999997</v>
      </c>
      <c r="I76" s="34">
        <f>H76*(100-H$86)/100</f>
        <v>34.860099999999996</v>
      </c>
      <c r="K76" s="62">
        <v>260</v>
      </c>
      <c r="L76" s="62">
        <v>40.86</v>
      </c>
      <c r="M76" s="62">
        <v>0.2059</v>
      </c>
      <c r="N76" s="62">
        <v>3.5129999999999999</v>
      </c>
      <c r="O76" s="62">
        <v>11.35</v>
      </c>
      <c r="P76" s="62">
        <v>0.14760000000000001</v>
      </c>
      <c r="Q76" s="62">
        <v>38.97</v>
      </c>
      <c r="R76" s="62">
        <v>3.8730000000000002</v>
      </c>
      <c r="S76"/>
      <c r="T76"/>
      <c r="U76" s="62">
        <v>2.164E-2</v>
      </c>
      <c r="V76" s="62">
        <v>0.59609999999999996</v>
      </c>
      <c r="W76" s="62">
        <v>0.45979999999999999</v>
      </c>
      <c r="X76" s="62">
        <v>12</v>
      </c>
      <c r="Y76" s="62">
        <f t="shared" si="156"/>
        <v>99.997040000000013</v>
      </c>
      <c r="AA76" s="62">
        <f t="shared" si="157"/>
        <v>40.861209491800949</v>
      </c>
      <c r="AB76" s="62">
        <f t="shared" si="158"/>
        <v>0.20590609482040664</v>
      </c>
      <c r="AC76" s="62">
        <f t="shared" si="159"/>
        <v>3.5131039878780408</v>
      </c>
      <c r="AD76" s="62">
        <f t="shared" si="160"/>
        <v>11.350335969944709</v>
      </c>
      <c r="AE76" s="62">
        <f t="shared" si="161"/>
        <v>0.14760436908932503</v>
      </c>
      <c r="AF76" s="62">
        <f t="shared" si="162"/>
        <v>38.971153546144961</v>
      </c>
      <c r="AG76" s="62">
        <f t="shared" si="163"/>
        <v>3.8731146441934676</v>
      </c>
      <c r="AH76" s="62">
        <f t="shared" si="164"/>
        <v>0</v>
      </c>
      <c r="AI76" s="62">
        <f t="shared" si="165"/>
        <v>0</v>
      </c>
      <c r="AJ76" s="62">
        <f t="shared" si="166"/>
        <v>2.1640640562960663E-2</v>
      </c>
      <c r="AK76" s="62">
        <f t="shared" si="167"/>
        <v>0.59611764508229437</v>
      </c>
      <c r="AL76" s="62">
        <f t="shared" si="168"/>
        <v>0.45981361048287023</v>
      </c>
      <c r="AM76" s="62">
        <f t="shared" si="169"/>
        <v>99.999999999999972</v>
      </c>
      <c r="AO76" s="62">
        <f t="shared" si="170"/>
        <v>0.68005674447534237</v>
      </c>
      <c r="AP76" s="62">
        <f t="shared" si="171"/>
        <v>2.5780154603781973E-3</v>
      </c>
      <c r="AQ76" s="62">
        <f t="shared" si="172"/>
        <v>3.4455708001942337E-2</v>
      </c>
      <c r="AR76" s="62">
        <f t="shared" si="173"/>
        <v>0.14214572285466137</v>
      </c>
      <c r="AS76" s="62">
        <f t="shared" si="174"/>
        <v>2.0806931081100229E-3</v>
      </c>
      <c r="AT76" s="62">
        <f t="shared" si="175"/>
        <v>0.96692057309239088</v>
      </c>
      <c r="AU76" s="62">
        <f t="shared" si="176"/>
        <v>6.9064098505589658E-2</v>
      </c>
      <c r="AV76" s="62">
        <f t="shared" si="177"/>
        <v>0</v>
      </c>
      <c r="AW76" s="62">
        <f t="shared" si="178"/>
        <v>0</v>
      </c>
      <c r="AX76" s="62">
        <f t="shared" si="179"/>
        <v>3.0492659663182561E-4</v>
      </c>
      <c r="AY76" s="62">
        <f t="shared" si="180"/>
        <v>7.8436532247670304E-3</v>
      </c>
      <c r="AZ76" s="62">
        <f t="shared" si="181"/>
        <v>6.1562941556148115E-3</v>
      </c>
      <c r="BB76" s="62">
        <f t="shared" si="182"/>
        <v>2.5780154603781973E-3</v>
      </c>
      <c r="BC76" s="62">
        <f t="shared" si="183"/>
        <v>0.13956770739428317</v>
      </c>
      <c r="BD76" s="62">
        <f t="shared" si="184"/>
        <v>0</v>
      </c>
      <c r="BE76" s="62">
        <f t="shared" si="185"/>
        <v>3.4455708001942337E-2</v>
      </c>
      <c r="BF76" s="62">
        <f t="shared" si="186"/>
        <v>1.7227854000971168E-2</v>
      </c>
      <c r="BG76" s="62">
        <f t="shared" si="187"/>
        <v>5.1836244504618489E-2</v>
      </c>
      <c r="BH76" s="62">
        <f t="shared" si="188"/>
        <v>1.0567327290901656</v>
      </c>
      <c r="BI76" s="62">
        <f t="shared" si="189"/>
        <v>0.4382560584549261</v>
      </c>
      <c r="BJ76" s="62">
        <f t="shared" si="190"/>
        <v>2.4112221809680898</v>
      </c>
      <c r="BK76" s="62">
        <f t="shared" si="191"/>
        <v>0.61847667063523948</v>
      </c>
      <c r="BL76" s="62">
        <f t="shared" si="192"/>
        <v>-0.18022061218031338</v>
      </c>
      <c r="BM76" s="62">
        <f t="shared" si="193"/>
        <v>0.50989817242089397</v>
      </c>
      <c r="BN76" s="62">
        <f t="shared" si="194"/>
        <v>0.50559417542885055</v>
      </c>
      <c r="BO76" s="62">
        <f t="shared" si="195"/>
        <v>0</v>
      </c>
      <c r="BP76" s="114">
        <f t="shared" si="196"/>
        <v>3.3786851831958495</v>
      </c>
      <c r="BQ76" s="114">
        <f t="shared" si="197"/>
        <v>10.165999273641328</v>
      </c>
      <c r="BR76" s="114">
        <f t="shared" si="198"/>
        <v>121.29415324217317</v>
      </c>
      <c r="BS76" s="114">
        <f t="shared" si="199"/>
        <v>-35.344431874439195</v>
      </c>
      <c r="BU76" s="62">
        <f t="shared" si="200"/>
        <v>43.831196228128334</v>
      </c>
      <c r="BV76" s="62">
        <f t="shared" si="201"/>
        <v>0.20590609482040664</v>
      </c>
      <c r="BW76" s="62">
        <f t="shared" si="202"/>
        <v>2.6831627118562702</v>
      </c>
      <c r="BX76" s="62">
        <f t="shared" si="203"/>
        <v>11.350335969944709</v>
      </c>
      <c r="BY76" s="62">
        <f t="shared" si="204"/>
        <v>0.14760436908932503</v>
      </c>
      <c r="BZ76" s="62">
        <f t="shared" si="205"/>
        <v>39.006069894548872</v>
      </c>
      <c r="CA76" s="62">
        <f t="shared" si="206"/>
        <v>3.7724779921485672</v>
      </c>
      <c r="CB76" s="62">
        <f t="shared" si="207"/>
        <v>0</v>
      </c>
      <c r="CC76" s="62">
        <f t="shared" si="208"/>
        <v>0</v>
      </c>
      <c r="CD76" s="62">
        <f t="shared" si="209"/>
        <v>2.1640640562960663E-2</v>
      </c>
      <c r="CE76" s="62">
        <f t="shared" si="210"/>
        <v>0.48399004546534574</v>
      </c>
      <c r="CF76" s="62">
        <f t="shared" si="211"/>
        <v>0.32706620611970105</v>
      </c>
      <c r="CG76" s="62">
        <f t="shared" si="212"/>
        <v>99.999999999999972</v>
      </c>
      <c r="CI76" s="62">
        <f t="shared" si="213"/>
        <v>0.72948649793007125</v>
      </c>
      <c r="CJ76" s="62">
        <f t="shared" si="214"/>
        <v>2.5780154603781973E-3</v>
      </c>
      <c r="CK76" s="62">
        <f t="shared" si="215"/>
        <v>2.6315836718872797E-2</v>
      </c>
      <c r="CL76" s="62">
        <f t="shared" si="216"/>
        <v>0.14214572285466137</v>
      </c>
      <c r="CM76" s="62">
        <f t="shared" si="217"/>
        <v>2.0806931081100229E-3</v>
      </c>
      <c r="CN76" s="62">
        <f t="shared" si="218"/>
        <v>0.96778688913738631</v>
      </c>
      <c r="CO76" s="62">
        <f t="shared" si="219"/>
        <v>6.72695790326064E-2</v>
      </c>
      <c r="CP76" s="62">
        <f t="shared" si="220"/>
        <v>0</v>
      </c>
      <c r="CQ76" s="62">
        <f t="shared" si="221"/>
        <v>0</v>
      </c>
      <c r="CR76" s="62">
        <f t="shared" si="222"/>
        <v>3.0492659663182561E-4</v>
      </c>
      <c r="CS76" s="62">
        <f t="shared" si="223"/>
        <v>6.3682900719124443E-3</v>
      </c>
      <c r="CT76" s="62">
        <f t="shared" si="224"/>
        <v>4.3789825427728085E-3</v>
      </c>
      <c r="CV76" s="62">
        <f t="shared" si="225"/>
        <v>2.5780154603781973E-3</v>
      </c>
      <c r="CW76" s="62">
        <f t="shared" si="226"/>
        <v>0.13956770739428317</v>
      </c>
      <c r="CX76" s="62">
        <f t="shared" si="227"/>
        <v>0</v>
      </c>
      <c r="CY76" s="62">
        <f t="shared" si="228"/>
        <v>2.6315836718872797E-2</v>
      </c>
      <c r="CZ76" s="62">
        <f t="shared" si="142"/>
        <v>1.3157918359436398E-2</v>
      </c>
      <c r="DA76" s="62">
        <f t="shared" si="229"/>
        <v>5.4111660673169998E-2</v>
      </c>
      <c r="DB76" s="62">
        <f t="shared" si="230"/>
        <v>1.0553236289666095</v>
      </c>
      <c r="DC76" s="62">
        <f t="shared" si="231"/>
        <v>0.4867240185185186</v>
      </c>
      <c r="DD76" s="62">
        <f t="shared" si="232"/>
        <v>2.1682176938355822</v>
      </c>
      <c r="DE76" s="62">
        <f t="shared" si="233"/>
        <v>0.56859961044809093</v>
      </c>
      <c r="DF76" s="62">
        <f t="shared" si="234"/>
        <v>-8.1875591929572333E-2</v>
      </c>
      <c r="DG76" s="62">
        <f t="shared" si="235"/>
        <v>0.55657161301150326</v>
      </c>
      <c r="DH76" s="62">
        <f t="shared" si="236"/>
        <v>0.46319564277255271</v>
      </c>
      <c r="DI76" s="62">
        <f t="shared" si="237"/>
        <v>0</v>
      </c>
      <c r="DJ76" s="113">
        <f t="shared" si="238"/>
        <v>2.3641015912114889</v>
      </c>
      <c r="DK76" s="113">
        <f t="shared" si="239"/>
        <v>9.7223177409969015</v>
      </c>
      <c r="DL76" s="113">
        <f t="shared" si="240"/>
        <v>102.16108711896146</v>
      </c>
      <c r="DM76" s="113">
        <f t="shared" si="241"/>
        <v>-14.710702093942423</v>
      </c>
      <c r="DN76" s="113"/>
      <c r="DO76" s="113">
        <f t="shared" si="242"/>
        <v>2.3641015912114889</v>
      </c>
      <c r="DP76" s="114">
        <f t="shared" si="243"/>
        <v>12.08641933220839</v>
      </c>
      <c r="DQ76" s="113">
        <f t="shared" si="244"/>
        <v>97.432883936538488</v>
      </c>
      <c r="DR76" s="114">
        <f t="shared" si="245"/>
        <v>-12.346600502730935</v>
      </c>
    </row>
    <row r="77" spans="1:122" x14ac:dyDescent="0.25">
      <c r="A77" s="78">
        <f t="shared" si="249"/>
        <v>60</v>
      </c>
      <c r="B77" s="82" t="str">
        <f t="shared" si="250"/>
        <v>60 semi Al2O3</v>
      </c>
      <c r="C77" s="13" t="s">
        <v>4</v>
      </c>
      <c r="D77" s="5">
        <v>1.3440000000000001</v>
      </c>
      <c r="E77" s="6">
        <f t="shared" si="251"/>
        <v>1.15584</v>
      </c>
      <c r="F77" s="80" t="str">
        <f t="shared" si="246"/>
        <v>60 Quant TiO2</v>
      </c>
      <c r="G77" s="13" t="s">
        <v>7</v>
      </c>
      <c r="H77" s="5">
        <v>1.9E-2</v>
      </c>
      <c r="I77" s="34">
        <f t="shared" ref="I77:I85" si="252">H77*(100-H$86)/100</f>
        <v>1.634E-2</v>
      </c>
      <c r="K77" s="62">
        <v>270</v>
      </c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 s="113"/>
      <c r="DK77" s="113"/>
      <c r="DL77" s="113"/>
      <c r="DM77" s="113"/>
      <c r="DN77" s="113"/>
      <c r="DO77" s="113"/>
      <c r="DP77" s="113"/>
      <c r="DQ77" s="113"/>
      <c r="DR77" s="113"/>
    </row>
    <row r="78" spans="1:122" x14ac:dyDescent="0.25">
      <c r="A78" s="78">
        <f t="shared" si="249"/>
        <v>60</v>
      </c>
      <c r="B78" s="82" t="str">
        <f t="shared" si="250"/>
        <v>60 semi SiO2</v>
      </c>
      <c r="C78" s="13" t="s">
        <v>5</v>
      </c>
      <c r="D78" s="5">
        <v>37.549999999999997</v>
      </c>
      <c r="E78" s="6">
        <f t="shared" si="251"/>
        <v>32.292999999999999</v>
      </c>
      <c r="F78" s="80" t="str">
        <f t="shared" si="246"/>
        <v>60 Quant Al2O3</v>
      </c>
      <c r="G78" s="13" t="s">
        <v>4</v>
      </c>
      <c r="H78" s="5">
        <v>0.54200000000000004</v>
      </c>
      <c r="I78" s="34">
        <f t="shared" si="252"/>
        <v>0.46612000000000003</v>
      </c>
      <c r="K78" s="62">
        <v>280</v>
      </c>
      <c r="L78" s="62">
        <v>40.799999999999997</v>
      </c>
      <c r="M78"/>
      <c r="N78" s="62">
        <v>1.677</v>
      </c>
      <c r="O78" s="62">
        <v>11.61</v>
      </c>
      <c r="P78" s="62">
        <v>0.1343</v>
      </c>
      <c r="Q78" s="62">
        <v>43.49</v>
      </c>
      <c r="R78" s="62">
        <v>1.3080000000000001</v>
      </c>
      <c r="S78"/>
      <c r="T78"/>
      <c r="U78"/>
      <c r="V78" s="62">
        <v>0.48170000000000002</v>
      </c>
      <c r="W78" s="62">
        <v>0.49299999999999999</v>
      </c>
      <c r="X78" s="62">
        <v>12</v>
      </c>
      <c r="Y78" s="62">
        <f t="shared" si="156"/>
        <v>99.994</v>
      </c>
      <c r="AA78" s="62">
        <f t="shared" si="157"/>
        <v>40.802448146888807</v>
      </c>
      <c r="AB78" s="62">
        <f t="shared" si="158"/>
        <v>0</v>
      </c>
      <c r="AC78" s="62">
        <f t="shared" si="159"/>
        <v>1.6771006260375625</v>
      </c>
      <c r="AD78" s="62">
        <f t="shared" si="160"/>
        <v>11.610696641798508</v>
      </c>
      <c r="AE78" s="62">
        <f t="shared" si="161"/>
        <v>0.13430805848350902</v>
      </c>
      <c r="AF78" s="62">
        <f t="shared" si="162"/>
        <v>43.492609556573392</v>
      </c>
      <c r="AG78" s="62">
        <f t="shared" si="163"/>
        <v>1.3080784847090827</v>
      </c>
      <c r="AH78" s="62">
        <f t="shared" si="164"/>
        <v>0</v>
      </c>
      <c r="AI78" s="62">
        <f t="shared" si="165"/>
        <v>0</v>
      </c>
      <c r="AJ78" s="62">
        <f t="shared" si="166"/>
        <v>0</v>
      </c>
      <c r="AK78" s="62">
        <f t="shared" si="167"/>
        <v>0.48172890373422406</v>
      </c>
      <c r="AL78" s="62">
        <f t="shared" si="168"/>
        <v>0.49302958177490647</v>
      </c>
      <c r="AM78" s="62">
        <f t="shared" si="169"/>
        <v>99.999999999999986</v>
      </c>
      <c r="AO78" s="62">
        <f t="shared" si="170"/>
        <v>0.6790787741847184</v>
      </c>
      <c r="AP78" s="62">
        <f t="shared" si="171"/>
        <v>0</v>
      </c>
      <c r="AQ78" s="62">
        <f t="shared" si="172"/>
        <v>1.6448613437010224E-2</v>
      </c>
      <c r="AR78" s="62">
        <f t="shared" si="173"/>
        <v>0.14540634491920487</v>
      </c>
      <c r="AS78" s="62">
        <f t="shared" si="174"/>
        <v>1.8932627358825632E-3</v>
      </c>
      <c r="AT78" s="62">
        <f t="shared" si="175"/>
        <v>1.0791032630822786</v>
      </c>
      <c r="AU78" s="62">
        <f t="shared" si="176"/>
        <v>2.3325222623200477E-2</v>
      </c>
      <c r="AV78" s="62">
        <f t="shared" si="177"/>
        <v>0</v>
      </c>
      <c r="AW78" s="62">
        <f t="shared" si="178"/>
        <v>0</v>
      </c>
      <c r="AX78" s="62">
        <f t="shared" si="179"/>
        <v>0</v>
      </c>
      <c r="AY78" s="62">
        <f t="shared" si="180"/>
        <v>6.3385382070292639E-3</v>
      </c>
      <c r="AZ78" s="62">
        <f t="shared" si="181"/>
        <v>6.6010119396827755E-3</v>
      </c>
      <c r="BB78" s="62">
        <f t="shared" si="182"/>
        <v>0</v>
      </c>
      <c r="BC78" s="62">
        <f t="shared" si="183"/>
        <v>0.14540634491920487</v>
      </c>
      <c r="BD78" s="62">
        <f t="shared" si="184"/>
        <v>0</v>
      </c>
      <c r="BE78" s="62">
        <f t="shared" si="185"/>
        <v>1.6448613437010224E-2</v>
      </c>
      <c r="BF78" s="62">
        <f t="shared" si="186"/>
        <v>8.224306718505112E-3</v>
      </c>
      <c r="BG78" s="62">
        <f t="shared" si="187"/>
        <v>1.5100915904695365E-2</v>
      </c>
      <c r="BH78" s="62">
        <f t="shared" si="188"/>
        <v>1.2113019548326707</v>
      </c>
      <c r="BI78" s="62">
        <f t="shared" si="189"/>
        <v>0.60222649712892673</v>
      </c>
      <c r="BJ78" s="62">
        <f t="shared" si="190"/>
        <v>2.011372732032664</v>
      </c>
      <c r="BK78" s="62">
        <f t="shared" si="191"/>
        <v>0.60907545770374394</v>
      </c>
      <c r="BL78" s="62">
        <f t="shared" si="192"/>
        <v>-6.8489605748172089E-3</v>
      </c>
      <c r="BM78" s="62">
        <f t="shared" si="193"/>
        <v>0.6255517197521272</v>
      </c>
      <c r="BN78" s="62">
        <f t="shared" si="194"/>
        <v>0</v>
      </c>
      <c r="BO78" s="62">
        <f t="shared" si="195"/>
        <v>0</v>
      </c>
      <c r="BP78" s="114">
        <f t="shared" si="196"/>
        <v>1.3147284962726931</v>
      </c>
      <c r="BQ78" s="114">
        <f t="shared" si="197"/>
        <v>2.4140155686374025</v>
      </c>
      <c r="BR78" s="114">
        <f t="shared" si="198"/>
        <v>97.366123131287694</v>
      </c>
      <c r="BS78" s="114">
        <f t="shared" si="199"/>
        <v>-1.0948671961977958</v>
      </c>
      <c r="BU78" s="62">
        <f t="shared" si="200"/>
        <v>43.760447568854119</v>
      </c>
      <c r="BV78" s="62">
        <f t="shared" si="201"/>
        <v>0</v>
      </c>
      <c r="BW78" s="62">
        <f t="shared" si="202"/>
        <v>0.96503076584595093</v>
      </c>
      <c r="BX78" s="62">
        <f t="shared" si="203"/>
        <v>11.610696641798508</v>
      </c>
      <c r="BY78" s="62">
        <f t="shared" si="204"/>
        <v>0.13430805848350902</v>
      </c>
      <c r="BZ78" s="62">
        <f t="shared" si="205"/>
        <v>43.493614984899089</v>
      </c>
      <c r="CA78" s="62">
        <f t="shared" si="206"/>
        <v>1.2936270476228577</v>
      </c>
      <c r="CB78" s="62">
        <f t="shared" si="207"/>
        <v>0</v>
      </c>
      <c r="CC78" s="62">
        <f t="shared" si="208"/>
        <v>0</v>
      </c>
      <c r="CD78" s="62">
        <f t="shared" si="209"/>
        <v>0</v>
      </c>
      <c r="CE78" s="62">
        <f t="shared" si="210"/>
        <v>0.39176984219053146</v>
      </c>
      <c r="CF78" s="62">
        <f t="shared" si="211"/>
        <v>0.35304773886433183</v>
      </c>
      <c r="CG78" s="62">
        <f t="shared" si="212"/>
        <v>99.999999999999986</v>
      </c>
      <c r="CI78" s="62">
        <f t="shared" si="213"/>
        <v>0.7283090217001601</v>
      </c>
      <c r="CJ78" s="62">
        <f t="shared" si="214"/>
        <v>0</v>
      </c>
      <c r="CK78" s="62">
        <f t="shared" si="215"/>
        <v>9.4647976250093278E-3</v>
      </c>
      <c r="CL78" s="62">
        <f t="shared" si="216"/>
        <v>0.14540634491920487</v>
      </c>
      <c r="CM78" s="62">
        <f t="shared" si="217"/>
        <v>1.8932627358825632E-3</v>
      </c>
      <c r="CN78" s="62">
        <f t="shared" si="218"/>
        <v>1.0791282089523497</v>
      </c>
      <c r="CO78" s="62">
        <f t="shared" si="219"/>
        <v>2.306752937986551E-2</v>
      </c>
      <c r="CP78" s="62">
        <f t="shared" si="220"/>
        <v>0</v>
      </c>
      <c r="CQ78" s="62">
        <f t="shared" si="221"/>
        <v>0</v>
      </c>
      <c r="CR78" s="62">
        <f t="shared" si="222"/>
        <v>0</v>
      </c>
      <c r="CS78" s="62">
        <f t="shared" si="223"/>
        <v>5.1548663446122564E-3</v>
      </c>
      <c r="CT78" s="62">
        <f t="shared" si="224"/>
        <v>4.7268407934707704E-3</v>
      </c>
      <c r="CV78" s="62">
        <f t="shared" si="225"/>
        <v>0</v>
      </c>
      <c r="CW78" s="62">
        <f t="shared" si="226"/>
        <v>0.14540634491920487</v>
      </c>
      <c r="CX78" s="62">
        <f t="shared" si="227"/>
        <v>0</v>
      </c>
      <c r="CY78" s="62">
        <f t="shared" si="228"/>
        <v>9.4647976250093278E-3</v>
      </c>
      <c r="CZ78" s="62">
        <f t="shared" si="142"/>
        <v>4.7323988125046639E-3</v>
      </c>
      <c r="DA78" s="62">
        <f t="shared" si="229"/>
        <v>1.8335130567360847E-2</v>
      </c>
      <c r="DB78" s="62">
        <f t="shared" si="230"/>
        <v>1.2080926860400762</v>
      </c>
      <c r="DC78" s="62">
        <f t="shared" si="231"/>
        <v>0.64550370180570737</v>
      </c>
      <c r="DD78" s="62">
        <f t="shared" si="232"/>
        <v>1.8715503608431741</v>
      </c>
      <c r="DE78" s="62">
        <f t="shared" si="233"/>
        <v>0.56258898423436887</v>
      </c>
      <c r="DF78" s="62">
        <f t="shared" si="234"/>
        <v>8.2914717571338503E-2</v>
      </c>
      <c r="DG78" s="62">
        <f t="shared" si="235"/>
        <v>0.66857123118557293</v>
      </c>
      <c r="DH78" s="62">
        <f t="shared" si="236"/>
        <v>0</v>
      </c>
      <c r="DI78" s="62">
        <f t="shared" si="237"/>
        <v>0</v>
      </c>
      <c r="DJ78" s="113">
        <f t="shared" si="238"/>
        <v>0.70783763819940804</v>
      </c>
      <c r="DK78" s="113">
        <f t="shared" si="239"/>
        <v>2.7424348688840952</v>
      </c>
      <c r="DL78" s="113">
        <f t="shared" si="240"/>
        <v>84.14794983576148</v>
      </c>
      <c r="DM78" s="113">
        <f t="shared" si="241"/>
        <v>12.401777657155003</v>
      </c>
      <c r="DN78" s="113"/>
      <c r="DO78" s="113">
        <f t="shared" si="242"/>
        <v>0.70783763819940804</v>
      </c>
      <c r="DP78" s="113">
        <f t="shared" si="243"/>
        <v>3.4502725070835032</v>
      </c>
      <c r="DQ78" s="113">
        <f t="shared" si="244"/>
        <v>82.732274559362665</v>
      </c>
      <c r="DR78" s="113">
        <f t="shared" si="245"/>
        <v>13.109615295354411</v>
      </c>
    </row>
    <row r="79" spans="1:122" x14ac:dyDescent="0.25">
      <c r="A79" s="78">
        <f t="shared" si="249"/>
        <v>60</v>
      </c>
      <c r="B79" s="82" t="str">
        <f t="shared" si="250"/>
        <v>60 semi CaO</v>
      </c>
      <c r="C79" s="13" t="s">
        <v>6</v>
      </c>
      <c r="D79" s="5">
        <v>0.1923</v>
      </c>
      <c r="E79" s="6">
        <f t="shared" si="251"/>
        <v>0.165378</v>
      </c>
      <c r="F79" s="80" t="str">
        <f t="shared" si="246"/>
        <v>60 Quant Fe2O3</v>
      </c>
      <c r="G79" s="13" t="s">
        <v>10</v>
      </c>
      <c r="H79" s="5">
        <v>13.009</v>
      </c>
      <c r="I79" s="34">
        <f t="shared" si="252"/>
        <v>11.187740000000002</v>
      </c>
      <c r="K79" s="62">
        <v>290</v>
      </c>
      <c r="L79" s="62">
        <v>40.450000000000003</v>
      </c>
      <c r="M79"/>
      <c r="N79" s="62">
        <v>1.571</v>
      </c>
      <c r="O79" s="62">
        <v>11.91</v>
      </c>
      <c r="P79" s="62">
        <v>0.12839999999999999</v>
      </c>
      <c r="Q79" s="62">
        <v>43.84</v>
      </c>
      <c r="R79" s="62">
        <v>1.1000000000000001</v>
      </c>
      <c r="S79"/>
      <c r="T79"/>
      <c r="U79"/>
      <c r="V79" s="62">
        <v>0.50570000000000004</v>
      </c>
      <c r="W79" s="62">
        <v>0.48980000000000001</v>
      </c>
      <c r="X79" s="62">
        <v>12</v>
      </c>
      <c r="Y79" s="62">
        <f t="shared" si="156"/>
        <v>99.994900000000001</v>
      </c>
      <c r="AA79" s="62">
        <f t="shared" si="157"/>
        <v>40.452063055215817</v>
      </c>
      <c r="AB79" s="62">
        <f t="shared" si="158"/>
        <v>0</v>
      </c>
      <c r="AC79" s="62">
        <f t="shared" si="159"/>
        <v>1.5710801250863793</v>
      </c>
      <c r="AD79" s="62">
        <f t="shared" si="160"/>
        <v>11.91060744097949</v>
      </c>
      <c r="AE79" s="62">
        <f t="shared" si="161"/>
        <v>0.12840654873398541</v>
      </c>
      <c r="AF79" s="62">
        <f t="shared" si="162"/>
        <v>43.842235954033654</v>
      </c>
      <c r="AG79" s="62">
        <f t="shared" si="163"/>
        <v>1.1000561028612461</v>
      </c>
      <c r="AH79" s="62">
        <f t="shared" si="164"/>
        <v>0</v>
      </c>
      <c r="AI79" s="62">
        <f t="shared" si="165"/>
        <v>0</v>
      </c>
      <c r="AJ79" s="62">
        <f t="shared" si="166"/>
        <v>0</v>
      </c>
      <c r="AK79" s="62">
        <f t="shared" si="167"/>
        <v>0.50572579201539281</v>
      </c>
      <c r="AL79" s="62">
        <f t="shared" si="168"/>
        <v>0.48982498107403483</v>
      </c>
      <c r="AM79" s="62">
        <f t="shared" si="169"/>
        <v>100.00000000000001</v>
      </c>
      <c r="AO79" s="62">
        <f t="shared" si="170"/>
        <v>0.67324728393468947</v>
      </c>
      <c r="AP79" s="62">
        <f t="shared" si="171"/>
        <v>0</v>
      </c>
      <c r="AQ79" s="62">
        <f t="shared" si="172"/>
        <v>1.5408788986724003E-2</v>
      </c>
      <c r="AR79" s="62">
        <f t="shared" si="173"/>
        <v>0.14916227227275505</v>
      </c>
      <c r="AS79" s="62">
        <f t="shared" si="174"/>
        <v>1.8100725787142009E-3</v>
      </c>
      <c r="AT79" s="62">
        <f t="shared" si="175"/>
        <v>1.0877779089636281</v>
      </c>
      <c r="AU79" s="62">
        <f t="shared" si="176"/>
        <v>1.9615836356298967E-2</v>
      </c>
      <c r="AV79" s="62">
        <f t="shared" si="177"/>
        <v>0</v>
      </c>
      <c r="AW79" s="62">
        <f t="shared" si="178"/>
        <v>0</v>
      </c>
      <c r="AX79" s="62">
        <f t="shared" si="179"/>
        <v>0</v>
      </c>
      <c r="AY79" s="62">
        <f t="shared" si="180"/>
        <v>6.654286737044642E-3</v>
      </c>
      <c r="AZ79" s="62">
        <f t="shared" si="181"/>
        <v>6.5581065882184342E-3</v>
      </c>
      <c r="BB79" s="62">
        <f t="shared" si="182"/>
        <v>0</v>
      </c>
      <c r="BC79" s="62">
        <f t="shared" si="183"/>
        <v>0.14916227227275505</v>
      </c>
      <c r="BD79" s="62">
        <f t="shared" si="184"/>
        <v>0</v>
      </c>
      <c r="BE79" s="62">
        <f t="shared" si="185"/>
        <v>1.5408788986724003E-2</v>
      </c>
      <c r="BF79" s="62">
        <f t="shared" si="186"/>
        <v>7.7043944933620013E-3</v>
      </c>
      <c r="BG79" s="62">
        <f t="shared" si="187"/>
        <v>1.1911441862936967E-2</v>
      </c>
      <c r="BH79" s="62">
        <f t="shared" si="188"/>
        <v>1.2268388119521605</v>
      </c>
      <c r="BI79" s="62">
        <f t="shared" si="189"/>
        <v>0.61019272749621756</v>
      </c>
      <c r="BJ79" s="62">
        <f t="shared" si="190"/>
        <v>2.0105759322734067</v>
      </c>
      <c r="BK79" s="62">
        <f t="shared" si="191"/>
        <v>0.61664608445594282</v>
      </c>
      <c r="BL79" s="62">
        <f t="shared" si="192"/>
        <v>-6.4533569597252649E-3</v>
      </c>
      <c r="BM79" s="62">
        <f t="shared" si="193"/>
        <v>0.62980856385251649</v>
      </c>
      <c r="BN79" s="62">
        <f t="shared" si="194"/>
        <v>0</v>
      </c>
      <c r="BO79" s="62">
        <f t="shared" si="195"/>
        <v>0</v>
      </c>
      <c r="BP79" s="114">
        <f t="shared" si="196"/>
        <v>1.2232914786414613</v>
      </c>
      <c r="BQ79" s="114">
        <f t="shared" si="197"/>
        <v>1.8912797549266562</v>
      </c>
      <c r="BR79" s="114">
        <f t="shared" si="198"/>
        <v>97.910082499345634</v>
      </c>
      <c r="BS79" s="114">
        <f t="shared" si="199"/>
        <v>-1.0246537329137462</v>
      </c>
      <c r="BU79" s="62">
        <f t="shared" si="200"/>
        <v>43.338583918479841</v>
      </c>
      <c r="BV79" s="62">
        <f t="shared" si="201"/>
        <v>0</v>
      </c>
      <c r="BW79" s="62">
        <f t="shared" si="202"/>
        <v>0.86581678105583371</v>
      </c>
      <c r="BX79" s="62">
        <f t="shared" si="203"/>
        <v>11.91060744097949</v>
      </c>
      <c r="BY79" s="62">
        <f t="shared" si="204"/>
        <v>0.12840654873398541</v>
      </c>
      <c r="BZ79" s="62">
        <f t="shared" si="205"/>
        <v>43.840619184378404</v>
      </c>
      <c r="CA79" s="62">
        <f t="shared" si="206"/>
        <v>1.0925942178051085</v>
      </c>
      <c r="CB79" s="62">
        <f t="shared" si="207"/>
        <v>0</v>
      </c>
      <c r="CC79" s="62">
        <f t="shared" si="208"/>
        <v>0</v>
      </c>
      <c r="CD79" s="62">
        <f t="shared" si="209"/>
        <v>0</v>
      </c>
      <c r="CE79" s="62">
        <f t="shared" si="210"/>
        <v>0.41111613352280973</v>
      </c>
      <c r="CF79" s="62">
        <f t="shared" si="211"/>
        <v>0.35054110019611001</v>
      </c>
      <c r="CG79" s="62">
        <f t="shared" si="212"/>
        <v>100.00000000000001</v>
      </c>
      <c r="CI79" s="62">
        <f t="shared" si="213"/>
        <v>0.7212879074391253</v>
      </c>
      <c r="CJ79" s="62">
        <f t="shared" si="214"/>
        <v>0</v>
      </c>
      <c r="CK79" s="62">
        <f t="shared" si="215"/>
        <v>8.491729904431481E-3</v>
      </c>
      <c r="CL79" s="62">
        <f t="shared" si="216"/>
        <v>0.14916227227275505</v>
      </c>
      <c r="CM79" s="62">
        <f t="shared" si="217"/>
        <v>1.8100725787142009E-3</v>
      </c>
      <c r="CN79" s="62">
        <f t="shared" si="218"/>
        <v>1.0877377949895892</v>
      </c>
      <c r="CO79" s="62">
        <f t="shared" si="219"/>
        <v>1.9482778491531891E-2</v>
      </c>
      <c r="CP79" s="62">
        <f t="shared" si="220"/>
        <v>0</v>
      </c>
      <c r="CQ79" s="62">
        <f t="shared" si="221"/>
        <v>0</v>
      </c>
      <c r="CR79" s="62">
        <f t="shared" si="222"/>
        <v>0</v>
      </c>
      <c r="CS79" s="62">
        <f t="shared" si="223"/>
        <v>5.4094228095106544E-3</v>
      </c>
      <c r="CT79" s="62">
        <f t="shared" si="224"/>
        <v>4.6932802275553628E-3</v>
      </c>
      <c r="CV79" s="62">
        <f t="shared" si="225"/>
        <v>0</v>
      </c>
      <c r="CW79" s="62">
        <f t="shared" si="226"/>
        <v>0.14916227227275505</v>
      </c>
      <c r="CX79" s="62">
        <f t="shared" si="227"/>
        <v>0</v>
      </c>
      <c r="CY79" s="62">
        <f t="shared" si="228"/>
        <v>8.491729904431481E-3</v>
      </c>
      <c r="CZ79" s="62">
        <f t="shared" si="142"/>
        <v>4.2458649522157405E-3</v>
      </c>
      <c r="DA79" s="62">
        <f t="shared" si="229"/>
        <v>1.523691353931615E-2</v>
      </c>
      <c r="DB79" s="62">
        <f t="shared" si="230"/>
        <v>1.2234732263017423</v>
      </c>
      <c r="DC79" s="62">
        <f t="shared" si="231"/>
        <v>0.65184852337742916</v>
      </c>
      <c r="DD79" s="62">
        <f t="shared" si="232"/>
        <v>1.8769287379260269</v>
      </c>
      <c r="DE79" s="62">
        <f t="shared" si="233"/>
        <v>0.57162470292431322</v>
      </c>
      <c r="DF79" s="62">
        <f t="shared" si="234"/>
        <v>8.0223820453115935E-2</v>
      </c>
      <c r="DG79" s="62">
        <f t="shared" si="235"/>
        <v>0.67133130186896106</v>
      </c>
      <c r="DH79" s="62">
        <f t="shared" si="236"/>
        <v>0</v>
      </c>
      <c r="DI79" s="62">
        <f t="shared" si="237"/>
        <v>0</v>
      </c>
      <c r="DJ79" s="113">
        <f t="shared" si="238"/>
        <v>0.63245448862512632</v>
      </c>
      <c r="DK79" s="113">
        <f t="shared" si="239"/>
        <v>2.2696563525188171</v>
      </c>
      <c r="DL79" s="113">
        <f t="shared" si="240"/>
        <v>85.147929395356897</v>
      </c>
      <c r="DM79" s="113">
        <f t="shared" si="241"/>
        <v>11.949959763499161</v>
      </c>
      <c r="DN79" s="113"/>
      <c r="DO79" s="113">
        <f t="shared" si="242"/>
        <v>0.63245448862512632</v>
      </c>
      <c r="DP79" s="113">
        <f t="shared" si="243"/>
        <v>2.9021108411439434</v>
      </c>
      <c r="DQ79" s="113">
        <f t="shared" si="244"/>
        <v>83.883020418106639</v>
      </c>
      <c r="DR79" s="113">
        <f t="shared" si="245"/>
        <v>12.582414252124288</v>
      </c>
    </row>
    <row r="80" spans="1:122" x14ac:dyDescent="0.25">
      <c r="A80" s="78">
        <f t="shared" si="249"/>
        <v>60</v>
      </c>
      <c r="B80" s="82" t="str">
        <f t="shared" si="250"/>
        <v>60 semi Cr2O3</v>
      </c>
      <c r="C80" s="13" t="s">
        <v>8</v>
      </c>
      <c r="D80" s="5">
        <v>0.80359999999999998</v>
      </c>
      <c r="E80" s="6">
        <f t="shared" si="251"/>
        <v>0.69109600000000004</v>
      </c>
      <c r="F80" s="80" t="str">
        <f t="shared" si="246"/>
        <v>60 Quant MnO</v>
      </c>
      <c r="G80" s="13" t="s">
        <v>9</v>
      </c>
      <c r="H80" s="5">
        <v>0.16300000000000001</v>
      </c>
      <c r="I80" s="34">
        <f t="shared" si="252"/>
        <v>0.14018</v>
      </c>
      <c r="J80" s="15"/>
      <c r="K80" s="62">
        <v>300</v>
      </c>
      <c r="L80" s="62">
        <v>40.99</v>
      </c>
      <c r="M80"/>
      <c r="N80" s="62">
        <v>1.794</v>
      </c>
      <c r="O80" s="62">
        <v>12.34</v>
      </c>
      <c r="P80" s="62">
        <v>0.1268</v>
      </c>
      <c r="Q80" s="62">
        <v>42.82</v>
      </c>
      <c r="R80" s="62">
        <v>0.79039999999999999</v>
      </c>
      <c r="S80"/>
      <c r="T80"/>
      <c r="U80"/>
      <c r="V80" s="62">
        <v>0.58250000000000002</v>
      </c>
      <c r="W80" s="62">
        <v>0.5625</v>
      </c>
      <c r="X80" s="62">
        <v>13</v>
      </c>
      <c r="Y80" s="62">
        <f t="shared" si="156"/>
        <v>100.00619999999999</v>
      </c>
      <c r="AA80" s="62">
        <f t="shared" si="157"/>
        <v>40.987458777555794</v>
      </c>
      <c r="AB80" s="62">
        <f t="shared" si="158"/>
        <v>0</v>
      </c>
      <c r="AC80" s="62">
        <f t="shared" si="159"/>
        <v>1.7938887788957087</v>
      </c>
      <c r="AD80" s="62">
        <f t="shared" si="160"/>
        <v>12.33923496743202</v>
      </c>
      <c r="AE80" s="62">
        <f t="shared" si="161"/>
        <v>0.12679213888738899</v>
      </c>
      <c r="AF80" s="62">
        <f t="shared" si="162"/>
        <v>42.81734532458988</v>
      </c>
      <c r="AG80" s="62">
        <f t="shared" si="163"/>
        <v>0.79035099823810917</v>
      </c>
      <c r="AH80" s="62">
        <f t="shared" si="164"/>
        <v>0</v>
      </c>
      <c r="AI80" s="62">
        <f t="shared" si="165"/>
        <v>0</v>
      </c>
      <c r="AJ80" s="62">
        <f t="shared" si="166"/>
        <v>0</v>
      </c>
      <c r="AK80" s="62">
        <f t="shared" si="167"/>
        <v>0.58246388723899123</v>
      </c>
      <c r="AL80" s="62">
        <f t="shared" si="168"/>
        <v>0.56246512716211594</v>
      </c>
      <c r="AM80" s="62">
        <f t="shared" si="169"/>
        <v>100</v>
      </c>
      <c r="AO80" s="62">
        <f t="shared" si="170"/>
        <v>0.68215792256895724</v>
      </c>
      <c r="AP80" s="62">
        <f t="shared" si="171"/>
        <v>0</v>
      </c>
      <c r="AQ80" s="62">
        <f t="shared" si="172"/>
        <v>1.7594044516434964E-2</v>
      </c>
      <c r="AR80" s="62">
        <f t="shared" si="173"/>
        <v>0.15453018118261766</v>
      </c>
      <c r="AS80" s="62">
        <f t="shared" si="174"/>
        <v>1.7873151802563997E-3</v>
      </c>
      <c r="AT80" s="62">
        <f t="shared" si="175"/>
        <v>1.0623491560373031</v>
      </c>
      <c r="AU80" s="62">
        <f t="shared" si="176"/>
        <v>1.4093277429352874E-2</v>
      </c>
      <c r="AV80" s="62">
        <f t="shared" si="177"/>
        <v>0</v>
      </c>
      <c r="AW80" s="62">
        <f t="shared" si="178"/>
        <v>0</v>
      </c>
      <c r="AX80" s="62">
        <f t="shared" si="179"/>
        <v>0</v>
      </c>
      <c r="AY80" s="62">
        <f t="shared" si="180"/>
        <v>7.6639985163025164E-3</v>
      </c>
      <c r="AZ80" s="62">
        <f t="shared" si="181"/>
        <v>7.5306617641199081E-3</v>
      </c>
      <c r="BB80" s="62">
        <f t="shared" si="182"/>
        <v>0</v>
      </c>
      <c r="BC80" s="62">
        <f t="shared" si="183"/>
        <v>0.15453018118261766</v>
      </c>
      <c r="BD80" s="62">
        <f t="shared" si="184"/>
        <v>0</v>
      </c>
      <c r="BE80" s="62">
        <f t="shared" si="185"/>
        <v>1.7594044516434964E-2</v>
      </c>
      <c r="BF80" s="62">
        <f t="shared" si="186"/>
        <v>8.7970222582174819E-3</v>
      </c>
      <c r="BG80" s="62">
        <f t="shared" si="187"/>
        <v>5.296255171135392E-3</v>
      </c>
      <c r="BH80" s="62">
        <f t="shared" si="188"/>
        <v>1.2133703972290419</v>
      </c>
      <c r="BI80" s="62">
        <f t="shared" si="189"/>
        <v>0.64337885736798062</v>
      </c>
      <c r="BJ80" s="62">
        <f t="shared" si="190"/>
        <v>1.8859345210578697</v>
      </c>
      <c r="BK80" s="62">
        <f t="shared" si="191"/>
        <v>0.56999153986106144</v>
      </c>
      <c r="BL80" s="62">
        <f t="shared" si="192"/>
        <v>7.3387317506919181E-2</v>
      </c>
      <c r="BM80" s="62">
        <f t="shared" si="193"/>
        <v>0.65747213479733346</v>
      </c>
      <c r="BN80" s="62">
        <f t="shared" si="194"/>
        <v>0</v>
      </c>
      <c r="BO80" s="62">
        <f t="shared" si="195"/>
        <v>0</v>
      </c>
      <c r="BP80" s="114">
        <f t="shared" si="196"/>
        <v>1.3380068587894107</v>
      </c>
      <c r="BQ80" s="114">
        <f t="shared" si="197"/>
        <v>0.80554823403549558</v>
      </c>
      <c r="BR80" s="114">
        <f t="shared" si="198"/>
        <v>86.694402651263985</v>
      </c>
      <c r="BS80" s="114">
        <f t="shared" si="199"/>
        <v>11.162042255911105</v>
      </c>
      <c r="BU80" s="62">
        <f t="shared" si="200"/>
        <v>43.983200368177179</v>
      </c>
      <c r="BV80" s="62">
        <f t="shared" si="201"/>
        <v>0</v>
      </c>
      <c r="BW80" s="62">
        <f t="shared" si="202"/>
        <v>1.0743211192906041</v>
      </c>
      <c r="BX80" s="62">
        <f t="shared" si="203"/>
        <v>12.33923496743202</v>
      </c>
      <c r="BY80" s="62">
        <f t="shared" si="204"/>
        <v>0.12679213888738899</v>
      </c>
      <c r="BZ80" s="62">
        <f t="shared" si="205"/>
        <v>42.823415234655457</v>
      </c>
      <c r="CA80" s="62">
        <f t="shared" si="206"/>
        <v>0.79329520469730874</v>
      </c>
      <c r="CB80" s="62">
        <f t="shared" si="207"/>
        <v>0</v>
      </c>
      <c r="CC80" s="62">
        <f t="shared" si="208"/>
        <v>0</v>
      </c>
      <c r="CD80" s="62">
        <f t="shared" si="209"/>
        <v>0</v>
      </c>
      <c r="CE80" s="62">
        <f t="shared" si="210"/>
        <v>0.47298238589207475</v>
      </c>
      <c r="CF80" s="62">
        <f t="shared" si="211"/>
        <v>0.40736022246620707</v>
      </c>
      <c r="CG80" s="62">
        <f t="shared" si="212"/>
        <v>100</v>
      </c>
      <c r="CI80" s="62">
        <f t="shared" si="213"/>
        <v>0.7320163163547837</v>
      </c>
      <c r="CJ80" s="62">
        <f t="shared" si="214"/>
        <v>0</v>
      </c>
      <c r="CK80" s="62">
        <f t="shared" si="215"/>
        <v>1.0536692029134997E-2</v>
      </c>
      <c r="CL80" s="62">
        <f t="shared" si="216"/>
        <v>0.15453018118261766</v>
      </c>
      <c r="CM80" s="62">
        <f t="shared" si="217"/>
        <v>1.7873151802563997E-3</v>
      </c>
      <c r="CN80" s="62">
        <f t="shared" si="218"/>
        <v>1.0624997577102118</v>
      </c>
      <c r="CO80" s="62">
        <f t="shared" si="219"/>
        <v>1.4145777544531184E-2</v>
      </c>
      <c r="CP80" s="62">
        <f t="shared" si="220"/>
        <v>0</v>
      </c>
      <c r="CQ80" s="62">
        <f t="shared" si="221"/>
        <v>0</v>
      </c>
      <c r="CR80" s="62">
        <f t="shared" si="222"/>
        <v>0</v>
      </c>
      <c r="CS80" s="62">
        <f t="shared" si="223"/>
        <v>6.223452445948352E-3</v>
      </c>
      <c r="CT80" s="62">
        <f t="shared" si="224"/>
        <v>5.4540128861454958E-3</v>
      </c>
      <c r="CV80" s="62">
        <f t="shared" si="225"/>
        <v>0</v>
      </c>
      <c r="CW80" s="62">
        <f t="shared" si="226"/>
        <v>0.15453018118261766</v>
      </c>
      <c r="CX80" s="62">
        <f t="shared" si="227"/>
        <v>0</v>
      </c>
      <c r="CY80" s="62">
        <f t="shared" si="228"/>
        <v>1.0536692029134997E-2</v>
      </c>
      <c r="CZ80" s="62">
        <f t="shared" si="142"/>
        <v>5.2683460145674984E-3</v>
      </c>
      <c r="DA80" s="62">
        <f t="shared" si="229"/>
        <v>8.8774315299636856E-3</v>
      </c>
      <c r="DB80" s="62">
        <f t="shared" si="230"/>
        <v>1.2099398225431219</v>
      </c>
      <c r="DC80" s="62">
        <f t="shared" si="231"/>
        <v>0.68596989820579402</v>
      </c>
      <c r="DD80" s="62">
        <f t="shared" si="232"/>
        <v>1.7638380717693456</v>
      </c>
      <c r="DE80" s="62">
        <f t="shared" si="233"/>
        <v>0.52396992433732803</v>
      </c>
      <c r="DF80" s="62">
        <f t="shared" si="234"/>
        <v>0.16199997386846599</v>
      </c>
      <c r="DG80" s="62">
        <f t="shared" si="235"/>
        <v>0.70011567575032518</v>
      </c>
      <c r="DH80" s="62">
        <f t="shared" si="236"/>
        <v>0</v>
      </c>
      <c r="DI80" s="62">
        <f t="shared" si="237"/>
        <v>0</v>
      </c>
      <c r="DJ80" s="113">
        <f t="shared" si="238"/>
        <v>0.75249650836932447</v>
      </c>
      <c r="DK80" s="113">
        <f t="shared" si="239"/>
        <v>1.2679949667531154</v>
      </c>
      <c r="DL80" s="113">
        <f t="shared" si="240"/>
        <v>74.840478864550647</v>
      </c>
      <c r="DM80" s="113">
        <f t="shared" si="241"/>
        <v>23.139029660326919</v>
      </c>
      <c r="DN80" s="113"/>
      <c r="DO80" s="113">
        <f t="shared" si="242"/>
        <v>0.75249650836932447</v>
      </c>
      <c r="DP80" s="113">
        <f t="shared" si="243"/>
        <v>2.0204914751224399</v>
      </c>
      <c r="DQ80" s="113">
        <f t="shared" si="244"/>
        <v>73.335485847811995</v>
      </c>
      <c r="DR80" s="113">
        <f t="shared" si="245"/>
        <v>23.891526168696245</v>
      </c>
    </row>
    <row r="81" spans="1:122" x14ac:dyDescent="0.25">
      <c r="A81" s="78">
        <f t="shared" si="249"/>
        <v>60</v>
      </c>
      <c r="B81" s="82" t="str">
        <f t="shared" si="250"/>
        <v>60 semi MnO</v>
      </c>
      <c r="C81" s="13" t="s">
        <v>9</v>
      </c>
      <c r="D81" s="5">
        <v>0.18010000000000001</v>
      </c>
      <c r="E81" s="6">
        <f t="shared" si="251"/>
        <v>0.15488600000000002</v>
      </c>
      <c r="F81" s="80" t="str">
        <f t="shared" si="246"/>
        <v>60 Quant MgO</v>
      </c>
      <c r="G81" s="13" t="s">
        <v>3</v>
      </c>
      <c r="H81" s="5">
        <v>45.582999999999998</v>
      </c>
      <c r="I81" s="34">
        <f t="shared" si="252"/>
        <v>39.20138</v>
      </c>
      <c r="K81" s="62">
        <v>310</v>
      </c>
      <c r="L81" s="62">
        <v>40.950000000000003</v>
      </c>
      <c r="M81"/>
      <c r="N81" s="62">
        <v>1.5680000000000001</v>
      </c>
      <c r="O81" s="62">
        <v>11.31</v>
      </c>
      <c r="P81" s="62">
        <v>0.1</v>
      </c>
      <c r="Q81" s="62">
        <v>43.45</v>
      </c>
      <c r="R81" s="62">
        <v>1.5349999999999999</v>
      </c>
      <c r="S81" s="62">
        <v>0.11650000000000001</v>
      </c>
      <c r="T81"/>
      <c r="U81"/>
      <c r="V81" s="62">
        <v>0.4652</v>
      </c>
      <c r="W81" s="62">
        <v>0.50390000000000001</v>
      </c>
      <c r="X81" s="62">
        <v>14</v>
      </c>
      <c r="Y81" s="62">
        <f t="shared" si="156"/>
        <v>99.99860000000001</v>
      </c>
      <c r="AA81" s="62">
        <f t="shared" si="157"/>
        <v>40.950573308026314</v>
      </c>
      <c r="AB81" s="62">
        <f t="shared" si="158"/>
        <v>0</v>
      </c>
      <c r="AC81" s="62">
        <f t="shared" si="159"/>
        <v>1.5680219523073322</v>
      </c>
      <c r="AD81" s="62">
        <f t="shared" si="160"/>
        <v>11.31015834221679</v>
      </c>
      <c r="AE81" s="62">
        <f t="shared" si="161"/>
        <v>0.10000140001960027</v>
      </c>
      <c r="AF81" s="62">
        <f t="shared" si="162"/>
        <v>43.450608308516316</v>
      </c>
      <c r="AG81" s="62">
        <f t="shared" si="163"/>
        <v>1.5350214903008641</v>
      </c>
      <c r="AH81" s="62">
        <f t="shared" si="164"/>
        <v>0.11650163102283431</v>
      </c>
      <c r="AI81" s="62">
        <f t="shared" si="165"/>
        <v>0</v>
      </c>
      <c r="AJ81" s="62">
        <f t="shared" si="166"/>
        <v>0</v>
      </c>
      <c r="AK81" s="62">
        <f t="shared" si="167"/>
        <v>0.46520651289118048</v>
      </c>
      <c r="AL81" s="62">
        <f t="shared" si="168"/>
        <v>0.50390705469876573</v>
      </c>
      <c r="AM81" s="62">
        <f t="shared" si="169"/>
        <v>100</v>
      </c>
      <c r="AO81" s="62">
        <f t="shared" si="170"/>
        <v>0.68154403441834588</v>
      </c>
      <c r="AP81" s="62">
        <f t="shared" si="171"/>
        <v>0</v>
      </c>
      <c r="AQ81" s="62">
        <f t="shared" si="172"/>
        <v>1.5378795138361439E-2</v>
      </c>
      <c r="AR81" s="62">
        <f t="shared" si="173"/>
        <v>0.14164255907597734</v>
      </c>
      <c r="AS81" s="62">
        <f t="shared" si="174"/>
        <v>1.4096616862080669E-3</v>
      </c>
      <c r="AT81" s="62">
        <f t="shared" si="175"/>
        <v>1.078061162268048</v>
      </c>
      <c r="AU81" s="62">
        <f t="shared" si="176"/>
        <v>2.7371995190814267E-2</v>
      </c>
      <c r="AV81" s="62">
        <f t="shared" si="177"/>
        <v>3.7593298168065283E-3</v>
      </c>
      <c r="AW81" s="62">
        <f t="shared" si="178"/>
        <v>0</v>
      </c>
      <c r="AX81" s="62">
        <f t="shared" si="179"/>
        <v>0</v>
      </c>
      <c r="AY81" s="62">
        <f t="shared" si="180"/>
        <v>6.1211383275155328E-3</v>
      </c>
      <c r="AZ81" s="62">
        <f t="shared" si="181"/>
        <v>6.7466468697116849E-3</v>
      </c>
      <c r="BB81" s="62">
        <f t="shared" si="182"/>
        <v>0</v>
      </c>
      <c r="BC81" s="62">
        <f t="shared" si="183"/>
        <v>0.14164255907597734</v>
      </c>
      <c r="BD81" s="62">
        <f t="shared" si="184"/>
        <v>3.7593298168065283E-3</v>
      </c>
      <c r="BE81" s="62">
        <f t="shared" si="185"/>
        <v>1.161946532155491E-2</v>
      </c>
      <c r="BF81" s="62">
        <f t="shared" si="186"/>
        <v>5.8097326607774551E-3</v>
      </c>
      <c r="BG81" s="62">
        <f t="shared" si="187"/>
        <v>2.1562262530036812E-2</v>
      </c>
      <c r="BH81" s="62">
        <f t="shared" si="188"/>
        <v>1.1995511205001965</v>
      </c>
      <c r="BI81" s="62">
        <f t="shared" si="189"/>
        <v>0.57239752952622425</v>
      </c>
      <c r="BJ81" s="62">
        <f t="shared" si="190"/>
        <v>2.0956608975812139</v>
      </c>
      <c r="BK81" s="62">
        <f t="shared" si="191"/>
        <v>0.62715359097397227</v>
      </c>
      <c r="BL81" s="62">
        <f t="shared" si="192"/>
        <v>-5.4756061447748028E-2</v>
      </c>
      <c r="BM81" s="62">
        <f t="shared" si="193"/>
        <v>0.60352885453384508</v>
      </c>
      <c r="BN81" s="62">
        <f t="shared" si="194"/>
        <v>0</v>
      </c>
      <c r="BO81" s="62">
        <f t="shared" si="195"/>
        <v>0.62289148042642761</v>
      </c>
      <c r="BP81" s="114">
        <f t="shared" si="196"/>
        <v>0.96262715811074007</v>
      </c>
      <c r="BQ81" s="114">
        <f t="shared" si="197"/>
        <v>3.5726978698791658</v>
      </c>
      <c r="BR81" s="114">
        <f t="shared" si="198"/>
        <v>103.91443362859172</v>
      </c>
      <c r="BS81" s="114">
        <f t="shared" si="199"/>
        <v>-9.0726501370080523</v>
      </c>
      <c r="BU81" s="62">
        <f t="shared" si="200"/>
        <v>43.938790262863677</v>
      </c>
      <c r="BV81" s="62">
        <f t="shared" si="201"/>
        <v>0</v>
      </c>
      <c r="BW81" s="62">
        <f t="shared" si="202"/>
        <v>0.86295494296920139</v>
      </c>
      <c r="BX81" s="62">
        <f t="shared" si="203"/>
        <v>11.31015834221679</v>
      </c>
      <c r="BY81" s="62">
        <f t="shared" si="204"/>
        <v>0.10000140001960027</v>
      </c>
      <c r="BZ81" s="62">
        <f t="shared" si="205"/>
        <v>43.451928746202441</v>
      </c>
      <c r="CA81" s="62">
        <f t="shared" si="206"/>
        <v>1.5129447682267552</v>
      </c>
      <c r="CB81" s="62">
        <f t="shared" si="207"/>
        <v>0.11650163102283431</v>
      </c>
      <c r="CC81" s="62">
        <f t="shared" si="208"/>
        <v>0</v>
      </c>
      <c r="CD81" s="62">
        <f t="shared" si="209"/>
        <v>0</v>
      </c>
      <c r="CE81" s="62">
        <f t="shared" si="210"/>
        <v>0.37844949069286971</v>
      </c>
      <c r="CF81" s="62">
        <f t="shared" si="211"/>
        <v>0.36155609818537454</v>
      </c>
      <c r="CG81" s="62">
        <f t="shared" si="212"/>
        <v>100</v>
      </c>
      <c r="CI81" s="62">
        <f t="shared" si="213"/>
        <v>0.7312771950214475</v>
      </c>
      <c r="CJ81" s="62">
        <f t="shared" si="214"/>
        <v>0</v>
      </c>
      <c r="CK81" s="62">
        <f t="shared" si="215"/>
        <v>8.4636616611337926E-3</v>
      </c>
      <c r="CL81" s="62">
        <f t="shared" si="216"/>
        <v>0.14164255907597734</v>
      </c>
      <c r="CM81" s="62">
        <f t="shared" si="217"/>
        <v>1.4096616862080669E-3</v>
      </c>
      <c r="CN81" s="62">
        <f t="shared" si="218"/>
        <v>1.078093923894226</v>
      </c>
      <c r="CO81" s="62">
        <f t="shared" si="219"/>
        <v>2.6978330389207474E-2</v>
      </c>
      <c r="CP81" s="62">
        <f t="shared" si="220"/>
        <v>3.7593298168065283E-3</v>
      </c>
      <c r="CQ81" s="62">
        <f t="shared" si="221"/>
        <v>0</v>
      </c>
      <c r="CR81" s="62">
        <f t="shared" si="222"/>
        <v>0</v>
      </c>
      <c r="CS81" s="62">
        <f t="shared" si="223"/>
        <v>4.9795985617482859E-3</v>
      </c>
      <c r="CT81" s="62">
        <f t="shared" si="224"/>
        <v>4.8407564357393837E-3</v>
      </c>
      <c r="CV81" s="62">
        <f t="shared" si="225"/>
        <v>0</v>
      </c>
      <c r="CW81" s="62">
        <f t="shared" si="226"/>
        <v>0.14164255907597734</v>
      </c>
      <c r="CX81" s="62">
        <f t="shared" si="227"/>
        <v>3.7593298168065283E-3</v>
      </c>
      <c r="CY81" s="62">
        <f t="shared" si="228"/>
        <v>4.7043318443272643E-3</v>
      </c>
      <c r="CZ81" s="62">
        <f t="shared" si="142"/>
        <v>2.3521659221636322E-3</v>
      </c>
      <c r="DA81" s="62">
        <f t="shared" si="229"/>
        <v>2.462616446704384E-2</v>
      </c>
      <c r="DB81" s="62">
        <f t="shared" si="230"/>
        <v>1.1965199801893676</v>
      </c>
      <c r="DC81" s="62">
        <f t="shared" si="231"/>
        <v>0.61679021585852523</v>
      </c>
      <c r="DD81" s="62">
        <f t="shared" si="232"/>
        <v>1.9399140087264557</v>
      </c>
      <c r="DE81" s="62">
        <f t="shared" si="233"/>
        <v>0.57972976433084233</v>
      </c>
      <c r="DF81" s="62">
        <f t="shared" si="234"/>
        <v>3.7060451527682892E-2</v>
      </c>
      <c r="DG81" s="62">
        <f t="shared" si="235"/>
        <v>0.64752787606453921</v>
      </c>
      <c r="DH81" s="62">
        <f t="shared" si="236"/>
        <v>0</v>
      </c>
      <c r="DI81" s="62">
        <f t="shared" si="237"/>
        <v>0.5805664830454087</v>
      </c>
      <c r="DJ81" s="113">
        <f t="shared" si="238"/>
        <v>0.36325322956894468</v>
      </c>
      <c r="DK81" s="113">
        <f t="shared" si="239"/>
        <v>3.8031049129056096</v>
      </c>
      <c r="DL81" s="113">
        <f t="shared" si="240"/>
        <v>89.529699918750765</v>
      </c>
      <c r="DM81" s="113">
        <f t="shared" si="241"/>
        <v>5.7233754557292711</v>
      </c>
      <c r="DN81" s="113"/>
      <c r="DO81" s="113">
        <f t="shared" si="242"/>
        <v>0.36325322956894468</v>
      </c>
      <c r="DP81" s="113">
        <f t="shared" si="243"/>
        <v>4.1663581424745546</v>
      </c>
      <c r="DQ81" s="113">
        <f t="shared" si="244"/>
        <v>88.803193459612871</v>
      </c>
      <c r="DR81" s="113">
        <f t="shared" si="245"/>
        <v>6.0866286852982157</v>
      </c>
    </row>
    <row r="82" spans="1:122" x14ac:dyDescent="0.25">
      <c r="A82" s="78">
        <f t="shared" si="249"/>
        <v>60</v>
      </c>
      <c r="B82" s="82" t="str">
        <f t="shared" si="250"/>
        <v>60 semi Fe2O3</v>
      </c>
      <c r="C82" s="13" t="s">
        <v>10</v>
      </c>
      <c r="D82" s="5">
        <v>15.01</v>
      </c>
      <c r="E82" s="6">
        <f t="shared" si="251"/>
        <v>12.9086</v>
      </c>
      <c r="F82" s="80" t="str">
        <f t="shared" si="246"/>
        <v>60 Quant CaO</v>
      </c>
      <c r="G82" s="13" t="s">
        <v>6</v>
      </c>
      <c r="H82" s="5">
        <v>0.17100000000000001</v>
      </c>
      <c r="I82" s="34">
        <f t="shared" si="252"/>
        <v>0.14706000000000002</v>
      </c>
      <c r="K82" s="62">
        <v>320</v>
      </c>
      <c r="L82" s="62">
        <v>41.34</v>
      </c>
      <c r="M82"/>
      <c r="N82" s="62">
        <v>1.4730000000000001</v>
      </c>
      <c r="O82" s="62">
        <v>11.41</v>
      </c>
      <c r="P82" s="62">
        <v>0.18060000000000001</v>
      </c>
      <c r="Q82" s="62">
        <v>42.86</v>
      </c>
      <c r="R82" s="62">
        <v>1.6459999999999999</v>
      </c>
      <c r="S82" s="62">
        <v>0.13200000000000001</v>
      </c>
      <c r="T82"/>
      <c r="U82"/>
      <c r="V82" s="62">
        <v>0.51849999999999996</v>
      </c>
      <c r="W82" s="62">
        <v>0.43840000000000001</v>
      </c>
      <c r="X82" s="62">
        <v>16</v>
      </c>
      <c r="Y82" s="62">
        <f t="shared" si="156"/>
        <v>99.998500000000007</v>
      </c>
      <c r="AA82" s="62">
        <f t="shared" si="157"/>
        <v>41.340620109301639</v>
      </c>
      <c r="AB82" s="62">
        <f t="shared" si="158"/>
        <v>0</v>
      </c>
      <c r="AC82" s="62">
        <f t="shared" si="159"/>
        <v>1.4730220953314299</v>
      </c>
      <c r="AD82" s="62">
        <f t="shared" si="160"/>
        <v>11.410171152567287</v>
      </c>
      <c r="AE82" s="62">
        <f t="shared" si="161"/>
        <v>0.18060270904063561</v>
      </c>
      <c r="AF82" s="62">
        <f t="shared" si="162"/>
        <v>42.860642909643644</v>
      </c>
      <c r="AG82" s="62">
        <f t="shared" si="163"/>
        <v>1.6460246903703555</v>
      </c>
      <c r="AH82" s="62">
        <f t="shared" si="164"/>
        <v>0.13200198002970046</v>
      </c>
      <c r="AI82" s="62">
        <f t="shared" si="165"/>
        <v>0</v>
      </c>
      <c r="AJ82" s="62">
        <f t="shared" si="166"/>
        <v>0</v>
      </c>
      <c r="AK82" s="62">
        <f t="shared" si="167"/>
        <v>0.51850777761666411</v>
      </c>
      <c r="AL82" s="62">
        <f t="shared" si="168"/>
        <v>0.43840657609864148</v>
      </c>
      <c r="AM82" s="62">
        <f t="shared" si="169"/>
        <v>100</v>
      </c>
      <c r="AO82" s="62">
        <f t="shared" si="170"/>
        <v>0.68803561802948554</v>
      </c>
      <c r="AP82" s="62">
        <f t="shared" si="171"/>
        <v>0</v>
      </c>
      <c r="AQ82" s="62">
        <f t="shared" si="172"/>
        <v>1.4447058604662907E-2</v>
      </c>
      <c r="AR82" s="62">
        <f t="shared" si="173"/>
        <v>0.14289506765895163</v>
      </c>
      <c r="AS82" s="62">
        <f t="shared" si="174"/>
        <v>2.5458515511789627E-3</v>
      </c>
      <c r="AT82" s="62">
        <f t="shared" si="175"/>
        <v>1.0634234205110022</v>
      </c>
      <c r="AU82" s="62">
        <f t="shared" si="176"/>
        <v>2.9351367517303058E-2</v>
      </c>
      <c r="AV82" s="62">
        <f t="shared" si="177"/>
        <v>4.2595024210939159E-3</v>
      </c>
      <c r="AW82" s="62">
        <f t="shared" si="178"/>
        <v>0</v>
      </c>
      <c r="AX82" s="62">
        <f t="shared" si="179"/>
        <v>0</v>
      </c>
      <c r="AY82" s="62">
        <f t="shared" si="180"/>
        <v>6.8224707581140019E-3</v>
      </c>
      <c r="AZ82" s="62">
        <f t="shared" si="181"/>
        <v>5.8696823684380971E-3</v>
      </c>
      <c r="BB82" s="62">
        <f t="shared" si="182"/>
        <v>0</v>
      </c>
      <c r="BC82" s="62">
        <f t="shared" si="183"/>
        <v>0.14289506765895163</v>
      </c>
      <c r="BD82" s="62">
        <f t="shared" si="184"/>
        <v>4.2595024210939159E-3</v>
      </c>
      <c r="BE82" s="62">
        <f t="shared" si="185"/>
        <v>1.018755618356899E-2</v>
      </c>
      <c r="BF82" s="62">
        <f t="shared" si="186"/>
        <v>5.0937780917844951E-3</v>
      </c>
      <c r="BG82" s="62">
        <f t="shared" si="187"/>
        <v>2.4257589425518561E-2</v>
      </c>
      <c r="BH82" s="62">
        <f t="shared" si="188"/>
        <v>1.1846067502956141</v>
      </c>
      <c r="BI82" s="62">
        <f t="shared" si="189"/>
        <v>0.56803919688056037</v>
      </c>
      <c r="BJ82" s="62">
        <f t="shared" si="190"/>
        <v>2.0854313519225283</v>
      </c>
      <c r="BK82" s="62">
        <f t="shared" si="191"/>
        <v>0.61656755341505387</v>
      </c>
      <c r="BL82" s="62">
        <f t="shared" si="192"/>
        <v>-4.85283565344935E-2</v>
      </c>
      <c r="BM82" s="62">
        <f t="shared" si="193"/>
        <v>0.60165006681895739</v>
      </c>
      <c r="BN82" s="62">
        <f t="shared" si="194"/>
        <v>0</v>
      </c>
      <c r="BO82" s="62">
        <f t="shared" si="195"/>
        <v>0.70797007363678122</v>
      </c>
      <c r="BP82" s="114">
        <f t="shared" si="196"/>
        <v>0.846634675653957</v>
      </c>
      <c r="BQ82" s="114">
        <f t="shared" si="197"/>
        <v>4.0318435521453893</v>
      </c>
      <c r="BR82" s="114">
        <f t="shared" si="198"/>
        <v>102.47942905997969</v>
      </c>
      <c r="BS82" s="114">
        <f t="shared" si="199"/>
        <v>-8.0658773614158292</v>
      </c>
      <c r="BU82" s="62">
        <f t="shared" si="200"/>
        <v>44.408406611599176</v>
      </c>
      <c r="BV82" s="62">
        <f t="shared" si="201"/>
        <v>0</v>
      </c>
      <c r="BW82" s="62">
        <f t="shared" si="202"/>
        <v>0.77405407681115213</v>
      </c>
      <c r="BX82" s="62">
        <f t="shared" si="203"/>
        <v>11.410171152567287</v>
      </c>
      <c r="BY82" s="62">
        <f t="shared" si="204"/>
        <v>0.18060270904063561</v>
      </c>
      <c r="BZ82" s="62">
        <f t="shared" si="205"/>
        <v>42.866388087821313</v>
      </c>
      <c r="CA82" s="62">
        <f t="shared" si="206"/>
        <v>1.6202182607739117</v>
      </c>
      <c r="CB82" s="62">
        <f t="shared" si="207"/>
        <v>0.13200198002970046</v>
      </c>
      <c r="CC82" s="62">
        <f t="shared" si="208"/>
        <v>0</v>
      </c>
      <c r="CD82" s="62">
        <f t="shared" si="209"/>
        <v>0</v>
      </c>
      <c r="CE82" s="62">
        <f t="shared" si="210"/>
        <v>0.42142097031455461</v>
      </c>
      <c r="CF82" s="62">
        <f t="shared" si="211"/>
        <v>0.31032162382435735</v>
      </c>
      <c r="CG82" s="62">
        <f t="shared" si="212"/>
        <v>100</v>
      </c>
      <c r="CI82" s="62">
        <f t="shared" si="213"/>
        <v>0.73909306168925981</v>
      </c>
      <c r="CJ82" s="62">
        <f t="shared" si="214"/>
        <v>0</v>
      </c>
      <c r="CK82" s="62">
        <f t="shared" si="215"/>
        <v>7.5917426128987069E-3</v>
      </c>
      <c r="CL82" s="62">
        <f t="shared" si="216"/>
        <v>0.14289506765895163</v>
      </c>
      <c r="CM82" s="62">
        <f t="shared" si="217"/>
        <v>2.5458515511789627E-3</v>
      </c>
      <c r="CN82" s="62">
        <f t="shared" si="218"/>
        <v>1.0635659652003582</v>
      </c>
      <c r="CO82" s="62">
        <f t="shared" si="219"/>
        <v>2.8891195805526244E-2</v>
      </c>
      <c r="CP82" s="62">
        <f t="shared" si="220"/>
        <v>4.2595024210939159E-3</v>
      </c>
      <c r="CQ82" s="62">
        <f t="shared" si="221"/>
        <v>0</v>
      </c>
      <c r="CR82" s="62">
        <f t="shared" si="222"/>
        <v>0</v>
      </c>
      <c r="CS82" s="62">
        <f t="shared" si="223"/>
        <v>5.5450127672967715E-3</v>
      </c>
      <c r="CT82" s="62">
        <f t="shared" si="224"/>
        <v>4.1547948028431833E-3</v>
      </c>
      <c r="CV82" s="62">
        <f t="shared" si="225"/>
        <v>0</v>
      </c>
      <c r="CW82" s="62">
        <f t="shared" si="226"/>
        <v>0.14289506765895163</v>
      </c>
      <c r="CX82" s="62">
        <f t="shared" si="227"/>
        <v>4.2595024210939159E-3</v>
      </c>
      <c r="CY82" s="62">
        <f t="shared" si="228"/>
        <v>3.332240191804791E-3</v>
      </c>
      <c r="CZ82" s="62">
        <f t="shared" si="142"/>
        <v>1.6661200959023955E-3</v>
      </c>
      <c r="DA82" s="62">
        <f t="shared" si="229"/>
        <v>2.7225075709623847E-2</v>
      </c>
      <c r="DB82" s="62">
        <f t="shared" si="230"/>
        <v>1.1817818087008649</v>
      </c>
      <c r="DC82" s="62">
        <f t="shared" si="231"/>
        <v>0.61408201139567786</v>
      </c>
      <c r="DD82" s="62">
        <f t="shared" si="232"/>
        <v>1.9244690233067179</v>
      </c>
      <c r="DE82" s="62">
        <f t="shared" si="233"/>
        <v>0.56769979730518716</v>
      </c>
      <c r="DF82" s="62">
        <f t="shared" si="234"/>
        <v>4.6382214090490703E-2</v>
      </c>
      <c r="DG82" s="62">
        <f t="shared" si="235"/>
        <v>0.64723270962229806</v>
      </c>
      <c r="DH82" s="62">
        <f t="shared" si="236"/>
        <v>0</v>
      </c>
      <c r="DI82" s="62">
        <f t="shared" si="237"/>
        <v>0.65810988192787867</v>
      </c>
      <c r="DJ82" s="113">
        <f t="shared" si="238"/>
        <v>0.25742210971918955</v>
      </c>
      <c r="DK82" s="113">
        <f t="shared" si="239"/>
        <v>4.2063813068890523</v>
      </c>
      <c r="DL82" s="113">
        <f t="shared" si="240"/>
        <v>87.711852146112406</v>
      </c>
      <c r="DM82" s="113">
        <f t="shared" si="241"/>
        <v>7.166234555351461</v>
      </c>
      <c r="DN82" s="113"/>
      <c r="DO82" s="113">
        <f t="shared" si="242"/>
        <v>0.25742210971918955</v>
      </c>
      <c r="DP82" s="113">
        <f t="shared" si="243"/>
        <v>4.4638034166082416</v>
      </c>
      <c r="DQ82" s="113">
        <f t="shared" si="244"/>
        <v>87.197007926674033</v>
      </c>
      <c r="DR82" s="113">
        <f t="shared" si="245"/>
        <v>7.4236566650706504</v>
      </c>
    </row>
    <row r="83" spans="1:122" x14ac:dyDescent="0.25">
      <c r="A83" s="78">
        <f t="shared" si="249"/>
        <v>60</v>
      </c>
      <c r="B83" s="82" t="str">
        <f t="shared" si="250"/>
        <v>60 semi NiO</v>
      </c>
      <c r="C83" s="13" t="s">
        <v>11</v>
      </c>
      <c r="D83" s="5">
        <v>0.36670000000000003</v>
      </c>
      <c r="E83" s="6">
        <f t="shared" si="251"/>
        <v>0.31536200000000003</v>
      </c>
      <c r="F83" s="80" t="str">
        <f t="shared" si="246"/>
        <v>60 Quant Na2O</v>
      </c>
      <c r="G83" s="13" t="s">
        <v>26</v>
      </c>
      <c r="H83" s="5">
        <v>-0.03</v>
      </c>
      <c r="I83" s="34">
        <f t="shared" si="252"/>
        <v>-2.58E-2</v>
      </c>
      <c r="K83" s="62">
        <v>330</v>
      </c>
      <c r="L83" s="62">
        <v>40.67</v>
      </c>
      <c r="M83"/>
      <c r="N83" s="62">
        <v>1.6879999999999999</v>
      </c>
      <c r="O83" s="62">
        <v>11.52</v>
      </c>
      <c r="P83" s="62">
        <v>0.14580000000000001</v>
      </c>
      <c r="Q83" s="62">
        <v>43.64</v>
      </c>
      <c r="R83" s="62">
        <v>1.139</v>
      </c>
      <c r="S83"/>
      <c r="T83"/>
      <c r="U83"/>
      <c r="V83" s="62">
        <v>0.67220000000000002</v>
      </c>
      <c r="W83" s="62">
        <v>0.52390000000000003</v>
      </c>
      <c r="X83" s="62">
        <v>13</v>
      </c>
      <c r="Y83" s="62">
        <f t="shared" si="156"/>
        <v>99.998900000000006</v>
      </c>
      <c r="AA83" s="62">
        <f t="shared" si="157"/>
        <v>40.670447374921125</v>
      </c>
      <c r="AB83" s="62">
        <f t="shared" si="158"/>
        <v>0</v>
      </c>
      <c r="AC83" s="62">
        <f t="shared" si="159"/>
        <v>1.6880185682042499</v>
      </c>
      <c r="AD83" s="62">
        <f t="shared" si="160"/>
        <v>11.520126721393934</v>
      </c>
      <c r="AE83" s="62">
        <f t="shared" si="161"/>
        <v>0.14580160381764201</v>
      </c>
      <c r="AF83" s="62">
        <f t="shared" si="162"/>
        <v>43.640480045280498</v>
      </c>
      <c r="AG83" s="62">
        <f t="shared" si="163"/>
        <v>1.1390125291378206</v>
      </c>
      <c r="AH83" s="62">
        <f t="shared" si="164"/>
        <v>0</v>
      </c>
      <c r="AI83" s="62">
        <f t="shared" si="165"/>
        <v>0</v>
      </c>
      <c r="AJ83" s="62">
        <f t="shared" si="166"/>
        <v>0</v>
      </c>
      <c r="AK83" s="62">
        <f t="shared" si="167"/>
        <v>0.67220739428133702</v>
      </c>
      <c r="AL83" s="62">
        <f t="shared" si="168"/>
        <v>0.52390576296339253</v>
      </c>
      <c r="AM83" s="62">
        <f t="shared" si="169"/>
        <v>100</v>
      </c>
      <c r="AO83" s="62">
        <f t="shared" si="170"/>
        <v>0.67688187359442664</v>
      </c>
      <c r="AP83" s="62">
        <f t="shared" si="171"/>
        <v>0</v>
      </c>
      <c r="AQ83" s="62">
        <f t="shared" si="172"/>
        <v>1.6555694078111513E-2</v>
      </c>
      <c r="AR83" s="62">
        <f t="shared" si="173"/>
        <v>0.144272094194038</v>
      </c>
      <c r="AS83" s="62">
        <f t="shared" si="174"/>
        <v>2.0552805725633214E-3</v>
      </c>
      <c r="AT83" s="62">
        <f t="shared" si="175"/>
        <v>1.0827721054098436</v>
      </c>
      <c r="AU83" s="62">
        <f t="shared" si="176"/>
        <v>2.0310494456808499E-2</v>
      </c>
      <c r="AV83" s="62">
        <f t="shared" si="177"/>
        <v>0</v>
      </c>
      <c r="AW83" s="62">
        <f t="shared" si="178"/>
        <v>0</v>
      </c>
      <c r="AX83" s="62">
        <f t="shared" si="179"/>
        <v>0</v>
      </c>
      <c r="AY83" s="62">
        <f t="shared" si="180"/>
        <v>8.8448341352807495E-3</v>
      </c>
      <c r="AZ83" s="62">
        <f t="shared" si="181"/>
        <v>7.0144030387386874E-3</v>
      </c>
      <c r="BB83" s="62">
        <f t="shared" si="182"/>
        <v>0</v>
      </c>
      <c r="BC83" s="62">
        <f t="shared" si="183"/>
        <v>0.144272094194038</v>
      </c>
      <c r="BD83" s="62">
        <f t="shared" si="184"/>
        <v>0</v>
      </c>
      <c r="BE83" s="62">
        <f t="shared" si="185"/>
        <v>1.6555694078111513E-2</v>
      </c>
      <c r="BF83" s="62">
        <f t="shared" si="186"/>
        <v>8.2778470390557565E-3</v>
      </c>
      <c r="BG83" s="62">
        <f t="shared" si="187"/>
        <v>1.2032647417752743E-2</v>
      </c>
      <c r="BH83" s="62">
        <f t="shared" si="188"/>
        <v>1.2170668327586922</v>
      </c>
      <c r="BI83" s="62">
        <f t="shared" si="189"/>
        <v>0.6121955898453042</v>
      </c>
      <c r="BJ83" s="62">
        <f t="shared" si="190"/>
        <v>1.9880359364663718</v>
      </c>
      <c r="BK83" s="62">
        <f t="shared" si="191"/>
        <v>0.60487124291338801</v>
      </c>
      <c r="BL83" s="62">
        <f t="shared" si="192"/>
        <v>7.3243469319161925E-3</v>
      </c>
      <c r="BM83" s="62">
        <f t="shared" si="193"/>
        <v>0.63250608430211275</v>
      </c>
      <c r="BN83" s="62">
        <f t="shared" si="194"/>
        <v>0</v>
      </c>
      <c r="BO83" s="62">
        <f t="shared" si="195"/>
        <v>0</v>
      </c>
      <c r="BP83" s="114">
        <f t="shared" si="196"/>
        <v>1.3087379306697535</v>
      </c>
      <c r="BQ83" s="114">
        <f t="shared" si="197"/>
        <v>1.9023765488405044</v>
      </c>
      <c r="BR83" s="114">
        <f t="shared" si="198"/>
        <v>95.630897144773527</v>
      </c>
      <c r="BS83" s="114">
        <f t="shared" si="199"/>
        <v>1.1579883757162028</v>
      </c>
      <c r="BU83" s="62">
        <f t="shared" si="200"/>
        <v>43.601518639405029</v>
      </c>
      <c r="BV83" s="62">
        <f t="shared" si="201"/>
        <v>0</v>
      </c>
      <c r="BW83" s="62">
        <f t="shared" si="202"/>
        <v>0.97524777612553692</v>
      </c>
      <c r="BX83" s="62">
        <f t="shared" si="203"/>
        <v>11.520126721393934</v>
      </c>
      <c r="BY83" s="62">
        <f t="shared" si="204"/>
        <v>0.14580160381764201</v>
      </c>
      <c r="BZ83" s="62">
        <f t="shared" si="205"/>
        <v>43.640376444940891</v>
      </c>
      <c r="CA83" s="62">
        <f t="shared" si="206"/>
        <v>1.1302417081587899</v>
      </c>
      <c r="CB83" s="62">
        <f t="shared" si="207"/>
        <v>0</v>
      </c>
      <c r="CC83" s="62">
        <f t="shared" si="208"/>
        <v>0</v>
      </c>
      <c r="CD83" s="62">
        <f t="shared" si="209"/>
        <v>0</v>
      </c>
      <c r="CE83" s="62">
        <f t="shared" si="210"/>
        <v>0.54533360126961383</v>
      </c>
      <c r="CF83" s="62">
        <f t="shared" si="211"/>
        <v>0.37719908778996564</v>
      </c>
      <c r="CG83" s="62">
        <f t="shared" si="212"/>
        <v>100</v>
      </c>
      <c r="CI83" s="62">
        <f t="shared" si="213"/>
        <v>0.72566395338944878</v>
      </c>
      <c r="CJ83" s="62">
        <f t="shared" si="214"/>
        <v>0</v>
      </c>
      <c r="CK83" s="62">
        <f t="shared" si="215"/>
        <v>9.5650036889519119E-3</v>
      </c>
      <c r="CL83" s="62">
        <f t="shared" si="216"/>
        <v>0.144272094194038</v>
      </c>
      <c r="CM83" s="62">
        <f t="shared" si="217"/>
        <v>2.0552805725633214E-3</v>
      </c>
      <c r="CN83" s="62">
        <f t="shared" si="218"/>
        <v>1.082769534962458</v>
      </c>
      <c r="CO83" s="62">
        <f t="shared" si="219"/>
        <v>2.0154096079864299E-2</v>
      </c>
      <c r="CP83" s="62">
        <f t="shared" si="220"/>
        <v>0</v>
      </c>
      <c r="CQ83" s="62">
        <f t="shared" si="221"/>
        <v>0</v>
      </c>
      <c r="CR83" s="62">
        <f t="shared" si="222"/>
        <v>0</v>
      </c>
      <c r="CS83" s="62">
        <f t="shared" si="223"/>
        <v>7.1754421219686034E-3</v>
      </c>
      <c r="CT83" s="62">
        <f t="shared" si="224"/>
        <v>5.0501953111523048E-3</v>
      </c>
      <c r="CV83" s="62">
        <f t="shared" si="225"/>
        <v>0</v>
      </c>
      <c r="CW83" s="62">
        <f t="shared" si="226"/>
        <v>0.144272094194038</v>
      </c>
      <c r="CX83" s="62">
        <f t="shared" si="227"/>
        <v>0</v>
      </c>
      <c r="CY83" s="62">
        <f t="shared" si="228"/>
        <v>9.5650036889519119E-3</v>
      </c>
      <c r="CZ83" s="62">
        <f t="shared" si="142"/>
        <v>4.7825018444759559E-3</v>
      </c>
      <c r="DA83" s="62">
        <f t="shared" si="229"/>
        <v>1.5371594235388343E-2</v>
      </c>
      <c r="DB83" s="62">
        <f t="shared" si="230"/>
        <v>1.2137253154936711</v>
      </c>
      <c r="DC83" s="62">
        <f t="shared" si="231"/>
        <v>0.65461257275894336</v>
      </c>
      <c r="DD83" s="62">
        <f t="shared" si="232"/>
        <v>1.8541124414679051</v>
      </c>
      <c r="DE83" s="62">
        <f t="shared" si="233"/>
        <v>0.55911274273472777</v>
      </c>
      <c r="DF83" s="62">
        <f t="shared" si="234"/>
        <v>9.5499830024215582E-2</v>
      </c>
      <c r="DG83" s="62">
        <f t="shared" si="235"/>
        <v>0.67476666883880765</v>
      </c>
      <c r="DH83" s="62">
        <f t="shared" si="236"/>
        <v>0</v>
      </c>
      <c r="DI83" s="62">
        <f t="shared" si="237"/>
        <v>0</v>
      </c>
      <c r="DJ83" s="113">
        <f t="shared" si="238"/>
        <v>0.70876379426181002</v>
      </c>
      <c r="DK83" s="113">
        <f t="shared" si="239"/>
        <v>2.2780606904963174</v>
      </c>
      <c r="DL83" s="113">
        <f t="shared" si="240"/>
        <v>82.860160193877633</v>
      </c>
      <c r="DM83" s="113">
        <f t="shared" si="241"/>
        <v>14.153015321364245</v>
      </c>
      <c r="DN83" s="113"/>
      <c r="DO83" s="113">
        <f t="shared" si="242"/>
        <v>0.70876379426181002</v>
      </c>
      <c r="DP83" s="113">
        <f t="shared" si="243"/>
        <v>2.9868244847581273</v>
      </c>
      <c r="DQ83" s="113">
        <f t="shared" si="244"/>
        <v>81.442632605354007</v>
      </c>
      <c r="DR83" s="113">
        <f t="shared" si="245"/>
        <v>14.861779115626055</v>
      </c>
    </row>
    <row r="84" spans="1:122" x14ac:dyDescent="0.25">
      <c r="A84" s="78">
        <f t="shared" si="249"/>
        <v>60</v>
      </c>
      <c r="B84" s="82" t="str">
        <f t="shared" si="250"/>
        <v>60 semi LOI</v>
      </c>
      <c r="C84" s="4" t="s">
        <v>12</v>
      </c>
      <c r="D84" s="5">
        <v>14</v>
      </c>
      <c r="E84" s="5"/>
      <c r="F84" s="80" t="str">
        <f t="shared" si="246"/>
        <v>60 Quant K2O</v>
      </c>
      <c r="G84" s="13" t="s">
        <v>13</v>
      </c>
      <c r="H84" s="5">
        <v>5.0000000000000001E-3</v>
      </c>
      <c r="I84" s="35">
        <f t="shared" si="252"/>
        <v>4.3E-3</v>
      </c>
      <c r="K84" s="62">
        <v>340</v>
      </c>
      <c r="L84" s="62">
        <v>41.3</v>
      </c>
      <c r="M84"/>
      <c r="N84" s="62">
        <v>1.63</v>
      </c>
      <c r="O84" s="62">
        <v>11.17</v>
      </c>
      <c r="P84" s="62">
        <v>0.14910000000000001</v>
      </c>
      <c r="Q84" s="62">
        <v>43.9</v>
      </c>
      <c r="R84" s="62">
        <v>0.81530000000000002</v>
      </c>
      <c r="S84"/>
      <c r="T84"/>
      <c r="U84"/>
      <c r="V84" s="62">
        <v>0.51870000000000005</v>
      </c>
      <c r="W84" s="62">
        <v>0.5111</v>
      </c>
      <c r="X84" s="62">
        <v>12</v>
      </c>
      <c r="Y84" s="62">
        <f t="shared" si="156"/>
        <v>99.994199999999992</v>
      </c>
      <c r="AA84" s="62">
        <f t="shared" si="157"/>
        <v>41.302395538941262</v>
      </c>
      <c r="AB84" s="62">
        <f t="shared" si="158"/>
        <v>0</v>
      </c>
      <c r="AC84" s="62">
        <f t="shared" si="159"/>
        <v>1.6300945454836382</v>
      </c>
      <c r="AD84" s="62">
        <f t="shared" si="160"/>
        <v>11.170647897578061</v>
      </c>
      <c r="AE84" s="62">
        <f t="shared" si="161"/>
        <v>0.1491086483016015</v>
      </c>
      <c r="AF84" s="62">
        <f t="shared" si="162"/>
        <v>43.902546347688173</v>
      </c>
      <c r="AG84" s="62">
        <f t="shared" si="163"/>
        <v>0.81534729014282836</v>
      </c>
      <c r="AH84" s="62">
        <f t="shared" si="164"/>
        <v>0</v>
      </c>
      <c r="AI84" s="62">
        <f t="shared" si="165"/>
        <v>0</v>
      </c>
      <c r="AJ84" s="62">
        <f t="shared" si="166"/>
        <v>0</v>
      </c>
      <c r="AK84" s="62">
        <f t="shared" si="167"/>
        <v>0.51873008634500806</v>
      </c>
      <c r="AL84" s="62">
        <f t="shared" si="168"/>
        <v>0.51112964551944018</v>
      </c>
      <c r="AM84" s="62">
        <f t="shared" si="169"/>
        <v>100.00000000000001</v>
      </c>
      <c r="AO84" s="62">
        <f t="shared" si="170"/>
        <v>0.68739944310462275</v>
      </c>
      <c r="AP84" s="62">
        <f t="shared" si="171"/>
        <v>0</v>
      </c>
      <c r="AQ84" s="62">
        <f t="shared" si="172"/>
        <v>1.598758871600273E-2</v>
      </c>
      <c r="AR84" s="62">
        <f t="shared" si="173"/>
        <v>0.13989540259960001</v>
      </c>
      <c r="AS84" s="62">
        <f t="shared" si="174"/>
        <v>2.1018980589456093E-3</v>
      </c>
      <c r="AT84" s="62">
        <f t="shared" si="175"/>
        <v>1.0892742814106691</v>
      </c>
      <c r="AU84" s="62">
        <f t="shared" si="176"/>
        <v>1.4539003033930607E-2</v>
      </c>
      <c r="AV84" s="62">
        <f t="shared" si="177"/>
        <v>0</v>
      </c>
      <c r="AW84" s="62">
        <f t="shared" si="178"/>
        <v>0</v>
      </c>
      <c r="AX84" s="62">
        <f t="shared" si="179"/>
        <v>0</v>
      </c>
      <c r="AY84" s="62">
        <f t="shared" si="180"/>
        <v>6.8253958729606323E-3</v>
      </c>
      <c r="AZ84" s="62">
        <f t="shared" si="181"/>
        <v>6.8433477777405305E-3</v>
      </c>
      <c r="BB84" s="62">
        <f t="shared" si="182"/>
        <v>0</v>
      </c>
      <c r="BC84" s="62">
        <f t="shared" si="183"/>
        <v>0.13989540259960001</v>
      </c>
      <c r="BD84" s="62">
        <f t="shared" si="184"/>
        <v>0</v>
      </c>
      <c r="BE84" s="62">
        <f t="shared" si="185"/>
        <v>1.598758871600273E-2</v>
      </c>
      <c r="BF84" s="62">
        <f t="shared" si="186"/>
        <v>7.9937943580013649E-3</v>
      </c>
      <c r="BG84" s="62">
        <f t="shared" si="187"/>
        <v>6.5452086759292417E-3</v>
      </c>
      <c r="BH84" s="62">
        <f t="shared" si="188"/>
        <v>1.2247263733932854</v>
      </c>
      <c r="BI84" s="62">
        <f t="shared" si="189"/>
        <v>0.64523101968490315</v>
      </c>
      <c r="BJ84" s="62">
        <f t="shared" si="190"/>
        <v>1.8981207289001345</v>
      </c>
      <c r="BK84" s="62">
        <f t="shared" si="191"/>
        <v>0.57949535370838223</v>
      </c>
      <c r="BL84" s="62">
        <f t="shared" si="192"/>
        <v>6.5735665976520918E-2</v>
      </c>
      <c r="BM84" s="62">
        <f t="shared" si="193"/>
        <v>0.65977002271883378</v>
      </c>
      <c r="BN84" s="62">
        <f t="shared" si="194"/>
        <v>0</v>
      </c>
      <c r="BO84" s="62">
        <f t="shared" si="195"/>
        <v>0</v>
      </c>
      <c r="BP84" s="114">
        <f t="shared" si="196"/>
        <v>1.2116031469662549</v>
      </c>
      <c r="BQ84" s="114">
        <f t="shared" si="197"/>
        <v>0.99204396237301229</v>
      </c>
      <c r="BR84" s="114">
        <f t="shared" si="198"/>
        <v>87.832931741934985</v>
      </c>
      <c r="BS84" s="114">
        <f t="shared" si="199"/>
        <v>9.9634211487257414</v>
      </c>
      <c r="BU84" s="62">
        <f t="shared" si="200"/>
        <v>44.362384228885276</v>
      </c>
      <c r="BV84" s="62">
        <f t="shared" si="201"/>
        <v>0</v>
      </c>
      <c r="BW84" s="62">
        <f t="shared" si="202"/>
        <v>0.92104247566358843</v>
      </c>
      <c r="BX84" s="62">
        <f t="shared" si="203"/>
        <v>11.170647897578061</v>
      </c>
      <c r="BY84" s="62">
        <f t="shared" si="204"/>
        <v>0.1491086483016015</v>
      </c>
      <c r="BZ84" s="62">
        <f t="shared" si="205"/>
        <v>43.900477250080513</v>
      </c>
      <c r="CA84" s="62">
        <f t="shared" si="206"/>
        <v>0.81745162119402937</v>
      </c>
      <c r="CB84" s="62">
        <f t="shared" si="207"/>
        <v>0</v>
      </c>
      <c r="CC84" s="62">
        <f t="shared" si="208"/>
        <v>0</v>
      </c>
      <c r="CD84" s="62">
        <f t="shared" si="209"/>
        <v>0</v>
      </c>
      <c r="CE84" s="62">
        <f t="shared" si="210"/>
        <v>0.42160019561134554</v>
      </c>
      <c r="CF84" s="62">
        <f t="shared" si="211"/>
        <v>0.36720560872530611</v>
      </c>
      <c r="CG84" s="62">
        <f t="shared" si="212"/>
        <v>100.00000000000001</v>
      </c>
      <c r="CI84" s="62">
        <f t="shared" si="213"/>
        <v>0.73832710707972493</v>
      </c>
      <c r="CJ84" s="62">
        <f t="shared" si="214"/>
        <v>0</v>
      </c>
      <c r="CK84" s="62">
        <f t="shared" si="215"/>
        <v>9.0333706910905101E-3</v>
      </c>
      <c r="CL84" s="62">
        <f t="shared" si="216"/>
        <v>0.13989540259960001</v>
      </c>
      <c r="CM84" s="62">
        <f t="shared" si="217"/>
        <v>2.1018980589456093E-3</v>
      </c>
      <c r="CN84" s="62">
        <f t="shared" si="218"/>
        <v>1.0892229446432775</v>
      </c>
      <c r="CO84" s="62">
        <f t="shared" si="219"/>
        <v>1.4576526768795103E-2</v>
      </c>
      <c r="CP84" s="62">
        <f t="shared" si="220"/>
        <v>0</v>
      </c>
      <c r="CQ84" s="62">
        <f t="shared" si="221"/>
        <v>0</v>
      </c>
      <c r="CR84" s="62">
        <f t="shared" si="222"/>
        <v>0</v>
      </c>
      <c r="CS84" s="62">
        <f t="shared" si="223"/>
        <v>5.5473709948861251E-3</v>
      </c>
      <c r="CT84" s="62">
        <f t="shared" si="224"/>
        <v>4.9163958859995468E-3</v>
      </c>
      <c r="CV84" s="62">
        <f t="shared" si="225"/>
        <v>0</v>
      </c>
      <c r="CW84" s="62">
        <f t="shared" si="226"/>
        <v>0.13989540259960001</v>
      </c>
      <c r="CX84" s="62">
        <f t="shared" si="227"/>
        <v>0</v>
      </c>
      <c r="CY84" s="62">
        <f t="shared" si="228"/>
        <v>9.0333706910905101E-3</v>
      </c>
      <c r="CZ84" s="62">
        <f t="shared" si="142"/>
        <v>4.5166853455452551E-3</v>
      </c>
      <c r="DA84" s="62">
        <f t="shared" si="229"/>
        <v>1.0059841423249848E-2</v>
      </c>
      <c r="DB84" s="62">
        <f t="shared" si="230"/>
        <v>1.2211604038785733</v>
      </c>
      <c r="DC84" s="62">
        <f t="shared" si="231"/>
        <v>0.68905437069563502</v>
      </c>
      <c r="DD84" s="62">
        <f t="shared" si="232"/>
        <v>1.772226482861941</v>
      </c>
      <c r="DE84" s="62">
        <f t="shared" si="233"/>
        <v>0.53210603318293825</v>
      </c>
      <c r="DF84" s="62">
        <f t="shared" si="234"/>
        <v>0.15694833751269677</v>
      </c>
      <c r="DG84" s="62">
        <f t="shared" si="235"/>
        <v>0.70363089746443008</v>
      </c>
      <c r="DH84" s="62">
        <f t="shared" si="236"/>
        <v>0</v>
      </c>
      <c r="DI84" s="62">
        <f t="shared" si="237"/>
        <v>0</v>
      </c>
      <c r="DJ84" s="113">
        <f t="shared" si="238"/>
        <v>0.6419111727215735</v>
      </c>
      <c r="DK84" s="113">
        <f t="shared" si="239"/>
        <v>1.4297043321293879</v>
      </c>
      <c r="DL84" s="113">
        <f t="shared" si="240"/>
        <v>75.622891931040769</v>
      </c>
      <c r="DM84" s="113">
        <f t="shared" si="241"/>
        <v>22.305492564108274</v>
      </c>
      <c r="DN84" s="113"/>
      <c r="DO84" s="113">
        <f t="shared" si="242"/>
        <v>0.6419111727215735</v>
      </c>
      <c r="DP84" s="113">
        <f t="shared" si="243"/>
        <v>2.0716155048509615</v>
      </c>
      <c r="DQ84" s="113">
        <f t="shared" si="244"/>
        <v>74.339069585597628</v>
      </c>
      <c r="DR84" s="113">
        <f t="shared" si="245"/>
        <v>22.947403736829848</v>
      </c>
    </row>
    <row r="85" spans="1:122" x14ac:dyDescent="0.25">
      <c r="A85" s="78">
        <f t="shared" si="249"/>
        <v>60</v>
      </c>
      <c r="B85" s="82" t="str">
        <f t="shared" si="250"/>
        <v xml:space="preserve">60 semi </v>
      </c>
      <c r="F85" s="80" t="str">
        <f t="shared" si="246"/>
        <v>60 Quant P2O5</v>
      </c>
      <c r="G85" s="13" t="s">
        <v>35</v>
      </c>
      <c r="H85" s="5">
        <v>3.0000000000000001E-3</v>
      </c>
      <c r="I85" s="35">
        <f t="shared" si="252"/>
        <v>2.5800000000000003E-3</v>
      </c>
      <c r="K85" s="62">
        <v>350</v>
      </c>
      <c r="L85" s="62">
        <v>40.700000000000003</v>
      </c>
      <c r="M85" s="62">
        <v>6.0170000000000001E-2</v>
      </c>
      <c r="N85" s="62">
        <v>1.6140000000000001</v>
      </c>
      <c r="O85" s="62">
        <v>11.47</v>
      </c>
      <c r="P85" s="62">
        <v>0.14269999999999999</v>
      </c>
      <c r="Q85" s="62">
        <v>44.1</v>
      </c>
      <c r="R85" s="62">
        <v>0.80359999999999998</v>
      </c>
      <c r="S85" s="62">
        <v>0.1663</v>
      </c>
      <c r="T85"/>
      <c r="U85"/>
      <c r="V85" s="62">
        <v>0.45569999999999999</v>
      </c>
      <c r="W85" s="62">
        <v>0.47870000000000001</v>
      </c>
      <c r="X85" s="62">
        <v>12</v>
      </c>
      <c r="Y85" s="62">
        <f t="shared" si="156"/>
        <v>99.991170000000011</v>
      </c>
      <c r="AA85" s="62">
        <f t="shared" si="157"/>
        <v>40.703594127361448</v>
      </c>
      <c r="AB85" s="62">
        <f t="shared" si="158"/>
        <v>6.0175313480180299E-2</v>
      </c>
      <c r="AC85" s="62">
        <f t="shared" si="159"/>
        <v>1.6141425287852915</v>
      </c>
      <c r="AD85" s="62">
        <f t="shared" si="160"/>
        <v>11.471012890438224</v>
      </c>
      <c r="AE85" s="62">
        <f t="shared" si="161"/>
        <v>0.14271260152271445</v>
      </c>
      <c r="AF85" s="62">
        <f t="shared" si="162"/>
        <v>44.10389437387321</v>
      </c>
      <c r="AG85" s="62">
        <f t="shared" si="163"/>
        <v>0.80367096414613404</v>
      </c>
      <c r="AH85" s="62">
        <f t="shared" si="164"/>
        <v>0.16631468558673729</v>
      </c>
      <c r="AI85" s="62">
        <f t="shared" si="165"/>
        <v>0</v>
      </c>
      <c r="AJ85" s="62">
        <f t="shared" si="166"/>
        <v>0</v>
      </c>
      <c r="AK85" s="62">
        <f t="shared" si="167"/>
        <v>0.45574024186335649</v>
      </c>
      <c r="AL85" s="62">
        <f t="shared" si="168"/>
        <v>0.47874227294270083</v>
      </c>
      <c r="AM85" s="62">
        <f t="shared" si="169"/>
        <v>100</v>
      </c>
      <c r="AO85" s="62">
        <f t="shared" si="170"/>
        <v>0.6774335379439369</v>
      </c>
      <c r="AP85" s="62">
        <f t="shared" si="171"/>
        <v>7.5341571904570298E-4</v>
      </c>
      <c r="AQ85" s="62">
        <f t="shared" si="172"/>
        <v>1.5831135041048369E-2</v>
      </c>
      <c r="AR85" s="62">
        <f t="shared" si="173"/>
        <v>0.1436570180393015</v>
      </c>
      <c r="AS85" s="62">
        <f t="shared" si="174"/>
        <v>2.0117367003483853E-3</v>
      </c>
      <c r="AT85" s="62">
        <f t="shared" si="175"/>
        <v>1.0942699649138359</v>
      </c>
      <c r="AU85" s="62">
        <f t="shared" si="176"/>
        <v>1.43307946531051E-2</v>
      </c>
      <c r="AV85" s="62">
        <f t="shared" si="177"/>
        <v>5.3667210579779702E-3</v>
      </c>
      <c r="AW85" s="62">
        <f t="shared" si="178"/>
        <v>0</v>
      </c>
      <c r="AX85" s="62">
        <f t="shared" si="179"/>
        <v>0</v>
      </c>
      <c r="AY85" s="62">
        <f t="shared" si="180"/>
        <v>5.9965821297810066E-3</v>
      </c>
      <c r="AZ85" s="62">
        <f t="shared" si="181"/>
        <v>6.4097238310711051E-3</v>
      </c>
      <c r="BB85" s="62">
        <f t="shared" si="182"/>
        <v>7.5341571904570298E-4</v>
      </c>
      <c r="BC85" s="62">
        <f t="shared" si="183"/>
        <v>0.14290360232025581</v>
      </c>
      <c r="BD85" s="62">
        <f t="shared" si="184"/>
        <v>5.3667210579779702E-3</v>
      </c>
      <c r="BE85" s="62">
        <f t="shared" si="185"/>
        <v>1.0464413983070398E-2</v>
      </c>
      <c r="BF85" s="62">
        <f t="shared" si="186"/>
        <v>5.2322069915351991E-3</v>
      </c>
      <c r="BG85" s="62">
        <f t="shared" si="187"/>
        <v>9.0985876615699013E-3</v>
      </c>
      <c r="BH85" s="62">
        <f t="shared" si="188"/>
        <v>1.2300867162728701</v>
      </c>
      <c r="BI85" s="62">
        <f t="shared" si="189"/>
        <v>0.61447461014065297</v>
      </c>
      <c r="BJ85" s="62">
        <f t="shared" si="190"/>
        <v>2.0018511684173634</v>
      </c>
      <c r="BK85" s="62">
        <f t="shared" si="191"/>
        <v>0.61561210613221706</v>
      </c>
      <c r="BL85" s="62">
        <f t="shared" si="192"/>
        <v>-1.137495991564097E-3</v>
      </c>
      <c r="BM85" s="62">
        <f t="shared" si="193"/>
        <v>0.63492554157078174</v>
      </c>
      <c r="BN85" s="62">
        <f t="shared" si="194"/>
        <v>0.11866205873239577</v>
      </c>
      <c r="BO85" s="62">
        <f t="shared" si="195"/>
        <v>0.84525203454579967</v>
      </c>
      <c r="BP85" s="114">
        <f t="shared" si="196"/>
        <v>0.82406623280438795</v>
      </c>
      <c r="BQ85" s="114">
        <f t="shared" si="197"/>
        <v>1.433016482383169</v>
      </c>
      <c r="BR85" s="114">
        <f t="shared" si="198"/>
        <v>96.958157425706332</v>
      </c>
      <c r="BS85" s="114">
        <f t="shared" si="199"/>
        <v>-0.17915423417208498</v>
      </c>
      <c r="BU85" s="62">
        <f t="shared" si="200"/>
        <v>43.641427329343188</v>
      </c>
      <c r="BV85" s="62">
        <f t="shared" si="201"/>
        <v>6.0175313480180299E-2</v>
      </c>
      <c r="BW85" s="62">
        <f t="shared" si="202"/>
        <v>0.90611457843727572</v>
      </c>
      <c r="BX85" s="62">
        <f t="shared" si="203"/>
        <v>11.471012890438224</v>
      </c>
      <c r="BY85" s="62">
        <f t="shared" si="204"/>
        <v>0.14271260152271445</v>
      </c>
      <c r="BZ85" s="62">
        <f t="shared" si="205"/>
        <v>44.100315166069159</v>
      </c>
      <c r="CA85" s="62">
        <f t="shared" si="206"/>
        <v>0.80616761975082396</v>
      </c>
      <c r="CB85" s="62">
        <f t="shared" si="207"/>
        <v>0.16631468558673729</v>
      </c>
      <c r="CC85" s="62">
        <f t="shared" si="208"/>
        <v>0</v>
      </c>
      <c r="CD85" s="62">
        <f t="shared" si="209"/>
        <v>0</v>
      </c>
      <c r="CE85" s="62">
        <f t="shared" si="210"/>
        <v>0.37081778299023804</v>
      </c>
      <c r="CF85" s="62">
        <f t="shared" si="211"/>
        <v>0.3418722058957806</v>
      </c>
      <c r="CG85" s="62">
        <f t="shared" si="212"/>
        <v>100</v>
      </c>
      <c r="CI85" s="62">
        <f t="shared" si="213"/>
        <v>0.72632815726625921</v>
      </c>
      <c r="CJ85" s="62">
        <f t="shared" si="214"/>
        <v>7.5341571904570298E-4</v>
      </c>
      <c r="CK85" s="62">
        <f t="shared" si="215"/>
        <v>8.8869613420682215E-3</v>
      </c>
      <c r="CL85" s="62">
        <f t="shared" si="216"/>
        <v>0.1436570180393015</v>
      </c>
      <c r="CM85" s="62">
        <f t="shared" si="217"/>
        <v>2.0117367003483853E-3</v>
      </c>
      <c r="CN85" s="62">
        <f t="shared" si="218"/>
        <v>1.0941811605201703</v>
      </c>
      <c r="CO85" s="62">
        <f t="shared" si="219"/>
        <v>1.4375314189565336E-2</v>
      </c>
      <c r="CP85" s="62">
        <f t="shared" si="220"/>
        <v>5.3667210579779702E-3</v>
      </c>
      <c r="CQ85" s="62">
        <f t="shared" si="221"/>
        <v>0</v>
      </c>
      <c r="CR85" s="62">
        <f t="shared" si="222"/>
        <v>0</v>
      </c>
      <c r="CS85" s="62">
        <f t="shared" si="223"/>
        <v>4.8791813551347114E-3</v>
      </c>
      <c r="CT85" s="62">
        <f t="shared" si="224"/>
        <v>4.5772152349147222E-3</v>
      </c>
      <c r="CV85" s="62">
        <f t="shared" si="225"/>
        <v>7.5341571904570298E-4</v>
      </c>
      <c r="CW85" s="62">
        <f t="shared" si="226"/>
        <v>0.14290360232025581</v>
      </c>
      <c r="CX85" s="62">
        <f t="shared" si="227"/>
        <v>5.3667210579779702E-3</v>
      </c>
      <c r="CY85" s="62">
        <f t="shared" si="228"/>
        <v>3.5202402840902513E-3</v>
      </c>
      <c r="CZ85" s="62">
        <f t="shared" si="142"/>
        <v>1.7601201420451257E-3</v>
      </c>
      <c r="DA85" s="62">
        <f t="shared" si="229"/>
        <v>1.261519404752021E-2</v>
      </c>
      <c r="DB85" s="62">
        <f t="shared" si="230"/>
        <v>1.2264813054932542</v>
      </c>
      <c r="DC85" s="62">
        <f t="shared" si="231"/>
        <v>0.6562469776181542</v>
      </c>
      <c r="DD85" s="62">
        <f t="shared" si="232"/>
        <v>1.8689325015175891</v>
      </c>
      <c r="DE85" s="62">
        <f t="shared" si="233"/>
        <v>0.57023432787509998</v>
      </c>
      <c r="DF85" s="62">
        <f t="shared" si="234"/>
        <v>8.6012649743054226E-2</v>
      </c>
      <c r="DG85" s="62">
        <f t="shared" si="235"/>
        <v>0.67674242858474321</v>
      </c>
      <c r="DH85" s="62">
        <f t="shared" si="236"/>
        <v>0.1113297596282392</v>
      </c>
      <c r="DI85" s="62">
        <f t="shared" si="237"/>
        <v>0.79302269686286375</v>
      </c>
      <c r="DJ85" s="113">
        <f t="shared" si="238"/>
        <v>0.26008715690045131</v>
      </c>
      <c r="DK85" s="113">
        <f t="shared" si="239"/>
        <v>1.8641056796013356</v>
      </c>
      <c r="DL85" s="113">
        <f t="shared" si="240"/>
        <v>84.261648714359268</v>
      </c>
      <c r="DM85" s="113">
        <f t="shared" si="241"/>
        <v>12.709805992647841</v>
      </c>
      <c r="DN85" s="113"/>
      <c r="DO85" s="113">
        <f t="shared" si="242"/>
        <v>0.26008715690045131</v>
      </c>
      <c r="DP85" s="113">
        <f t="shared" si="243"/>
        <v>2.1241928365017868</v>
      </c>
      <c r="DQ85" s="113">
        <f t="shared" si="244"/>
        <v>83.74147440055836</v>
      </c>
      <c r="DR85" s="113">
        <f t="shared" si="245"/>
        <v>12.969893149548293</v>
      </c>
    </row>
    <row r="86" spans="1:122" x14ac:dyDescent="0.25">
      <c r="A86" s="78">
        <f t="shared" si="249"/>
        <v>60</v>
      </c>
      <c r="B86" s="82" t="str">
        <f t="shared" si="250"/>
        <v xml:space="preserve">60 semi </v>
      </c>
      <c r="F86" s="80" t="str">
        <f t="shared" si="246"/>
        <v>60 Quant LOI</v>
      </c>
      <c r="G86" s="4" t="s">
        <v>12</v>
      </c>
      <c r="H86" s="5">
        <v>14</v>
      </c>
      <c r="I86" s="23"/>
      <c r="K86" s="62">
        <v>360</v>
      </c>
      <c r="L86" s="62">
        <v>40.92</v>
      </c>
      <c r="M86"/>
      <c r="N86" s="62">
        <v>1.4510000000000001</v>
      </c>
      <c r="O86" s="62">
        <v>11.16</v>
      </c>
      <c r="P86" s="62">
        <v>0.14940000000000001</v>
      </c>
      <c r="Q86" s="62">
        <v>44.65</v>
      </c>
      <c r="R86" s="62">
        <v>0.68259999999999998</v>
      </c>
      <c r="S86"/>
      <c r="T86"/>
      <c r="U86"/>
      <c r="V86" s="62">
        <v>0.48820000000000002</v>
      </c>
      <c r="W86" s="62">
        <v>0.50639999999999996</v>
      </c>
      <c r="X86" s="62">
        <v>12</v>
      </c>
      <c r="Y86" s="62">
        <f t="shared" si="156"/>
        <v>100.0076</v>
      </c>
      <c r="AA86" s="62">
        <f t="shared" si="157"/>
        <v>40.916890316335959</v>
      </c>
      <c r="AB86" s="62">
        <f t="shared" si="158"/>
        <v>0</v>
      </c>
      <c r="AC86" s="62">
        <f t="shared" si="159"/>
        <v>1.4508897323803391</v>
      </c>
      <c r="AD86" s="62">
        <f t="shared" si="160"/>
        <v>11.159151904455262</v>
      </c>
      <c r="AE86" s="62">
        <f t="shared" si="161"/>
        <v>0.14938864646286884</v>
      </c>
      <c r="AF86" s="62">
        <f t="shared" si="162"/>
        <v>44.646606857878801</v>
      </c>
      <c r="AG86" s="62">
        <f t="shared" si="163"/>
        <v>0.68254812634239803</v>
      </c>
      <c r="AH86" s="62">
        <f t="shared" si="164"/>
        <v>0</v>
      </c>
      <c r="AI86" s="62">
        <f t="shared" si="165"/>
        <v>0</v>
      </c>
      <c r="AJ86" s="62">
        <f t="shared" si="166"/>
        <v>0</v>
      </c>
      <c r="AK86" s="62">
        <f t="shared" si="167"/>
        <v>0.48816289961962894</v>
      </c>
      <c r="AL86" s="62">
        <f t="shared" si="168"/>
        <v>0.50636151652474404</v>
      </c>
      <c r="AM86" s="62">
        <f t="shared" si="169"/>
        <v>100</v>
      </c>
      <c r="AO86" s="62">
        <f t="shared" si="170"/>
        <v>0.68098344539129496</v>
      </c>
      <c r="AP86" s="62">
        <f t="shared" si="171"/>
        <v>0</v>
      </c>
      <c r="AQ86" s="62">
        <f t="shared" si="172"/>
        <v>1.422998952903432E-2</v>
      </c>
      <c r="AR86" s="62">
        <f t="shared" si="173"/>
        <v>0.13975143274208218</v>
      </c>
      <c r="AS86" s="62">
        <f t="shared" si="174"/>
        <v>2.1058450304887065E-3</v>
      </c>
      <c r="AT86" s="62">
        <f t="shared" si="175"/>
        <v>1.1077353057700599</v>
      </c>
      <c r="AU86" s="62">
        <f t="shared" si="176"/>
        <v>1.2170972295691834E-2</v>
      </c>
      <c r="AV86" s="62">
        <f t="shared" si="177"/>
        <v>0</v>
      </c>
      <c r="AW86" s="62">
        <f t="shared" si="178"/>
        <v>0</v>
      </c>
      <c r="AX86" s="62">
        <f t="shared" si="179"/>
        <v>0</v>
      </c>
      <c r="AY86" s="62">
        <f t="shared" si="180"/>
        <v>6.4231960476266968E-3</v>
      </c>
      <c r="AZ86" s="62">
        <f t="shared" si="181"/>
        <v>6.7795088569386E-3</v>
      </c>
      <c r="BB86" s="62">
        <f t="shared" si="182"/>
        <v>0</v>
      </c>
      <c r="BC86" s="62">
        <f t="shared" si="183"/>
        <v>0.13975143274208218</v>
      </c>
      <c r="BD86" s="62">
        <f t="shared" si="184"/>
        <v>0</v>
      </c>
      <c r="BE86" s="62">
        <f t="shared" si="185"/>
        <v>1.422998952903432E-2</v>
      </c>
      <c r="BF86" s="62">
        <f t="shared" si="186"/>
        <v>7.11499476451716E-3</v>
      </c>
      <c r="BG86" s="62">
        <f t="shared" si="187"/>
        <v>5.0559775311746743E-3</v>
      </c>
      <c r="BH86" s="62">
        <f t="shared" si="188"/>
        <v>1.244536606011456</v>
      </c>
      <c r="BI86" s="62">
        <f t="shared" si="189"/>
        <v>0.64652954573756205</v>
      </c>
      <c r="BJ86" s="62">
        <f t="shared" si="190"/>
        <v>1.9249493147164471</v>
      </c>
      <c r="BK86" s="62">
        <f t="shared" si="191"/>
        <v>0.59800706027389394</v>
      </c>
      <c r="BL86" s="62">
        <f t="shared" si="192"/>
        <v>4.8522485463668108E-2</v>
      </c>
      <c r="BM86" s="62">
        <f t="shared" si="193"/>
        <v>0.65870051803325391</v>
      </c>
      <c r="BN86" s="62">
        <f t="shared" si="194"/>
        <v>0</v>
      </c>
      <c r="BO86" s="62">
        <f t="shared" si="195"/>
        <v>0</v>
      </c>
      <c r="BP86" s="114">
        <f t="shared" si="196"/>
        <v>1.080156242439446</v>
      </c>
      <c r="BQ86" s="114">
        <f t="shared" si="197"/>
        <v>0.76756847653176252</v>
      </c>
      <c r="BR86" s="114">
        <f t="shared" si="198"/>
        <v>90.78587975904766</v>
      </c>
      <c r="BS86" s="114">
        <f t="shared" si="199"/>
        <v>7.3663955219811283</v>
      </c>
      <c r="BU86" s="62">
        <f t="shared" si="200"/>
        <v>43.898235940868489</v>
      </c>
      <c r="BV86" s="62">
        <f t="shared" si="201"/>
        <v>0</v>
      </c>
      <c r="BW86" s="62">
        <f t="shared" si="202"/>
        <v>0.75334261156152116</v>
      </c>
      <c r="BX86" s="62">
        <f t="shared" si="203"/>
        <v>11.159151904455262</v>
      </c>
      <c r="BY86" s="62">
        <f t="shared" si="204"/>
        <v>0.14938864646286884</v>
      </c>
      <c r="BZ86" s="62">
        <f t="shared" si="205"/>
        <v>44.638957306444709</v>
      </c>
      <c r="CA86" s="62">
        <f t="shared" si="206"/>
        <v>0.68911450929729345</v>
      </c>
      <c r="CB86" s="62">
        <f t="shared" si="207"/>
        <v>0</v>
      </c>
      <c r="CC86" s="62">
        <f t="shared" si="208"/>
        <v>0</v>
      </c>
      <c r="CD86" s="62">
        <f t="shared" si="209"/>
        <v>0</v>
      </c>
      <c r="CE86" s="62">
        <f t="shared" si="210"/>
        <v>0.39695692967334489</v>
      </c>
      <c r="CF86" s="62">
        <f t="shared" si="211"/>
        <v>0.36347597822565475</v>
      </c>
      <c r="CG86" s="62">
        <f t="shared" si="212"/>
        <v>100</v>
      </c>
      <c r="CI86" s="62">
        <f t="shared" si="213"/>
        <v>0.73060224583287825</v>
      </c>
      <c r="CJ86" s="62">
        <f t="shared" si="214"/>
        <v>0</v>
      </c>
      <c r="CK86" s="62">
        <f t="shared" si="215"/>
        <v>7.388609371925473E-3</v>
      </c>
      <c r="CL86" s="62">
        <f t="shared" si="216"/>
        <v>0.13975143274208218</v>
      </c>
      <c r="CM86" s="62">
        <f t="shared" si="217"/>
        <v>2.1058450304887065E-3</v>
      </c>
      <c r="CN86" s="62">
        <f t="shared" si="218"/>
        <v>1.1075455113199728</v>
      </c>
      <c r="CO86" s="62">
        <f t="shared" si="219"/>
        <v>1.2288061863361153E-2</v>
      </c>
      <c r="CP86" s="62">
        <f t="shared" si="220"/>
        <v>0</v>
      </c>
      <c r="CQ86" s="62">
        <f t="shared" si="221"/>
        <v>0</v>
      </c>
      <c r="CR86" s="62">
        <f t="shared" si="222"/>
        <v>0</v>
      </c>
      <c r="CS86" s="62">
        <f t="shared" si="223"/>
        <v>5.2231174957019068E-3</v>
      </c>
      <c r="CT86" s="62">
        <f t="shared" si="224"/>
        <v>4.8664610821482768E-3</v>
      </c>
      <c r="CV86" s="62">
        <f t="shared" si="225"/>
        <v>0</v>
      </c>
      <c r="CW86" s="62">
        <f t="shared" si="226"/>
        <v>0.13975143274208218</v>
      </c>
      <c r="CX86" s="62">
        <f t="shared" si="227"/>
        <v>0</v>
      </c>
      <c r="CY86" s="62">
        <f t="shared" si="228"/>
        <v>7.388609371925473E-3</v>
      </c>
      <c r="CZ86" s="62">
        <f t="shared" si="142"/>
        <v>3.6943046859627365E-3</v>
      </c>
      <c r="DA86" s="62">
        <f t="shared" si="229"/>
        <v>8.5937571773984159E-3</v>
      </c>
      <c r="DB86" s="62">
        <f t="shared" si="230"/>
        <v>1.2408090319151452</v>
      </c>
      <c r="DC86" s="62">
        <f t="shared" si="231"/>
        <v>0.68883860775135919</v>
      </c>
      <c r="DD86" s="62">
        <f t="shared" si="232"/>
        <v>1.8013058762278658</v>
      </c>
      <c r="DE86" s="62">
        <f t="shared" si="233"/>
        <v>0.55197042416378594</v>
      </c>
      <c r="DF86" s="62">
        <f t="shared" si="234"/>
        <v>0.13686818358757324</v>
      </c>
      <c r="DG86" s="62">
        <f t="shared" si="235"/>
        <v>0.70112666961472037</v>
      </c>
      <c r="DH86" s="62">
        <f t="shared" si="236"/>
        <v>0</v>
      </c>
      <c r="DI86" s="62">
        <f t="shared" si="237"/>
        <v>0</v>
      </c>
      <c r="DJ86" s="113">
        <f t="shared" si="238"/>
        <v>0.5269097362952706</v>
      </c>
      <c r="DK86" s="113">
        <f t="shared" si="239"/>
        <v>1.2257067873513947</v>
      </c>
      <c r="DL86" s="113">
        <f t="shared" si="240"/>
        <v>78.72620570361444</v>
      </c>
      <c r="DM86" s="113">
        <f t="shared" si="241"/>
        <v>19.521177772738891</v>
      </c>
      <c r="DN86" s="113"/>
      <c r="DO86" s="113">
        <f t="shared" si="242"/>
        <v>0.5269097362952706</v>
      </c>
      <c r="DP86" s="113">
        <f t="shared" si="243"/>
        <v>1.7526165236466653</v>
      </c>
      <c r="DQ86" s="113">
        <f t="shared" si="244"/>
        <v>77.672386231023893</v>
      </c>
      <c r="DR86" s="113">
        <f t="shared" si="245"/>
        <v>20.048087509034161</v>
      </c>
    </row>
    <row r="87" spans="1:122" x14ac:dyDescent="0.25">
      <c r="A87" s="78">
        <f t="shared" si="249"/>
        <v>60</v>
      </c>
      <c r="B87" s="82" t="str">
        <f t="shared" si="250"/>
        <v xml:space="preserve">60 semi </v>
      </c>
      <c r="F87" s="80" t="str">
        <f t="shared" si="246"/>
        <v xml:space="preserve">60 Quant </v>
      </c>
      <c r="K87" s="62">
        <v>370</v>
      </c>
      <c r="L87" s="62">
        <v>40.56</v>
      </c>
      <c r="M87"/>
      <c r="N87" s="62">
        <v>1.867</v>
      </c>
      <c r="O87" s="62">
        <v>11.69</v>
      </c>
      <c r="P87" s="62">
        <v>0.15040000000000001</v>
      </c>
      <c r="Q87" s="62">
        <v>43.09</v>
      </c>
      <c r="R87" s="62">
        <v>1.4390000000000001</v>
      </c>
      <c r="S87" s="62">
        <v>0.12330000000000001</v>
      </c>
      <c r="T87"/>
      <c r="U87"/>
      <c r="V87" s="62">
        <v>0.57199999999999995</v>
      </c>
      <c r="W87" s="62">
        <v>0.503</v>
      </c>
      <c r="X87" s="62">
        <v>12</v>
      </c>
      <c r="Y87" s="62">
        <f t="shared" si="156"/>
        <v>99.994700000000009</v>
      </c>
      <c r="AA87" s="62">
        <f t="shared" si="157"/>
        <v>40.562149793939078</v>
      </c>
      <c r="AB87" s="62">
        <f t="shared" si="158"/>
        <v>0</v>
      </c>
      <c r="AC87" s="62">
        <f t="shared" si="159"/>
        <v>1.8670989562446807</v>
      </c>
      <c r="AD87" s="62">
        <f t="shared" si="160"/>
        <v>11.69061960283895</v>
      </c>
      <c r="AE87" s="62">
        <f t="shared" si="161"/>
        <v>0.150407971622496</v>
      </c>
      <c r="AF87" s="62">
        <f t="shared" si="162"/>
        <v>43.092283891046222</v>
      </c>
      <c r="AG87" s="62">
        <f t="shared" si="163"/>
        <v>1.4390762710423652</v>
      </c>
      <c r="AH87" s="62">
        <f t="shared" si="164"/>
        <v>0.12330653524636805</v>
      </c>
      <c r="AI87" s="62">
        <f t="shared" si="165"/>
        <v>0</v>
      </c>
      <c r="AJ87" s="62">
        <f t="shared" si="166"/>
        <v>0</v>
      </c>
      <c r="AK87" s="62">
        <f t="shared" si="167"/>
        <v>0.57203031760683309</v>
      </c>
      <c r="AL87" s="62">
        <f t="shared" si="168"/>
        <v>0.50302666041300181</v>
      </c>
      <c r="AM87" s="62">
        <f t="shared" si="169"/>
        <v>100</v>
      </c>
      <c r="AO87" s="62">
        <f t="shared" si="170"/>
        <v>0.6750794673202809</v>
      </c>
      <c r="AP87" s="62">
        <f t="shared" si="171"/>
        <v>0</v>
      </c>
      <c r="AQ87" s="62">
        <f t="shared" si="172"/>
        <v>1.8312072932960777E-2</v>
      </c>
      <c r="AR87" s="62">
        <f t="shared" si="173"/>
        <v>0.1464072586454471</v>
      </c>
      <c r="AS87" s="62">
        <f t="shared" si="174"/>
        <v>2.1202138655553428E-3</v>
      </c>
      <c r="AT87" s="62">
        <f t="shared" si="175"/>
        <v>1.0691707081868536</v>
      </c>
      <c r="AU87" s="62">
        <f t="shared" si="176"/>
        <v>2.5661131794621348E-2</v>
      </c>
      <c r="AV87" s="62">
        <f t="shared" si="177"/>
        <v>3.9789136897827706E-3</v>
      </c>
      <c r="AW87" s="62">
        <f t="shared" si="178"/>
        <v>0</v>
      </c>
      <c r="AX87" s="62">
        <f t="shared" si="179"/>
        <v>0</v>
      </c>
      <c r="AY87" s="62">
        <f t="shared" si="180"/>
        <v>7.5267147053530671E-3</v>
      </c>
      <c r="AZ87" s="62">
        <f t="shared" si="181"/>
        <v>6.734859558347862E-3</v>
      </c>
      <c r="BB87" s="62">
        <f t="shared" si="182"/>
        <v>0</v>
      </c>
      <c r="BC87" s="62">
        <f t="shared" si="183"/>
        <v>0.1464072586454471</v>
      </c>
      <c r="BD87" s="62">
        <f t="shared" si="184"/>
        <v>3.9789136897827706E-3</v>
      </c>
      <c r="BE87" s="62">
        <f t="shared" si="185"/>
        <v>1.4333159243178007E-2</v>
      </c>
      <c r="BF87" s="62">
        <f t="shared" si="186"/>
        <v>7.1665796215890035E-3</v>
      </c>
      <c r="BG87" s="62">
        <f t="shared" si="187"/>
        <v>1.8494552173032343E-2</v>
      </c>
      <c r="BH87" s="62">
        <f t="shared" si="188"/>
        <v>1.1992036285248235</v>
      </c>
      <c r="BI87" s="62">
        <f t="shared" si="189"/>
        <v>0.57483135831562515</v>
      </c>
      <c r="BJ87" s="62">
        <f t="shared" si="190"/>
        <v>2.0861833843559587</v>
      </c>
      <c r="BK87" s="62">
        <f t="shared" si="191"/>
        <v>0.6243722702091985</v>
      </c>
      <c r="BL87" s="62">
        <f t="shared" si="192"/>
        <v>-4.9540911893573347E-2</v>
      </c>
      <c r="BM87" s="62">
        <f t="shared" si="193"/>
        <v>0.60447140380002928</v>
      </c>
      <c r="BN87" s="62">
        <f t="shared" si="194"/>
        <v>0</v>
      </c>
      <c r="BO87" s="62">
        <f t="shared" si="195"/>
        <v>0.65824680287093806</v>
      </c>
      <c r="BP87" s="114">
        <f t="shared" si="196"/>
        <v>1.1855944841287884</v>
      </c>
      <c r="BQ87" s="114">
        <f t="shared" si="197"/>
        <v>3.0596240048355861</v>
      </c>
      <c r="BR87" s="114">
        <f t="shared" si="198"/>
        <v>103.29227590983821</v>
      </c>
      <c r="BS87" s="114">
        <f t="shared" si="199"/>
        <v>-8.1957412016735258</v>
      </c>
      <c r="BU87" s="62">
        <f t="shared" si="200"/>
        <v>43.471128351902649</v>
      </c>
      <c r="BV87" s="62">
        <f t="shared" si="201"/>
        <v>0</v>
      </c>
      <c r="BW87" s="62">
        <f t="shared" si="202"/>
        <v>1.1428312032537722</v>
      </c>
      <c r="BX87" s="62">
        <f t="shared" si="203"/>
        <v>11.69061960283895</v>
      </c>
      <c r="BY87" s="62">
        <f t="shared" si="204"/>
        <v>0.150407971622496</v>
      </c>
      <c r="BZ87" s="62">
        <f t="shared" si="205"/>
        <v>43.096291761863377</v>
      </c>
      <c r="CA87" s="62">
        <f t="shared" si="206"/>
        <v>1.4202233083353419</v>
      </c>
      <c r="CB87" s="62">
        <f t="shared" si="207"/>
        <v>0.12330653524636805</v>
      </c>
      <c r="CC87" s="62">
        <f t="shared" si="208"/>
        <v>0</v>
      </c>
      <c r="CD87" s="62">
        <f t="shared" si="209"/>
        <v>0</v>
      </c>
      <c r="CE87" s="62">
        <f t="shared" si="210"/>
        <v>0.4645708420546289</v>
      </c>
      <c r="CF87" s="62">
        <f t="shared" si="211"/>
        <v>0.36086745377505003</v>
      </c>
      <c r="CG87" s="62">
        <f t="shared" si="212"/>
        <v>100</v>
      </c>
      <c r="CI87" s="62">
        <f t="shared" si="213"/>
        <v>0.72349385623537732</v>
      </c>
      <c r="CJ87" s="62">
        <f t="shared" si="214"/>
        <v>0</v>
      </c>
      <c r="CK87" s="62">
        <f t="shared" si="215"/>
        <v>1.1208623021319853E-2</v>
      </c>
      <c r="CL87" s="62">
        <f t="shared" si="216"/>
        <v>0.1464072586454471</v>
      </c>
      <c r="CM87" s="62">
        <f t="shared" si="217"/>
        <v>2.1202138655553428E-3</v>
      </c>
      <c r="CN87" s="62">
        <f t="shared" si="218"/>
        <v>1.0692701482186406</v>
      </c>
      <c r="CO87" s="62">
        <f t="shared" si="219"/>
        <v>2.5324952003126639E-2</v>
      </c>
      <c r="CP87" s="62">
        <f t="shared" si="220"/>
        <v>3.9789136897827706E-3</v>
      </c>
      <c r="CQ87" s="62">
        <f t="shared" si="221"/>
        <v>0</v>
      </c>
      <c r="CR87" s="62">
        <f t="shared" si="222"/>
        <v>0</v>
      </c>
      <c r="CS87" s="62">
        <f t="shared" si="223"/>
        <v>6.1127742375609063E-3</v>
      </c>
      <c r="CT87" s="62">
        <f t="shared" si="224"/>
        <v>4.8315364007906021E-3</v>
      </c>
      <c r="CV87" s="62">
        <f t="shared" si="225"/>
        <v>0</v>
      </c>
      <c r="CW87" s="62">
        <f t="shared" si="226"/>
        <v>0.1464072586454471</v>
      </c>
      <c r="CX87" s="62">
        <f t="shared" si="227"/>
        <v>3.9789136897827706E-3</v>
      </c>
      <c r="CY87" s="62">
        <f t="shared" si="228"/>
        <v>7.2297093315370825E-3</v>
      </c>
      <c r="CZ87" s="62">
        <f t="shared" si="142"/>
        <v>3.6148546657685412E-3</v>
      </c>
      <c r="DA87" s="62">
        <f t="shared" si="229"/>
        <v>2.1710097337358097E-2</v>
      </c>
      <c r="DB87" s="62">
        <f t="shared" si="230"/>
        <v>1.196087523392285</v>
      </c>
      <c r="DC87" s="62">
        <f t="shared" si="231"/>
        <v>0.61748701648505955</v>
      </c>
      <c r="DD87" s="62">
        <f t="shared" si="232"/>
        <v>1.9370245713032332</v>
      </c>
      <c r="DE87" s="62">
        <f t="shared" si="233"/>
        <v>0.57860050690722542</v>
      </c>
      <c r="DF87" s="62">
        <f t="shared" si="234"/>
        <v>3.8886509577834127E-2</v>
      </c>
      <c r="DG87" s="62">
        <f t="shared" si="235"/>
        <v>0.64679088217796898</v>
      </c>
      <c r="DH87" s="62">
        <f t="shared" si="236"/>
        <v>0</v>
      </c>
      <c r="DI87" s="62">
        <f t="shared" si="237"/>
        <v>0.61517776447070338</v>
      </c>
      <c r="DJ87" s="113">
        <f t="shared" si="238"/>
        <v>0.55889078918306234</v>
      </c>
      <c r="DK87" s="113">
        <f t="shared" si="239"/>
        <v>3.3565867942127876</v>
      </c>
      <c r="DL87" s="113">
        <f t="shared" si="240"/>
        <v>89.457121745265951</v>
      </c>
      <c r="DM87" s="113">
        <f t="shared" si="241"/>
        <v>6.0122229068674837</v>
      </c>
      <c r="DN87" s="113"/>
      <c r="DO87" s="113">
        <f t="shared" si="242"/>
        <v>0.55889078918306234</v>
      </c>
      <c r="DP87" s="113">
        <f t="shared" si="243"/>
        <v>3.9154775833958499</v>
      </c>
      <c r="DQ87" s="113">
        <f t="shared" si="244"/>
        <v>88.339340166899831</v>
      </c>
      <c r="DR87" s="113">
        <f t="shared" si="245"/>
        <v>6.5711136960505456</v>
      </c>
    </row>
    <row r="88" spans="1:122" x14ac:dyDescent="0.25">
      <c r="A88" s="78">
        <v>70</v>
      </c>
      <c r="B88" s="82" t="str">
        <f t="shared" si="250"/>
        <v>70 semi Simi-Quantification of sample: CMIB 8A 70</v>
      </c>
      <c r="C88" s="53" t="s">
        <v>99</v>
      </c>
      <c r="D88" s="54"/>
      <c r="E88" s="55"/>
      <c r="F88" s="80" t="str">
        <f t="shared" si="246"/>
        <v>70 Quant Quantification of sample: CMIB 8A 70</v>
      </c>
      <c r="G88" s="53" t="s">
        <v>306</v>
      </c>
      <c r="H88" s="54"/>
      <c r="I88" s="55"/>
      <c r="K88" s="62">
        <v>380</v>
      </c>
      <c r="L88" s="62">
        <v>40.19</v>
      </c>
      <c r="M88"/>
      <c r="N88" s="62">
        <v>1.5249999999999999</v>
      </c>
      <c r="O88" s="62">
        <v>12.13</v>
      </c>
      <c r="P88" s="62">
        <v>0.14560000000000001</v>
      </c>
      <c r="Q88" s="62">
        <v>44.03</v>
      </c>
      <c r="R88" s="62">
        <v>0.90139999999999998</v>
      </c>
      <c r="S88"/>
      <c r="T88"/>
      <c r="U88" s="62">
        <v>1.523E-2</v>
      </c>
      <c r="V88" s="62">
        <v>0.58979999999999999</v>
      </c>
      <c r="W88" s="62">
        <v>0.47539999999999999</v>
      </c>
      <c r="X88"/>
      <c r="Y88" s="62">
        <f t="shared" si="156"/>
        <v>100.00242999999999</v>
      </c>
      <c r="AA88" s="62">
        <f t="shared" si="157"/>
        <v>40.189023406731224</v>
      </c>
      <c r="AB88" s="62">
        <f t="shared" si="158"/>
        <v>0</v>
      </c>
      <c r="AC88" s="62">
        <f t="shared" si="159"/>
        <v>1.5249629434004754</v>
      </c>
      <c r="AD88" s="62">
        <f t="shared" si="160"/>
        <v>12.129705248162471</v>
      </c>
      <c r="AE88" s="62">
        <f t="shared" si="161"/>
        <v>0.14559646200597329</v>
      </c>
      <c r="AF88" s="62">
        <f t="shared" si="162"/>
        <v>44.02893009699865</v>
      </c>
      <c r="AG88" s="62">
        <f t="shared" si="163"/>
        <v>0.90137809651225487</v>
      </c>
      <c r="AH88" s="62">
        <f t="shared" si="164"/>
        <v>0</v>
      </c>
      <c r="AI88" s="62">
        <f t="shared" si="165"/>
        <v>0</v>
      </c>
      <c r="AJ88" s="62">
        <f t="shared" si="166"/>
        <v>1.5229629919992948E-2</v>
      </c>
      <c r="AK88" s="62">
        <f t="shared" si="167"/>
        <v>0.58978566820826261</v>
      </c>
      <c r="AL88" s="62">
        <f t="shared" si="168"/>
        <v>0.47538844806071218</v>
      </c>
      <c r="AM88" s="62">
        <f t="shared" si="169"/>
        <v>100.00000000000003</v>
      </c>
      <c r="AO88" s="62">
        <f t="shared" si="170"/>
        <v>0.66886949166566068</v>
      </c>
      <c r="AP88" s="62">
        <f t="shared" si="171"/>
        <v>0</v>
      </c>
      <c r="AQ88" s="62">
        <f t="shared" si="172"/>
        <v>1.4956482379369121E-2</v>
      </c>
      <c r="AR88" s="62">
        <f t="shared" si="173"/>
        <v>0.15190613961380678</v>
      </c>
      <c r="AS88" s="62">
        <f t="shared" si="174"/>
        <v>2.0523888075271116E-3</v>
      </c>
      <c r="AT88" s="62">
        <f t="shared" si="175"/>
        <v>1.0924100122318816</v>
      </c>
      <c r="AU88" s="62">
        <f t="shared" si="176"/>
        <v>1.6073075900717812E-2</v>
      </c>
      <c r="AV88" s="62">
        <f t="shared" si="177"/>
        <v>0</v>
      </c>
      <c r="AW88" s="62">
        <f t="shared" si="178"/>
        <v>0</v>
      </c>
      <c r="AX88" s="62">
        <f t="shared" si="179"/>
        <v>2.1459250274754048E-4</v>
      </c>
      <c r="AY88" s="62">
        <f t="shared" si="180"/>
        <v>7.7603377395824031E-3</v>
      </c>
      <c r="AZ88" s="62">
        <f t="shared" si="181"/>
        <v>6.3648205658148639E-3</v>
      </c>
      <c r="BB88" s="62">
        <f t="shared" si="182"/>
        <v>0</v>
      </c>
      <c r="BC88" s="62">
        <f t="shared" si="183"/>
        <v>0.15190613961380678</v>
      </c>
      <c r="BD88" s="62">
        <f t="shared" si="184"/>
        <v>0</v>
      </c>
      <c r="BE88" s="62">
        <f t="shared" si="185"/>
        <v>1.4956482379369121E-2</v>
      </c>
      <c r="BF88" s="62">
        <f t="shared" si="186"/>
        <v>7.4782411896845606E-3</v>
      </c>
      <c r="BG88" s="62">
        <f t="shared" si="187"/>
        <v>8.5948347110332522E-3</v>
      </c>
      <c r="BH88" s="62">
        <f t="shared" si="188"/>
        <v>1.2377737059421823</v>
      </c>
      <c r="BI88" s="62">
        <f t="shared" si="189"/>
        <v>0.61953367044215868</v>
      </c>
      <c r="BJ88" s="62">
        <f t="shared" si="190"/>
        <v>1.9979119214921575</v>
      </c>
      <c r="BK88" s="62">
        <f t="shared" si="191"/>
        <v>0.6182400355000236</v>
      </c>
      <c r="BL88" s="62">
        <f t="shared" si="192"/>
        <v>1.2936349421350801E-3</v>
      </c>
      <c r="BM88" s="62">
        <f t="shared" si="193"/>
        <v>0.63560674634287651</v>
      </c>
      <c r="BN88" s="62">
        <f t="shared" si="194"/>
        <v>0</v>
      </c>
      <c r="BO88" s="62">
        <f t="shared" si="195"/>
        <v>0</v>
      </c>
      <c r="BP88" s="114">
        <f t="shared" si="196"/>
        <v>1.1765515757522249</v>
      </c>
      <c r="BQ88" s="114">
        <f t="shared" si="197"/>
        <v>1.3522252179489596</v>
      </c>
      <c r="BR88" s="114">
        <f t="shared" si="198"/>
        <v>97.267695639988617</v>
      </c>
      <c r="BS88" s="114">
        <f t="shared" si="199"/>
        <v>0.20352756631019644</v>
      </c>
      <c r="BU88" s="62">
        <f t="shared" si="200"/>
        <v>43.021884181704394</v>
      </c>
      <c r="BV88" s="62">
        <f t="shared" si="201"/>
        <v>0</v>
      </c>
      <c r="BW88" s="62">
        <f t="shared" si="202"/>
        <v>0.82266032243416487</v>
      </c>
      <c r="BX88" s="62">
        <f t="shared" si="203"/>
        <v>12.129705248162471</v>
      </c>
      <c r="BY88" s="62">
        <f t="shared" si="204"/>
        <v>0.14559646200597329</v>
      </c>
      <c r="BZ88" s="62">
        <f t="shared" si="205"/>
        <v>44.025913121271159</v>
      </c>
      <c r="CA88" s="62">
        <f t="shared" si="206"/>
        <v>0.9005917924694431</v>
      </c>
      <c r="CB88" s="62">
        <f t="shared" si="207"/>
        <v>0</v>
      </c>
      <c r="CC88" s="62">
        <f t="shared" si="208"/>
        <v>0</v>
      </c>
      <c r="CD88" s="62">
        <f t="shared" si="209"/>
        <v>1.5229629919992948E-2</v>
      </c>
      <c r="CE88" s="62">
        <f t="shared" si="210"/>
        <v>0.47888520570950133</v>
      </c>
      <c r="CF88" s="62">
        <f t="shared" si="211"/>
        <v>0.33924884407308903</v>
      </c>
      <c r="CG88" s="62">
        <f t="shared" si="212"/>
        <v>100.00000000000003</v>
      </c>
      <c r="CI88" s="62">
        <f t="shared" si="213"/>
        <v>0.71601704554721468</v>
      </c>
      <c r="CJ88" s="62">
        <f t="shared" si="214"/>
        <v>0</v>
      </c>
      <c r="CK88" s="62">
        <f t="shared" si="215"/>
        <v>8.0684613812687812E-3</v>
      </c>
      <c r="CL88" s="62">
        <f t="shared" si="216"/>
        <v>0.15190613961380678</v>
      </c>
      <c r="CM88" s="62">
        <f t="shared" si="217"/>
        <v>2.0523888075271116E-3</v>
      </c>
      <c r="CN88" s="62">
        <f t="shared" si="218"/>
        <v>1.0923351574833309</v>
      </c>
      <c r="CO88" s="62">
        <f t="shared" si="219"/>
        <v>1.6059054787258258E-2</v>
      </c>
      <c r="CP88" s="62">
        <f t="shared" si="220"/>
        <v>0</v>
      </c>
      <c r="CQ88" s="62">
        <f t="shared" si="221"/>
        <v>0</v>
      </c>
      <c r="CR88" s="62">
        <f t="shared" si="222"/>
        <v>2.1459250274754048E-4</v>
      </c>
      <c r="CS88" s="62">
        <f t="shared" si="223"/>
        <v>6.3011211277565968E-3</v>
      </c>
      <c r="CT88" s="62">
        <f t="shared" si="224"/>
        <v>4.5420919008312896E-3</v>
      </c>
      <c r="CV88" s="62">
        <f t="shared" si="225"/>
        <v>0</v>
      </c>
      <c r="CW88" s="62">
        <f t="shared" si="226"/>
        <v>0.15190613961380678</v>
      </c>
      <c r="CX88" s="62">
        <f t="shared" si="227"/>
        <v>0</v>
      </c>
      <c r="CY88" s="62">
        <f t="shared" si="228"/>
        <v>8.0684613812687812E-3</v>
      </c>
      <c r="CZ88" s="62">
        <f t="shared" si="142"/>
        <v>4.0342306906343906E-3</v>
      </c>
      <c r="DA88" s="62">
        <f t="shared" si="229"/>
        <v>1.2024824096623869E-2</v>
      </c>
      <c r="DB88" s="62">
        <f t="shared" si="230"/>
        <v>1.2342688618080409</v>
      </c>
      <c r="DC88" s="62">
        <f t="shared" si="231"/>
        <v>0.6598492877794504</v>
      </c>
      <c r="DD88" s="62">
        <f t="shared" si="232"/>
        <v>1.8705314753944022</v>
      </c>
      <c r="DE88" s="62">
        <f t="shared" si="233"/>
        <v>0.57441957402859045</v>
      </c>
      <c r="DF88" s="62">
        <f t="shared" si="234"/>
        <v>8.5429713750859948E-2</v>
      </c>
      <c r="DG88" s="62">
        <f t="shared" si="235"/>
        <v>0.67590834256670862</v>
      </c>
      <c r="DH88" s="62">
        <f t="shared" si="236"/>
        <v>0</v>
      </c>
      <c r="DI88" s="62">
        <f t="shared" si="237"/>
        <v>0</v>
      </c>
      <c r="DJ88" s="113">
        <f t="shared" si="238"/>
        <v>0.59686061505243715</v>
      </c>
      <c r="DK88" s="113">
        <f t="shared" si="239"/>
        <v>1.7790613518632641</v>
      </c>
      <c r="DL88" s="113">
        <f t="shared" si="240"/>
        <v>84.98483268415913</v>
      </c>
      <c r="DM88" s="113">
        <f t="shared" si="241"/>
        <v>12.639245348925174</v>
      </c>
      <c r="DN88" s="113"/>
      <c r="DO88" s="113">
        <f t="shared" si="242"/>
        <v>0.59686061505243715</v>
      </c>
      <c r="DP88" s="113">
        <f t="shared" si="243"/>
        <v>2.3759219669157012</v>
      </c>
      <c r="DQ88" s="113">
        <f t="shared" si="244"/>
        <v>83.79111145405426</v>
      </c>
      <c r="DR88" s="113">
        <f t="shared" si="245"/>
        <v>13.236105963977611</v>
      </c>
    </row>
    <row r="89" spans="1:122" x14ac:dyDescent="0.25">
      <c r="A89" s="78">
        <f t="shared" si="249"/>
        <v>70</v>
      </c>
      <c r="B89" s="82" t="str">
        <f t="shared" si="250"/>
        <v>70 semi Elements</v>
      </c>
      <c r="C89" s="2" t="s">
        <v>0</v>
      </c>
      <c r="D89" s="3" t="s">
        <v>1</v>
      </c>
      <c r="E89" s="2" t="s">
        <v>2</v>
      </c>
      <c r="F89" s="80" t="str">
        <f t="shared" si="246"/>
        <v>70 Quant Elements</v>
      </c>
      <c r="G89" s="2" t="s">
        <v>0</v>
      </c>
      <c r="H89" s="3" t="s">
        <v>1</v>
      </c>
      <c r="I89" s="2" t="s">
        <v>2</v>
      </c>
      <c r="K89" s="62">
        <v>390</v>
      </c>
      <c r="L89" s="62">
        <v>41.24</v>
      </c>
      <c r="M89"/>
      <c r="N89" s="62">
        <v>1.5720000000000001</v>
      </c>
      <c r="O89" s="62">
        <v>11.57</v>
      </c>
      <c r="P89" s="62">
        <v>0.17019999999999999</v>
      </c>
      <c r="Q89" s="62">
        <v>43.33</v>
      </c>
      <c r="R89" s="62">
        <v>0.98699999999999999</v>
      </c>
      <c r="S89" s="62">
        <v>0.14030000000000001</v>
      </c>
      <c r="T89"/>
      <c r="U89"/>
      <c r="V89" s="62">
        <v>0.49880000000000002</v>
      </c>
      <c r="W89" s="62">
        <v>0.4899</v>
      </c>
      <c r="X89" s="62">
        <v>9</v>
      </c>
      <c r="Y89" s="62">
        <f t="shared" si="156"/>
        <v>99.998200000000011</v>
      </c>
      <c r="AA89" s="62">
        <f t="shared" si="157"/>
        <v>41.240742333361993</v>
      </c>
      <c r="AB89" s="62">
        <f t="shared" si="158"/>
        <v>0</v>
      </c>
      <c r="AC89" s="62">
        <f t="shared" si="159"/>
        <v>1.5720282965093371</v>
      </c>
      <c r="AD89" s="62">
        <f t="shared" si="160"/>
        <v>11.570208263748746</v>
      </c>
      <c r="AE89" s="62">
        <f t="shared" si="161"/>
        <v>0.17020306365514576</v>
      </c>
      <c r="AF89" s="62">
        <f t="shared" si="162"/>
        <v>43.330779954039166</v>
      </c>
      <c r="AG89" s="62">
        <f t="shared" si="163"/>
        <v>0.98701776631979365</v>
      </c>
      <c r="AH89" s="62">
        <f t="shared" si="164"/>
        <v>0.14030252544545802</v>
      </c>
      <c r="AI89" s="62">
        <f t="shared" si="165"/>
        <v>0</v>
      </c>
      <c r="AJ89" s="62">
        <f t="shared" si="166"/>
        <v>0</v>
      </c>
      <c r="AK89" s="62">
        <f t="shared" si="167"/>
        <v>0.4988089785616141</v>
      </c>
      <c r="AL89" s="62">
        <f t="shared" si="168"/>
        <v>0.4899088183587304</v>
      </c>
      <c r="AM89" s="62">
        <f t="shared" si="169"/>
        <v>99.999999999999986</v>
      </c>
      <c r="AO89" s="62">
        <f t="shared" si="170"/>
        <v>0.68637334331966371</v>
      </c>
      <c r="AP89" s="62">
        <f t="shared" si="171"/>
        <v>0</v>
      </c>
      <c r="AQ89" s="62">
        <f t="shared" si="172"/>
        <v>1.5418088431829513E-2</v>
      </c>
      <c r="AR89" s="62">
        <f t="shared" si="173"/>
        <v>0.14489928946460548</v>
      </c>
      <c r="AS89" s="62">
        <f t="shared" si="174"/>
        <v>2.3992537870756382E-3</v>
      </c>
      <c r="AT89" s="62">
        <f t="shared" si="175"/>
        <v>1.0750880785730383</v>
      </c>
      <c r="AU89" s="62">
        <f t="shared" si="176"/>
        <v>1.7600174149782342E-2</v>
      </c>
      <c r="AV89" s="62">
        <f t="shared" si="177"/>
        <v>4.5273483525478551E-3</v>
      </c>
      <c r="AW89" s="62">
        <f t="shared" si="178"/>
        <v>0</v>
      </c>
      <c r="AX89" s="62">
        <f t="shared" si="179"/>
        <v>0</v>
      </c>
      <c r="AY89" s="62">
        <f t="shared" si="180"/>
        <v>6.5632760337054489E-3</v>
      </c>
      <c r="AZ89" s="62">
        <f t="shared" si="181"/>
        <v>6.5592290582237303E-3</v>
      </c>
      <c r="BB89" s="62">
        <f t="shared" si="182"/>
        <v>0</v>
      </c>
      <c r="BC89" s="62">
        <f t="shared" si="183"/>
        <v>0.14489928946460548</v>
      </c>
      <c r="BD89" s="62">
        <f t="shared" si="184"/>
        <v>4.5273483525478551E-3</v>
      </c>
      <c r="BE89" s="62">
        <f t="shared" si="185"/>
        <v>1.0890740079281657E-2</v>
      </c>
      <c r="BF89" s="62">
        <f t="shared" si="186"/>
        <v>5.4453700396408285E-3</v>
      </c>
      <c r="BG89" s="62">
        <f t="shared" si="187"/>
        <v>1.2154804110141514E-2</v>
      </c>
      <c r="BH89" s="62">
        <f t="shared" si="188"/>
        <v>1.2102318177145779</v>
      </c>
      <c r="BI89" s="62">
        <f t="shared" si="189"/>
        <v>0.6132813417421723</v>
      </c>
      <c r="BJ89" s="62">
        <f t="shared" si="190"/>
        <v>1.9733713311359269</v>
      </c>
      <c r="BK89" s="62">
        <f t="shared" si="191"/>
        <v>0.59695047597240558</v>
      </c>
      <c r="BL89" s="62">
        <f t="shared" si="192"/>
        <v>1.6330865769766723E-2</v>
      </c>
      <c r="BM89" s="62">
        <f t="shared" si="193"/>
        <v>0.63540886424450249</v>
      </c>
      <c r="BN89" s="62">
        <f t="shared" si="194"/>
        <v>0</v>
      </c>
      <c r="BO89" s="62">
        <f t="shared" si="195"/>
        <v>0.7125094733972348</v>
      </c>
      <c r="BP89" s="114">
        <f t="shared" si="196"/>
        <v>0.85698679166450442</v>
      </c>
      <c r="BQ89" s="114">
        <f t="shared" si="197"/>
        <v>1.9129106932736148</v>
      </c>
      <c r="BR89" s="114">
        <f t="shared" si="198"/>
        <v>93.947458017000798</v>
      </c>
      <c r="BS89" s="114">
        <f t="shared" si="199"/>
        <v>2.5701350246638484</v>
      </c>
      <c r="BU89" s="62">
        <f t="shared" si="200"/>
        <v>44.288153769367838</v>
      </c>
      <c r="BV89" s="62">
        <f t="shared" si="201"/>
        <v>0</v>
      </c>
      <c r="BW89" s="62">
        <f t="shared" si="202"/>
        <v>0.86670407987343756</v>
      </c>
      <c r="BX89" s="62">
        <f t="shared" si="203"/>
        <v>11.570208263748746</v>
      </c>
      <c r="BY89" s="62">
        <f t="shared" si="204"/>
        <v>0.17020306365514576</v>
      </c>
      <c r="BZ89" s="62">
        <f t="shared" si="205"/>
        <v>43.332999104383873</v>
      </c>
      <c r="CA89" s="62">
        <f t="shared" si="206"/>
        <v>0.98335396937144859</v>
      </c>
      <c r="CB89" s="62">
        <f t="shared" si="207"/>
        <v>0.14030252544545802</v>
      </c>
      <c r="CC89" s="62">
        <f t="shared" si="208"/>
        <v>0</v>
      </c>
      <c r="CD89" s="62">
        <f t="shared" si="209"/>
        <v>0</v>
      </c>
      <c r="CE89" s="62">
        <f t="shared" si="210"/>
        <v>0.40553979851637334</v>
      </c>
      <c r="CF89" s="62">
        <f t="shared" si="211"/>
        <v>0.35060667772019893</v>
      </c>
      <c r="CG89" s="62">
        <f t="shared" si="212"/>
        <v>99.999999999999986</v>
      </c>
      <c r="CI89" s="62">
        <f t="shared" si="213"/>
        <v>0.73709168293863425</v>
      </c>
      <c r="CJ89" s="62">
        <f t="shared" si="214"/>
        <v>0</v>
      </c>
      <c r="CK89" s="62">
        <f t="shared" si="215"/>
        <v>8.5004323251612161E-3</v>
      </c>
      <c r="CL89" s="62">
        <f t="shared" si="216"/>
        <v>0.14489928946460548</v>
      </c>
      <c r="CM89" s="62">
        <f t="shared" si="217"/>
        <v>2.3992537870756382E-3</v>
      </c>
      <c r="CN89" s="62">
        <f t="shared" si="218"/>
        <v>1.0751431383269288</v>
      </c>
      <c r="CO89" s="62">
        <f t="shared" si="219"/>
        <v>1.7534842535154218E-2</v>
      </c>
      <c r="CP89" s="62">
        <f t="shared" si="220"/>
        <v>4.5273483525478551E-3</v>
      </c>
      <c r="CQ89" s="62">
        <f t="shared" si="221"/>
        <v>0</v>
      </c>
      <c r="CR89" s="62">
        <f t="shared" si="222"/>
        <v>0</v>
      </c>
      <c r="CS89" s="62">
        <f t="shared" si="223"/>
        <v>5.3360499804785966E-3</v>
      </c>
      <c r="CT89" s="62">
        <f t="shared" si="224"/>
        <v>4.694158223593506E-3</v>
      </c>
      <c r="CV89" s="62">
        <f t="shared" si="225"/>
        <v>0</v>
      </c>
      <c r="CW89" s="62">
        <f t="shared" si="226"/>
        <v>0.14489928946460548</v>
      </c>
      <c r="CX89" s="62">
        <f t="shared" si="227"/>
        <v>4.5273483525478551E-3</v>
      </c>
      <c r="CY89" s="62">
        <f t="shared" si="228"/>
        <v>3.973083972613361E-3</v>
      </c>
      <c r="CZ89" s="62">
        <f t="shared" si="142"/>
        <v>1.9865419863066805E-3</v>
      </c>
      <c r="DA89" s="62">
        <f t="shared" si="229"/>
        <v>1.5548300548847538E-2</v>
      </c>
      <c r="DB89" s="62">
        <f t="shared" si="230"/>
        <v>1.2068933810297624</v>
      </c>
      <c r="DC89" s="62">
        <f t="shared" si="231"/>
        <v>0.65734335171298719</v>
      </c>
      <c r="DD89" s="62">
        <f t="shared" si="232"/>
        <v>1.8360167146814359</v>
      </c>
      <c r="DE89" s="62">
        <f t="shared" si="233"/>
        <v>0.54955002931677521</v>
      </c>
      <c r="DF89" s="62">
        <f t="shared" si="234"/>
        <v>0.10779332239621198</v>
      </c>
      <c r="DG89" s="62">
        <f t="shared" si="235"/>
        <v>0.67940554260068931</v>
      </c>
      <c r="DH89" s="62">
        <f t="shared" si="236"/>
        <v>0</v>
      </c>
      <c r="DI89" s="62">
        <f t="shared" si="237"/>
        <v>0.66636906364020321</v>
      </c>
      <c r="DJ89" s="113">
        <f t="shared" si="238"/>
        <v>0.29239413895600813</v>
      </c>
      <c r="DK89" s="113">
        <f t="shared" si="239"/>
        <v>2.2885154114772694</v>
      </c>
      <c r="DL89" s="113">
        <f t="shared" si="240"/>
        <v>80.886892269550586</v>
      </c>
      <c r="DM89" s="113">
        <f t="shared" si="241"/>
        <v>15.86582911637592</v>
      </c>
      <c r="DN89" s="113"/>
      <c r="DO89" s="113">
        <f t="shared" si="242"/>
        <v>0.29239413895600813</v>
      </c>
      <c r="DP89" s="113">
        <f t="shared" si="243"/>
        <v>2.5809095504332777</v>
      </c>
      <c r="DQ89" s="113">
        <f t="shared" si="244"/>
        <v>80.302103991638575</v>
      </c>
      <c r="DR89" s="113">
        <f t="shared" si="245"/>
        <v>16.158223255331929</v>
      </c>
    </row>
    <row r="90" spans="1:122" x14ac:dyDescent="0.25">
      <c r="A90" s="78">
        <f t="shared" si="249"/>
        <v>70</v>
      </c>
      <c r="B90" s="82" t="str">
        <f t="shared" si="250"/>
        <v>70 semi MgO</v>
      </c>
      <c r="C90" s="13" t="s">
        <v>3</v>
      </c>
      <c r="D90" s="5">
        <v>44.41</v>
      </c>
      <c r="E90" s="6">
        <f t="shared" ref="E90:E97" si="253">D90*(100-D$98)/100</f>
        <v>38.192599999999999</v>
      </c>
      <c r="F90" s="80" t="str">
        <f t="shared" si="246"/>
        <v>70 Quant SiO2</v>
      </c>
      <c r="G90" s="13" t="s">
        <v>5</v>
      </c>
      <c r="H90" s="5">
        <v>39.167000000000002</v>
      </c>
      <c r="I90" s="34">
        <f>H90*(100-H$100)/100</f>
        <v>33.683619999999998</v>
      </c>
      <c r="K90" s="62">
        <v>400</v>
      </c>
      <c r="L90" s="62">
        <v>41.28</v>
      </c>
      <c r="M90" s="62">
        <v>6.5329999999999999E-2</v>
      </c>
      <c r="N90" s="62">
        <v>1.6619999999999999</v>
      </c>
      <c r="O90" s="62">
        <v>11.11</v>
      </c>
      <c r="P90" s="62">
        <v>0.16089999999999999</v>
      </c>
      <c r="Q90" s="62">
        <v>43.54</v>
      </c>
      <c r="R90" s="62">
        <v>1.014</v>
      </c>
      <c r="S90" s="62">
        <v>0.13070000000000001</v>
      </c>
      <c r="T90"/>
      <c r="U90"/>
      <c r="V90" s="62">
        <v>0.59030000000000005</v>
      </c>
      <c r="W90" s="62">
        <v>0.45279999999999998</v>
      </c>
      <c r="X90" s="62">
        <v>8</v>
      </c>
      <c r="Y90" s="62">
        <f t="shared" si="156"/>
        <v>100.00603</v>
      </c>
      <c r="AA90" s="62">
        <f t="shared" si="157"/>
        <v>41.277510966088748</v>
      </c>
      <c r="AB90" s="62">
        <f t="shared" si="158"/>
        <v>6.532606083853143E-2</v>
      </c>
      <c r="AC90" s="62">
        <f t="shared" si="159"/>
        <v>1.6618997874428172</v>
      </c>
      <c r="AD90" s="62">
        <f t="shared" si="160"/>
        <v>11.109330107394525</v>
      </c>
      <c r="AE90" s="62">
        <f t="shared" si="161"/>
        <v>0.16089029831501162</v>
      </c>
      <c r="AF90" s="62">
        <f t="shared" si="162"/>
        <v>43.537374696305818</v>
      </c>
      <c r="AG90" s="62">
        <f t="shared" si="163"/>
        <v>1.0139388594867731</v>
      </c>
      <c r="AH90" s="62">
        <f t="shared" si="164"/>
        <v>0.13069211926520832</v>
      </c>
      <c r="AI90" s="62">
        <f t="shared" si="165"/>
        <v>0</v>
      </c>
      <c r="AJ90" s="62">
        <f t="shared" si="166"/>
        <v>0</v>
      </c>
      <c r="AK90" s="62">
        <f t="shared" si="167"/>
        <v>0.59026440705625449</v>
      </c>
      <c r="AL90" s="62">
        <f t="shared" si="168"/>
        <v>0.45277269780632229</v>
      </c>
      <c r="AM90" s="62">
        <f t="shared" si="169"/>
        <v>100.00000000000001</v>
      </c>
      <c r="AO90" s="62">
        <f t="shared" si="170"/>
        <v>0.68698528694497374</v>
      </c>
      <c r="AP90" s="62">
        <f t="shared" si="171"/>
        <v>8.1790485587243558E-4</v>
      </c>
      <c r="AQ90" s="62">
        <f t="shared" si="172"/>
        <v>1.6299527142436418E-2</v>
      </c>
      <c r="AR90" s="62">
        <f t="shared" si="173"/>
        <v>0.13912749038690703</v>
      </c>
      <c r="AS90" s="62">
        <f t="shared" si="174"/>
        <v>2.2679771400480916E-3</v>
      </c>
      <c r="AT90" s="62">
        <f t="shared" si="175"/>
        <v>1.0802139393293491</v>
      </c>
      <c r="AU90" s="62">
        <f t="shared" si="176"/>
        <v>1.8080222173444599E-2</v>
      </c>
      <c r="AV90" s="62">
        <f t="shared" si="177"/>
        <v>4.2172352134626761E-3</v>
      </c>
      <c r="AW90" s="62">
        <f t="shared" si="178"/>
        <v>0</v>
      </c>
      <c r="AX90" s="62">
        <f t="shared" si="179"/>
        <v>0</v>
      </c>
      <c r="AY90" s="62">
        <f t="shared" si="180"/>
        <v>7.766636934950717E-3</v>
      </c>
      <c r="AZ90" s="62">
        <f t="shared" si="181"/>
        <v>6.0620256768820768E-3</v>
      </c>
      <c r="BB90" s="62">
        <f t="shared" si="182"/>
        <v>8.1790485587243558E-4</v>
      </c>
      <c r="BC90" s="62">
        <f t="shared" si="183"/>
        <v>0.13830958553103459</v>
      </c>
      <c r="BD90" s="62">
        <f t="shared" si="184"/>
        <v>4.2172352134626761E-3</v>
      </c>
      <c r="BE90" s="62">
        <f t="shared" si="185"/>
        <v>1.2082291928973742E-2</v>
      </c>
      <c r="BF90" s="62">
        <f t="shared" si="186"/>
        <v>6.0411459644868709E-3</v>
      </c>
      <c r="BG90" s="62">
        <f t="shared" si="187"/>
        <v>1.2039076208957729E-2</v>
      </c>
      <c r="BH90" s="62">
        <f t="shared" si="188"/>
        <v>1.2087524257914739</v>
      </c>
      <c r="BI90" s="62">
        <f t="shared" si="189"/>
        <v>0.61409498453978117</v>
      </c>
      <c r="BJ90" s="62">
        <f t="shared" si="190"/>
        <v>1.9683476599264926</v>
      </c>
      <c r="BK90" s="62">
        <f t="shared" si="191"/>
        <v>0.59465744125169273</v>
      </c>
      <c r="BL90" s="62">
        <f t="shared" si="192"/>
        <v>1.9437543288088444E-2</v>
      </c>
      <c r="BM90" s="62">
        <f t="shared" si="193"/>
        <v>0.63721034678256094</v>
      </c>
      <c r="BN90" s="62">
        <f t="shared" si="194"/>
        <v>0.12835712100442934</v>
      </c>
      <c r="BO90" s="62">
        <f t="shared" si="195"/>
        <v>0.66182779905514433</v>
      </c>
      <c r="BP90" s="114">
        <f t="shared" si="196"/>
        <v>0.94806149884259927</v>
      </c>
      <c r="BQ90" s="114">
        <f t="shared" si="197"/>
        <v>1.8893409797480727</v>
      </c>
      <c r="BR90" s="114">
        <f t="shared" si="198"/>
        <v>93.322000223987445</v>
      </c>
      <c r="BS90" s="114">
        <f t="shared" si="199"/>
        <v>3.0504123773622953</v>
      </c>
      <c r="BU90" s="62">
        <f t="shared" si="200"/>
        <v>44.332423203170848</v>
      </c>
      <c r="BV90" s="62">
        <f t="shared" si="201"/>
        <v>6.532606083853143E-2</v>
      </c>
      <c r="BW90" s="62">
        <f t="shared" si="202"/>
        <v>0.95080582108898826</v>
      </c>
      <c r="BX90" s="62">
        <f t="shared" si="203"/>
        <v>11.109330107394525</v>
      </c>
      <c r="BY90" s="62">
        <f t="shared" si="204"/>
        <v>0.16089029831501162</v>
      </c>
      <c r="BZ90" s="62">
        <f t="shared" si="205"/>
        <v>43.538044386083527</v>
      </c>
      <c r="CA90" s="62">
        <f t="shared" si="206"/>
        <v>1.0093705138080176</v>
      </c>
      <c r="CB90" s="62">
        <f t="shared" si="207"/>
        <v>0.13069211926520832</v>
      </c>
      <c r="CC90" s="62">
        <f t="shared" si="208"/>
        <v>0</v>
      </c>
      <c r="CD90" s="62">
        <f t="shared" si="209"/>
        <v>0</v>
      </c>
      <c r="CE90" s="62">
        <f t="shared" si="210"/>
        <v>0.47927116496875238</v>
      </c>
      <c r="CF90" s="62">
        <f t="shared" si="211"/>
        <v>0.32155880422410527</v>
      </c>
      <c r="CG90" s="62">
        <f t="shared" si="212"/>
        <v>100.00000000000001</v>
      </c>
      <c r="CI90" s="62">
        <f t="shared" si="213"/>
        <v>0.73782846306350747</v>
      </c>
      <c r="CJ90" s="62">
        <f t="shared" si="214"/>
        <v>8.1790485587243558E-4</v>
      </c>
      <c r="CK90" s="62">
        <f t="shared" si="215"/>
        <v>9.3252826705471584E-3</v>
      </c>
      <c r="CL90" s="62">
        <f t="shared" si="216"/>
        <v>0.13912749038690703</v>
      </c>
      <c r="CM90" s="62">
        <f t="shared" si="217"/>
        <v>2.2679771400480916E-3</v>
      </c>
      <c r="CN90" s="62">
        <f t="shared" si="218"/>
        <v>1.0802305551275673</v>
      </c>
      <c r="CO90" s="62">
        <f t="shared" si="219"/>
        <v>1.7998760945221428E-2</v>
      </c>
      <c r="CP90" s="62">
        <f t="shared" si="220"/>
        <v>4.2172352134626761E-3</v>
      </c>
      <c r="CQ90" s="62">
        <f t="shared" si="221"/>
        <v>0</v>
      </c>
      <c r="CR90" s="62">
        <f t="shared" si="222"/>
        <v>0</v>
      </c>
      <c r="CS90" s="62">
        <f t="shared" si="223"/>
        <v>6.3061995390625318E-3</v>
      </c>
      <c r="CT90" s="62">
        <f t="shared" si="224"/>
        <v>4.3052457387080635E-3</v>
      </c>
      <c r="CV90" s="62">
        <f t="shared" si="225"/>
        <v>8.1790485587243558E-4</v>
      </c>
      <c r="CW90" s="62">
        <f t="shared" si="226"/>
        <v>0.13830958553103459</v>
      </c>
      <c r="CX90" s="62">
        <f t="shared" si="227"/>
        <v>4.2172352134626761E-3</v>
      </c>
      <c r="CY90" s="62">
        <f t="shared" si="228"/>
        <v>5.1080474570844824E-3</v>
      </c>
      <c r="CZ90" s="62">
        <f t="shared" si="142"/>
        <v>2.5540237285422412E-3</v>
      </c>
      <c r="DA90" s="62">
        <f t="shared" si="229"/>
        <v>1.5444737216679187E-2</v>
      </c>
      <c r="DB90" s="62">
        <f t="shared" si="230"/>
        <v>1.2053633805819706</v>
      </c>
      <c r="DC90" s="62">
        <f t="shared" si="231"/>
        <v>0.65828976109931836</v>
      </c>
      <c r="DD90" s="62">
        <f t="shared" si="232"/>
        <v>1.831052906806663</v>
      </c>
      <c r="DE90" s="62">
        <f t="shared" si="233"/>
        <v>0.54707361948265232</v>
      </c>
      <c r="DF90" s="62">
        <f t="shared" si="234"/>
        <v>0.11121614161666604</v>
      </c>
      <c r="DG90" s="62">
        <f t="shared" si="235"/>
        <v>0.68132366211387485</v>
      </c>
      <c r="DH90" s="62">
        <f t="shared" si="236"/>
        <v>0.12004644801778995</v>
      </c>
      <c r="DI90" s="62">
        <f t="shared" si="237"/>
        <v>0.61897677241654603</v>
      </c>
      <c r="DJ90" s="113">
        <f t="shared" si="238"/>
        <v>0.37486203262310414</v>
      </c>
      <c r="DK90" s="113">
        <f t="shared" si="239"/>
        <v>2.266872277525243</v>
      </c>
      <c r="DL90" s="113">
        <f t="shared" si="240"/>
        <v>80.295702307667057</v>
      </c>
      <c r="DM90" s="113">
        <f t="shared" si="241"/>
        <v>16.323540161750266</v>
      </c>
      <c r="DN90" s="113"/>
      <c r="DO90" s="113">
        <f t="shared" si="242"/>
        <v>0.37486203262310414</v>
      </c>
      <c r="DP90" s="113">
        <f t="shared" si="243"/>
        <v>2.641734310148347</v>
      </c>
      <c r="DQ90" s="113">
        <f t="shared" si="244"/>
        <v>79.545978242420844</v>
      </c>
      <c r="DR90" s="113">
        <f t="shared" si="245"/>
        <v>16.698402194373369</v>
      </c>
    </row>
    <row r="91" spans="1:122" x14ac:dyDescent="0.25">
      <c r="A91" s="78">
        <f t="shared" si="249"/>
        <v>70</v>
      </c>
      <c r="B91" s="82" t="str">
        <f t="shared" si="250"/>
        <v>70 semi Al2O3</v>
      </c>
      <c r="C91" s="13" t="s">
        <v>4</v>
      </c>
      <c r="D91" s="5">
        <v>1.115</v>
      </c>
      <c r="E91" s="6">
        <f t="shared" si="253"/>
        <v>0.95889999999999997</v>
      </c>
      <c r="F91" s="80" t="str">
        <f t="shared" si="246"/>
        <v>70 Quant TiO2</v>
      </c>
      <c r="G91" s="13" t="s">
        <v>7</v>
      </c>
      <c r="H91" s="5">
        <v>0.01</v>
      </c>
      <c r="I91" s="34">
        <f t="shared" ref="I91:I99" si="254">H91*(100-H$100)/100</f>
        <v>8.6E-3</v>
      </c>
    </row>
    <row r="92" spans="1:122" x14ac:dyDescent="0.25">
      <c r="A92" s="78">
        <f t="shared" si="249"/>
        <v>70</v>
      </c>
      <c r="B92" s="82" t="str">
        <f t="shared" si="250"/>
        <v>70 semi SiO2</v>
      </c>
      <c r="C92" s="13" t="s">
        <v>5</v>
      </c>
      <c r="D92" s="5">
        <v>36.270000000000003</v>
      </c>
      <c r="E92" s="6">
        <f t="shared" si="253"/>
        <v>31.192200000000003</v>
      </c>
      <c r="F92" s="80" t="str">
        <f t="shared" si="246"/>
        <v>70 Quant Al2O3</v>
      </c>
      <c r="G92" s="13" t="s">
        <v>4</v>
      </c>
      <c r="H92" s="5">
        <v>0.22900000000000001</v>
      </c>
      <c r="I92" s="34">
        <f t="shared" si="254"/>
        <v>0.19694</v>
      </c>
      <c r="J92" s="16"/>
    </row>
    <row r="93" spans="1:122" x14ac:dyDescent="0.25">
      <c r="A93" s="78">
        <f t="shared" si="249"/>
        <v>70</v>
      </c>
      <c r="B93" s="82" t="str">
        <f t="shared" si="250"/>
        <v>70 semi CaO</v>
      </c>
      <c r="C93" s="13" t="s">
        <v>6</v>
      </c>
      <c r="D93" s="5">
        <v>0.18709999999999999</v>
      </c>
      <c r="E93" s="6">
        <f t="shared" si="253"/>
        <v>0.16090599999999999</v>
      </c>
      <c r="F93" s="80" t="str">
        <f t="shared" si="246"/>
        <v>70 Quant Fe2O3</v>
      </c>
      <c r="G93" s="13" t="s">
        <v>10</v>
      </c>
      <c r="H93" s="5">
        <v>14.878</v>
      </c>
      <c r="I93" s="34">
        <f t="shared" si="254"/>
        <v>12.79508</v>
      </c>
    </row>
    <row r="94" spans="1:122" x14ac:dyDescent="0.25">
      <c r="A94" s="78">
        <f t="shared" si="249"/>
        <v>70</v>
      </c>
      <c r="B94" s="82" t="str">
        <f t="shared" si="250"/>
        <v>70 semi Cr2O3</v>
      </c>
      <c r="C94" s="13" t="s">
        <v>8</v>
      </c>
      <c r="D94" s="5">
        <v>0.5091</v>
      </c>
      <c r="E94" s="6">
        <f t="shared" si="253"/>
        <v>0.43782600000000005</v>
      </c>
      <c r="F94" s="80" t="str">
        <f t="shared" si="246"/>
        <v>70 Quant MnO</v>
      </c>
      <c r="G94" s="13" t="s">
        <v>9</v>
      </c>
      <c r="H94" s="5">
        <v>0.19500000000000001</v>
      </c>
      <c r="I94" s="34">
        <f t="shared" si="254"/>
        <v>0.16769999999999999</v>
      </c>
    </row>
    <row r="95" spans="1:122" x14ac:dyDescent="0.25">
      <c r="A95" s="78">
        <f t="shared" si="249"/>
        <v>70</v>
      </c>
      <c r="B95" s="82" t="str">
        <f t="shared" si="250"/>
        <v>70 semi MnO</v>
      </c>
      <c r="C95" s="13" t="s">
        <v>9</v>
      </c>
      <c r="D95" s="5">
        <v>0.1905</v>
      </c>
      <c r="E95" s="6">
        <f t="shared" si="253"/>
        <v>0.16383</v>
      </c>
      <c r="F95" s="80" t="str">
        <f t="shared" si="246"/>
        <v>70 Quant MgO</v>
      </c>
      <c r="G95" s="13" t="s">
        <v>3</v>
      </c>
      <c r="H95" s="5">
        <v>45.408999999999999</v>
      </c>
      <c r="I95" s="34">
        <f t="shared" si="254"/>
        <v>39.051740000000002</v>
      </c>
    </row>
    <row r="96" spans="1:122" x14ac:dyDescent="0.25">
      <c r="A96" s="78">
        <f t="shared" si="249"/>
        <v>70</v>
      </c>
      <c r="B96" s="82" t="str">
        <f t="shared" si="250"/>
        <v>70 semi Fe2O3</v>
      </c>
      <c r="C96" s="13" t="s">
        <v>10</v>
      </c>
      <c r="D96" s="5">
        <v>16.989999999999998</v>
      </c>
      <c r="E96" s="6">
        <f t="shared" si="253"/>
        <v>14.611399999999998</v>
      </c>
      <c r="F96" s="80" t="str">
        <f t="shared" si="246"/>
        <v>70 Quant CaO</v>
      </c>
      <c r="G96" s="32" t="s">
        <v>6</v>
      </c>
      <c r="H96" s="5">
        <v>0.182</v>
      </c>
      <c r="I96" s="34">
        <f t="shared" si="254"/>
        <v>0.15651999999999999</v>
      </c>
    </row>
    <row r="97" spans="1:9" x14ac:dyDescent="0.25">
      <c r="A97" s="78">
        <f t="shared" si="249"/>
        <v>70</v>
      </c>
      <c r="B97" s="82" t="str">
        <f t="shared" si="250"/>
        <v>70 semi NiO</v>
      </c>
      <c r="C97" s="13" t="s">
        <v>11</v>
      </c>
      <c r="D97" s="5">
        <v>0.32769999999999999</v>
      </c>
      <c r="E97" s="6">
        <f t="shared" si="253"/>
        <v>0.28182199999999996</v>
      </c>
      <c r="F97" s="80" t="str">
        <f t="shared" si="246"/>
        <v>70 Quant Na2O</v>
      </c>
      <c r="G97" s="13" t="s">
        <v>26</v>
      </c>
      <c r="H97" s="5">
        <v>-0.08</v>
      </c>
      <c r="I97" s="34">
        <f t="shared" si="254"/>
        <v>-6.88E-2</v>
      </c>
    </row>
    <row r="98" spans="1:9" x14ac:dyDescent="0.25">
      <c r="A98" s="78">
        <f t="shared" si="249"/>
        <v>70</v>
      </c>
      <c r="B98" s="82" t="str">
        <f t="shared" si="250"/>
        <v>70 semi LOI</v>
      </c>
      <c r="C98" s="4" t="s">
        <v>12</v>
      </c>
      <c r="D98" s="5">
        <v>14</v>
      </c>
      <c r="E98" s="5"/>
      <c r="F98" s="80" t="str">
        <f t="shared" si="246"/>
        <v>70 Quant K2O</v>
      </c>
      <c r="G98" s="13" t="s">
        <v>13</v>
      </c>
      <c r="H98" s="5">
        <v>4.0000000000000001E-3</v>
      </c>
      <c r="I98" s="35">
        <f t="shared" si="254"/>
        <v>3.4400000000000003E-3</v>
      </c>
    </row>
    <row r="99" spans="1:9" x14ac:dyDescent="0.25">
      <c r="A99" s="78">
        <f t="shared" si="249"/>
        <v>70</v>
      </c>
      <c r="B99" s="82" t="str">
        <f t="shared" si="250"/>
        <v xml:space="preserve">70 semi </v>
      </c>
      <c r="F99" s="80" t="str">
        <f t="shared" si="246"/>
        <v>70 Quant P2O5</v>
      </c>
      <c r="G99" s="13" t="s">
        <v>35</v>
      </c>
      <c r="H99" s="5">
        <v>6.0000000000000001E-3</v>
      </c>
      <c r="I99" s="34">
        <f t="shared" si="254"/>
        <v>5.1600000000000005E-3</v>
      </c>
    </row>
    <row r="100" spans="1:9" x14ac:dyDescent="0.25">
      <c r="A100" s="78">
        <f t="shared" si="249"/>
        <v>70</v>
      </c>
      <c r="B100" s="82" t="str">
        <f t="shared" si="250"/>
        <v xml:space="preserve">70 semi </v>
      </c>
      <c r="F100" s="80" t="str">
        <f t="shared" si="246"/>
        <v>70 Quant LOI</v>
      </c>
      <c r="G100" s="4" t="s">
        <v>12</v>
      </c>
      <c r="H100" s="5">
        <v>14</v>
      </c>
      <c r="I100" s="23"/>
    </row>
    <row r="101" spans="1:9" x14ac:dyDescent="0.25">
      <c r="A101" s="78">
        <f t="shared" si="249"/>
        <v>70</v>
      </c>
      <c r="B101" s="82" t="str">
        <f t="shared" si="250"/>
        <v xml:space="preserve">70 semi </v>
      </c>
      <c r="F101" s="80" t="str">
        <f t="shared" si="246"/>
        <v xml:space="preserve">70 Quant </v>
      </c>
    </row>
    <row r="102" spans="1:9" x14ac:dyDescent="0.25">
      <c r="A102" s="78">
        <f t="shared" si="249"/>
        <v>70</v>
      </c>
      <c r="B102" s="82" t="str">
        <f t="shared" si="250"/>
        <v xml:space="preserve">70 semi </v>
      </c>
      <c r="F102" s="80" t="str">
        <f t="shared" si="246"/>
        <v xml:space="preserve">70 Quant </v>
      </c>
    </row>
    <row r="103" spans="1:9" x14ac:dyDescent="0.25">
      <c r="A103" s="78">
        <v>80</v>
      </c>
      <c r="B103" s="82" t="str">
        <f t="shared" si="250"/>
        <v>80 semi Simi-Quantification of sample: CMIB 8A 80</v>
      </c>
      <c r="C103" s="52" t="s">
        <v>100</v>
      </c>
      <c r="D103" s="52"/>
      <c r="E103" s="52"/>
      <c r="F103" s="80" t="str">
        <f t="shared" si="246"/>
        <v>80 Quant Quantification of sample: CMIB 8A 80</v>
      </c>
      <c r="G103" s="52" t="s">
        <v>228</v>
      </c>
      <c r="H103" s="52"/>
      <c r="I103" s="52"/>
    </row>
    <row r="104" spans="1:9" x14ac:dyDescent="0.25">
      <c r="A104" s="78">
        <f t="shared" si="249"/>
        <v>80</v>
      </c>
      <c r="B104" s="82" t="str">
        <f t="shared" si="250"/>
        <v>80 semi Elements</v>
      </c>
      <c r="C104" s="2" t="s">
        <v>0</v>
      </c>
      <c r="D104" s="3" t="s">
        <v>1</v>
      </c>
      <c r="E104" s="2" t="s">
        <v>2</v>
      </c>
      <c r="F104" s="80" t="str">
        <f t="shared" si="246"/>
        <v>80 Quant Elements</v>
      </c>
      <c r="G104" s="2" t="s">
        <v>0</v>
      </c>
      <c r="H104" s="3" t="s">
        <v>1</v>
      </c>
      <c r="I104" s="2" t="s">
        <v>2</v>
      </c>
    </row>
    <row r="105" spans="1:9" x14ac:dyDescent="0.25">
      <c r="A105" s="78">
        <f t="shared" si="249"/>
        <v>80</v>
      </c>
      <c r="B105" s="82" t="str">
        <f t="shared" si="250"/>
        <v>80 semi MgO</v>
      </c>
      <c r="C105" s="13" t="s">
        <v>3</v>
      </c>
      <c r="D105" s="5">
        <v>27.59</v>
      </c>
      <c r="E105" s="6">
        <f t="shared" ref="E105:E113" si="255">D105*(100-D$114)/100</f>
        <v>25.1069</v>
      </c>
      <c r="F105" s="80" t="str">
        <f t="shared" si="246"/>
        <v>80 Quant SiO2</v>
      </c>
      <c r="G105" s="13" t="s">
        <v>5</v>
      </c>
      <c r="H105" s="5">
        <v>42.558</v>
      </c>
      <c r="I105" s="6">
        <f t="shared" ref="I105:I114" si="256">H105*(100-H$115)/100</f>
        <v>38.727779999999996</v>
      </c>
    </row>
    <row r="106" spans="1:9" x14ac:dyDescent="0.25">
      <c r="A106" s="78">
        <f t="shared" si="249"/>
        <v>80</v>
      </c>
      <c r="B106" s="82" t="str">
        <f t="shared" si="250"/>
        <v>80 semi Al2O3</v>
      </c>
      <c r="C106" s="13" t="s">
        <v>4</v>
      </c>
      <c r="D106" s="5">
        <v>14.13</v>
      </c>
      <c r="E106" s="6">
        <f t="shared" si="255"/>
        <v>12.858300000000002</v>
      </c>
      <c r="F106" s="80" t="str">
        <f t="shared" si="246"/>
        <v>80 Quant TiO2</v>
      </c>
      <c r="G106" s="13" t="s">
        <v>7</v>
      </c>
      <c r="H106" s="5">
        <v>8.2000000000000003E-2</v>
      </c>
      <c r="I106" s="6">
        <f t="shared" si="256"/>
        <v>7.4620000000000006E-2</v>
      </c>
    </row>
    <row r="107" spans="1:9" x14ac:dyDescent="0.25">
      <c r="A107" s="78">
        <f t="shared" si="249"/>
        <v>80</v>
      </c>
      <c r="B107" s="82" t="str">
        <f t="shared" si="250"/>
        <v>80 semi SiO2</v>
      </c>
      <c r="C107" s="13" t="s">
        <v>5</v>
      </c>
      <c r="D107" s="5">
        <v>39.369999999999997</v>
      </c>
      <c r="E107" s="6">
        <f t="shared" si="255"/>
        <v>35.826699999999995</v>
      </c>
      <c r="F107" s="80" t="str">
        <f t="shared" si="246"/>
        <v>80 Quant Al2O3</v>
      </c>
      <c r="G107" s="13" t="s">
        <v>4</v>
      </c>
      <c r="H107" s="5">
        <v>12.42</v>
      </c>
      <c r="I107" s="6">
        <f t="shared" si="256"/>
        <v>11.302200000000001</v>
      </c>
    </row>
    <row r="108" spans="1:9" x14ac:dyDescent="0.25">
      <c r="A108" s="78">
        <f t="shared" si="249"/>
        <v>80</v>
      </c>
      <c r="B108" s="82" t="str">
        <f t="shared" si="250"/>
        <v>80 semi CaO</v>
      </c>
      <c r="C108" s="13" t="s">
        <v>6</v>
      </c>
      <c r="D108" s="5">
        <v>11.45</v>
      </c>
      <c r="E108" s="6">
        <f t="shared" si="255"/>
        <v>10.419500000000001</v>
      </c>
      <c r="F108" s="80" t="str">
        <f t="shared" si="246"/>
        <v>80 Quant Fe2O3</v>
      </c>
      <c r="G108" s="13" t="s">
        <v>10</v>
      </c>
      <c r="H108" s="5">
        <v>5.7759999999999998</v>
      </c>
      <c r="I108" s="6">
        <f t="shared" si="256"/>
        <v>5.2561599999999995</v>
      </c>
    </row>
    <row r="109" spans="1:9" x14ac:dyDescent="0.25">
      <c r="A109" s="78">
        <f t="shared" si="249"/>
        <v>80</v>
      </c>
      <c r="B109" s="82" t="str">
        <f t="shared" si="250"/>
        <v>80 semi TiO2</v>
      </c>
      <c r="C109" s="13" t="s">
        <v>7</v>
      </c>
      <c r="D109" s="5">
        <v>9.98E-2</v>
      </c>
      <c r="E109" s="6">
        <f t="shared" si="255"/>
        <v>9.0817999999999996E-2</v>
      </c>
      <c r="F109" s="80" t="str">
        <f t="shared" si="246"/>
        <v>80 Quant MnO</v>
      </c>
      <c r="G109" s="13" t="s">
        <v>9</v>
      </c>
      <c r="H109" s="5">
        <v>4.9000000000000002E-2</v>
      </c>
      <c r="I109" s="6">
        <f t="shared" si="256"/>
        <v>4.4590000000000005E-2</v>
      </c>
    </row>
    <row r="110" spans="1:9" x14ac:dyDescent="0.25">
      <c r="A110" s="78">
        <f t="shared" si="249"/>
        <v>80</v>
      </c>
      <c r="B110" s="82" t="str">
        <f t="shared" si="250"/>
        <v>80 semi Cr2O3</v>
      </c>
      <c r="C110" s="13" t="s">
        <v>8</v>
      </c>
      <c r="D110" s="5">
        <v>0.30919999999999997</v>
      </c>
      <c r="E110" s="6">
        <f t="shared" si="255"/>
        <v>0.28137199999999996</v>
      </c>
      <c r="F110" s="80" t="str">
        <f t="shared" si="246"/>
        <v>80 Quant MgO</v>
      </c>
      <c r="G110" s="13" t="s">
        <v>3</v>
      </c>
      <c r="H110" s="5">
        <v>28.207000000000001</v>
      </c>
      <c r="I110" s="6">
        <f t="shared" si="256"/>
        <v>25.668369999999999</v>
      </c>
    </row>
    <row r="111" spans="1:9" x14ac:dyDescent="0.25">
      <c r="A111" s="78">
        <f t="shared" si="249"/>
        <v>80</v>
      </c>
      <c r="B111" s="82" t="str">
        <f t="shared" si="250"/>
        <v>80 semi MnO</v>
      </c>
      <c r="C111" s="13" t="s">
        <v>9</v>
      </c>
      <c r="D111" s="5">
        <v>4.3839999999999997E-2</v>
      </c>
      <c r="E111" s="6">
        <f t="shared" si="255"/>
        <v>3.9894399999999997E-2</v>
      </c>
      <c r="F111" s="80" t="str">
        <f t="shared" si="246"/>
        <v>80 Quant CaO</v>
      </c>
      <c r="G111" s="13" t="s">
        <v>6</v>
      </c>
      <c r="H111" s="5">
        <v>10.845000000000001</v>
      </c>
      <c r="I111" s="6">
        <f t="shared" si="256"/>
        <v>9.8689500000000017</v>
      </c>
    </row>
    <row r="112" spans="1:9" x14ac:dyDescent="0.25">
      <c r="A112" s="78">
        <f t="shared" si="249"/>
        <v>80</v>
      </c>
      <c r="B112" s="82" t="str">
        <f t="shared" si="250"/>
        <v>80 semi Fe2O3</v>
      </c>
      <c r="C112" s="13" t="s">
        <v>10</v>
      </c>
      <c r="D112" s="5">
        <v>6.7709999999999999</v>
      </c>
      <c r="E112" s="6">
        <f t="shared" si="255"/>
        <v>6.1616099999999996</v>
      </c>
      <c r="F112" s="80" t="str">
        <f t="shared" si="246"/>
        <v>80 Quant Na2O</v>
      </c>
      <c r="G112" s="13" t="s">
        <v>26</v>
      </c>
      <c r="H112" s="5">
        <v>5.7000000000000002E-2</v>
      </c>
      <c r="I112" s="6">
        <f t="shared" si="256"/>
        <v>5.1869999999999999E-2</v>
      </c>
    </row>
    <row r="113" spans="1:10" x14ac:dyDescent="0.25">
      <c r="A113" s="78">
        <f t="shared" si="249"/>
        <v>80</v>
      </c>
      <c r="B113" s="82" t="str">
        <f t="shared" si="250"/>
        <v>80 semi NiO</v>
      </c>
      <c r="C113" s="13" t="s">
        <v>11</v>
      </c>
      <c r="D113" s="5">
        <v>0.23130000000000001</v>
      </c>
      <c r="E113" s="6">
        <f t="shared" si="255"/>
        <v>0.210483</v>
      </c>
      <c r="F113" s="80" t="str">
        <f t="shared" si="246"/>
        <v>80 Quant K2O</v>
      </c>
      <c r="G113" s="13" t="s">
        <v>13</v>
      </c>
      <c r="H113" s="5">
        <v>2E-3</v>
      </c>
      <c r="I113" s="10">
        <f t="shared" si="256"/>
        <v>1.82E-3</v>
      </c>
    </row>
    <row r="114" spans="1:10" x14ac:dyDescent="0.25">
      <c r="A114" s="78">
        <f t="shared" si="249"/>
        <v>80</v>
      </c>
      <c r="B114" s="82" t="str">
        <f t="shared" si="250"/>
        <v>80 semi LOI</v>
      </c>
      <c r="C114" s="4" t="s">
        <v>12</v>
      </c>
      <c r="D114" s="5">
        <v>9</v>
      </c>
      <c r="E114" s="13"/>
      <c r="F114" s="80" t="str">
        <f t="shared" si="246"/>
        <v>80 Quant P2O5</v>
      </c>
      <c r="G114" s="13" t="s">
        <v>35</v>
      </c>
      <c r="H114" s="5">
        <v>4.0000000000000001E-3</v>
      </c>
      <c r="I114" s="10">
        <f t="shared" si="256"/>
        <v>3.64E-3</v>
      </c>
    </row>
    <row r="115" spans="1:10" x14ac:dyDescent="0.25">
      <c r="A115" s="78">
        <f t="shared" si="249"/>
        <v>80</v>
      </c>
      <c r="B115" s="82" t="str">
        <f t="shared" si="250"/>
        <v xml:space="preserve">80 semi </v>
      </c>
      <c r="F115" s="80" t="str">
        <f t="shared" si="246"/>
        <v>80 Quant LOI</v>
      </c>
      <c r="G115" s="4" t="s">
        <v>12</v>
      </c>
      <c r="H115" s="5">
        <v>9</v>
      </c>
      <c r="I115" s="6"/>
    </row>
    <row r="116" spans="1:10" x14ac:dyDescent="0.25">
      <c r="A116" s="78">
        <f t="shared" si="249"/>
        <v>80</v>
      </c>
      <c r="B116" s="82" t="str">
        <f t="shared" si="250"/>
        <v xml:space="preserve">80 semi </v>
      </c>
      <c r="F116" s="80" t="str">
        <f t="shared" si="246"/>
        <v xml:space="preserve">80 Quant </v>
      </c>
    </row>
    <row r="117" spans="1:10" x14ac:dyDescent="0.25">
      <c r="A117" s="78">
        <v>90</v>
      </c>
      <c r="B117" s="82" t="str">
        <f t="shared" si="250"/>
        <v>90 semi Simi-Quantification of sample: CMIB 8A 90</v>
      </c>
      <c r="C117" s="52" t="s">
        <v>101</v>
      </c>
      <c r="D117" s="52"/>
      <c r="E117" s="52"/>
      <c r="F117" s="80" t="str">
        <f t="shared" si="246"/>
        <v>90 Quant Quantification of sample: CMIB 8A 90</v>
      </c>
      <c r="G117" s="52" t="s">
        <v>210</v>
      </c>
      <c r="H117" s="52"/>
      <c r="I117" s="52"/>
    </row>
    <row r="118" spans="1:10" x14ac:dyDescent="0.25">
      <c r="A118" s="78">
        <f t="shared" si="249"/>
        <v>90</v>
      </c>
      <c r="B118" s="82" t="str">
        <f t="shared" si="250"/>
        <v>90 semi Elements</v>
      </c>
      <c r="C118" s="2" t="s">
        <v>0</v>
      </c>
      <c r="D118" s="3" t="s">
        <v>1</v>
      </c>
      <c r="E118" s="2" t="s">
        <v>2</v>
      </c>
      <c r="F118" s="80" t="str">
        <f t="shared" si="246"/>
        <v>90 Quant Elements</v>
      </c>
      <c r="G118" s="2" t="s">
        <v>0</v>
      </c>
      <c r="H118" s="3" t="s">
        <v>1</v>
      </c>
      <c r="I118" s="2" t="s">
        <v>2</v>
      </c>
      <c r="J118" s="16"/>
    </row>
    <row r="119" spans="1:10" x14ac:dyDescent="0.25">
      <c r="A119" s="78">
        <f t="shared" si="249"/>
        <v>90</v>
      </c>
      <c r="B119" s="82" t="str">
        <f t="shared" si="250"/>
        <v>90 semi MgO</v>
      </c>
      <c r="C119" s="13" t="s">
        <v>3</v>
      </c>
      <c r="D119" s="5">
        <v>43.12</v>
      </c>
      <c r="E119" s="6">
        <f t="shared" ref="E119:E126" si="257">D119*(100-D$127)/100</f>
        <v>37.083199999999998</v>
      </c>
      <c r="F119" s="80" t="str">
        <f t="shared" si="246"/>
        <v>90 Quant SiO2</v>
      </c>
      <c r="G119" s="13" t="s">
        <v>5</v>
      </c>
      <c r="H119" s="5">
        <v>40.106999999999999</v>
      </c>
      <c r="I119" s="6">
        <f>H119*(100-H$129)/100</f>
        <v>34.492019999999997</v>
      </c>
    </row>
    <row r="120" spans="1:10" x14ac:dyDescent="0.25">
      <c r="A120" s="78">
        <f t="shared" si="249"/>
        <v>90</v>
      </c>
      <c r="B120" s="82" t="str">
        <f t="shared" si="250"/>
        <v>90 semi Al2O3</v>
      </c>
      <c r="C120" s="13" t="s">
        <v>4</v>
      </c>
      <c r="D120" s="5">
        <v>3.7949999999999999</v>
      </c>
      <c r="E120" s="6">
        <f t="shared" si="257"/>
        <v>3.2637</v>
      </c>
      <c r="F120" s="80" t="str">
        <f t="shared" si="246"/>
        <v>90 Quant TiO2</v>
      </c>
      <c r="G120" s="13" t="s">
        <v>7</v>
      </c>
      <c r="H120" s="5">
        <v>3.6999999999999998E-2</v>
      </c>
      <c r="I120" s="6">
        <f t="shared" ref="I120:I128" si="258">H120*(100-H$129)/100</f>
        <v>3.1820000000000001E-2</v>
      </c>
    </row>
    <row r="121" spans="1:10" x14ac:dyDescent="0.25">
      <c r="A121" s="78">
        <f t="shared" si="249"/>
        <v>90</v>
      </c>
      <c r="B121" s="82" t="str">
        <f t="shared" si="250"/>
        <v>90 semi SiO2</v>
      </c>
      <c r="C121" s="13" t="s">
        <v>5</v>
      </c>
      <c r="D121" s="5">
        <v>37.479999999999997</v>
      </c>
      <c r="E121" s="6">
        <f t="shared" si="257"/>
        <v>32.232799999999997</v>
      </c>
      <c r="F121" s="80" t="str">
        <f t="shared" si="246"/>
        <v>90 Quant Al2O3</v>
      </c>
      <c r="G121" s="32" t="s">
        <v>4</v>
      </c>
      <c r="H121" s="5">
        <v>2.8639999999999999</v>
      </c>
      <c r="I121" s="6">
        <f t="shared" si="258"/>
        <v>2.4630399999999999</v>
      </c>
    </row>
    <row r="122" spans="1:10" x14ac:dyDescent="0.25">
      <c r="A122" s="78">
        <f t="shared" si="249"/>
        <v>90</v>
      </c>
      <c r="B122" s="82" t="str">
        <f t="shared" si="250"/>
        <v>90 semi CaO</v>
      </c>
      <c r="C122" s="13" t="s">
        <v>6</v>
      </c>
      <c r="D122" s="5">
        <v>1.1579999999999999</v>
      </c>
      <c r="E122" s="6">
        <f t="shared" si="257"/>
        <v>0.99587999999999999</v>
      </c>
      <c r="F122" s="80" t="str">
        <f t="shared" si="246"/>
        <v>90 Quant Fe2O3</v>
      </c>
      <c r="G122" s="13" t="s">
        <v>10</v>
      </c>
      <c r="H122" s="5">
        <v>11.294</v>
      </c>
      <c r="I122" s="6">
        <f t="shared" si="258"/>
        <v>9.7128399999999999</v>
      </c>
    </row>
    <row r="123" spans="1:10" x14ac:dyDescent="0.25">
      <c r="A123" s="78">
        <f t="shared" si="249"/>
        <v>90</v>
      </c>
      <c r="B123" s="82" t="str">
        <f t="shared" si="250"/>
        <v>90 semi Cr2O3</v>
      </c>
      <c r="C123" s="13" t="s">
        <v>8</v>
      </c>
      <c r="D123" s="5">
        <v>0.81069999999999998</v>
      </c>
      <c r="E123" s="6">
        <f t="shared" si="257"/>
        <v>0.69720199999999988</v>
      </c>
      <c r="F123" s="80" t="str">
        <f t="shared" ref="F123:F186" si="259">A123&amp;" Quant "&amp;G123</f>
        <v>90 Quant MnO</v>
      </c>
      <c r="G123" s="13" t="s">
        <v>9</v>
      </c>
      <c r="H123" s="5">
        <v>0.157</v>
      </c>
      <c r="I123" s="6">
        <f t="shared" si="258"/>
        <v>0.13502</v>
      </c>
    </row>
    <row r="124" spans="1:10" x14ac:dyDescent="0.25">
      <c r="A124" s="78">
        <f t="shared" si="249"/>
        <v>90</v>
      </c>
      <c r="B124" s="82" t="str">
        <f t="shared" si="250"/>
        <v>90 semi MnO</v>
      </c>
      <c r="C124" s="13" t="s">
        <v>9</v>
      </c>
      <c r="D124" s="5">
        <v>0.17710000000000001</v>
      </c>
      <c r="E124" s="6">
        <f t="shared" si="257"/>
        <v>0.152306</v>
      </c>
      <c r="F124" s="80" t="str">
        <f t="shared" si="259"/>
        <v>90 Quant MgO</v>
      </c>
      <c r="G124" s="13" t="s">
        <v>3</v>
      </c>
      <c r="H124" s="5">
        <v>44.497</v>
      </c>
      <c r="I124" s="6">
        <f t="shared" si="258"/>
        <v>38.267420000000001</v>
      </c>
    </row>
    <row r="125" spans="1:10" x14ac:dyDescent="0.25">
      <c r="A125" s="78">
        <f t="shared" si="249"/>
        <v>90</v>
      </c>
      <c r="B125" s="82" t="str">
        <f t="shared" si="250"/>
        <v>90 semi Fe2O3</v>
      </c>
      <c r="C125" s="13" t="s">
        <v>10</v>
      </c>
      <c r="D125" s="5">
        <v>13.05</v>
      </c>
      <c r="E125" s="6">
        <f t="shared" si="257"/>
        <v>11.222999999999999</v>
      </c>
      <c r="F125" s="80" t="str">
        <f t="shared" si="259"/>
        <v>90 Quant CaO</v>
      </c>
      <c r="G125" s="13" t="s">
        <v>6</v>
      </c>
      <c r="H125" s="5">
        <v>1.1000000000000001</v>
      </c>
      <c r="I125" s="6">
        <f t="shared" si="258"/>
        <v>0.94600000000000006</v>
      </c>
    </row>
    <row r="126" spans="1:10" x14ac:dyDescent="0.25">
      <c r="A126" s="78">
        <f t="shared" si="249"/>
        <v>90</v>
      </c>
      <c r="B126" s="82" t="str">
        <f t="shared" si="250"/>
        <v>90 semi NiO</v>
      </c>
      <c r="C126" s="13" t="s">
        <v>11</v>
      </c>
      <c r="D126" s="5">
        <v>0.4083</v>
      </c>
      <c r="E126" s="6">
        <f t="shared" si="257"/>
        <v>0.35113799999999995</v>
      </c>
      <c r="F126" s="80" t="str">
        <f t="shared" si="259"/>
        <v>90 Quant Na2O</v>
      </c>
      <c r="G126" s="13" t="s">
        <v>26</v>
      </c>
      <c r="H126" s="5">
        <v>-6.3E-2</v>
      </c>
      <c r="I126" s="6">
        <f t="shared" si="258"/>
        <v>-5.4179999999999999E-2</v>
      </c>
    </row>
    <row r="127" spans="1:10" x14ac:dyDescent="0.25">
      <c r="A127" s="78">
        <f t="shared" si="249"/>
        <v>90</v>
      </c>
      <c r="B127" s="82" t="str">
        <f t="shared" si="250"/>
        <v>90 semi LOI</v>
      </c>
      <c r="C127" s="4" t="s">
        <v>12</v>
      </c>
      <c r="D127" s="5">
        <v>14</v>
      </c>
      <c r="E127" s="13"/>
      <c r="F127" s="80" t="str">
        <f t="shared" si="259"/>
        <v>90 Quant K2O</v>
      </c>
      <c r="G127" s="13" t="s">
        <v>13</v>
      </c>
      <c r="H127" s="5">
        <v>3.0000000000000001E-3</v>
      </c>
      <c r="I127" s="10">
        <f t="shared" si="258"/>
        <v>2.5800000000000003E-3</v>
      </c>
    </row>
    <row r="128" spans="1:10" x14ac:dyDescent="0.25">
      <c r="A128" s="78">
        <f t="shared" si="249"/>
        <v>90</v>
      </c>
      <c r="B128" s="82" t="str">
        <f t="shared" si="250"/>
        <v xml:space="preserve">90 semi </v>
      </c>
      <c r="C128" s="29"/>
      <c r="D128" s="11"/>
      <c r="E128" s="56"/>
      <c r="F128" s="80" t="str">
        <f t="shared" si="259"/>
        <v>90 Quant P2O5</v>
      </c>
      <c r="G128" s="13" t="s">
        <v>35</v>
      </c>
      <c r="H128" s="5">
        <v>4.0000000000000001E-3</v>
      </c>
      <c r="I128" s="10">
        <f t="shared" si="258"/>
        <v>3.4400000000000003E-3</v>
      </c>
    </row>
    <row r="129" spans="1:10" x14ac:dyDescent="0.25">
      <c r="A129" s="78">
        <f t="shared" si="249"/>
        <v>90</v>
      </c>
      <c r="B129" s="82" t="str">
        <f t="shared" si="250"/>
        <v xml:space="preserve">90 semi </v>
      </c>
      <c r="F129" s="80" t="str">
        <f t="shared" si="259"/>
        <v>90 Quant LOI</v>
      </c>
      <c r="G129" s="4" t="s">
        <v>12</v>
      </c>
      <c r="H129" s="5">
        <v>14</v>
      </c>
      <c r="I129" s="13"/>
    </row>
    <row r="130" spans="1:10" x14ac:dyDescent="0.25">
      <c r="A130" s="78">
        <f t="shared" si="249"/>
        <v>90</v>
      </c>
      <c r="B130" s="82" t="str">
        <f t="shared" si="250"/>
        <v xml:space="preserve">90 semi </v>
      </c>
      <c r="F130" s="80" t="str">
        <f t="shared" si="259"/>
        <v xml:space="preserve">90 Quant </v>
      </c>
    </row>
    <row r="131" spans="1:10" x14ac:dyDescent="0.25">
      <c r="A131" s="78">
        <f>A130+10</f>
        <v>100</v>
      </c>
      <c r="B131" s="82" t="str">
        <f t="shared" si="250"/>
        <v>100 semi Simi-Quantification of sample: CMIB 8A 100</v>
      </c>
      <c r="C131" s="52" t="s">
        <v>102</v>
      </c>
      <c r="D131" s="52"/>
      <c r="E131" s="52"/>
      <c r="F131" s="80" t="str">
        <f t="shared" si="259"/>
        <v>100 Quant Quantification of sample: CMIB 8A 100</v>
      </c>
      <c r="G131" s="52" t="s">
        <v>209</v>
      </c>
      <c r="H131" s="52"/>
      <c r="I131" s="52"/>
    </row>
    <row r="132" spans="1:10" x14ac:dyDescent="0.25">
      <c r="A132" s="78">
        <f t="shared" si="249"/>
        <v>100</v>
      </c>
      <c r="B132" s="82" t="str">
        <f t="shared" si="250"/>
        <v>100 semi Elements</v>
      </c>
      <c r="C132" s="2" t="s">
        <v>0</v>
      </c>
      <c r="D132" s="3" t="s">
        <v>1</v>
      </c>
      <c r="E132" s="2" t="s">
        <v>2</v>
      </c>
      <c r="F132" s="80" t="str">
        <f t="shared" si="259"/>
        <v>100 Quant Elements</v>
      </c>
      <c r="G132" s="2" t="s">
        <v>0</v>
      </c>
      <c r="H132" s="3" t="s">
        <v>1</v>
      </c>
      <c r="I132" s="2" t="s">
        <v>2</v>
      </c>
    </row>
    <row r="133" spans="1:10" x14ac:dyDescent="0.25">
      <c r="A133" s="78">
        <f t="shared" si="249"/>
        <v>100</v>
      </c>
      <c r="B133" s="82" t="str">
        <f t="shared" si="250"/>
        <v>100 semi MgO</v>
      </c>
      <c r="C133" s="13" t="s">
        <v>3</v>
      </c>
      <c r="D133" s="5">
        <v>44.51</v>
      </c>
      <c r="E133" s="6">
        <f t="shared" ref="E133:E141" si="260">D133*(100-D$142)/100</f>
        <v>38.278599999999997</v>
      </c>
      <c r="F133" s="80" t="str">
        <f t="shared" si="259"/>
        <v>100 Quant SiO2</v>
      </c>
      <c r="G133" s="13" t="s">
        <v>5</v>
      </c>
      <c r="H133" s="5">
        <v>40.6</v>
      </c>
      <c r="I133" s="6">
        <f t="shared" ref="I133:I142" si="261">H133*(100-H$143)/100</f>
        <v>34.915999999999997</v>
      </c>
    </row>
    <row r="134" spans="1:10" x14ac:dyDescent="0.25">
      <c r="A134" s="78">
        <f t="shared" ref="A134:A197" si="262">A133</f>
        <v>100</v>
      </c>
      <c r="B134" s="82" t="str">
        <f t="shared" ref="B134:B197" si="263">A134&amp;" semi "&amp;C134</f>
        <v>100 semi Al2O3</v>
      </c>
      <c r="C134" s="13" t="s">
        <v>4</v>
      </c>
      <c r="D134" s="5">
        <v>1.718</v>
      </c>
      <c r="E134" s="6">
        <f t="shared" si="260"/>
        <v>1.4774799999999999</v>
      </c>
      <c r="F134" s="80" t="str">
        <f t="shared" si="259"/>
        <v>100 Quant TiO2</v>
      </c>
      <c r="G134" s="13" t="s">
        <v>7</v>
      </c>
      <c r="H134" s="5">
        <v>2.5000000000000001E-2</v>
      </c>
      <c r="I134" s="6">
        <f t="shared" si="261"/>
        <v>2.1499999999999998E-2</v>
      </c>
    </row>
    <row r="135" spans="1:10" x14ac:dyDescent="0.25">
      <c r="A135" s="78">
        <f t="shared" si="262"/>
        <v>100</v>
      </c>
      <c r="B135" s="82" t="str">
        <f t="shared" si="263"/>
        <v>100 semi SiO2</v>
      </c>
      <c r="C135" s="13" t="s">
        <v>5</v>
      </c>
      <c r="D135" s="5">
        <v>37.67</v>
      </c>
      <c r="E135" s="6">
        <f t="shared" si="260"/>
        <v>32.3962</v>
      </c>
      <c r="F135" s="80" t="str">
        <f t="shared" si="259"/>
        <v>100 Quant Al2O3</v>
      </c>
      <c r="G135" s="13" t="s">
        <v>4</v>
      </c>
      <c r="H135" s="5">
        <v>0.81</v>
      </c>
      <c r="I135" s="6">
        <f t="shared" si="261"/>
        <v>0.69660000000000011</v>
      </c>
    </row>
    <row r="136" spans="1:10" x14ac:dyDescent="0.25">
      <c r="A136" s="78">
        <f t="shared" si="262"/>
        <v>100</v>
      </c>
      <c r="B136" s="82" t="str">
        <f t="shared" si="263"/>
        <v>100 semi CaO</v>
      </c>
      <c r="C136" s="13" t="s">
        <v>6</v>
      </c>
      <c r="D136" s="5">
        <v>0.2487</v>
      </c>
      <c r="E136" s="6">
        <f t="shared" si="260"/>
        <v>0.21388200000000002</v>
      </c>
      <c r="F136" s="80" t="str">
        <f t="shared" si="259"/>
        <v>100 Quant Fe2O3</v>
      </c>
      <c r="G136" s="13" t="s">
        <v>10</v>
      </c>
      <c r="H136" s="5">
        <v>12.435</v>
      </c>
      <c r="I136" s="6">
        <f t="shared" si="261"/>
        <v>10.694100000000001</v>
      </c>
    </row>
    <row r="137" spans="1:10" x14ac:dyDescent="0.25">
      <c r="A137" s="78">
        <f t="shared" si="262"/>
        <v>100</v>
      </c>
      <c r="B137" s="82" t="str">
        <f t="shared" si="263"/>
        <v>100 semi TiO2</v>
      </c>
      <c r="C137" s="13" t="s">
        <v>7</v>
      </c>
      <c r="D137" s="5">
        <v>5.4949999999999999E-2</v>
      </c>
      <c r="E137" s="6">
        <f t="shared" si="260"/>
        <v>4.7257E-2</v>
      </c>
      <c r="F137" s="80" t="str">
        <f t="shared" si="259"/>
        <v>100 Quant MnO</v>
      </c>
      <c r="G137" s="13" t="s">
        <v>9</v>
      </c>
      <c r="H137" s="46">
        <v>0.153</v>
      </c>
      <c r="I137" s="6">
        <f t="shared" si="261"/>
        <v>0.13158</v>
      </c>
    </row>
    <row r="138" spans="1:10" x14ac:dyDescent="0.25">
      <c r="A138" s="78">
        <f t="shared" si="262"/>
        <v>100</v>
      </c>
      <c r="B138" s="82" t="str">
        <f t="shared" si="263"/>
        <v>100 semi Cr2O3</v>
      </c>
      <c r="C138" s="13" t="s">
        <v>8</v>
      </c>
      <c r="D138" s="5">
        <v>0.69950000000000001</v>
      </c>
      <c r="E138" s="6">
        <f t="shared" si="260"/>
        <v>0.60157000000000005</v>
      </c>
      <c r="F138" s="80" t="str">
        <f t="shared" si="259"/>
        <v>100 Quant MgO</v>
      </c>
      <c r="G138" s="13" t="s">
        <v>3</v>
      </c>
      <c r="H138" s="5">
        <v>45.844999999999999</v>
      </c>
      <c r="I138" s="6">
        <f t="shared" si="261"/>
        <v>39.426700000000004</v>
      </c>
    </row>
    <row r="139" spans="1:10" x14ac:dyDescent="0.25">
      <c r="A139" s="78">
        <f t="shared" si="262"/>
        <v>100</v>
      </c>
      <c r="B139" s="82" t="str">
        <f t="shared" si="263"/>
        <v>100 semi MnO</v>
      </c>
      <c r="C139" s="13" t="s">
        <v>9</v>
      </c>
      <c r="D139" s="5">
        <v>0.14899999999999999</v>
      </c>
      <c r="E139" s="6">
        <f t="shared" si="260"/>
        <v>0.12814</v>
      </c>
      <c r="F139" s="80" t="str">
        <f t="shared" si="259"/>
        <v>100 Quant CaO</v>
      </c>
      <c r="G139" s="13" t="s">
        <v>6</v>
      </c>
      <c r="H139" s="5">
        <v>0.19800000000000001</v>
      </c>
      <c r="I139" s="6">
        <f t="shared" si="261"/>
        <v>0.17028000000000001</v>
      </c>
    </row>
    <row r="140" spans="1:10" x14ac:dyDescent="0.25">
      <c r="A140" s="78">
        <f t="shared" si="262"/>
        <v>100</v>
      </c>
      <c r="B140" s="82" t="str">
        <f t="shared" si="263"/>
        <v>100 semi Fe2O3</v>
      </c>
      <c r="C140" s="13" t="s">
        <v>10</v>
      </c>
      <c r="D140" s="5">
        <v>14.54</v>
      </c>
      <c r="E140" s="6">
        <f t="shared" si="260"/>
        <v>12.504399999999999</v>
      </c>
      <c r="F140" s="80" t="str">
        <f t="shared" si="259"/>
        <v>100 Quant Na2O</v>
      </c>
      <c r="G140" s="13" t="s">
        <v>26</v>
      </c>
      <c r="H140" s="5">
        <v>-7.1999999999999995E-2</v>
      </c>
      <c r="I140" s="6">
        <f t="shared" si="261"/>
        <v>-6.1919999999999996E-2</v>
      </c>
    </row>
    <row r="141" spans="1:10" x14ac:dyDescent="0.25">
      <c r="A141" s="78">
        <f t="shared" si="262"/>
        <v>100</v>
      </c>
      <c r="B141" s="82" t="str">
        <f t="shared" si="263"/>
        <v>100 semi NiO</v>
      </c>
      <c r="C141" s="13" t="s">
        <v>11</v>
      </c>
      <c r="D141" s="5">
        <v>0.40989999999999999</v>
      </c>
      <c r="E141" s="6">
        <f t="shared" si="260"/>
        <v>0.35251399999999999</v>
      </c>
      <c r="F141" s="80" t="str">
        <f t="shared" si="259"/>
        <v>100 Quant K2O</v>
      </c>
      <c r="G141" s="13" t="s">
        <v>13</v>
      </c>
      <c r="H141" s="5">
        <v>2E-3</v>
      </c>
      <c r="I141" s="10">
        <f t="shared" si="261"/>
        <v>1.7200000000000002E-3</v>
      </c>
    </row>
    <row r="142" spans="1:10" x14ac:dyDescent="0.25">
      <c r="A142" s="78">
        <f t="shared" si="262"/>
        <v>100</v>
      </c>
      <c r="B142" s="82" t="str">
        <f t="shared" si="263"/>
        <v>100 semi LOI</v>
      </c>
      <c r="C142" s="4" t="s">
        <v>12</v>
      </c>
      <c r="D142" s="5">
        <v>14</v>
      </c>
      <c r="E142" s="6"/>
      <c r="F142" s="80" t="str">
        <f t="shared" si="259"/>
        <v>100 Quant P2O5</v>
      </c>
      <c r="G142" s="13" t="s">
        <v>35</v>
      </c>
      <c r="H142" s="5">
        <v>3.0000000000000001E-3</v>
      </c>
      <c r="I142" s="10">
        <f t="shared" si="261"/>
        <v>2.5800000000000003E-3</v>
      </c>
    </row>
    <row r="143" spans="1:10" x14ac:dyDescent="0.25">
      <c r="A143" s="78">
        <f t="shared" si="262"/>
        <v>100</v>
      </c>
      <c r="B143" s="82" t="str">
        <f t="shared" si="263"/>
        <v xml:space="preserve">100 semi </v>
      </c>
      <c r="F143" s="80" t="str">
        <f t="shared" si="259"/>
        <v>100 Quant LOI</v>
      </c>
      <c r="G143" s="4" t="s">
        <v>12</v>
      </c>
      <c r="H143" s="5">
        <v>14</v>
      </c>
      <c r="I143" s="10"/>
      <c r="J143" s="15"/>
    </row>
    <row r="144" spans="1:10" x14ac:dyDescent="0.25">
      <c r="A144" s="78">
        <f t="shared" si="262"/>
        <v>100</v>
      </c>
      <c r="B144" s="82" t="str">
        <f t="shared" si="263"/>
        <v xml:space="preserve">100 semi </v>
      </c>
      <c r="F144" s="80" t="str">
        <f t="shared" si="259"/>
        <v xml:space="preserve">100 Quant </v>
      </c>
    </row>
    <row r="145" spans="1:9" x14ac:dyDescent="0.25">
      <c r="A145" s="78">
        <f>A144+10</f>
        <v>110</v>
      </c>
      <c r="B145" s="82" t="str">
        <f t="shared" si="263"/>
        <v>110 semi Simi-Quantification of sample: CMIB 8A 110</v>
      </c>
      <c r="C145" s="52" t="s">
        <v>103</v>
      </c>
      <c r="D145" s="52"/>
      <c r="E145" s="52"/>
      <c r="F145" s="80" t="str">
        <f t="shared" si="259"/>
        <v>110 Quant Quantification of sample: CMIB 8A 110</v>
      </c>
      <c r="G145" s="52" t="s">
        <v>208</v>
      </c>
      <c r="H145" s="52"/>
      <c r="I145" s="52"/>
    </row>
    <row r="146" spans="1:9" x14ac:dyDescent="0.25">
      <c r="A146" s="78">
        <f t="shared" si="262"/>
        <v>110</v>
      </c>
      <c r="B146" s="82" t="str">
        <f t="shared" si="263"/>
        <v>110 semi Elements</v>
      </c>
      <c r="C146" s="2" t="s">
        <v>0</v>
      </c>
      <c r="D146" s="3" t="s">
        <v>1</v>
      </c>
      <c r="E146" s="2" t="s">
        <v>2</v>
      </c>
      <c r="F146" s="80" t="str">
        <f t="shared" si="259"/>
        <v>110 Quant Elements</v>
      </c>
      <c r="G146" s="2" t="s">
        <v>0</v>
      </c>
      <c r="H146" s="3" t="s">
        <v>1</v>
      </c>
      <c r="I146" s="2" t="s">
        <v>2</v>
      </c>
    </row>
    <row r="147" spans="1:9" x14ac:dyDescent="0.25">
      <c r="A147" s="78">
        <f t="shared" si="262"/>
        <v>110</v>
      </c>
      <c r="B147" s="82" t="str">
        <f t="shared" si="263"/>
        <v>110 semi MgO</v>
      </c>
      <c r="C147" s="13" t="s">
        <v>3</v>
      </c>
      <c r="D147" s="5">
        <v>46.23</v>
      </c>
      <c r="E147" s="6">
        <f t="shared" ref="E147:E154" si="264">D147*(100-D$155)/100</f>
        <v>39.295499999999997</v>
      </c>
      <c r="F147" s="80" t="str">
        <f t="shared" si="259"/>
        <v>110 Quant SiO2</v>
      </c>
      <c r="G147" s="13" t="s">
        <v>5</v>
      </c>
      <c r="H147" s="5">
        <v>41.838999999999999</v>
      </c>
      <c r="I147" s="6">
        <f>H147*(100-H$157)/100</f>
        <v>35.56315</v>
      </c>
    </row>
    <row r="148" spans="1:9" x14ac:dyDescent="0.25">
      <c r="A148" s="78">
        <f t="shared" si="262"/>
        <v>110</v>
      </c>
      <c r="B148" s="82" t="str">
        <f t="shared" si="263"/>
        <v>110 semi Al2O3</v>
      </c>
      <c r="C148" s="13" t="s">
        <v>4</v>
      </c>
      <c r="D148" s="5">
        <v>1.7609999999999999</v>
      </c>
      <c r="E148" s="6">
        <f t="shared" si="264"/>
        <v>1.49685</v>
      </c>
      <c r="F148" s="80" t="str">
        <f t="shared" si="259"/>
        <v>110 Quant TiO2</v>
      </c>
      <c r="G148" s="13" t="s">
        <v>7</v>
      </c>
      <c r="H148" s="5">
        <v>1.6E-2</v>
      </c>
      <c r="I148" s="6">
        <f t="shared" ref="I148:I156" si="265">H148*(100-H$157)/100</f>
        <v>1.3600000000000001E-2</v>
      </c>
    </row>
    <row r="149" spans="1:9" x14ac:dyDescent="0.25">
      <c r="A149" s="78">
        <f t="shared" si="262"/>
        <v>110</v>
      </c>
      <c r="B149" s="82" t="str">
        <f t="shared" si="263"/>
        <v>110 semi SiO2</v>
      </c>
      <c r="C149" s="13" t="s">
        <v>5</v>
      </c>
      <c r="D149" s="5">
        <v>39.11</v>
      </c>
      <c r="E149" s="6">
        <f t="shared" si="264"/>
        <v>33.243499999999997</v>
      </c>
      <c r="F149" s="80" t="str">
        <f t="shared" si="259"/>
        <v>110 Quant Al2O3</v>
      </c>
      <c r="G149" s="13" t="s">
        <v>4</v>
      </c>
      <c r="H149" s="5">
        <v>0.89200000000000002</v>
      </c>
      <c r="I149" s="6">
        <f t="shared" si="265"/>
        <v>0.7582000000000001</v>
      </c>
    </row>
    <row r="150" spans="1:9" x14ac:dyDescent="0.25">
      <c r="A150" s="78">
        <f t="shared" si="262"/>
        <v>110</v>
      </c>
      <c r="B150" s="82" t="str">
        <f t="shared" si="263"/>
        <v>110 semi CaO</v>
      </c>
      <c r="C150" s="13" t="s">
        <v>6</v>
      </c>
      <c r="D150" s="5">
        <v>0.5827</v>
      </c>
      <c r="E150" s="6">
        <f t="shared" si="264"/>
        <v>0.49529499999999999</v>
      </c>
      <c r="F150" s="80" t="str">
        <f t="shared" si="259"/>
        <v>110 Quant Fe2O3</v>
      </c>
      <c r="G150" s="13" t="s">
        <v>10</v>
      </c>
      <c r="H150" s="5">
        <v>9.2919999999999998</v>
      </c>
      <c r="I150" s="6">
        <f t="shared" si="265"/>
        <v>7.8981999999999992</v>
      </c>
    </row>
    <row r="151" spans="1:9" x14ac:dyDescent="0.25">
      <c r="A151" s="78">
        <f t="shared" si="262"/>
        <v>110</v>
      </c>
      <c r="B151" s="82" t="str">
        <f t="shared" si="263"/>
        <v>110 semi Cr2O3</v>
      </c>
      <c r="C151" s="13" t="s">
        <v>8</v>
      </c>
      <c r="D151" s="5">
        <v>0.88160000000000005</v>
      </c>
      <c r="E151" s="6">
        <f t="shared" si="264"/>
        <v>0.74936000000000003</v>
      </c>
      <c r="F151" s="80" t="str">
        <f t="shared" si="259"/>
        <v>110 Quant MnO</v>
      </c>
      <c r="G151" s="13" t="s">
        <v>9</v>
      </c>
      <c r="H151" s="5">
        <v>0.11700000000000001</v>
      </c>
      <c r="I151" s="6">
        <f t="shared" si="265"/>
        <v>9.9449999999999997E-2</v>
      </c>
    </row>
    <row r="152" spans="1:9" x14ac:dyDescent="0.25">
      <c r="A152" s="78">
        <f t="shared" si="262"/>
        <v>110</v>
      </c>
      <c r="B152" s="82" t="str">
        <f t="shared" si="263"/>
        <v>110 semi MnO</v>
      </c>
      <c r="C152" s="13" t="s">
        <v>9</v>
      </c>
      <c r="D152" s="5">
        <v>0.15559999999999999</v>
      </c>
      <c r="E152" s="6">
        <f t="shared" si="264"/>
        <v>0.13225999999999999</v>
      </c>
      <c r="F152" s="80" t="str">
        <f t="shared" si="259"/>
        <v>110 Quant MgO</v>
      </c>
      <c r="G152" s="13" t="s">
        <v>3</v>
      </c>
      <c r="H152" s="5">
        <v>47.35</v>
      </c>
      <c r="I152" s="6">
        <f t="shared" si="265"/>
        <v>40.247500000000002</v>
      </c>
    </row>
    <row r="153" spans="1:9" x14ac:dyDescent="0.25">
      <c r="A153" s="78">
        <f t="shared" si="262"/>
        <v>110</v>
      </c>
      <c r="B153" s="82" t="str">
        <f t="shared" si="263"/>
        <v>110 semi Fe2O3</v>
      </c>
      <c r="C153" s="13" t="s">
        <v>10</v>
      </c>
      <c r="D153" s="5">
        <v>10.75</v>
      </c>
      <c r="E153" s="6">
        <f t="shared" si="264"/>
        <v>9.1374999999999993</v>
      </c>
      <c r="F153" s="80" t="str">
        <f t="shared" si="259"/>
        <v>110 Quant CaO</v>
      </c>
      <c r="G153" s="13" t="s">
        <v>6</v>
      </c>
      <c r="H153" s="5">
        <v>0.55600000000000005</v>
      </c>
      <c r="I153" s="6">
        <f t="shared" si="265"/>
        <v>0.47260000000000008</v>
      </c>
    </row>
    <row r="154" spans="1:9" x14ac:dyDescent="0.25">
      <c r="A154" s="78">
        <f t="shared" si="262"/>
        <v>110</v>
      </c>
      <c r="B154" s="82" t="str">
        <f t="shared" si="263"/>
        <v>110 semi NiO</v>
      </c>
      <c r="C154" s="13" t="s">
        <v>11</v>
      </c>
      <c r="D154" s="5">
        <v>0.53120000000000001</v>
      </c>
      <c r="E154" s="6">
        <f t="shared" si="264"/>
        <v>0.45152000000000003</v>
      </c>
      <c r="F154" s="80" t="str">
        <f t="shared" si="259"/>
        <v>110 Quant Na2O</v>
      </c>
      <c r="G154" s="13" t="s">
        <v>26</v>
      </c>
      <c r="H154" s="5">
        <v>-6.8000000000000005E-2</v>
      </c>
      <c r="I154" s="6">
        <f t="shared" si="265"/>
        <v>-5.7800000000000004E-2</v>
      </c>
    </row>
    <row r="155" spans="1:9" x14ac:dyDescent="0.25">
      <c r="A155" s="78">
        <f t="shared" si="262"/>
        <v>110</v>
      </c>
      <c r="B155" s="82" t="str">
        <f t="shared" si="263"/>
        <v>110 semi LOI</v>
      </c>
      <c r="C155" s="4" t="s">
        <v>12</v>
      </c>
      <c r="D155" s="5">
        <v>15</v>
      </c>
      <c r="E155" s="6"/>
      <c r="F155" s="80" t="str">
        <f t="shared" si="259"/>
        <v>110 Quant K2O</v>
      </c>
      <c r="G155" s="13" t="s">
        <v>13</v>
      </c>
      <c r="H155" s="5">
        <v>4.0000000000000001E-3</v>
      </c>
      <c r="I155" s="10">
        <f t="shared" si="265"/>
        <v>3.4000000000000002E-3</v>
      </c>
    </row>
    <row r="156" spans="1:9" x14ac:dyDescent="0.25">
      <c r="A156" s="78">
        <f t="shared" si="262"/>
        <v>110</v>
      </c>
      <c r="B156" s="82" t="str">
        <f t="shared" si="263"/>
        <v xml:space="preserve">110 semi </v>
      </c>
      <c r="F156" s="80" t="str">
        <f t="shared" si="259"/>
        <v>110 Quant P2O5</v>
      </c>
      <c r="G156" s="13" t="s">
        <v>35</v>
      </c>
      <c r="H156" s="5">
        <v>2E-3</v>
      </c>
      <c r="I156" s="10">
        <f t="shared" si="265"/>
        <v>1.7000000000000001E-3</v>
      </c>
    </row>
    <row r="157" spans="1:9" x14ac:dyDescent="0.25">
      <c r="A157" s="78">
        <f t="shared" si="262"/>
        <v>110</v>
      </c>
      <c r="B157" s="82" t="str">
        <f t="shared" si="263"/>
        <v xml:space="preserve">110 semi </v>
      </c>
      <c r="F157" s="80" t="str">
        <f t="shared" si="259"/>
        <v>110 Quant LOI</v>
      </c>
      <c r="G157" s="4" t="s">
        <v>12</v>
      </c>
      <c r="H157" s="5">
        <v>15</v>
      </c>
      <c r="I157" s="6"/>
    </row>
    <row r="158" spans="1:9" x14ac:dyDescent="0.25">
      <c r="A158" s="78">
        <f t="shared" si="262"/>
        <v>110</v>
      </c>
      <c r="B158" s="82" t="str">
        <f t="shared" si="263"/>
        <v xml:space="preserve">110 semi </v>
      </c>
      <c r="F158" s="80" t="str">
        <f t="shared" si="259"/>
        <v xml:space="preserve">110 Quant </v>
      </c>
    </row>
    <row r="159" spans="1:9" x14ac:dyDescent="0.25">
      <c r="A159" s="78">
        <f>A158+10</f>
        <v>120</v>
      </c>
      <c r="B159" s="82" t="str">
        <f t="shared" si="263"/>
        <v>120 semi Simi-Quantification of sample: CMIB 8A 120</v>
      </c>
      <c r="C159" s="52" t="s">
        <v>104</v>
      </c>
      <c r="D159" s="52"/>
      <c r="E159" s="52"/>
      <c r="F159" s="80" t="str">
        <f t="shared" si="259"/>
        <v>120 Quant Quantification of sample: CMIB 8A 120</v>
      </c>
      <c r="G159" s="53" t="s">
        <v>207</v>
      </c>
      <c r="H159" s="54"/>
      <c r="I159" s="55"/>
    </row>
    <row r="160" spans="1:9" x14ac:dyDescent="0.25">
      <c r="A160" s="78">
        <f t="shared" si="262"/>
        <v>120</v>
      </c>
      <c r="B160" s="82" t="str">
        <f t="shared" si="263"/>
        <v>120 semi Elements</v>
      </c>
      <c r="C160" s="2" t="s">
        <v>0</v>
      </c>
      <c r="D160" s="3" t="s">
        <v>1</v>
      </c>
      <c r="E160" s="2" t="s">
        <v>2</v>
      </c>
      <c r="F160" s="80" t="str">
        <f t="shared" si="259"/>
        <v>120 Quant Elements</v>
      </c>
      <c r="G160" s="2" t="s">
        <v>0</v>
      </c>
      <c r="H160" s="3" t="s">
        <v>1</v>
      </c>
      <c r="I160" s="2" t="s">
        <v>2</v>
      </c>
    </row>
    <row r="161" spans="1:10" x14ac:dyDescent="0.25">
      <c r="A161" s="78">
        <f t="shared" si="262"/>
        <v>120</v>
      </c>
      <c r="B161" s="82" t="str">
        <f t="shared" si="263"/>
        <v>120 semi Na2O</v>
      </c>
      <c r="C161" s="13" t="s">
        <v>26</v>
      </c>
      <c r="D161" s="5">
        <v>0.113</v>
      </c>
      <c r="E161" s="6">
        <f t="shared" ref="E161:E169" si="266">D161*(100-D$170)/100</f>
        <v>9.605000000000001E-2</v>
      </c>
      <c r="F161" s="80" t="str">
        <f t="shared" si="259"/>
        <v>120 Quant SiO2</v>
      </c>
      <c r="G161" s="13" t="s">
        <v>5</v>
      </c>
      <c r="H161" s="5">
        <v>43.25</v>
      </c>
      <c r="I161" s="6">
        <f t="shared" ref="I161:I170" si="267">H161*(100-H$171)/100</f>
        <v>36.762500000000003</v>
      </c>
      <c r="J161" s="15"/>
    </row>
    <row r="162" spans="1:10" x14ac:dyDescent="0.25">
      <c r="A162" s="78">
        <f t="shared" si="262"/>
        <v>120</v>
      </c>
      <c r="B162" s="82" t="str">
        <f t="shared" si="263"/>
        <v>120 semi MgO</v>
      </c>
      <c r="C162" s="13" t="s">
        <v>3</v>
      </c>
      <c r="D162" s="5">
        <v>46.51</v>
      </c>
      <c r="E162" s="6">
        <f t="shared" si="266"/>
        <v>39.533499999999997</v>
      </c>
      <c r="F162" s="80" t="str">
        <f t="shared" si="259"/>
        <v>120 Quant TiO2</v>
      </c>
      <c r="G162" s="13" t="s">
        <v>7</v>
      </c>
      <c r="H162" s="5">
        <v>1.4E-2</v>
      </c>
      <c r="I162" s="6">
        <f t="shared" si="267"/>
        <v>1.1899999999999999E-2</v>
      </c>
    </row>
    <row r="163" spans="1:10" x14ac:dyDescent="0.25">
      <c r="A163" s="78">
        <f t="shared" si="262"/>
        <v>120</v>
      </c>
      <c r="B163" s="82" t="str">
        <f t="shared" si="263"/>
        <v>120 semi Al2O3</v>
      </c>
      <c r="C163" s="13" t="s">
        <v>4</v>
      </c>
      <c r="D163" s="5">
        <v>0.71020000000000005</v>
      </c>
      <c r="E163" s="6">
        <f t="shared" si="266"/>
        <v>0.60367000000000004</v>
      </c>
      <c r="F163" s="80" t="str">
        <f t="shared" si="259"/>
        <v>120 Quant Al2O3</v>
      </c>
      <c r="G163" s="13" t="s">
        <v>4</v>
      </c>
      <c r="H163" s="5">
        <v>1.4999999999999999E-2</v>
      </c>
      <c r="I163" s="6">
        <f t="shared" si="267"/>
        <v>1.2749999999999999E-2</v>
      </c>
    </row>
    <row r="164" spans="1:10" x14ac:dyDescent="0.25">
      <c r="A164" s="78">
        <f t="shared" si="262"/>
        <v>120</v>
      </c>
      <c r="B164" s="82" t="str">
        <f t="shared" si="263"/>
        <v>120 semi SiO2</v>
      </c>
      <c r="C164" s="13" t="s">
        <v>5</v>
      </c>
      <c r="D164" s="5">
        <v>40.61</v>
      </c>
      <c r="E164" s="6">
        <f t="shared" si="266"/>
        <v>34.518499999999996</v>
      </c>
      <c r="F164" s="80" t="str">
        <f t="shared" si="259"/>
        <v>120 Quant Fe2O3</v>
      </c>
      <c r="G164" s="13" t="s">
        <v>10</v>
      </c>
      <c r="H164" s="5">
        <v>8.6020000000000003</v>
      </c>
      <c r="I164" s="6">
        <f t="shared" si="267"/>
        <v>7.311700000000001</v>
      </c>
    </row>
    <row r="165" spans="1:10" x14ac:dyDescent="0.25">
      <c r="A165" s="78">
        <f t="shared" si="262"/>
        <v>120</v>
      </c>
      <c r="B165" s="82" t="str">
        <f t="shared" si="263"/>
        <v>120 semi CaO</v>
      </c>
      <c r="C165" s="13" t="s">
        <v>6</v>
      </c>
      <c r="D165" s="5">
        <v>0.72299999999999998</v>
      </c>
      <c r="E165" s="6">
        <f t="shared" si="266"/>
        <v>0.61454999999999993</v>
      </c>
      <c r="F165" s="80" t="str">
        <f t="shared" si="259"/>
        <v>120 Quant MnO</v>
      </c>
      <c r="G165" s="13" t="s">
        <v>9</v>
      </c>
      <c r="H165" s="5">
        <v>0.112</v>
      </c>
      <c r="I165" s="6">
        <f t="shared" si="267"/>
        <v>9.5199999999999993E-2</v>
      </c>
    </row>
    <row r="166" spans="1:10" x14ac:dyDescent="0.25">
      <c r="A166" s="78">
        <f t="shared" si="262"/>
        <v>120</v>
      </c>
      <c r="B166" s="82" t="str">
        <f t="shared" si="263"/>
        <v>120 semi Cr2O3</v>
      </c>
      <c r="C166" s="13" t="s">
        <v>8</v>
      </c>
      <c r="D166" s="5">
        <v>0.50760000000000005</v>
      </c>
      <c r="E166" s="6">
        <f t="shared" si="266"/>
        <v>0.43146000000000001</v>
      </c>
      <c r="F166" s="80" t="str">
        <f t="shared" si="259"/>
        <v>120 Quant MgO</v>
      </c>
      <c r="G166" s="13" t="s">
        <v>3</v>
      </c>
      <c r="H166" s="5">
        <v>47.338999999999999</v>
      </c>
      <c r="I166" s="6">
        <f t="shared" si="267"/>
        <v>40.238149999999997</v>
      </c>
    </row>
    <row r="167" spans="1:10" x14ac:dyDescent="0.25">
      <c r="A167" s="78">
        <f t="shared" si="262"/>
        <v>120</v>
      </c>
      <c r="B167" s="82" t="str">
        <f t="shared" si="263"/>
        <v>120 semi MnO</v>
      </c>
      <c r="C167" s="13" t="s">
        <v>9</v>
      </c>
      <c r="D167" s="5">
        <v>0.14430000000000001</v>
      </c>
      <c r="E167" s="6">
        <f t="shared" si="266"/>
        <v>0.12265500000000001</v>
      </c>
      <c r="F167" s="80" t="str">
        <f t="shared" si="259"/>
        <v>120 Quant CaO</v>
      </c>
      <c r="G167" s="13" t="s">
        <v>6</v>
      </c>
      <c r="H167" s="5">
        <v>0.67200000000000004</v>
      </c>
      <c r="I167" s="6">
        <f t="shared" si="267"/>
        <v>0.57120000000000004</v>
      </c>
    </row>
    <row r="168" spans="1:10" x14ac:dyDescent="0.25">
      <c r="A168" s="78">
        <f t="shared" si="262"/>
        <v>120</v>
      </c>
      <c r="B168" s="82" t="str">
        <f t="shared" si="263"/>
        <v>120 semi Fe2O3</v>
      </c>
      <c r="C168" s="13" t="s">
        <v>10</v>
      </c>
      <c r="D168" s="5">
        <v>10.11</v>
      </c>
      <c r="E168" s="6">
        <f t="shared" si="266"/>
        <v>8.5934999999999988</v>
      </c>
      <c r="F168" s="80" t="str">
        <f t="shared" si="259"/>
        <v>120 Quant Na2O</v>
      </c>
      <c r="G168" s="13" t="s">
        <v>26</v>
      </c>
      <c r="H168" s="5">
        <v>-1.2999999999999999E-2</v>
      </c>
      <c r="I168" s="6">
        <f t="shared" si="267"/>
        <v>-1.1049999999999999E-2</v>
      </c>
    </row>
    <row r="169" spans="1:10" x14ac:dyDescent="0.25">
      <c r="A169" s="78">
        <f t="shared" si="262"/>
        <v>120</v>
      </c>
      <c r="B169" s="82" t="str">
        <f t="shared" si="263"/>
        <v>120 semi NiO</v>
      </c>
      <c r="C169" s="13" t="s">
        <v>11</v>
      </c>
      <c r="D169" s="5">
        <v>0.57130000000000003</v>
      </c>
      <c r="E169" s="6">
        <f t="shared" si="266"/>
        <v>0.48560500000000006</v>
      </c>
      <c r="F169" s="80" t="str">
        <f t="shared" si="259"/>
        <v>120 Quant K2O</v>
      </c>
      <c r="G169" s="13" t="s">
        <v>13</v>
      </c>
      <c r="H169" s="5">
        <v>3.0000000000000001E-3</v>
      </c>
      <c r="I169" s="10">
        <f t="shared" si="267"/>
        <v>2.5500000000000002E-3</v>
      </c>
    </row>
    <row r="170" spans="1:10" x14ac:dyDescent="0.25">
      <c r="A170" s="78">
        <f t="shared" si="262"/>
        <v>120</v>
      </c>
      <c r="B170" s="82" t="str">
        <f t="shared" si="263"/>
        <v>120 semi LOI</v>
      </c>
      <c r="C170" s="4" t="s">
        <v>12</v>
      </c>
      <c r="D170" s="5">
        <v>15</v>
      </c>
      <c r="E170" s="6"/>
      <c r="F170" s="80" t="str">
        <f t="shared" si="259"/>
        <v>120 Quant P2O5</v>
      </c>
      <c r="G170" s="13" t="s">
        <v>35</v>
      </c>
      <c r="H170" s="5">
        <v>5.0000000000000001E-3</v>
      </c>
      <c r="I170" s="10">
        <f t="shared" si="267"/>
        <v>4.2500000000000003E-3</v>
      </c>
    </row>
    <row r="171" spans="1:10" x14ac:dyDescent="0.25">
      <c r="A171" s="78">
        <f t="shared" si="262"/>
        <v>120</v>
      </c>
      <c r="B171" s="82" t="str">
        <f t="shared" si="263"/>
        <v xml:space="preserve">120 semi </v>
      </c>
      <c r="F171" s="80" t="str">
        <f t="shared" si="259"/>
        <v>120 Quant LOI</v>
      </c>
      <c r="G171" s="4" t="s">
        <v>12</v>
      </c>
      <c r="H171" s="5">
        <v>15</v>
      </c>
      <c r="I171" s="5"/>
    </row>
    <row r="172" spans="1:10" x14ac:dyDescent="0.25">
      <c r="A172" s="78">
        <f t="shared" si="262"/>
        <v>120</v>
      </c>
      <c r="B172" s="82" t="str">
        <f t="shared" si="263"/>
        <v xml:space="preserve">120 semi </v>
      </c>
      <c r="F172" s="80" t="str">
        <f t="shared" si="259"/>
        <v xml:space="preserve">120 Quant </v>
      </c>
    </row>
    <row r="173" spans="1:10" x14ac:dyDescent="0.25">
      <c r="A173" s="78">
        <f>A172+10</f>
        <v>130</v>
      </c>
      <c r="B173" s="82" t="str">
        <f t="shared" si="263"/>
        <v>130 semi Simi-Quantification of sample: CMIB 8A 130</v>
      </c>
      <c r="C173" s="52" t="s">
        <v>105</v>
      </c>
      <c r="D173" s="52"/>
      <c r="E173" s="52"/>
      <c r="F173" s="80" t="str">
        <f t="shared" si="259"/>
        <v>130 Quant Quantification of sample: CMIB 8A 130</v>
      </c>
      <c r="G173" s="53" t="s">
        <v>206</v>
      </c>
      <c r="H173" s="54"/>
      <c r="I173" s="55"/>
      <c r="J173" s="16"/>
    </row>
    <row r="174" spans="1:10" x14ac:dyDescent="0.25">
      <c r="A174" s="78">
        <f t="shared" si="262"/>
        <v>130</v>
      </c>
      <c r="B174" s="82" t="str">
        <f t="shared" si="263"/>
        <v>130 semi Elements</v>
      </c>
      <c r="C174" s="2" t="s">
        <v>0</v>
      </c>
      <c r="D174" s="3" t="s">
        <v>1</v>
      </c>
      <c r="E174" s="2" t="s">
        <v>2</v>
      </c>
      <c r="F174" s="80" t="str">
        <f t="shared" si="259"/>
        <v>130 Quant Elements</v>
      </c>
      <c r="G174" s="2" t="s">
        <v>0</v>
      </c>
      <c r="H174" s="3" t="s">
        <v>1</v>
      </c>
      <c r="I174" s="2" t="s">
        <v>2</v>
      </c>
    </row>
    <row r="175" spans="1:10" x14ac:dyDescent="0.25">
      <c r="A175" s="78">
        <f t="shared" si="262"/>
        <v>130</v>
      </c>
      <c r="B175" s="82" t="str">
        <f t="shared" si="263"/>
        <v>130 semi MgO</v>
      </c>
      <c r="C175" s="13" t="s">
        <v>3</v>
      </c>
      <c r="D175" s="5">
        <v>45.04</v>
      </c>
      <c r="E175" s="6">
        <f t="shared" ref="E175:E182" si="268">D175*(100-D$183)/100</f>
        <v>38.734400000000001</v>
      </c>
      <c r="F175" s="80" t="str">
        <f t="shared" si="259"/>
        <v>130 Quant SiO2</v>
      </c>
      <c r="G175" s="13" t="s">
        <v>5</v>
      </c>
      <c r="H175" s="5">
        <v>42.853999999999999</v>
      </c>
      <c r="I175" s="10">
        <f t="shared" ref="I175:I184" si="269">H175*(100-H$185)/100</f>
        <v>36.854439999999997</v>
      </c>
    </row>
    <row r="176" spans="1:10" x14ac:dyDescent="0.25">
      <c r="A176" s="78">
        <f t="shared" si="262"/>
        <v>130</v>
      </c>
      <c r="B176" s="82" t="str">
        <f t="shared" si="263"/>
        <v>130 semi Al2O3</v>
      </c>
      <c r="C176" s="13" t="s">
        <v>4</v>
      </c>
      <c r="D176" s="5">
        <v>0.70330000000000004</v>
      </c>
      <c r="E176" s="6">
        <f t="shared" si="268"/>
        <v>0.60483799999999999</v>
      </c>
      <c r="F176" s="80" t="str">
        <f t="shared" si="259"/>
        <v>130 Quant TiO2</v>
      </c>
      <c r="G176" s="13" t="s">
        <v>7</v>
      </c>
      <c r="H176" s="5">
        <v>0.01</v>
      </c>
      <c r="I176" s="10">
        <f t="shared" si="269"/>
        <v>8.6E-3</v>
      </c>
    </row>
    <row r="177" spans="1:10" x14ac:dyDescent="0.25">
      <c r="A177" s="78">
        <f t="shared" si="262"/>
        <v>130</v>
      </c>
      <c r="B177" s="82" t="str">
        <f t="shared" si="263"/>
        <v>130 semi SiO2</v>
      </c>
      <c r="C177" s="13" t="s">
        <v>5</v>
      </c>
      <c r="D177" s="5">
        <v>39.72</v>
      </c>
      <c r="E177" s="6">
        <f t="shared" si="268"/>
        <v>34.159199999999998</v>
      </c>
      <c r="F177" s="80" t="str">
        <f t="shared" si="259"/>
        <v>130 Quant Al2O3</v>
      </c>
      <c r="G177" s="13" t="s">
        <v>4</v>
      </c>
      <c r="H177" s="5">
        <v>6.0000000000000001E-3</v>
      </c>
      <c r="I177" s="10">
        <f t="shared" si="269"/>
        <v>5.1600000000000005E-3</v>
      </c>
    </row>
    <row r="178" spans="1:10" x14ac:dyDescent="0.25">
      <c r="A178" s="78">
        <f t="shared" si="262"/>
        <v>130</v>
      </c>
      <c r="B178" s="82" t="str">
        <f t="shared" si="263"/>
        <v>130 semi CaO</v>
      </c>
      <c r="C178" s="13" t="s">
        <v>6</v>
      </c>
      <c r="D178" s="5">
        <v>2.125</v>
      </c>
      <c r="E178" s="6">
        <f t="shared" si="268"/>
        <v>1.8274999999999999</v>
      </c>
      <c r="F178" s="80" t="str">
        <f t="shared" si="259"/>
        <v>130 Quant Fe2O3</v>
      </c>
      <c r="G178" s="13" t="s">
        <v>10</v>
      </c>
      <c r="H178" s="5">
        <v>9.5069999999999997</v>
      </c>
      <c r="I178" s="10">
        <f t="shared" si="269"/>
        <v>8.1760199999999994</v>
      </c>
    </row>
    <row r="179" spans="1:10" x14ac:dyDescent="0.25">
      <c r="A179" s="78">
        <f t="shared" si="262"/>
        <v>130</v>
      </c>
      <c r="B179" s="82" t="str">
        <f t="shared" si="263"/>
        <v>130 semi Cr2O3</v>
      </c>
      <c r="C179" s="13" t="s">
        <v>8</v>
      </c>
      <c r="D179" s="5">
        <v>0.54579999999999995</v>
      </c>
      <c r="E179" s="6">
        <f t="shared" si="268"/>
        <v>0.46938799999999992</v>
      </c>
      <c r="F179" s="80" t="str">
        <f t="shared" si="259"/>
        <v>130 Quant MnO</v>
      </c>
      <c r="G179" s="13" t="s">
        <v>9</v>
      </c>
      <c r="H179" s="5">
        <v>0.13200000000000001</v>
      </c>
      <c r="I179" s="10">
        <f t="shared" si="269"/>
        <v>0.11352000000000001</v>
      </c>
    </row>
    <row r="180" spans="1:10" x14ac:dyDescent="0.25">
      <c r="A180" s="78">
        <f t="shared" si="262"/>
        <v>130</v>
      </c>
      <c r="B180" s="82" t="str">
        <f t="shared" si="263"/>
        <v>130 semi MnO</v>
      </c>
      <c r="C180" s="13" t="s">
        <v>9</v>
      </c>
      <c r="D180" s="5">
        <v>0.14499999999999999</v>
      </c>
      <c r="E180" s="6">
        <f t="shared" si="268"/>
        <v>0.12469999999999999</v>
      </c>
      <c r="F180" s="80" t="str">
        <f t="shared" si="259"/>
        <v>130 Quant MgO</v>
      </c>
      <c r="G180" s="13" t="s">
        <v>3</v>
      </c>
      <c r="H180" s="5">
        <v>45.575000000000003</v>
      </c>
      <c r="I180" s="10">
        <f t="shared" si="269"/>
        <v>39.194500000000005</v>
      </c>
    </row>
    <row r="181" spans="1:10" x14ac:dyDescent="0.25">
      <c r="A181" s="78">
        <f t="shared" si="262"/>
        <v>130</v>
      </c>
      <c r="B181" s="82" t="str">
        <f t="shared" si="263"/>
        <v>130 semi Fe2O3</v>
      </c>
      <c r="C181" s="13" t="s">
        <v>10</v>
      </c>
      <c r="D181" s="5">
        <v>11.22</v>
      </c>
      <c r="E181" s="6">
        <f t="shared" si="268"/>
        <v>9.6492000000000004</v>
      </c>
      <c r="F181" s="80" t="str">
        <f t="shared" si="259"/>
        <v>130 Quant CaO</v>
      </c>
      <c r="G181" s="13" t="s">
        <v>6</v>
      </c>
      <c r="H181" s="5">
        <v>1.9139999999999999</v>
      </c>
      <c r="I181" s="10">
        <f t="shared" si="269"/>
        <v>1.6460399999999999</v>
      </c>
    </row>
    <row r="182" spans="1:10" x14ac:dyDescent="0.25">
      <c r="A182" s="78">
        <f t="shared" si="262"/>
        <v>130</v>
      </c>
      <c r="B182" s="82" t="str">
        <f t="shared" si="263"/>
        <v>130 semi NiO</v>
      </c>
      <c r="C182" s="13" t="s">
        <v>11</v>
      </c>
      <c r="D182" s="5">
        <v>0.50509999999999999</v>
      </c>
      <c r="E182" s="6">
        <f t="shared" si="268"/>
        <v>0.43438599999999999</v>
      </c>
      <c r="F182" s="80" t="str">
        <f t="shared" si="259"/>
        <v>130 Quant Na2O</v>
      </c>
      <c r="G182" s="13" t="s">
        <v>26</v>
      </c>
      <c r="H182" s="5">
        <v>-4.0000000000000001E-3</v>
      </c>
      <c r="I182" s="10">
        <f t="shared" si="269"/>
        <v>-3.4400000000000003E-3</v>
      </c>
    </row>
    <row r="183" spans="1:10" x14ac:dyDescent="0.25">
      <c r="A183" s="78">
        <f t="shared" si="262"/>
        <v>130</v>
      </c>
      <c r="B183" s="82" t="str">
        <f t="shared" si="263"/>
        <v>130 semi LOI</v>
      </c>
      <c r="C183" s="4" t="s">
        <v>12</v>
      </c>
      <c r="D183" s="5">
        <v>14</v>
      </c>
      <c r="E183" s="6"/>
      <c r="F183" s="80" t="str">
        <f t="shared" si="259"/>
        <v>130 Quant K2O</v>
      </c>
      <c r="G183" s="13" t="s">
        <v>13</v>
      </c>
      <c r="H183" s="5">
        <v>3.0000000000000001E-3</v>
      </c>
      <c r="I183" s="10">
        <f t="shared" si="269"/>
        <v>2.5800000000000003E-3</v>
      </c>
    </row>
    <row r="184" spans="1:10" x14ac:dyDescent="0.25">
      <c r="A184" s="78">
        <f t="shared" si="262"/>
        <v>130</v>
      </c>
      <c r="B184" s="82" t="str">
        <f t="shared" si="263"/>
        <v xml:space="preserve">130 semi </v>
      </c>
      <c r="F184" s="80" t="str">
        <f t="shared" si="259"/>
        <v>130 Quant P2O5</v>
      </c>
      <c r="G184" s="13" t="s">
        <v>35</v>
      </c>
      <c r="H184" s="5">
        <v>3.0000000000000001E-3</v>
      </c>
      <c r="I184" s="10">
        <f t="shared" si="269"/>
        <v>2.5800000000000003E-3</v>
      </c>
      <c r="J184" s="16"/>
    </row>
    <row r="185" spans="1:10" x14ac:dyDescent="0.25">
      <c r="A185" s="78">
        <f t="shared" si="262"/>
        <v>130</v>
      </c>
      <c r="B185" s="82" t="str">
        <f t="shared" si="263"/>
        <v xml:space="preserve">130 semi </v>
      </c>
      <c r="F185" s="80" t="str">
        <f t="shared" si="259"/>
        <v>130 Quant LOI</v>
      </c>
      <c r="G185" s="4" t="s">
        <v>12</v>
      </c>
      <c r="H185" s="5">
        <v>14</v>
      </c>
      <c r="I185" s="5"/>
    </row>
    <row r="186" spans="1:10" x14ac:dyDescent="0.25">
      <c r="A186" s="78">
        <f t="shared" si="262"/>
        <v>130</v>
      </c>
      <c r="B186" s="82" t="str">
        <f t="shared" si="263"/>
        <v xml:space="preserve">130 semi </v>
      </c>
      <c r="F186" s="80" t="str">
        <f t="shared" si="259"/>
        <v xml:space="preserve">130 Quant </v>
      </c>
    </row>
    <row r="187" spans="1:10" x14ac:dyDescent="0.25">
      <c r="A187" s="78">
        <f>A186+10</f>
        <v>140</v>
      </c>
      <c r="B187" s="82" t="str">
        <f t="shared" si="263"/>
        <v>140 semi Simi-Quantification of sample: CMIB 8A 140</v>
      </c>
      <c r="C187" s="52" t="s">
        <v>106</v>
      </c>
      <c r="D187" s="52"/>
      <c r="E187" s="52"/>
      <c r="F187" s="80" t="str">
        <f t="shared" ref="F187:F250" si="270">A187&amp;" Quant "&amp;G187</f>
        <v>140 Quant Quantification of sample: CMIB 8A 140</v>
      </c>
      <c r="G187" s="53" t="s">
        <v>204</v>
      </c>
      <c r="H187" s="54"/>
      <c r="I187" s="55"/>
    </row>
    <row r="188" spans="1:10" x14ac:dyDescent="0.25">
      <c r="A188" s="78">
        <f t="shared" si="262"/>
        <v>140</v>
      </c>
      <c r="B188" s="82" t="str">
        <f t="shared" si="263"/>
        <v>140 semi Elements</v>
      </c>
      <c r="C188" s="2" t="s">
        <v>0</v>
      </c>
      <c r="D188" s="3" t="s">
        <v>1</v>
      </c>
      <c r="E188" s="2" t="s">
        <v>2</v>
      </c>
      <c r="F188" s="80" t="str">
        <f t="shared" si="270"/>
        <v>140 Quant Elements</v>
      </c>
      <c r="G188" s="2" t="s">
        <v>0</v>
      </c>
      <c r="H188" s="3" t="s">
        <v>1</v>
      </c>
      <c r="I188" s="2" t="s">
        <v>2</v>
      </c>
    </row>
    <row r="189" spans="1:10" x14ac:dyDescent="0.25">
      <c r="A189" s="78">
        <f t="shared" si="262"/>
        <v>140</v>
      </c>
      <c r="B189" s="82" t="str">
        <f t="shared" si="263"/>
        <v>140 semi MgO</v>
      </c>
      <c r="C189" s="13" t="s">
        <v>3</v>
      </c>
      <c r="D189" s="5">
        <v>45.61</v>
      </c>
      <c r="E189" s="6">
        <f t="shared" ref="E189:E196" si="271">D189*(100-D$197)/100</f>
        <v>38.768499999999996</v>
      </c>
      <c r="F189" s="80" t="str">
        <f t="shared" si="270"/>
        <v>140 Quant SiO2</v>
      </c>
      <c r="G189" s="13" t="s">
        <v>5</v>
      </c>
      <c r="H189" s="5">
        <v>41.210999999999999</v>
      </c>
      <c r="I189" s="34">
        <f t="shared" ref="I189:I198" si="272">H189*(100-H$199)/100</f>
        <v>35.029350000000001</v>
      </c>
    </row>
    <row r="190" spans="1:10" x14ac:dyDescent="0.25">
      <c r="A190" s="78">
        <f t="shared" si="262"/>
        <v>140</v>
      </c>
      <c r="B190" s="82" t="str">
        <f t="shared" si="263"/>
        <v>140 semi Al2O3</v>
      </c>
      <c r="C190" s="13" t="s">
        <v>4</v>
      </c>
      <c r="D190" s="5">
        <v>1.103</v>
      </c>
      <c r="E190" s="6">
        <f t="shared" si="271"/>
        <v>0.93754999999999999</v>
      </c>
      <c r="F190" s="80" t="str">
        <f t="shared" si="270"/>
        <v>140 Quant TiO2</v>
      </c>
      <c r="G190" s="13" t="s">
        <v>7</v>
      </c>
      <c r="H190" s="5">
        <v>1.2E-2</v>
      </c>
      <c r="I190" s="34">
        <f t="shared" si="272"/>
        <v>1.0200000000000001E-2</v>
      </c>
    </row>
    <row r="191" spans="1:10" x14ac:dyDescent="0.25">
      <c r="A191" s="78">
        <f t="shared" si="262"/>
        <v>140</v>
      </c>
      <c r="B191" s="82" t="str">
        <f t="shared" si="263"/>
        <v>140 semi SiO2</v>
      </c>
      <c r="C191" s="13" t="s">
        <v>5</v>
      </c>
      <c r="D191" s="5">
        <v>38.69</v>
      </c>
      <c r="E191" s="6">
        <f t="shared" si="271"/>
        <v>32.886499999999998</v>
      </c>
      <c r="F191" s="80" t="str">
        <f t="shared" si="270"/>
        <v>140 Quant Al2O3</v>
      </c>
      <c r="G191" s="13" t="s">
        <v>4</v>
      </c>
      <c r="H191" s="5">
        <v>0.379</v>
      </c>
      <c r="I191" s="34">
        <f t="shared" si="272"/>
        <v>0.32215000000000005</v>
      </c>
    </row>
    <row r="192" spans="1:10" x14ac:dyDescent="0.25">
      <c r="A192" s="78">
        <f t="shared" si="262"/>
        <v>140</v>
      </c>
      <c r="B192" s="82" t="str">
        <f t="shared" si="263"/>
        <v>140 semi CaO</v>
      </c>
      <c r="C192" s="13" t="s">
        <v>6</v>
      </c>
      <c r="D192" s="5">
        <v>0.66259999999999997</v>
      </c>
      <c r="E192" s="6">
        <f t="shared" si="271"/>
        <v>0.56320999999999999</v>
      </c>
      <c r="F192" s="80" t="str">
        <f t="shared" si="270"/>
        <v>140 Quant Fe2O3</v>
      </c>
      <c r="G192" s="13" t="s">
        <v>10</v>
      </c>
      <c r="H192" s="5">
        <v>10.898999999999999</v>
      </c>
      <c r="I192" s="34">
        <f t="shared" si="272"/>
        <v>9.264149999999999</v>
      </c>
    </row>
    <row r="193" spans="1:9" x14ac:dyDescent="0.25">
      <c r="A193" s="78">
        <f t="shared" si="262"/>
        <v>140</v>
      </c>
      <c r="B193" s="82" t="str">
        <f t="shared" si="263"/>
        <v>140 semi Cr2O3</v>
      </c>
      <c r="C193" s="13" t="s">
        <v>8</v>
      </c>
      <c r="D193" s="5">
        <v>0.73170000000000002</v>
      </c>
      <c r="E193" s="6">
        <f t="shared" si="271"/>
        <v>0.62194500000000008</v>
      </c>
      <c r="F193" s="80" t="str">
        <f t="shared" si="270"/>
        <v>140 Quant MnO</v>
      </c>
      <c r="G193" s="13" t="s">
        <v>9</v>
      </c>
      <c r="H193" s="5">
        <v>0.14699999999999999</v>
      </c>
      <c r="I193" s="34">
        <f t="shared" si="272"/>
        <v>0.12494999999999999</v>
      </c>
    </row>
    <row r="194" spans="1:9" x14ac:dyDescent="0.25">
      <c r="A194" s="78">
        <f t="shared" si="262"/>
        <v>140</v>
      </c>
      <c r="B194" s="82" t="str">
        <f t="shared" si="263"/>
        <v>140 semi MnO</v>
      </c>
      <c r="C194" s="13" t="s">
        <v>9</v>
      </c>
      <c r="D194" s="5">
        <v>0.14560000000000001</v>
      </c>
      <c r="E194" s="6">
        <f t="shared" si="271"/>
        <v>0.12376000000000001</v>
      </c>
      <c r="F194" s="80" t="str">
        <f t="shared" si="270"/>
        <v>140 Quant MgO</v>
      </c>
      <c r="G194" s="13" t="s">
        <v>3</v>
      </c>
      <c r="H194" s="5">
        <v>46.774999999999999</v>
      </c>
      <c r="I194" s="34">
        <f t="shared" si="272"/>
        <v>39.758749999999999</v>
      </c>
    </row>
    <row r="195" spans="1:9" x14ac:dyDescent="0.25">
      <c r="A195" s="78">
        <f t="shared" si="262"/>
        <v>140</v>
      </c>
      <c r="B195" s="82" t="str">
        <f t="shared" si="263"/>
        <v>140 semi Fe2O3</v>
      </c>
      <c r="C195" s="13" t="s">
        <v>10</v>
      </c>
      <c r="D195" s="5">
        <v>12.58</v>
      </c>
      <c r="E195" s="6">
        <f t="shared" si="271"/>
        <v>10.693</v>
      </c>
      <c r="F195" s="80" t="str">
        <f t="shared" si="270"/>
        <v>140 Quant CaO</v>
      </c>
      <c r="G195" s="13" t="s">
        <v>6</v>
      </c>
      <c r="H195" s="5">
        <v>0.61599999999999999</v>
      </c>
      <c r="I195" s="34">
        <f t="shared" si="272"/>
        <v>0.52359999999999995</v>
      </c>
    </row>
    <row r="196" spans="1:9" x14ac:dyDescent="0.25">
      <c r="A196" s="78">
        <f t="shared" si="262"/>
        <v>140</v>
      </c>
      <c r="B196" s="82" t="str">
        <f t="shared" si="263"/>
        <v>140 semi NiO</v>
      </c>
      <c r="C196" s="13" t="s">
        <v>11</v>
      </c>
      <c r="D196" s="5">
        <v>0.4839</v>
      </c>
      <c r="E196" s="6">
        <f t="shared" si="271"/>
        <v>0.41131500000000004</v>
      </c>
      <c r="F196" s="80" t="str">
        <f t="shared" si="270"/>
        <v>140 Quant Na2O</v>
      </c>
      <c r="G196" s="13" t="s">
        <v>26</v>
      </c>
      <c r="H196" s="5">
        <v>-4.7E-2</v>
      </c>
      <c r="I196" s="34">
        <f t="shared" si="272"/>
        <v>-3.9949999999999999E-2</v>
      </c>
    </row>
    <row r="197" spans="1:9" x14ac:dyDescent="0.25">
      <c r="A197" s="78">
        <f t="shared" si="262"/>
        <v>140</v>
      </c>
      <c r="B197" s="82" t="str">
        <f t="shared" si="263"/>
        <v>140 semi LOI</v>
      </c>
      <c r="C197" s="4" t="s">
        <v>12</v>
      </c>
      <c r="D197" s="5">
        <v>15</v>
      </c>
      <c r="E197" s="6"/>
      <c r="F197" s="80" t="str">
        <f t="shared" si="270"/>
        <v>140 Quant K2O</v>
      </c>
      <c r="G197" s="13" t="s">
        <v>13</v>
      </c>
      <c r="H197" s="5">
        <v>3.0000000000000001E-3</v>
      </c>
      <c r="I197" s="35">
        <f t="shared" si="272"/>
        <v>2.5500000000000002E-3</v>
      </c>
    </row>
    <row r="198" spans="1:9" x14ac:dyDescent="0.25">
      <c r="A198" s="78">
        <f t="shared" ref="A198:A261" si="273">A197</f>
        <v>140</v>
      </c>
      <c r="B198" s="82" t="str">
        <f t="shared" ref="B198:B261" si="274">A198&amp;" semi "&amp;C198</f>
        <v xml:space="preserve">140 semi </v>
      </c>
      <c r="F198" s="80" t="str">
        <f t="shared" si="270"/>
        <v>140 Quant P2O5</v>
      </c>
      <c r="G198" s="13" t="s">
        <v>35</v>
      </c>
      <c r="H198" s="5">
        <v>5.0000000000000001E-3</v>
      </c>
      <c r="I198" s="35">
        <f t="shared" si="272"/>
        <v>4.2500000000000003E-3</v>
      </c>
    </row>
    <row r="199" spans="1:9" x14ac:dyDescent="0.25">
      <c r="A199" s="78">
        <f t="shared" si="273"/>
        <v>140</v>
      </c>
      <c r="B199" s="82" t="str">
        <f t="shared" si="274"/>
        <v xml:space="preserve">140 semi </v>
      </c>
      <c r="F199" s="80" t="str">
        <f t="shared" si="270"/>
        <v>140 Quant LOI</v>
      </c>
      <c r="G199" s="4" t="s">
        <v>12</v>
      </c>
      <c r="H199" s="5">
        <v>15</v>
      </c>
      <c r="I199" s="23"/>
    </row>
    <row r="200" spans="1:9" x14ac:dyDescent="0.25">
      <c r="A200" s="78">
        <f t="shared" si="273"/>
        <v>140</v>
      </c>
      <c r="B200" s="82" t="str">
        <f t="shared" si="274"/>
        <v xml:space="preserve">140 semi </v>
      </c>
      <c r="F200" s="80" t="str">
        <f t="shared" si="270"/>
        <v xml:space="preserve">140 Quant </v>
      </c>
    </row>
    <row r="201" spans="1:9" x14ac:dyDescent="0.25">
      <c r="A201" s="78">
        <f>A200+10</f>
        <v>150</v>
      </c>
      <c r="B201" s="82" t="str">
        <f t="shared" si="274"/>
        <v>150 semi Simi-Quantification of sample: CMIB 8A 150</v>
      </c>
      <c r="C201" s="52" t="s">
        <v>107</v>
      </c>
      <c r="D201" s="52"/>
      <c r="E201" s="52"/>
      <c r="F201" s="80" t="str">
        <f t="shared" si="270"/>
        <v>150 Quant Quantification of sample: CMIB 8A 150</v>
      </c>
      <c r="G201" s="53" t="s">
        <v>205</v>
      </c>
      <c r="H201" s="54"/>
      <c r="I201" s="55"/>
    </row>
    <row r="202" spans="1:9" x14ac:dyDescent="0.25">
      <c r="A202" s="78">
        <f t="shared" si="273"/>
        <v>150</v>
      </c>
      <c r="B202" s="82" t="str">
        <f t="shared" si="274"/>
        <v>150 semi Elements</v>
      </c>
      <c r="C202" s="2" t="s">
        <v>0</v>
      </c>
      <c r="D202" s="3" t="s">
        <v>1</v>
      </c>
      <c r="E202" s="2" t="s">
        <v>2</v>
      </c>
      <c r="F202" s="80" t="str">
        <f t="shared" si="270"/>
        <v>150 Quant Elements</v>
      </c>
      <c r="G202" s="2" t="s">
        <v>0</v>
      </c>
      <c r="H202" s="3" t="s">
        <v>1</v>
      </c>
      <c r="I202" s="2" t="s">
        <v>2</v>
      </c>
    </row>
    <row r="203" spans="1:9" x14ac:dyDescent="0.25">
      <c r="A203" s="78">
        <f t="shared" si="273"/>
        <v>150</v>
      </c>
      <c r="B203" s="82" t="str">
        <f t="shared" si="274"/>
        <v>150 semi MgO</v>
      </c>
      <c r="C203" s="13" t="s">
        <v>3</v>
      </c>
      <c r="D203" s="5">
        <v>45.19</v>
      </c>
      <c r="E203" s="6">
        <f t="shared" ref="E203:E210" si="275">D203*(100-D$211)/100</f>
        <v>39.315300000000001</v>
      </c>
      <c r="F203" s="80" t="str">
        <f t="shared" si="270"/>
        <v>150 Quant SiO2</v>
      </c>
      <c r="G203" s="13" t="s">
        <v>5</v>
      </c>
      <c r="H203" s="5">
        <v>43.332000000000001</v>
      </c>
      <c r="I203" s="10">
        <f t="shared" ref="I203:I212" si="276">H203*(100-H$213)/100</f>
        <v>37.698839999999997</v>
      </c>
    </row>
    <row r="204" spans="1:9" x14ac:dyDescent="0.25">
      <c r="A204" s="78">
        <f t="shared" si="273"/>
        <v>150</v>
      </c>
      <c r="B204" s="82" t="str">
        <f t="shared" si="274"/>
        <v>150 semi Al2O3</v>
      </c>
      <c r="C204" s="13" t="s">
        <v>4</v>
      </c>
      <c r="D204" s="5">
        <v>1.377</v>
      </c>
      <c r="E204" s="6">
        <f t="shared" si="275"/>
        <v>1.1979900000000001</v>
      </c>
      <c r="F204" s="80" t="str">
        <f t="shared" si="270"/>
        <v>150 Quant TiO2</v>
      </c>
      <c r="G204" s="13" t="s">
        <v>7</v>
      </c>
      <c r="H204" s="5">
        <v>5.0000000000000001E-3</v>
      </c>
      <c r="I204" s="10">
        <f t="shared" si="276"/>
        <v>4.3499999999999997E-3</v>
      </c>
    </row>
    <row r="205" spans="1:9" x14ac:dyDescent="0.25">
      <c r="A205" s="78">
        <f t="shared" si="273"/>
        <v>150</v>
      </c>
      <c r="B205" s="82" t="str">
        <f t="shared" si="274"/>
        <v>150 semi SiO2</v>
      </c>
      <c r="C205" s="13" t="s">
        <v>5</v>
      </c>
      <c r="D205" s="5">
        <v>40.25</v>
      </c>
      <c r="E205" s="6">
        <f t="shared" si="275"/>
        <v>35.017499999999998</v>
      </c>
      <c r="F205" s="80" t="str">
        <f t="shared" si="270"/>
        <v>150 Quant Al2O3</v>
      </c>
      <c r="G205" s="13" t="s">
        <v>4</v>
      </c>
      <c r="H205" s="5">
        <v>0.55500000000000005</v>
      </c>
      <c r="I205" s="10">
        <f t="shared" si="276"/>
        <v>0.48285000000000006</v>
      </c>
    </row>
    <row r="206" spans="1:9" x14ac:dyDescent="0.25">
      <c r="A206" s="78">
        <f t="shared" si="273"/>
        <v>150</v>
      </c>
      <c r="B206" s="82" t="str">
        <f t="shared" si="274"/>
        <v>150 semi CaO</v>
      </c>
      <c r="C206" s="13" t="s">
        <v>6</v>
      </c>
      <c r="D206" s="5">
        <v>0.97899999999999998</v>
      </c>
      <c r="E206" s="6">
        <f t="shared" si="275"/>
        <v>0.85172999999999999</v>
      </c>
      <c r="F206" s="80" t="str">
        <f t="shared" si="270"/>
        <v>150 Quant Fe2O3</v>
      </c>
      <c r="G206" s="13" t="s">
        <v>10</v>
      </c>
      <c r="H206" s="5">
        <v>9.5060000000000002</v>
      </c>
      <c r="I206" s="10">
        <f t="shared" si="276"/>
        <v>8.2702200000000001</v>
      </c>
    </row>
    <row r="207" spans="1:9" x14ac:dyDescent="0.25">
      <c r="A207" s="78">
        <f t="shared" si="273"/>
        <v>150</v>
      </c>
      <c r="B207" s="82" t="str">
        <f t="shared" si="274"/>
        <v>150 semi Cr2O3</v>
      </c>
      <c r="C207" s="13" t="s">
        <v>8</v>
      </c>
      <c r="D207" s="5">
        <v>0.58789999999999998</v>
      </c>
      <c r="E207" s="6">
        <f t="shared" si="275"/>
        <v>0.51147300000000007</v>
      </c>
      <c r="F207" s="80" t="str">
        <f t="shared" si="270"/>
        <v>150 Quant MnO</v>
      </c>
      <c r="G207" s="13" t="s">
        <v>9</v>
      </c>
      <c r="H207" s="5">
        <v>0.128</v>
      </c>
      <c r="I207" s="10">
        <f t="shared" si="276"/>
        <v>0.11136000000000001</v>
      </c>
    </row>
    <row r="208" spans="1:9" x14ac:dyDescent="0.25">
      <c r="A208" s="78">
        <f t="shared" si="273"/>
        <v>150</v>
      </c>
      <c r="B208" s="82" t="str">
        <f t="shared" si="274"/>
        <v>150 semi MnO</v>
      </c>
      <c r="C208" s="13" t="s">
        <v>9</v>
      </c>
      <c r="D208" s="5">
        <v>0.15310000000000001</v>
      </c>
      <c r="E208" s="6">
        <f t="shared" si="275"/>
        <v>0.13319700000000001</v>
      </c>
      <c r="F208" s="80" t="str">
        <f t="shared" si="270"/>
        <v>150 Quant MgO</v>
      </c>
      <c r="G208" s="13" t="s">
        <v>3</v>
      </c>
      <c r="H208" s="5">
        <v>45.621000000000002</v>
      </c>
      <c r="I208" s="10">
        <f t="shared" si="276"/>
        <v>39.690269999999998</v>
      </c>
    </row>
    <row r="209" spans="1:9" x14ac:dyDescent="0.25">
      <c r="A209" s="78">
        <f t="shared" si="273"/>
        <v>150</v>
      </c>
      <c r="B209" s="82" t="str">
        <f t="shared" si="274"/>
        <v>150 semi Fe2O3</v>
      </c>
      <c r="C209" s="13" t="s">
        <v>10</v>
      </c>
      <c r="D209" s="5">
        <v>10.93</v>
      </c>
      <c r="E209" s="6">
        <f t="shared" si="275"/>
        <v>9.5091000000000001</v>
      </c>
      <c r="F209" s="80" t="str">
        <f t="shared" si="270"/>
        <v>150 Quant CaO</v>
      </c>
      <c r="G209" s="13" t="s">
        <v>6</v>
      </c>
      <c r="H209" s="5">
        <v>0.86799999999999999</v>
      </c>
      <c r="I209" s="10">
        <f t="shared" si="276"/>
        <v>0.75516000000000005</v>
      </c>
    </row>
    <row r="210" spans="1:9" x14ac:dyDescent="0.25">
      <c r="A210" s="78">
        <f t="shared" si="273"/>
        <v>150</v>
      </c>
      <c r="B210" s="82" t="str">
        <f t="shared" si="274"/>
        <v>150 semi NiO</v>
      </c>
      <c r="C210" s="13" t="s">
        <v>11</v>
      </c>
      <c r="D210" s="5">
        <v>0.52969999999999995</v>
      </c>
      <c r="E210" s="6">
        <f t="shared" si="275"/>
        <v>0.46083899999999994</v>
      </c>
      <c r="F210" s="80" t="str">
        <f t="shared" si="270"/>
        <v>150 Quant Na2O</v>
      </c>
      <c r="G210" s="13" t="s">
        <v>26</v>
      </c>
      <c r="H210" s="5">
        <v>-2.3E-2</v>
      </c>
      <c r="I210" s="10">
        <f t="shared" si="276"/>
        <v>-2.001E-2</v>
      </c>
    </row>
    <row r="211" spans="1:9" x14ac:dyDescent="0.25">
      <c r="A211" s="78">
        <f t="shared" si="273"/>
        <v>150</v>
      </c>
      <c r="B211" s="82" t="str">
        <f t="shared" si="274"/>
        <v>150 semi LOI</v>
      </c>
      <c r="C211" s="4" t="s">
        <v>12</v>
      </c>
      <c r="D211" s="5">
        <v>13</v>
      </c>
      <c r="E211" s="6"/>
      <c r="F211" s="80" t="str">
        <f t="shared" si="270"/>
        <v>150 Quant K2O</v>
      </c>
      <c r="G211" s="13" t="s">
        <v>13</v>
      </c>
      <c r="H211" s="5">
        <v>6.0000000000000001E-3</v>
      </c>
      <c r="I211" s="10">
        <f t="shared" si="276"/>
        <v>5.2199999999999998E-3</v>
      </c>
    </row>
    <row r="212" spans="1:9" x14ac:dyDescent="0.25">
      <c r="A212" s="78">
        <f t="shared" si="273"/>
        <v>150</v>
      </c>
      <c r="B212" s="82" t="str">
        <f t="shared" si="274"/>
        <v xml:space="preserve">150 semi </v>
      </c>
      <c r="F212" s="80" t="str">
        <f t="shared" si="270"/>
        <v>150 Quant P2O5</v>
      </c>
      <c r="G212" s="13" t="s">
        <v>35</v>
      </c>
      <c r="H212" s="5">
        <v>4.0000000000000001E-3</v>
      </c>
      <c r="I212" s="10">
        <f t="shared" si="276"/>
        <v>3.4800000000000005E-3</v>
      </c>
    </row>
    <row r="213" spans="1:9" x14ac:dyDescent="0.25">
      <c r="A213" s="78">
        <f t="shared" si="273"/>
        <v>150</v>
      </c>
      <c r="B213" s="82" t="str">
        <f t="shared" si="274"/>
        <v xml:space="preserve">150 semi </v>
      </c>
      <c r="F213" s="80" t="str">
        <f t="shared" si="270"/>
        <v>150 Quant LOI</v>
      </c>
      <c r="G213" s="4" t="s">
        <v>12</v>
      </c>
      <c r="H213" s="5">
        <v>13</v>
      </c>
      <c r="I213" s="5"/>
    </row>
    <row r="214" spans="1:9" x14ac:dyDescent="0.25">
      <c r="A214" s="78">
        <f t="shared" si="273"/>
        <v>150</v>
      </c>
      <c r="B214" s="82" t="str">
        <f t="shared" si="274"/>
        <v xml:space="preserve">150 semi </v>
      </c>
      <c r="F214" s="80" t="str">
        <f t="shared" si="270"/>
        <v xml:space="preserve">150 Quant </v>
      </c>
    </row>
    <row r="215" spans="1:9" x14ac:dyDescent="0.25">
      <c r="A215" s="78">
        <f>A214+10</f>
        <v>160</v>
      </c>
      <c r="B215" s="82" t="str">
        <f t="shared" si="274"/>
        <v>160 semi Simi-Quantification of sample: CMIB 8A 160</v>
      </c>
      <c r="C215" s="52" t="s">
        <v>108</v>
      </c>
      <c r="D215" s="52"/>
      <c r="E215" s="52"/>
      <c r="F215" s="80" t="str">
        <f t="shared" si="270"/>
        <v>160 Quant Quantification of sample: CMIB 8A 160</v>
      </c>
      <c r="G215" s="52" t="s">
        <v>307</v>
      </c>
      <c r="H215" s="52"/>
      <c r="I215" s="52"/>
    </row>
    <row r="216" spans="1:9" x14ac:dyDescent="0.25">
      <c r="A216" s="78">
        <f t="shared" si="273"/>
        <v>160</v>
      </c>
      <c r="B216" s="82" t="str">
        <f t="shared" si="274"/>
        <v>160 semi Elements</v>
      </c>
      <c r="C216" s="2" t="s">
        <v>0</v>
      </c>
      <c r="D216" s="3" t="s">
        <v>1</v>
      </c>
      <c r="E216" s="2" t="s">
        <v>2</v>
      </c>
      <c r="F216" s="80" t="str">
        <f t="shared" si="270"/>
        <v>160 Quant Elements</v>
      </c>
      <c r="G216" s="2" t="s">
        <v>0</v>
      </c>
      <c r="H216" s="3" t="s">
        <v>1</v>
      </c>
      <c r="I216" s="2" t="s">
        <v>2</v>
      </c>
    </row>
    <row r="217" spans="1:9" x14ac:dyDescent="0.25">
      <c r="A217" s="78">
        <f t="shared" si="273"/>
        <v>160</v>
      </c>
      <c r="B217" s="82" t="str">
        <f t="shared" si="274"/>
        <v>160 semi Na2O</v>
      </c>
      <c r="C217" s="13" t="s">
        <v>26</v>
      </c>
      <c r="D217" s="5">
        <v>0.1754</v>
      </c>
      <c r="E217" s="6">
        <f t="shared" ref="E217:E225" si="277">D217*(100-D$226)/100</f>
        <v>0.15084400000000001</v>
      </c>
      <c r="F217" s="80" t="str">
        <f t="shared" si="270"/>
        <v>160 Quant SiO2</v>
      </c>
      <c r="G217" s="13" t="s">
        <v>5</v>
      </c>
      <c r="H217" s="5">
        <v>44.017000000000003</v>
      </c>
      <c r="I217" s="6">
        <f>H217*(100-H$227)/100</f>
        <v>37.854620000000004</v>
      </c>
    </row>
    <row r="218" spans="1:9" x14ac:dyDescent="0.25">
      <c r="A218" s="78">
        <f t="shared" si="273"/>
        <v>160</v>
      </c>
      <c r="B218" s="82" t="str">
        <f t="shared" si="274"/>
        <v>160 semi MgO</v>
      </c>
      <c r="C218" s="13" t="s">
        <v>3</v>
      </c>
      <c r="D218" s="5">
        <v>44.03</v>
      </c>
      <c r="E218" s="6">
        <f t="shared" si="277"/>
        <v>37.8658</v>
      </c>
      <c r="F218" s="80" t="str">
        <f t="shared" si="270"/>
        <v>160 Quant TiO2</v>
      </c>
      <c r="G218" s="13" t="s">
        <v>7</v>
      </c>
      <c r="H218" s="5">
        <v>7.0000000000000001E-3</v>
      </c>
      <c r="I218" s="6">
        <f t="shared" ref="I218:I226" si="278">H218*(100-H$227)/100</f>
        <v>6.0200000000000002E-3</v>
      </c>
    </row>
    <row r="219" spans="1:9" x14ac:dyDescent="0.25">
      <c r="A219" s="78">
        <f t="shared" si="273"/>
        <v>160</v>
      </c>
      <c r="B219" s="82" t="str">
        <f t="shared" si="274"/>
        <v>160 semi Al2O3</v>
      </c>
      <c r="C219" s="13" t="s">
        <v>4</v>
      </c>
      <c r="D219" s="5">
        <v>1.494</v>
      </c>
      <c r="E219" s="6">
        <f t="shared" si="277"/>
        <v>1.28484</v>
      </c>
      <c r="F219" s="80" t="str">
        <f t="shared" si="270"/>
        <v>160 Quant Al2O3</v>
      </c>
      <c r="G219" s="13" t="s">
        <v>4</v>
      </c>
      <c r="H219" s="5">
        <v>0.622</v>
      </c>
      <c r="I219" s="6">
        <f t="shared" si="278"/>
        <v>0.53491999999999995</v>
      </c>
    </row>
    <row r="220" spans="1:9" x14ac:dyDescent="0.25">
      <c r="A220" s="78">
        <f t="shared" si="273"/>
        <v>160</v>
      </c>
      <c r="B220" s="82" t="str">
        <f t="shared" si="274"/>
        <v>160 semi SiO2</v>
      </c>
      <c r="C220" s="13" t="s">
        <v>5</v>
      </c>
      <c r="D220" s="5">
        <v>41.24</v>
      </c>
      <c r="E220" s="6">
        <f t="shared" si="277"/>
        <v>35.4664</v>
      </c>
      <c r="F220" s="80" t="str">
        <f t="shared" si="270"/>
        <v>160 Quant Fe2O3</v>
      </c>
      <c r="G220" s="13" t="s">
        <v>10</v>
      </c>
      <c r="H220" s="5">
        <v>9.2949999999999999</v>
      </c>
      <c r="I220" s="6">
        <f t="shared" si="278"/>
        <v>7.9937000000000005</v>
      </c>
    </row>
    <row r="221" spans="1:9" x14ac:dyDescent="0.25">
      <c r="A221" s="78">
        <f t="shared" si="273"/>
        <v>160</v>
      </c>
      <c r="B221" s="82" t="str">
        <f t="shared" si="274"/>
        <v>160 semi CaO</v>
      </c>
      <c r="C221" s="13" t="s">
        <v>6</v>
      </c>
      <c r="D221" s="5">
        <v>0.99399999999999999</v>
      </c>
      <c r="E221" s="6">
        <f t="shared" si="277"/>
        <v>0.85483999999999993</v>
      </c>
      <c r="F221" s="80" t="str">
        <f t="shared" si="270"/>
        <v>160 Quant MnO</v>
      </c>
      <c r="G221" s="13" t="s">
        <v>9</v>
      </c>
      <c r="H221" s="5">
        <v>0.128</v>
      </c>
      <c r="I221" s="6">
        <f t="shared" si="278"/>
        <v>0.11008000000000001</v>
      </c>
    </row>
    <row r="222" spans="1:9" x14ac:dyDescent="0.25">
      <c r="A222" s="78">
        <f t="shared" si="273"/>
        <v>160</v>
      </c>
      <c r="B222" s="82" t="str">
        <f t="shared" si="274"/>
        <v>160 semi Cr2O3</v>
      </c>
      <c r="C222" s="13" t="s">
        <v>8</v>
      </c>
      <c r="D222" s="5">
        <v>0.49540000000000001</v>
      </c>
      <c r="E222" s="6">
        <f t="shared" si="277"/>
        <v>0.42604399999999998</v>
      </c>
      <c r="F222" s="80" t="str">
        <f t="shared" si="270"/>
        <v>160 Quant MgO</v>
      </c>
      <c r="G222" s="13" t="s">
        <v>3</v>
      </c>
      <c r="H222" s="5">
        <v>45.012999999999998</v>
      </c>
      <c r="I222" s="6">
        <f t="shared" si="278"/>
        <v>38.711179999999999</v>
      </c>
    </row>
    <row r="223" spans="1:9" x14ac:dyDescent="0.25">
      <c r="A223" s="78">
        <f t="shared" si="273"/>
        <v>160</v>
      </c>
      <c r="B223" s="82" t="str">
        <f t="shared" si="274"/>
        <v>160 semi MnO</v>
      </c>
      <c r="C223" s="13" t="s">
        <v>9</v>
      </c>
      <c r="D223" s="5">
        <v>0.1148</v>
      </c>
      <c r="E223" s="6">
        <f t="shared" si="277"/>
        <v>9.8727999999999996E-2</v>
      </c>
      <c r="F223" s="80" t="str">
        <f t="shared" si="270"/>
        <v>160 Quant CaO</v>
      </c>
      <c r="G223" s="13" t="s">
        <v>6</v>
      </c>
      <c r="H223" s="5">
        <v>0.91600000000000004</v>
      </c>
      <c r="I223" s="6">
        <f t="shared" si="278"/>
        <v>0.78776000000000002</v>
      </c>
    </row>
    <row r="224" spans="1:9" x14ac:dyDescent="0.25">
      <c r="A224" s="78">
        <f t="shared" si="273"/>
        <v>160</v>
      </c>
      <c r="B224" s="82" t="str">
        <f t="shared" si="274"/>
        <v>160 semi Fe2O3</v>
      </c>
      <c r="C224" s="13" t="s">
        <v>10</v>
      </c>
      <c r="D224" s="5">
        <v>10.95</v>
      </c>
      <c r="E224" s="6">
        <f t="shared" si="277"/>
        <v>9.4169999999999998</v>
      </c>
      <c r="F224" s="80" t="str">
        <f t="shared" si="270"/>
        <v>160 Quant Na2O</v>
      </c>
      <c r="G224" s="13" t="s">
        <v>26</v>
      </c>
      <c r="H224" s="5">
        <v>-4.0000000000000001E-3</v>
      </c>
      <c r="I224" s="10">
        <f t="shared" si="278"/>
        <v>-3.4400000000000003E-3</v>
      </c>
    </row>
    <row r="225" spans="1:9" x14ac:dyDescent="0.25">
      <c r="A225" s="78">
        <f t="shared" si="273"/>
        <v>160</v>
      </c>
      <c r="B225" s="82" t="str">
        <f t="shared" si="274"/>
        <v>160 semi NiO</v>
      </c>
      <c r="C225" s="13" t="s">
        <v>11</v>
      </c>
      <c r="D225" s="5">
        <v>0.50060000000000004</v>
      </c>
      <c r="E225" s="6">
        <f t="shared" si="277"/>
        <v>0.43051600000000001</v>
      </c>
      <c r="F225" s="80" t="str">
        <f t="shared" si="270"/>
        <v>160 Quant K2O</v>
      </c>
      <c r="G225" s="13" t="s">
        <v>13</v>
      </c>
      <c r="H225" s="5">
        <v>4.0000000000000001E-3</v>
      </c>
      <c r="I225" s="10">
        <f t="shared" si="278"/>
        <v>3.4400000000000003E-3</v>
      </c>
    </row>
    <row r="226" spans="1:9" x14ac:dyDescent="0.25">
      <c r="A226" s="78">
        <f t="shared" si="273"/>
        <v>160</v>
      </c>
      <c r="B226" s="82" t="str">
        <f t="shared" si="274"/>
        <v>160 semi LOI</v>
      </c>
      <c r="C226" s="4" t="s">
        <v>12</v>
      </c>
      <c r="D226" s="5">
        <v>14</v>
      </c>
      <c r="E226" s="6"/>
      <c r="F226" s="80" t="str">
        <f t="shared" si="270"/>
        <v>160 Quant P2O5</v>
      </c>
      <c r="G226" s="13" t="s">
        <v>35</v>
      </c>
      <c r="H226" s="5">
        <v>2E-3</v>
      </c>
      <c r="I226" s="10">
        <f t="shared" si="278"/>
        <v>1.7200000000000002E-3</v>
      </c>
    </row>
    <row r="227" spans="1:9" x14ac:dyDescent="0.25">
      <c r="A227" s="78">
        <f t="shared" si="273"/>
        <v>160</v>
      </c>
      <c r="B227" s="82" t="str">
        <f t="shared" si="274"/>
        <v xml:space="preserve">160 semi </v>
      </c>
      <c r="C227" s="29"/>
      <c r="D227" s="11"/>
      <c r="E227" s="17"/>
      <c r="F227" s="80" t="str">
        <f t="shared" si="270"/>
        <v>160 Quant LOI</v>
      </c>
      <c r="G227" s="4" t="s">
        <v>12</v>
      </c>
      <c r="H227" s="5">
        <v>14</v>
      </c>
      <c r="I227" s="6"/>
    </row>
    <row r="228" spans="1:9" x14ac:dyDescent="0.25">
      <c r="A228" s="78">
        <f t="shared" si="273"/>
        <v>160</v>
      </c>
      <c r="B228" s="82" t="str">
        <f t="shared" si="274"/>
        <v xml:space="preserve">160 semi </v>
      </c>
      <c r="F228" s="80" t="str">
        <f t="shared" si="270"/>
        <v xml:space="preserve">160 Quant </v>
      </c>
      <c r="I228" s="17"/>
    </row>
    <row r="229" spans="1:9" x14ac:dyDescent="0.25">
      <c r="A229" s="78">
        <f t="shared" si="273"/>
        <v>160</v>
      </c>
      <c r="B229" s="82" t="str">
        <f t="shared" si="274"/>
        <v xml:space="preserve">160 semi </v>
      </c>
      <c r="F229" s="80" t="str">
        <f t="shared" si="270"/>
        <v xml:space="preserve">160 Quant </v>
      </c>
    </row>
    <row r="230" spans="1:9" x14ac:dyDescent="0.25">
      <c r="A230" s="78">
        <f>A229+10</f>
        <v>170</v>
      </c>
      <c r="B230" s="82" t="str">
        <f t="shared" si="274"/>
        <v>170 semi Simi-Quantification of sample: CMIB 8A 170</v>
      </c>
      <c r="C230" s="52" t="s">
        <v>109</v>
      </c>
      <c r="D230" s="52"/>
      <c r="E230" s="52"/>
      <c r="F230" s="80" t="str">
        <f t="shared" si="270"/>
        <v>170 Quant Quantification of sample: CMIB 8A 170</v>
      </c>
      <c r="G230" s="52" t="s">
        <v>241</v>
      </c>
      <c r="H230" s="52"/>
      <c r="I230" s="52"/>
    </row>
    <row r="231" spans="1:9" x14ac:dyDescent="0.25">
      <c r="A231" s="78">
        <f t="shared" si="273"/>
        <v>170</v>
      </c>
      <c r="B231" s="82" t="str">
        <f t="shared" si="274"/>
        <v>170 semi Elements</v>
      </c>
      <c r="C231" s="2" t="s">
        <v>0</v>
      </c>
      <c r="D231" s="3" t="s">
        <v>1</v>
      </c>
      <c r="E231" s="2" t="s">
        <v>2</v>
      </c>
      <c r="F231" s="80" t="str">
        <f t="shared" si="270"/>
        <v>170 Quant Elements</v>
      </c>
      <c r="G231" s="2" t="s">
        <v>0</v>
      </c>
      <c r="H231" s="3" t="s">
        <v>1</v>
      </c>
      <c r="I231" s="2" t="s">
        <v>2</v>
      </c>
    </row>
    <row r="232" spans="1:9" x14ac:dyDescent="0.25">
      <c r="A232" s="78">
        <f t="shared" si="273"/>
        <v>170</v>
      </c>
      <c r="B232" s="82" t="str">
        <f t="shared" si="274"/>
        <v>170 semi Na2O</v>
      </c>
      <c r="C232" s="13" t="s">
        <v>26</v>
      </c>
      <c r="D232" s="5">
        <v>0.18129999999999999</v>
      </c>
      <c r="E232" s="6">
        <f t="shared" ref="E232:E240" si="279">D232*(100-D$241)/100</f>
        <v>0.16317000000000001</v>
      </c>
      <c r="F232" s="80" t="str">
        <f t="shared" si="270"/>
        <v>170 Quant SiO2</v>
      </c>
      <c r="G232" s="13" t="s">
        <v>5</v>
      </c>
      <c r="H232" s="5">
        <v>43.930999999999997</v>
      </c>
      <c r="I232" s="8">
        <f>H232*(100-H$242)/100</f>
        <v>39.5379</v>
      </c>
    </row>
    <row r="233" spans="1:9" x14ac:dyDescent="0.25">
      <c r="A233" s="78">
        <f t="shared" si="273"/>
        <v>170</v>
      </c>
      <c r="B233" s="82" t="str">
        <f t="shared" si="274"/>
        <v>170 semi MgO</v>
      </c>
      <c r="C233" s="13" t="s">
        <v>3</v>
      </c>
      <c r="D233" s="5">
        <v>44.47</v>
      </c>
      <c r="E233" s="6">
        <f t="shared" si="279"/>
        <v>40.022999999999996</v>
      </c>
      <c r="F233" s="80" t="str">
        <f t="shared" si="270"/>
        <v>170 Quant TiO2</v>
      </c>
      <c r="G233" s="13" t="s">
        <v>7</v>
      </c>
      <c r="H233" s="5">
        <v>6.0000000000000001E-3</v>
      </c>
      <c r="I233" s="8">
        <f t="shared" ref="I233:I241" si="280">H233*(100-H$242)/100</f>
        <v>5.4000000000000003E-3</v>
      </c>
    </row>
    <row r="234" spans="1:9" x14ac:dyDescent="0.25">
      <c r="A234" s="78">
        <f t="shared" si="273"/>
        <v>170</v>
      </c>
      <c r="B234" s="82" t="str">
        <f t="shared" si="274"/>
        <v>170 semi Al2O3</v>
      </c>
      <c r="C234" s="13" t="s">
        <v>4</v>
      </c>
      <c r="D234" s="5">
        <v>1.2709999999999999</v>
      </c>
      <c r="E234" s="6">
        <f t="shared" si="279"/>
        <v>1.1438999999999999</v>
      </c>
      <c r="F234" s="80" t="str">
        <f t="shared" si="270"/>
        <v>170 Quant Al2O3</v>
      </c>
      <c r="G234" s="13" t="s">
        <v>4</v>
      </c>
      <c r="H234" s="5">
        <v>0.46200000000000002</v>
      </c>
      <c r="I234" s="8">
        <f t="shared" si="280"/>
        <v>0.41580000000000006</v>
      </c>
    </row>
    <row r="235" spans="1:9" x14ac:dyDescent="0.25">
      <c r="A235" s="78">
        <f t="shared" si="273"/>
        <v>170</v>
      </c>
      <c r="B235" s="82" t="str">
        <f t="shared" si="274"/>
        <v>170 semi SiO2</v>
      </c>
      <c r="C235" s="13" t="s">
        <v>5</v>
      </c>
      <c r="D235" s="5">
        <v>40.96</v>
      </c>
      <c r="E235" s="6">
        <f t="shared" si="279"/>
        <v>36.864000000000004</v>
      </c>
      <c r="F235" s="80" t="str">
        <f t="shared" si="270"/>
        <v>170 Quant Fe2O3</v>
      </c>
      <c r="G235" s="13" t="s">
        <v>10</v>
      </c>
      <c r="H235" s="5">
        <v>9.4640000000000004</v>
      </c>
      <c r="I235" s="8">
        <f t="shared" si="280"/>
        <v>8.5175999999999998</v>
      </c>
    </row>
    <row r="236" spans="1:9" x14ac:dyDescent="0.25">
      <c r="A236" s="78">
        <f t="shared" si="273"/>
        <v>170</v>
      </c>
      <c r="B236" s="82" t="str">
        <f t="shared" si="274"/>
        <v>170 semi CaO</v>
      </c>
      <c r="C236" s="13" t="s">
        <v>6</v>
      </c>
      <c r="D236" s="5">
        <v>0.94469999999999998</v>
      </c>
      <c r="E236" s="6">
        <f t="shared" si="279"/>
        <v>0.85022999999999993</v>
      </c>
      <c r="F236" s="80" t="str">
        <f t="shared" si="270"/>
        <v>170 Quant MnO</v>
      </c>
      <c r="G236" s="13" t="s">
        <v>9</v>
      </c>
      <c r="H236" s="5">
        <v>0.13600000000000001</v>
      </c>
      <c r="I236" s="8">
        <f t="shared" si="280"/>
        <v>0.12240000000000001</v>
      </c>
    </row>
    <row r="237" spans="1:9" x14ac:dyDescent="0.25">
      <c r="A237" s="78">
        <f t="shared" si="273"/>
        <v>170</v>
      </c>
      <c r="B237" s="82" t="str">
        <f t="shared" si="274"/>
        <v>170 semi Cr2O3</v>
      </c>
      <c r="C237" s="13" t="s">
        <v>8</v>
      </c>
      <c r="D237" s="5">
        <v>0.4556</v>
      </c>
      <c r="E237" s="6">
        <f t="shared" si="279"/>
        <v>0.41003999999999996</v>
      </c>
      <c r="F237" s="80" t="str">
        <f t="shared" si="270"/>
        <v>170 Quant MgO</v>
      </c>
      <c r="G237" s="13" t="s">
        <v>3</v>
      </c>
      <c r="H237" s="5">
        <v>45.13</v>
      </c>
      <c r="I237" s="8">
        <f t="shared" si="280"/>
        <v>40.617000000000004</v>
      </c>
    </row>
    <row r="238" spans="1:9" x14ac:dyDescent="0.25">
      <c r="A238" s="78">
        <f t="shared" si="273"/>
        <v>170</v>
      </c>
      <c r="B238" s="82" t="str">
        <f t="shared" si="274"/>
        <v>170 semi MnO</v>
      </c>
      <c r="C238" s="13" t="s">
        <v>9</v>
      </c>
      <c r="D238" s="5">
        <v>0.1469</v>
      </c>
      <c r="E238" s="6">
        <f t="shared" si="279"/>
        <v>0.13220999999999999</v>
      </c>
      <c r="F238" s="80" t="str">
        <f t="shared" si="270"/>
        <v>170 Quant CaO</v>
      </c>
      <c r="G238" s="13" t="s">
        <v>6</v>
      </c>
      <c r="H238" s="5">
        <v>0.85899999999999999</v>
      </c>
      <c r="I238" s="8">
        <f t="shared" si="280"/>
        <v>0.77310000000000001</v>
      </c>
    </row>
    <row r="239" spans="1:9" x14ac:dyDescent="0.25">
      <c r="A239" s="78">
        <f t="shared" si="273"/>
        <v>170</v>
      </c>
      <c r="B239" s="82" t="str">
        <f t="shared" si="274"/>
        <v>170 semi Fe2O3</v>
      </c>
      <c r="C239" s="13" t="s">
        <v>10</v>
      </c>
      <c r="D239" s="5">
        <v>11.07</v>
      </c>
      <c r="E239" s="6">
        <f t="shared" si="279"/>
        <v>9.963000000000001</v>
      </c>
      <c r="F239" s="80" t="str">
        <f t="shared" si="270"/>
        <v>170 Quant Na2O</v>
      </c>
      <c r="G239" s="13" t="s">
        <v>26</v>
      </c>
      <c r="H239" s="5">
        <v>4.0000000000000001E-3</v>
      </c>
      <c r="I239" s="8">
        <f t="shared" si="280"/>
        <v>3.5999999999999999E-3</v>
      </c>
    </row>
    <row r="240" spans="1:9" x14ac:dyDescent="0.25">
      <c r="A240" s="78">
        <f t="shared" si="273"/>
        <v>170</v>
      </c>
      <c r="B240" s="82" t="str">
        <f t="shared" si="274"/>
        <v>170 semi NiO</v>
      </c>
      <c r="C240" s="13" t="s">
        <v>11</v>
      </c>
      <c r="D240" s="5">
        <v>0.49430000000000002</v>
      </c>
      <c r="E240" s="6">
        <f t="shared" si="279"/>
        <v>0.44487000000000004</v>
      </c>
      <c r="F240" s="80" t="str">
        <f t="shared" si="270"/>
        <v>170 Quant K2O</v>
      </c>
      <c r="G240" s="13" t="s">
        <v>13</v>
      </c>
      <c r="H240" s="5">
        <v>4.0000000000000001E-3</v>
      </c>
      <c r="I240" s="8">
        <f t="shared" si="280"/>
        <v>3.5999999999999999E-3</v>
      </c>
    </row>
    <row r="241" spans="1:9" x14ac:dyDescent="0.25">
      <c r="A241" s="78">
        <f t="shared" si="273"/>
        <v>170</v>
      </c>
      <c r="B241" s="82" t="str">
        <f t="shared" si="274"/>
        <v>170 semi LOI</v>
      </c>
      <c r="C241" s="4" t="s">
        <v>12</v>
      </c>
      <c r="D241" s="5">
        <v>10</v>
      </c>
      <c r="E241" s="6"/>
      <c r="F241" s="80" t="str">
        <f t="shared" si="270"/>
        <v>170 Quant P2O5</v>
      </c>
      <c r="G241" s="13" t="s">
        <v>35</v>
      </c>
      <c r="H241" s="5">
        <v>4.0000000000000001E-3</v>
      </c>
      <c r="I241" s="8">
        <f t="shared" si="280"/>
        <v>3.5999999999999999E-3</v>
      </c>
    </row>
    <row r="242" spans="1:9" x14ac:dyDescent="0.25">
      <c r="A242" s="78">
        <f t="shared" si="273"/>
        <v>170</v>
      </c>
      <c r="B242" s="82" t="str">
        <f t="shared" si="274"/>
        <v xml:space="preserve">170 semi </v>
      </c>
      <c r="F242" s="80" t="str">
        <f t="shared" si="270"/>
        <v>170 Quant LOI</v>
      </c>
      <c r="G242" s="4" t="s">
        <v>12</v>
      </c>
      <c r="H242" s="5">
        <v>10</v>
      </c>
      <c r="I242" s="6"/>
    </row>
    <row r="243" spans="1:9" x14ac:dyDescent="0.25">
      <c r="A243" s="78">
        <f t="shared" si="273"/>
        <v>170</v>
      </c>
      <c r="B243" s="82" t="str">
        <f t="shared" si="274"/>
        <v xml:space="preserve">170 semi </v>
      </c>
      <c r="F243" s="80" t="str">
        <f t="shared" si="270"/>
        <v xml:space="preserve">170 Quant </v>
      </c>
    </row>
    <row r="244" spans="1:9" x14ac:dyDescent="0.25">
      <c r="A244" s="78">
        <f>A243+10</f>
        <v>180</v>
      </c>
      <c r="B244" s="82" t="str">
        <f t="shared" si="274"/>
        <v>180 semi Simi-Quantification of sample: CMIB 8A 180</v>
      </c>
      <c r="C244" s="52" t="s">
        <v>110</v>
      </c>
      <c r="D244" s="52"/>
      <c r="E244" s="52"/>
      <c r="F244" s="80" t="str">
        <f t="shared" si="270"/>
        <v>180 Quant Quantification of sample: CMIB 8A 180</v>
      </c>
      <c r="G244" s="52" t="s">
        <v>308</v>
      </c>
      <c r="H244" s="52"/>
      <c r="I244" s="52"/>
    </row>
    <row r="245" spans="1:9" x14ac:dyDescent="0.25">
      <c r="A245" s="78">
        <f t="shared" si="273"/>
        <v>180</v>
      </c>
      <c r="B245" s="82" t="str">
        <f t="shared" si="274"/>
        <v>180 semi Elements</v>
      </c>
      <c r="C245" s="2" t="s">
        <v>0</v>
      </c>
      <c r="D245" s="3" t="s">
        <v>1</v>
      </c>
      <c r="E245" s="2" t="s">
        <v>2</v>
      </c>
      <c r="F245" s="80" t="str">
        <f t="shared" si="270"/>
        <v>180 Quant Elements</v>
      </c>
      <c r="G245" s="2" t="s">
        <v>0</v>
      </c>
      <c r="H245" s="3" t="s">
        <v>1</v>
      </c>
      <c r="I245" s="2" t="s">
        <v>2</v>
      </c>
    </row>
    <row r="246" spans="1:9" x14ac:dyDescent="0.25">
      <c r="A246" s="78">
        <f t="shared" si="273"/>
        <v>180</v>
      </c>
      <c r="B246" s="82" t="str">
        <f t="shared" si="274"/>
        <v>180 semi MgO</v>
      </c>
      <c r="C246" s="13" t="s">
        <v>3</v>
      </c>
      <c r="D246" s="5">
        <v>44.72</v>
      </c>
      <c r="E246" s="6">
        <f t="shared" ref="E246:E253" si="281">D246*(100-D$254)/100</f>
        <v>39.800800000000002</v>
      </c>
      <c r="F246" s="80" t="str">
        <f t="shared" si="270"/>
        <v>180 Quant SiO2</v>
      </c>
      <c r="G246" s="13" t="s">
        <v>5</v>
      </c>
      <c r="H246" s="5">
        <v>43.755000000000003</v>
      </c>
      <c r="I246" s="6">
        <f>H246*(100-H$256)/100</f>
        <v>38.941949999999999</v>
      </c>
    </row>
    <row r="247" spans="1:9" x14ac:dyDescent="0.25">
      <c r="A247" s="78">
        <f t="shared" si="273"/>
        <v>180</v>
      </c>
      <c r="B247" s="82" t="str">
        <f t="shared" si="274"/>
        <v>180 semi Al2O3</v>
      </c>
      <c r="C247" s="13" t="s">
        <v>4</v>
      </c>
      <c r="D247" s="5">
        <v>1.272</v>
      </c>
      <c r="E247" s="6">
        <f t="shared" si="281"/>
        <v>1.13208</v>
      </c>
      <c r="F247" s="80" t="str">
        <f t="shared" si="270"/>
        <v>180 Quant TiO2</v>
      </c>
      <c r="G247" s="13" t="s">
        <v>7</v>
      </c>
      <c r="H247" s="5">
        <v>5.0000000000000001E-3</v>
      </c>
      <c r="I247" s="6">
        <f t="shared" ref="I247:I255" si="282">H247*(100-H$256)/100</f>
        <v>4.45E-3</v>
      </c>
    </row>
    <row r="248" spans="1:9" x14ac:dyDescent="0.25">
      <c r="A248" s="78">
        <f t="shared" si="273"/>
        <v>180</v>
      </c>
      <c r="B248" s="82" t="str">
        <f t="shared" si="274"/>
        <v>180 semi SiO2</v>
      </c>
      <c r="C248" s="13" t="s">
        <v>5</v>
      </c>
      <c r="D248" s="5">
        <v>41.18</v>
      </c>
      <c r="E248" s="6">
        <f t="shared" si="281"/>
        <v>36.650199999999998</v>
      </c>
      <c r="F248" s="80" t="str">
        <f t="shared" si="270"/>
        <v>180 Quant Al2O3</v>
      </c>
      <c r="G248" s="13" t="s">
        <v>4</v>
      </c>
      <c r="H248" s="5">
        <v>0.51100000000000001</v>
      </c>
      <c r="I248" s="6">
        <f t="shared" si="282"/>
        <v>0.45478999999999997</v>
      </c>
    </row>
    <row r="249" spans="1:9" x14ac:dyDescent="0.25">
      <c r="A249" s="78">
        <f t="shared" si="273"/>
        <v>180</v>
      </c>
      <c r="B249" s="82" t="str">
        <f t="shared" si="274"/>
        <v>180 semi CaO</v>
      </c>
      <c r="C249" s="13" t="s">
        <v>6</v>
      </c>
      <c r="D249" s="5">
        <v>0.88880000000000003</v>
      </c>
      <c r="E249" s="6">
        <f t="shared" si="281"/>
        <v>0.79103199999999996</v>
      </c>
      <c r="F249" s="80" t="str">
        <f t="shared" si="270"/>
        <v>180 Quant Fe2O3</v>
      </c>
      <c r="G249" s="13" t="s">
        <v>10</v>
      </c>
      <c r="H249" s="5">
        <v>9.484</v>
      </c>
      <c r="I249" s="6">
        <f t="shared" si="282"/>
        <v>8.4407600000000009</v>
      </c>
    </row>
    <row r="250" spans="1:9" x14ac:dyDescent="0.25">
      <c r="A250" s="78">
        <f t="shared" si="273"/>
        <v>180</v>
      </c>
      <c r="B250" s="82" t="str">
        <f t="shared" si="274"/>
        <v>180 semi Cr2O3</v>
      </c>
      <c r="C250" s="13" t="s">
        <v>8</v>
      </c>
      <c r="D250" s="5">
        <v>0.55030000000000001</v>
      </c>
      <c r="E250" s="6">
        <f t="shared" si="281"/>
        <v>0.48976700000000001</v>
      </c>
      <c r="F250" s="80" t="str">
        <f t="shared" si="270"/>
        <v>180 Quant MnO</v>
      </c>
      <c r="G250" s="13" t="s">
        <v>9</v>
      </c>
      <c r="H250" s="5">
        <v>0.13200000000000001</v>
      </c>
      <c r="I250" s="6">
        <f t="shared" si="282"/>
        <v>0.11748000000000001</v>
      </c>
    </row>
    <row r="251" spans="1:9" x14ac:dyDescent="0.25">
      <c r="A251" s="78">
        <f t="shared" si="273"/>
        <v>180</v>
      </c>
      <c r="B251" s="82" t="str">
        <f t="shared" si="274"/>
        <v>180 semi MnO</v>
      </c>
      <c r="C251" s="13" t="s">
        <v>9</v>
      </c>
      <c r="D251" s="5">
        <v>0.1201</v>
      </c>
      <c r="E251" s="6">
        <f t="shared" si="281"/>
        <v>0.106889</v>
      </c>
      <c r="F251" s="80" t="str">
        <f t="shared" ref="F251:F314" si="283">A251&amp;" Quant "&amp;G251</f>
        <v>180 Quant MgO</v>
      </c>
      <c r="G251" s="13" t="s">
        <v>3</v>
      </c>
      <c r="H251" s="5">
        <v>45.347999999999999</v>
      </c>
      <c r="I251" s="6">
        <f t="shared" si="282"/>
        <v>40.359719999999996</v>
      </c>
    </row>
    <row r="252" spans="1:9" x14ac:dyDescent="0.25">
      <c r="A252" s="78">
        <f t="shared" si="273"/>
        <v>180</v>
      </c>
      <c r="B252" s="82" t="str">
        <f t="shared" si="274"/>
        <v>180 semi Fe2O3</v>
      </c>
      <c r="C252" s="13" t="s">
        <v>10</v>
      </c>
      <c r="D252" s="5">
        <v>10.79</v>
      </c>
      <c r="E252" s="6">
        <f t="shared" si="281"/>
        <v>9.6030999999999995</v>
      </c>
      <c r="F252" s="80" t="str">
        <f t="shared" si="283"/>
        <v>180 Quant CaO</v>
      </c>
      <c r="G252" s="13" t="s">
        <v>6</v>
      </c>
      <c r="H252" s="5">
        <v>0.82299999999999995</v>
      </c>
      <c r="I252" s="6">
        <f t="shared" si="282"/>
        <v>0.73246999999999995</v>
      </c>
    </row>
    <row r="253" spans="1:9" x14ac:dyDescent="0.25">
      <c r="A253" s="78">
        <f t="shared" si="273"/>
        <v>180</v>
      </c>
      <c r="B253" s="82" t="str">
        <f t="shared" si="274"/>
        <v>180 semi NiO</v>
      </c>
      <c r="C253" s="13" t="s">
        <v>11</v>
      </c>
      <c r="D253" s="5">
        <v>0.47520000000000001</v>
      </c>
      <c r="E253" s="6">
        <f t="shared" si="281"/>
        <v>0.42292799999999997</v>
      </c>
      <c r="F253" s="80" t="str">
        <f t="shared" si="283"/>
        <v>180 Quant Na2O</v>
      </c>
      <c r="G253" s="13" t="s">
        <v>26</v>
      </c>
      <c r="H253" s="5">
        <v>-6.2E-2</v>
      </c>
      <c r="I253" s="6">
        <f t="shared" si="282"/>
        <v>-5.518E-2</v>
      </c>
    </row>
    <row r="254" spans="1:9" x14ac:dyDescent="0.25">
      <c r="A254" s="78">
        <f t="shared" si="273"/>
        <v>180</v>
      </c>
      <c r="B254" s="82" t="str">
        <f t="shared" si="274"/>
        <v>180 semi LOI</v>
      </c>
      <c r="C254" s="4" t="s">
        <v>12</v>
      </c>
      <c r="D254" s="5">
        <v>11</v>
      </c>
      <c r="E254" s="6"/>
      <c r="F254" s="80" t="str">
        <f t="shared" si="283"/>
        <v>180 Quant K2O</v>
      </c>
      <c r="G254" s="13" t="s">
        <v>13</v>
      </c>
      <c r="H254" s="5">
        <v>4.0000000000000001E-3</v>
      </c>
      <c r="I254" s="10">
        <f t="shared" si="282"/>
        <v>3.5599999999999998E-3</v>
      </c>
    </row>
    <row r="255" spans="1:9" x14ac:dyDescent="0.25">
      <c r="A255" s="78">
        <f t="shared" si="273"/>
        <v>180</v>
      </c>
      <c r="B255" s="82" t="str">
        <f t="shared" si="274"/>
        <v xml:space="preserve">180 semi </v>
      </c>
      <c r="C255" s="29"/>
      <c r="D255" s="11"/>
      <c r="E255" s="17"/>
      <c r="F255" s="80" t="str">
        <f t="shared" si="283"/>
        <v>180 Quant P2O5</v>
      </c>
      <c r="G255" s="13" t="s">
        <v>35</v>
      </c>
      <c r="H255" s="5">
        <v>2E-3</v>
      </c>
      <c r="I255" s="10">
        <f t="shared" si="282"/>
        <v>1.7799999999999999E-3</v>
      </c>
    </row>
    <row r="256" spans="1:9" x14ac:dyDescent="0.25">
      <c r="A256" s="78">
        <f t="shared" si="273"/>
        <v>180</v>
      </c>
      <c r="B256" s="82" t="str">
        <f t="shared" si="274"/>
        <v xml:space="preserve">180 semi </v>
      </c>
      <c r="F256" s="80" t="str">
        <f t="shared" si="283"/>
        <v>180 Quant LOI</v>
      </c>
      <c r="G256" s="4" t="s">
        <v>12</v>
      </c>
      <c r="H256" s="5">
        <v>11</v>
      </c>
      <c r="I256" s="6"/>
    </row>
    <row r="257" spans="1:9" x14ac:dyDescent="0.25">
      <c r="A257" s="78">
        <f t="shared" si="273"/>
        <v>180</v>
      </c>
      <c r="B257" s="82" t="str">
        <f t="shared" si="274"/>
        <v xml:space="preserve">180 semi </v>
      </c>
      <c r="F257" s="80" t="str">
        <f t="shared" si="283"/>
        <v xml:space="preserve">180 Quant </v>
      </c>
    </row>
    <row r="258" spans="1:9" x14ac:dyDescent="0.25">
      <c r="A258" s="78">
        <f>A257+10</f>
        <v>190</v>
      </c>
      <c r="B258" s="82" t="str">
        <f t="shared" si="274"/>
        <v>190 semi Simi-Quantification of sample: CMIB 8A 190</v>
      </c>
      <c r="C258" s="52" t="s">
        <v>111</v>
      </c>
      <c r="D258" s="52"/>
      <c r="E258" s="52"/>
      <c r="F258" s="80" t="str">
        <f t="shared" si="283"/>
        <v>190 Quant Quantification of sample: CMIB 8A 190</v>
      </c>
      <c r="G258" s="52" t="s">
        <v>309</v>
      </c>
      <c r="H258" s="52"/>
      <c r="I258" s="52"/>
    </row>
    <row r="259" spans="1:9" x14ac:dyDescent="0.25">
      <c r="A259" s="78">
        <f t="shared" si="273"/>
        <v>190</v>
      </c>
      <c r="B259" s="82" t="str">
        <f t="shared" si="274"/>
        <v>190 semi Elements</v>
      </c>
      <c r="C259" s="2" t="s">
        <v>0</v>
      </c>
      <c r="D259" s="3" t="s">
        <v>1</v>
      </c>
      <c r="E259" s="2" t="s">
        <v>2</v>
      </c>
      <c r="F259" s="80" t="str">
        <f t="shared" si="283"/>
        <v>190 Quant Elements</v>
      </c>
      <c r="G259" s="2" t="s">
        <v>0</v>
      </c>
      <c r="H259" s="3" t="s">
        <v>1</v>
      </c>
      <c r="I259" s="2" t="s">
        <v>2</v>
      </c>
    </row>
    <row r="260" spans="1:9" x14ac:dyDescent="0.25">
      <c r="A260" s="78">
        <f t="shared" si="273"/>
        <v>190</v>
      </c>
      <c r="B260" s="82" t="str">
        <f t="shared" si="274"/>
        <v>190 semi MgO</v>
      </c>
      <c r="C260" s="13" t="s">
        <v>3</v>
      </c>
      <c r="D260" s="5">
        <v>43.94</v>
      </c>
      <c r="E260" s="6">
        <f t="shared" ref="E260:E267" si="284">D260*(100-D$268)/100</f>
        <v>37.788399999999996</v>
      </c>
      <c r="F260" s="80" t="str">
        <f t="shared" si="283"/>
        <v>190 Quant SiO2</v>
      </c>
      <c r="G260" s="13" t="s">
        <v>5</v>
      </c>
      <c r="H260" s="5">
        <v>42.945999999999998</v>
      </c>
      <c r="I260" s="34">
        <f>H260*(100-H$270)/100</f>
        <v>36.93356</v>
      </c>
    </row>
    <row r="261" spans="1:9" x14ac:dyDescent="0.25">
      <c r="A261" s="78">
        <f t="shared" si="273"/>
        <v>190</v>
      </c>
      <c r="B261" s="82" t="str">
        <f t="shared" si="274"/>
        <v>190 semi Al2O3</v>
      </c>
      <c r="C261" s="13" t="s">
        <v>4</v>
      </c>
      <c r="D261" s="5">
        <v>1.92</v>
      </c>
      <c r="E261" s="6">
        <f t="shared" si="284"/>
        <v>1.6512</v>
      </c>
      <c r="F261" s="80" t="str">
        <f t="shared" si="283"/>
        <v>190 Quant TiO2</v>
      </c>
      <c r="G261" s="13" t="s">
        <v>7</v>
      </c>
      <c r="H261" s="5">
        <v>2.3E-2</v>
      </c>
      <c r="I261" s="34">
        <f t="shared" ref="I261:I269" si="285">H261*(100-H$270)/100</f>
        <v>1.9779999999999999E-2</v>
      </c>
    </row>
    <row r="262" spans="1:9" x14ac:dyDescent="0.25">
      <c r="A262" s="78">
        <f t="shared" ref="A262:A325" si="286">A261</f>
        <v>190</v>
      </c>
      <c r="B262" s="82" t="str">
        <f t="shared" ref="B262:B325" si="287">A262&amp;" semi "&amp;C262</f>
        <v>190 semi SiO2</v>
      </c>
      <c r="C262" s="13" t="s">
        <v>5</v>
      </c>
      <c r="D262" s="5">
        <v>40.25</v>
      </c>
      <c r="E262" s="6">
        <f t="shared" si="284"/>
        <v>34.615000000000002</v>
      </c>
      <c r="F262" s="80" t="str">
        <f t="shared" si="283"/>
        <v>190 Quant Al2O3</v>
      </c>
      <c r="G262" s="13" t="s">
        <v>4</v>
      </c>
      <c r="H262" s="5">
        <v>1.075</v>
      </c>
      <c r="I262" s="34">
        <f t="shared" si="285"/>
        <v>0.92449999999999999</v>
      </c>
    </row>
    <row r="263" spans="1:9" x14ac:dyDescent="0.25">
      <c r="A263" s="78">
        <f t="shared" si="286"/>
        <v>190</v>
      </c>
      <c r="B263" s="82" t="str">
        <f t="shared" si="287"/>
        <v>190 semi CaO</v>
      </c>
      <c r="C263" s="13" t="s">
        <v>6</v>
      </c>
      <c r="D263" s="5">
        <v>1.903</v>
      </c>
      <c r="E263" s="6">
        <f t="shared" si="284"/>
        <v>1.6365800000000001</v>
      </c>
      <c r="F263" s="80" t="str">
        <f t="shared" si="283"/>
        <v>190 Quant Fe2O3</v>
      </c>
      <c r="G263" s="13" t="s">
        <v>10</v>
      </c>
      <c r="H263" s="5">
        <v>9.4770000000000003</v>
      </c>
      <c r="I263" s="34">
        <f t="shared" si="285"/>
        <v>8.1502200000000009</v>
      </c>
    </row>
    <row r="264" spans="1:9" x14ac:dyDescent="0.25">
      <c r="A264" s="78">
        <f t="shared" si="286"/>
        <v>190</v>
      </c>
      <c r="B264" s="82" t="str">
        <f t="shared" si="287"/>
        <v>190 semi Cr2O3</v>
      </c>
      <c r="C264" s="13" t="s">
        <v>8</v>
      </c>
      <c r="D264" s="5">
        <v>0.49790000000000001</v>
      </c>
      <c r="E264" s="6">
        <f t="shared" si="284"/>
        <v>0.42819400000000002</v>
      </c>
      <c r="F264" s="80" t="str">
        <f t="shared" si="283"/>
        <v>190 Quant MnO</v>
      </c>
      <c r="G264" s="13" t="s">
        <v>9</v>
      </c>
      <c r="H264" s="5">
        <v>0.13100000000000001</v>
      </c>
      <c r="I264" s="34">
        <f t="shared" si="285"/>
        <v>0.11266</v>
      </c>
    </row>
    <row r="265" spans="1:9" x14ac:dyDescent="0.25">
      <c r="A265" s="78">
        <f t="shared" si="286"/>
        <v>190</v>
      </c>
      <c r="B265" s="82" t="str">
        <f t="shared" si="287"/>
        <v>190 semi MnO</v>
      </c>
      <c r="C265" s="13" t="s">
        <v>9</v>
      </c>
      <c r="D265" s="5">
        <v>0.15</v>
      </c>
      <c r="E265" s="6">
        <f t="shared" si="284"/>
        <v>0.129</v>
      </c>
      <c r="F265" s="80" t="str">
        <f t="shared" si="283"/>
        <v>190 Quant MgO</v>
      </c>
      <c r="G265" s="13" t="s">
        <v>3</v>
      </c>
      <c r="H265" s="5">
        <v>44.53</v>
      </c>
      <c r="I265" s="34">
        <f t="shared" si="285"/>
        <v>38.2958</v>
      </c>
    </row>
    <row r="266" spans="1:9" x14ac:dyDescent="0.25">
      <c r="A266" s="78">
        <f t="shared" si="286"/>
        <v>190</v>
      </c>
      <c r="B266" s="82" t="str">
        <f t="shared" si="287"/>
        <v>190 semi Fe2O3</v>
      </c>
      <c r="C266" s="13" t="s">
        <v>10</v>
      </c>
      <c r="D266" s="5">
        <v>10.84</v>
      </c>
      <c r="E266" s="6">
        <f t="shared" si="284"/>
        <v>9.3224</v>
      </c>
      <c r="F266" s="80" t="str">
        <f t="shared" si="283"/>
        <v>190 Quant CaO</v>
      </c>
      <c r="G266" s="13" t="s">
        <v>6</v>
      </c>
      <c r="H266" s="5">
        <v>1.849</v>
      </c>
      <c r="I266" s="34">
        <f t="shared" si="285"/>
        <v>1.5901400000000001</v>
      </c>
    </row>
    <row r="267" spans="1:9" x14ac:dyDescent="0.25">
      <c r="A267" s="78">
        <f t="shared" si="286"/>
        <v>190</v>
      </c>
      <c r="B267" s="82" t="str">
        <f t="shared" si="287"/>
        <v>190 semi NiO</v>
      </c>
      <c r="C267" s="13" t="s">
        <v>11</v>
      </c>
      <c r="D267" s="5">
        <v>0.49370000000000003</v>
      </c>
      <c r="E267" s="6">
        <f t="shared" si="284"/>
        <v>0.42458200000000007</v>
      </c>
      <c r="F267" s="80" t="str">
        <f t="shared" si="283"/>
        <v>190 Quant Na2O</v>
      </c>
      <c r="G267" s="13" t="s">
        <v>26</v>
      </c>
      <c r="H267" s="5">
        <v>-4.1000000000000002E-2</v>
      </c>
      <c r="I267" s="34">
        <f t="shared" si="285"/>
        <v>-3.526E-2</v>
      </c>
    </row>
    <row r="268" spans="1:9" x14ac:dyDescent="0.25">
      <c r="A268" s="78">
        <f t="shared" si="286"/>
        <v>190</v>
      </c>
      <c r="B268" s="82" t="str">
        <f t="shared" si="287"/>
        <v>190 semi LOI</v>
      </c>
      <c r="C268" s="4" t="s">
        <v>12</v>
      </c>
      <c r="D268" s="5">
        <v>14</v>
      </c>
      <c r="E268" s="6"/>
      <c r="F268" s="80" t="str">
        <f t="shared" si="283"/>
        <v>190 Quant K2O</v>
      </c>
      <c r="G268" s="13" t="s">
        <v>13</v>
      </c>
      <c r="H268" s="5">
        <v>6.0000000000000001E-3</v>
      </c>
      <c r="I268" s="34">
        <f t="shared" si="285"/>
        <v>5.1600000000000005E-3</v>
      </c>
    </row>
    <row r="269" spans="1:9" x14ac:dyDescent="0.25">
      <c r="A269" s="78">
        <f t="shared" si="286"/>
        <v>190</v>
      </c>
      <c r="B269" s="82" t="str">
        <f t="shared" si="287"/>
        <v xml:space="preserve">190 semi </v>
      </c>
      <c r="F269" s="80" t="str">
        <f t="shared" si="283"/>
        <v>190 Quant P2O5</v>
      </c>
      <c r="G269" s="13" t="s">
        <v>35</v>
      </c>
      <c r="H269" s="5">
        <v>3.0000000000000001E-3</v>
      </c>
      <c r="I269" s="34">
        <f t="shared" si="285"/>
        <v>2.5800000000000003E-3</v>
      </c>
    </row>
    <row r="270" spans="1:9" x14ac:dyDescent="0.25">
      <c r="A270" s="78">
        <f t="shared" si="286"/>
        <v>190</v>
      </c>
      <c r="B270" s="82" t="str">
        <f t="shared" si="287"/>
        <v xml:space="preserve">190 semi </v>
      </c>
      <c r="F270" s="80" t="str">
        <f t="shared" si="283"/>
        <v>190 Quant LOI</v>
      </c>
      <c r="G270" s="4" t="s">
        <v>12</v>
      </c>
      <c r="H270" s="5">
        <v>14</v>
      </c>
      <c r="I270" s="6"/>
    </row>
    <row r="271" spans="1:9" x14ac:dyDescent="0.25">
      <c r="A271" s="78">
        <f t="shared" si="286"/>
        <v>190</v>
      </c>
      <c r="B271" s="82" t="str">
        <f t="shared" si="287"/>
        <v xml:space="preserve">190 semi </v>
      </c>
      <c r="F271" s="80" t="str">
        <f t="shared" si="283"/>
        <v xml:space="preserve">190 Quant </v>
      </c>
    </row>
    <row r="272" spans="1:9" x14ac:dyDescent="0.25">
      <c r="A272" s="78">
        <f>A271+10</f>
        <v>200</v>
      </c>
      <c r="B272" s="82" t="str">
        <f t="shared" si="287"/>
        <v>200 semi Simi-Quantification of sample: CMIB 8A 200</v>
      </c>
      <c r="C272" s="52" t="s">
        <v>112</v>
      </c>
      <c r="D272" s="52"/>
      <c r="E272" s="52"/>
      <c r="F272" s="80" t="str">
        <f t="shared" si="283"/>
        <v>200 Quant Quantification of sample: CMIB 8A 200</v>
      </c>
      <c r="G272" s="52" t="s">
        <v>216</v>
      </c>
      <c r="H272" s="52"/>
      <c r="I272" s="52"/>
    </row>
    <row r="273" spans="1:9" x14ac:dyDescent="0.25">
      <c r="A273" s="78">
        <f t="shared" si="286"/>
        <v>200</v>
      </c>
      <c r="B273" s="82" t="str">
        <f t="shared" si="287"/>
        <v>200 semi Elements</v>
      </c>
      <c r="C273" s="2" t="s">
        <v>0</v>
      </c>
      <c r="D273" s="3" t="s">
        <v>1</v>
      </c>
      <c r="E273" s="2" t="s">
        <v>2</v>
      </c>
      <c r="F273" s="80" t="str">
        <f t="shared" si="283"/>
        <v>200 Quant Elements</v>
      </c>
      <c r="G273" s="2" t="s">
        <v>0</v>
      </c>
      <c r="H273" s="3" t="s">
        <v>1</v>
      </c>
      <c r="I273" s="2" t="s">
        <v>2</v>
      </c>
    </row>
    <row r="274" spans="1:9" x14ac:dyDescent="0.25">
      <c r="A274" s="78">
        <f t="shared" si="286"/>
        <v>200</v>
      </c>
      <c r="B274" s="82" t="str">
        <f t="shared" si="287"/>
        <v>200 semi MgO</v>
      </c>
      <c r="C274" s="13" t="s">
        <v>3</v>
      </c>
      <c r="D274" s="5">
        <v>44.62</v>
      </c>
      <c r="E274" s="6">
        <f t="shared" ref="E274:E281" si="288">D274*(100-D$282)/100</f>
        <v>38.373199999999997</v>
      </c>
      <c r="F274" s="80" t="str">
        <f t="shared" si="283"/>
        <v>200 Quant SiO2</v>
      </c>
      <c r="G274" s="13" t="s">
        <v>5</v>
      </c>
      <c r="H274" s="5">
        <v>43.317999999999998</v>
      </c>
      <c r="I274" s="34">
        <f>H274*(100-H$284)/100</f>
        <v>37.253479999999996</v>
      </c>
    </row>
    <row r="275" spans="1:9" x14ac:dyDescent="0.25">
      <c r="A275" s="78">
        <f t="shared" si="286"/>
        <v>200</v>
      </c>
      <c r="B275" s="82" t="str">
        <f t="shared" si="287"/>
        <v>200 semi Al2O3</v>
      </c>
      <c r="C275" s="13" t="s">
        <v>4</v>
      </c>
      <c r="D275" s="5">
        <v>1.516</v>
      </c>
      <c r="E275" s="6">
        <f t="shared" si="288"/>
        <v>1.30376</v>
      </c>
      <c r="F275" s="80" t="str">
        <f t="shared" si="283"/>
        <v>200 Quant TiO2</v>
      </c>
      <c r="G275" s="13" t="s">
        <v>7</v>
      </c>
      <c r="H275" s="5">
        <v>3.0000000000000001E-3</v>
      </c>
      <c r="I275" s="34">
        <f t="shared" ref="I275:I283" si="289">H275*(100-H$284)/100</f>
        <v>2.5800000000000003E-3</v>
      </c>
    </row>
    <row r="276" spans="1:9" x14ac:dyDescent="0.25">
      <c r="A276" s="78">
        <f t="shared" si="286"/>
        <v>200</v>
      </c>
      <c r="B276" s="82" t="str">
        <f t="shared" si="287"/>
        <v>200 semi SiO2</v>
      </c>
      <c r="C276" s="13" t="s">
        <v>5</v>
      </c>
      <c r="D276" s="5">
        <v>40.58</v>
      </c>
      <c r="E276" s="6">
        <f t="shared" si="288"/>
        <v>34.898799999999994</v>
      </c>
      <c r="F276" s="80" t="str">
        <f t="shared" si="283"/>
        <v>200 Quant Al2O3</v>
      </c>
      <c r="G276" s="13" t="s">
        <v>4</v>
      </c>
      <c r="H276" s="5">
        <v>0.61599999999999999</v>
      </c>
      <c r="I276" s="34">
        <f t="shared" si="289"/>
        <v>0.52976000000000001</v>
      </c>
    </row>
    <row r="277" spans="1:9" x14ac:dyDescent="0.25">
      <c r="A277" s="78">
        <f t="shared" si="286"/>
        <v>200</v>
      </c>
      <c r="B277" s="82" t="str">
        <f t="shared" si="287"/>
        <v>200 semi CaO</v>
      </c>
      <c r="C277" s="13" t="s">
        <v>6</v>
      </c>
      <c r="D277" s="5">
        <v>0.97499999999999998</v>
      </c>
      <c r="E277" s="6">
        <f t="shared" si="288"/>
        <v>0.83849999999999991</v>
      </c>
      <c r="F277" s="80" t="str">
        <f t="shared" si="283"/>
        <v>200 Quant Fe2O3</v>
      </c>
      <c r="G277" s="13" t="s">
        <v>10</v>
      </c>
      <c r="H277" s="5">
        <v>9.6180000000000003</v>
      </c>
      <c r="I277" s="34">
        <f t="shared" si="289"/>
        <v>8.2714800000000004</v>
      </c>
    </row>
    <row r="278" spans="1:9" x14ac:dyDescent="0.25">
      <c r="A278" s="78">
        <f t="shared" si="286"/>
        <v>200</v>
      </c>
      <c r="B278" s="82" t="str">
        <f t="shared" si="287"/>
        <v>200 semi Cr2O3</v>
      </c>
      <c r="C278" s="13" t="s">
        <v>8</v>
      </c>
      <c r="D278" s="5">
        <v>0.72770000000000001</v>
      </c>
      <c r="E278" s="6">
        <f t="shared" si="288"/>
        <v>0.62582199999999999</v>
      </c>
      <c r="F278" s="80" t="str">
        <f t="shared" si="283"/>
        <v>200 Quant MnO</v>
      </c>
      <c r="G278" s="13" t="s">
        <v>9</v>
      </c>
      <c r="H278" s="5">
        <v>0.13600000000000001</v>
      </c>
      <c r="I278" s="34">
        <f t="shared" si="289"/>
        <v>0.11696000000000001</v>
      </c>
    </row>
    <row r="279" spans="1:9" x14ac:dyDescent="0.25">
      <c r="A279" s="78">
        <f t="shared" si="286"/>
        <v>200</v>
      </c>
      <c r="B279" s="82" t="str">
        <f t="shared" si="287"/>
        <v>200 semi MnO</v>
      </c>
      <c r="C279" s="13" t="s">
        <v>9</v>
      </c>
      <c r="D279" s="5">
        <v>0.1328</v>
      </c>
      <c r="E279" s="6">
        <f t="shared" si="288"/>
        <v>0.114208</v>
      </c>
      <c r="F279" s="80" t="str">
        <f t="shared" si="283"/>
        <v>200 Quant MgO</v>
      </c>
      <c r="G279" s="13" t="s">
        <v>3</v>
      </c>
      <c r="H279" s="5">
        <v>45.505000000000003</v>
      </c>
      <c r="I279" s="34">
        <f t="shared" si="289"/>
        <v>39.134300000000003</v>
      </c>
    </row>
    <row r="280" spans="1:9" x14ac:dyDescent="0.25">
      <c r="A280" s="78">
        <f t="shared" si="286"/>
        <v>200</v>
      </c>
      <c r="B280" s="82" t="str">
        <f t="shared" si="287"/>
        <v>200 semi Fe2O3</v>
      </c>
      <c r="C280" s="13" t="s">
        <v>10</v>
      </c>
      <c r="D280" s="5">
        <v>10.91</v>
      </c>
      <c r="E280" s="6">
        <f t="shared" si="288"/>
        <v>9.3826000000000001</v>
      </c>
      <c r="F280" s="80" t="str">
        <f t="shared" si="283"/>
        <v>200 Quant CaO</v>
      </c>
      <c r="G280" s="13" t="s">
        <v>6</v>
      </c>
      <c r="H280" s="5">
        <v>0.88</v>
      </c>
      <c r="I280" s="34">
        <f t="shared" si="289"/>
        <v>0.75680000000000003</v>
      </c>
    </row>
    <row r="281" spans="1:9" x14ac:dyDescent="0.25">
      <c r="A281" s="78">
        <f t="shared" si="286"/>
        <v>200</v>
      </c>
      <c r="B281" s="82" t="str">
        <f t="shared" si="287"/>
        <v>200 semi NiO</v>
      </c>
      <c r="C281" s="13" t="s">
        <v>11</v>
      </c>
      <c r="D281" s="5">
        <v>0.5373</v>
      </c>
      <c r="E281" s="6">
        <f t="shared" si="288"/>
        <v>0.46207799999999999</v>
      </c>
      <c r="F281" s="80" t="str">
        <f t="shared" si="283"/>
        <v>200 Quant Na2O</v>
      </c>
      <c r="G281" s="13" t="s">
        <v>26</v>
      </c>
      <c r="H281" s="5">
        <v>-8.4000000000000005E-2</v>
      </c>
      <c r="I281" s="34">
        <f t="shared" si="289"/>
        <v>-7.2239999999999999E-2</v>
      </c>
    </row>
    <row r="282" spans="1:9" x14ac:dyDescent="0.25">
      <c r="A282" s="78">
        <f t="shared" si="286"/>
        <v>200</v>
      </c>
      <c r="B282" s="82" t="str">
        <f t="shared" si="287"/>
        <v>200 semi LOI</v>
      </c>
      <c r="C282" s="4" t="s">
        <v>12</v>
      </c>
      <c r="D282" s="5">
        <v>14</v>
      </c>
      <c r="E282" s="6"/>
      <c r="F282" s="80" t="str">
        <f t="shared" si="283"/>
        <v>200 Quant K2O</v>
      </c>
      <c r="G282" s="13" t="s">
        <v>13</v>
      </c>
      <c r="H282" s="5">
        <v>4.0000000000000001E-3</v>
      </c>
      <c r="I282" s="35">
        <f t="shared" si="289"/>
        <v>3.4400000000000003E-3</v>
      </c>
    </row>
    <row r="283" spans="1:9" x14ac:dyDescent="0.25">
      <c r="A283" s="78">
        <f t="shared" si="286"/>
        <v>200</v>
      </c>
      <c r="B283" s="82" t="str">
        <f t="shared" si="287"/>
        <v xml:space="preserve">200 semi </v>
      </c>
      <c r="C283" s="29"/>
      <c r="D283" s="11"/>
      <c r="E283" s="17"/>
      <c r="F283" s="80" t="str">
        <f t="shared" si="283"/>
        <v>200 Quant P2O5</v>
      </c>
      <c r="G283" s="13" t="s">
        <v>35</v>
      </c>
      <c r="H283" s="5">
        <v>3.0000000000000001E-3</v>
      </c>
      <c r="I283" s="35">
        <f t="shared" si="289"/>
        <v>2.5800000000000003E-3</v>
      </c>
    </row>
    <row r="284" spans="1:9" x14ac:dyDescent="0.25">
      <c r="A284" s="78">
        <f t="shared" si="286"/>
        <v>200</v>
      </c>
      <c r="B284" s="82" t="str">
        <f t="shared" si="287"/>
        <v xml:space="preserve">200 semi </v>
      </c>
      <c r="F284" s="80" t="str">
        <f t="shared" si="283"/>
        <v>200 Quant LOI</v>
      </c>
      <c r="G284" s="4" t="s">
        <v>12</v>
      </c>
      <c r="H284" s="5">
        <v>14</v>
      </c>
      <c r="I284" s="34"/>
    </row>
    <row r="285" spans="1:9" x14ac:dyDescent="0.25">
      <c r="A285" s="78">
        <f t="shared" si="286"/>
        <v>200</v>
      </c>
      <c r="B285" s="82" t="str">
        <f t="shared" si="287"/>
        <v xml:space="preserve">200 semi </v>
      </c>
      <c r="F285" s="80" t="str">
        <f t="shared" si="283"/>
        <v xml:space="preserve">200 Quant </v>
      </c>
    </row>
    <row r="286" spans="1:9" x14ac:dyDescent="0.25">
      <c r="A286" s="78">
        <f>A285+10</f>
        <v>210</v>
      </c>
      <c r="B286" s="82" t="str">
        <f t="shared" si="287"/>
        <v>210 semi Simi-Quantification of sample: CMIB 8A 210</v>
      </c>
      <c r="C286" s="52" t="s">
        <v>113</v>
      </c>
      <c r="D286" s="52"/>
      <c r="E286" s="52"/>
      <c r="F286" s="80" t="str">
        <f t="shared" si="283"/>
        <v>210 Quant Quantification of sample: CMIB 8A 210</v>
      </c>
      <c r="G286" s="52" t="s">
        <v>242</v>
      </c>
      <c r="H286" s="52"/>
      <c r="I286" s="52"/>
    </row>
    <row r="287" spans="1:9" x14ac:dyDescent="0.25">
      <c r="A287" s="78">
        <f t="shared" si="286"/>
        <v>210</v>
      </c>
      <c r="B287" s="82" t="str">
        <f t="shared" si="287"/>
        <v>210 semi Elements</v>
      </c>
      <c r="C287" s="2" t="s">
        <v>0</v>
      </c>
      <c r="D287" s="3" t="s">
        <v>1</v>
      </c>
      <c r="E287" s="2" t="s">
        <v>2</v>
      </c>
      <c r="F287" s="80" t="str">
        <f t="shared" si="283"/>
        <v>210 Quant Elements</v>
      </c>
      <c r="G287" s="2" t="s">
        <v>0</v>
      </c>
      <c r="H287" s="3" t="s">
        <v>1</v>
      </c>
      <c r="I287" s="2" t="s">
        <v>2</v>
      </c>
    </row>
    <row r="288" spans="1:9" x14ac:dyDescent="0.25">
      <c r="A288" s="78">
        <f t="shared" si="286"/>
        <v>210</v>
      </c>
      <c r="B288" s="82" t="str">
        <f t="shared" si="287"/>
        <v>210 semi MgO</v>
      </c>
      <c r="C288" s="13" t="s">
        <v>3</v>
      </c>
      <c r="D288" s="5">
        <v>44.5</v>
      </c>
      <c r="E288" s="6">
        <f t="shared" ref="E288:E295" si="290">D288*(100-D$296)/100</f>
        <v>39.604999999999997</v>
      </c>
      <c r="F288" s="80" t="str">
        <f t="shared" si="283"/>
        <v>210 Quant SiO2</v>
      </c>
      <c r="G288" s="13" t="s">
        <v>5</v>
      </c>
      <c r="H288" s="5">
        <v>43.634</v>
      </c>
      <c r="I288" s="38">
        <f>H288*(100-H$298)/100</f>
        <v>38.83426</v>
      </c>
    </row>
    <row r="289" spans="1:10" x14ac:dyDescent="0.25">
      <c r="A289" s="78">
        <f t="shared" si="286"/>
        <v>210</v>
      </c>
      <c r="B289" s="82" t="str">
        <f t="shared" si="287"/>
        <v>210 semi Al2O3</v>
      </c>
      <c r="C289" s="13" t="s">
        <v>4</v>
      </c>
      <c r="D289" s="5">
        <v>1.24</v>
      </c>
      <c r="E289" s="6">
        <f t="shared" si="290"/>
        <v>1.1035999999999999</v>
      </c>
      <c r="F289" s="80" t="str">
        <f t="shared" si="283"/>
        <v>210 Quant TiO2</v>
      </c>
      <c r="G289" s="13" t="s">
        <v>7</v>
      </c>
      <c r="H289" s="5">
        <v>4.0000000000000001E-3</v>
      </c>
      <c r="I289" s="38">
        <f t="shared" ref="I289:I297" si="291">H289*(100-H$298)/100</f>
        <v>3.5599999999999998E-3</v>
      </c>
    </row>
    <row r="290" spans="1:10" x14ac:dyDescent="0.25">
      <c r="A290" s="78">
        <f t="shared" si="286"/>
        <v>210</v>
      </c>
      <c r="B290" s="82" t="str">
        <f t="shared" si="287"/>
        <v>210 semi SiO2</v>
      </c>
      <c r="C290" s="13" t="s">
        <v>5</v>
      </c>
      <c r="D290" s="5">
        <v>40.96</v>
      </c>
      <c r="E290" s="6">
        <f t="shared" si="290"/>
        <v>36.4544</v>
      </c>
      <c r="F290" s="80" t="str">
        <f t="shared" si="283"/>
        <v>210 Quant Al2O3</v>
      </c>
      <c r="G290" s="13" t="s">
        <v>4</v>
      </c>
      <c r="H290" s="5">
        <v>0.45900000000000002</v>
      </c>
      <c r="I290" s="38">
        <f t="shared" si="291"/>
        <v>0.40850999999999998</v>
      </c>
    </row>
    <row r="291" spans="1:10" x14ac:dyDescent="0.25">
      <c r="A291" s="78">
        <f t="shared" si="286"/>
        <v>210</v>
      </c>
      <c r="B291" s="82" t="str">
        <f t="shared" si="287"/>
        <v>210 semi CaO</v>
      </c>
      <c r="C291" s="13" t="s">
        <v>6</v>
      </c>
      <c r="D291" s="5">
        <v>0.76400000000000001</v>
      </c>
      <c r="E291" s="6">
        <f t="shared" si="290"/>
        <v>0.6799599999999999</v>
      </c>
      <c r="F291" s="80" t="str">
        <f t="shared" si="283"/>
        <v>210 Quant Fe2O3</v>
      </c>
      <c r="G291" s="13" t="s">
        <v>10</v>
      </c>
      <c r="H291" s="5">
        <v>9.6869999999999994</v>
      </c>
      <c r="I291" s="38">
        <f t="shared" si="291"/>
        <v>8.6214299999999984</v>
      </c>
    </row>
    <row r="292" spans="1:10" x14ac:dyDescent="0.25">
      <c r="A292" s="78">
        <f t="shared" si="286"/>
        <v>210</v>
      </c>
      <c r="B292" s="82" t="str">
        <f t="shared" si="287"/>
        <v>210 semi Cr2O3</v>
      </c>
      <c r="C292" s="13" t="s">
        <v>8</v>
      </c>
      <c r="D292" s="5">
        <v>0.56179999999999997</v>
      </c>
      <c r="E292" s="6">
        <f t="shared" si="290"/>
        <v>0.50000199999999995</v>
      </c>
      <c r="F292" s="80" t="str">
        <f t="shared" si="283"/>
        <v>210 Quant MnO</v>
      </c>
      <c r="G292" s="13" t="s">
        <v>9</v>
      </c>
      <c r="H292" s="5">
        <v>0.13800000000000001</v>
      </c>
      <c r="I292" s="38">
        <f t="shared" si="291"/>
        <v>0.12282000000000001</v>
      </c>
    </row>
    <row r="293" spans="1:10" x14ac:dyDescent="0.25">
      <c r="A293" s="78">
        <f t="shared" si="286"/>
        <v>210</v>
      </c>
      <c r="B293" s="82" t="str">
        <f t="shared" si="287"/>
        <v>210 semi MnO</v>
      </c>
      <c r="C293" s="13" t="s">
        <v>9</v>
      </c>
      <c r="D293" s="5">
        <v>0.1711</v>
      </c>
      <c r="E293" s="6">
        <f t="shared" si="290"/>
        <v>0.152279</v>
      </c>
      <c r="F293" s="80" t="str">
        <f t="shared" si="283"/>
        <v>210 Quant MgO</v>
      </c>
      <c r="G293" s="13" t="s">
        <v>3</v>
      </c>
      <c r="H293" s="5">
        <v>45.404000000000003</v>
      </c>
      <c r="I293" s="38">
        <f t="shared" si="291"/>
        <v>40.409559999999999</v>
      </c>
    </row>
    <row r="294" spans="1:10" x14ac:dyDescent="0.25">
      <c r="A294" s="78">
        <f t="shared" si="286"/>
        <v>210</v>
      </c>
      <c r="B294" s="82" t="str">
        <f t="shared" si="287"/>
        <v>210 semi Fe2O3</v>
      </c>
      <c r="C294" s="13" t="s">
        <v>10</v>
      </c>
      <c r="D294" s="5">
        <v>11.29</v>
      </c>
      <c r="E294" s="6">
        <f t="shared" si="290"/>
        <v>10.0481</v>
      </c>
      <c r="F294" s="80" t="str">
        <f t="shared" si="283"/>
        <v>210 Quant CaO</v>
      </c>
      <c r="G294" s="13" t="s">
        <v>6</v>
      </c>
      <c r="H294" s="5">
        <v>0.73799999999999999</v>
      </c>
      <c r="I294" s="38">
        <f t="shared" si="291"/>
        <v>0.65682000000000007</v>
      </c>
    </row>
    <row r="295" spans="1:10" x14ac:dyDescent="0.25">
      <c r="A295" s="78">
        <f t="shared" si="286"/>
        <v>210</v>
      </c>
      <c r="B295" s="82" t="str">
        <f t="shared" si="287"/>
        <v>210 semi NiO</v>
      </c>
      <c r="C295" s="13" t="s">
        <v>11</v>
      </c>
      <c r="D295" s="5">
        <v>0.51349999999999996</v>
      </c>
      <c r="E295" s="6">
        <f t="shared" si="290"/>
        <v>0.45701499999999995</v>
      </c>
      <c r="F295" s="80" t="str">
        <f t="shared" si="283"/>
        <v>210 Quant Na2O</v>
      </c>
      <c r="G295" s="13" t="s">
        <v>26</v>
      </c>
      <c r="H295" s="5">
        <v>-7.1999999999999995E-2</v>
      </c>
      <c r="I295" s="38">
        <f t="shared" si="291"/>
        <v>-6.4079999999999998E-2</v>
      </c>
      <c r="J295" s="16"/>
    </row>
    <row r="296" spans="1:10" x14ac:dyDescent="0.25">
      <c r="A296" s="78">
        <f t="shared" si="286"/>
        <v>210</v>
      </c>
      <c r="B296" s="82" t="str">
        <f t="shared" si="287"/>
        <v>210 semi LOI</v>
      </c>
      <c r="C296" s="4" t="s">
        <v>12</v>
      </c>
      <c r="D296" s="5">
        <v>11</v>
      </c>
      <c r="E296" s="6"/>
      <c r="F296" s="80" t="str">
        <f t="shared" si="283"/>
        <v>210 Quant K2O</v>
      </c>
      <c r="G296" s="13" t="s">
        <v>13</v>
      </c>
      <c r="H296" s="5">
        <v>5.0000000000000001E-3</v>
      </c>
      <c r="I296" s="38">
        <f t="shared" si="291"/>
        <v>4.45E-3</v>
      </c>
    </row>
    <row r="297" spans="1:10" x14ac:dyDescent="0.25">
      <c r="A297" s="78">
        <f t="shared" si="286"/>
        <v>210</v>
      </c>
      <c r="B297" s="82" t="str">
        <f t="shared" si="287"/>
        <v xml:space="preserve">210 semi </v>
      </c>
      <c r="F297" s="80" t="str">
        <f t="shared" si="283"/>
        <v>210 Quant P2O5</v>
      </c>
      <c r="G297" s="13" t="s">
        <v>35</v>
      </c>
      <c r="H297" s="5">
        <v>4.0000000000000001E-3</v>
      </c>
      <c r="I297" s="38">
        <f t="shared" si="291"/>
        <v>3.5599999999999998E-3</v>
      </c>
    </row>
    <row r="298" spans="1:10" x14ac:dyDescent="0.25">
      <c r="A298" s="78">
        <f t="shared" si="286"/>
        <v>210</v>
      </c>
      <c r="B298" s="82" t="str">
        <f t="shared" si="287"/>
        <v xml:space="preserve">210 semi </v>
      </c>
      <c r="F298" s="80" t="str">
        <f t="shared" si="283"/>
        <v>210 Quant LOI</v>
      </c>
      <c r="G298" s="4" t="s">
        <v>12</v>
      </c>
      <c r="H298" s="5">
        <v>11</v>
      </c>
      <c r="I298" s="6"/>
    </row>
    <row r="299" spans="1:10" x14ac:dyDescent="0.25">
      <c r="A299" s="78">
        <f t="shared" si="286"/>
        <v>210</v>
      </c>
      <c r="B299" s="82" t="str">
        <f t="shared" si="287"/>
        <v xml:space="preserve">210 semi </v>
      </c>
      <c r="F299" s="80" t="str">
        <f t="shared" si="283"/>
        <v xml:space="preserve">210 Quant </v>
      </c>
      <c r="G299" s="4"/>
      <c r="H299" s="5"/>
      <c r="I299" s="6"/>
    </row>
    <row r="300" spans="1:10" x14ac:dyDescent="0.25">
      <c r="A300" s="78">
        <f>A299+10</f>
        <v>220</v>
      </c>
      <c r="B300" s="82" t="str">
        <f t="shared" si="287"/>
        <v>220 semi Simi-Quantification of sample: CMIB 8A 220</v>
      </c>
      <c r="C300" s="52" t="s">
        <v>114</v>
      </c>
      <c r="D300" s="52"/>
      <c r="E300" s="52"/>
      <c r="F300" s="80" t="str">
        <f t="shared" si="283"/>
        <v>220 Quant Quantification of sample: CMIB 8A 220</v>
      </c>
      <c r="G300" s="52" t="s">
        <v>244</v>
      </c>
      <c r="H300" s="52"/>
      <c r="I300" s="52"/>
    </row>
    <row r="301" spans="1:10" x14ac:dyDescent="0.25">
      <c r="A301" s="78">
        <f t="shared" si="286"/>
        <v>220</v>
      </c>
      <c r="B301" s="82" t="str">
        <f t="shared" si="287"/>
        <v>220 semi Elements</v>
      </c>
      <c r="C301" s="2" t="s">
        <v>0</v>
      </c>
      <c r="D301" s="3" t="s">
        <v>1</v>
      </c>
      <c r="E301" s="2" t="s">
        <v>2</v>
      </c>
      <c r="F301" s="80" t="str">
        <f t="shared" si="283"/>
        <v>220 Quant Elements</v>
      </c>
      <c r="G301" s="2" t="s">
        <v>0</v>
      </c>
      <c r="H301" s="3" t="s">
        <v>1</v>
      </c>
      <c r="I301" s="2" t="s">
        <v>2</v>
      </c>
    </row>
    <row r="302" spans="1:10" x14ac:dyDescent="0.25">
      <c r="A302" s="78">
        <f t="shared" si="286"/>
        <v>220</v>
      </c>
      <c r="B302" s="82" t="str">
        <f t="shared" si="287"/>
        <v>220 semi MgO</v>
      </c>
      <c r="C302" s="13" t="s">
        <v>3</v>
      </c>
      <c r="D302" s="5">
        <v>42.97</v>
      </c>
      <c r="E302" s="6">
        <f t="shared" ref="E302:E309" si="292">D302*(100-D$310)/100</f>
        <v>37.813599999999994</v>
      </c>
      <c r="F302" s="80" t="str">
        <f t="shared" si="283"/>
        <v>220 Quant SiO2</v>
      </c>
      <c r="G302" s="13" t="s">
        <v>5</v>
      </c>
      <c r="H302" s="5">
        <v>44.124000000000002</v>
      </c>
      <c r="I302" s="38">
        <f>H302*(100-H$312)/100</f>
        <v>38.829120000000003</v>
      </c>
    </row>
    <row r="303" spans="1:10" x14ac:dyDescent="0.25">
      <c r="A303" s="78">
        <f t="shared" si="286"/>
        <v>220</v>
      </c>
      <c r="B303" s="82" t="str">
        <f t="shared" si="287"/>
        <v>220 semi Al2O3</v>
      </c>
      <c r="C303" s="13" t="s">
        <v>4</v>
      </c>
      <c r="D303" s="5">
        <v>1.3660000000000001</v>
      </c>
      <c r="E303" s="6">
        <f t="shared" si="292"/>
        <v>1.20208</v>
      </c>
      <c r="F303" s="80" t="str">
        <f t="shared" si="283"/>
        <v>220 Quant TiO2</v>
      </c>
      <c r="G303" s="13" t="s">
        <v>7</v>
      </c>
      <c r="H303" s="5">
        <v>6.0000000000000001E-3</v>
      </c>
      <c r="I303" s="38">
        <f t="shared" ref="I303:I311" si="293">H303*(100-H$312)/100</f>
        <v>5.28E-3</v>
      </c>
    </row>
    <row r="304" spans="1:10" x14ac:dyDescent="0.25">
      <c r="A304" s="78">
        <f t="shared" si="286"/>
        <v>220</v>
      </c>
      <c r="B304" s="82" t="str">
        <f t="shared" si="287"/>
        <v>220 semi SiO2</v>
      </c>
      <c r="C304" s="13" t="s">
        <v>5</v>
      </c>
      <c r="D304" s="5">
        <v>41.27</v>
      </c>
      <c r="E304" s="6">
        <f t="shared" si="292"/>
        <v>36.317599999999999</v>
      </c>
      <c r="F304" s="80" t="str">
        <f t="shared" si="283"/>
        <v>220 Quant Al2O3</v>
      </c>
      <c r="G304" s="13" t="s">
        <v>4</v>
      </c>
      <c r="H304" s="5">
        <v>0.52500000000000002</v>
      </c>
      <c r="I304" s="38">
        <f t="shared" si="293"/>
        <v>0.46200000000000002</v>
      </c>
    </row>
    <row r="305" spans="1:9" x14ac:dyDescent="0.25">
      <c r="A305" s="78">
        <f t="shared" si="286"/>
        <v>220</v>
      </c>
      <c r="B305" s="82" t="str">
        <f t="shared" si="287"/>
        <v>220 semi CaO</v>
      </c>
      <c r="C305" s="13" t="s">
        <v>6</v>
      </c>
      <c r="D305" s="5">
        <v>1.0449999999999999</v>
      </c>
      <c r="E305" s="6">
        <f t="shared" si="292"/>
        <v>0.91959999999999997</v>
      </c>
      <c r="F305" s="80" t="str">
        <f t="shared" si="283"/>
        <v>220 Quant Fe2O3</v>
      </c>
      <c r="G305" s="13" t="s">
        <v>10</v>
      </c>
      <c r="H305" s="5">
        <v>10.621</v>
      </c>
      <c r="I305" s="38">
        <f t="shared" si="293"/>
        <v>9.3464799999999997</v>
      </c>
    </row>
    <row r="306" spans="1:9" x14ac:dyDescent="0.25">
      <c r="A306" s="78">
        <f t="shared" si="286"/>
        <v>220</v>
      </c>
      <c r="B306" s="82" t="str">
        <f t="shared" si="287"/>
        <v>220 semi Cr2O3</v>
      </c>
      <c r="C306" s="13" t="s">
        <v>8</v>
      </c>
      <c r="D306" s="5">
        <v>0.50370000000000004</v>
      </c>
      <c r="E306" s="6">
        <f t="shared" si="292"/>
        <v>0.44325600000000004</v>
      </c>
      <c r="F306" s="80" t="str">
        <f t="shared" si="283"/>
        <v>220 Quant MnO</v>
      </c>
      <c r="G306" s="13" t="s">
        <v>9</v>
      </c>
      <c r="H306" s="5">
        <v>0.107</v>
      </c>
      <c r="I306" s="38">
        <f t="shared" si="293"/>
        <v>9.4160000000000008E-2</v>
      </c>
    </row>
    <row r="307" spans="1:9" x14ac:dyDescent="0.25">
      <c r="A307" s="78">
        <f t="shared" si="286"/>
        <v>220</v>
      </c>
      <c r="B307" s="82" t="str">
        <f t="shared" si="287"/>
        <v>220 semi MnO</v>
      </c>
      <c r="C307" s="13" t="s">
        <v>9</v>
      </c>
      <c r="D307" s="5">
        <v>0.10920000000000001</v>
      </c>
      <c r="E307" s="6">
        <f t="shared" si="292"/>
        <v>9.6096000000000001E-2</v>
      </c>
      <c r="F307" s="80" t="str">
        <f t="shared" si="283"/>
        <v>220 Quant MgO</v>
      </c>
      <c r="G307" s="13" t="s">
        <v>3</v>
      </c>
      <c r="H307" s="5">
        <v>43.634</v>
      </c>
      <c r="I307" s="38">
        <f t="shared" si="293"/>
        <v>38.397919999999999</v>
      </c>
    </row>
    <row r="308" spans="1:9" x14ac:dyDescent="0.25">
      <c r="A308" s="78">
        <f t="shared" si="286"/>
        <v>220</v>
      </c>
      <c r="B308" s="82" t="str">
        <f t="shared" si="287"/>
        <v>220 semi Fe2O3</v>
      </c>
      <c r="C308" s="13" t="s">
        <v>10</v>
      </c>
      <c r="D308" s="5">
        <v>12.25</v>
      </c>
      <c r="E308" s="6">
        <f t="shared" si="292"/>
        <v>10.78</v>
      </c>
      <c r="F308" s="80" t="str">
        <f t="shared" si="283"/>
        <v>220 Quant CaO</v>
      </c>
      <c r="G308" s="13" t="s">
        <v>6</v>
      </c>
      <c r="H308" s="5">
        <v>1.0169999999999999</v>
      </c>
      <c r="I308" s="38">
        <f t="shared" si="293"/>
        <v>0.89495999999999998</v>
      </c>
    </row>
    <row r="309" spans="1:9" x14ac:dyDescent="0.25">
      <c r="A309" s="78">
        <f t="shared" si="286"/>
        <v>220</v>
      </c>
      <c r="B309" s="82" t="str">
        <f t="shared" si="287"/>
        <v>220 semi NiO</v>
      </c>
      <c r="C309" s="13" t="s">
        <v>11</v>
      </c>
      <c r="D309" s="5">
        <v>0.48780000000000001</v>
      </c>
      <c r="E309" s="6">
        <f t="shared" si="292"/>
        <v>0.42926400000000003</v>
      </c>
      <c r="F309" s="80" t="str">
        <f t="shared" si="283"/>
        <v>220 Quant Na2O</v>
      </c>
      <c r="G309" s="13" t="s">
        <v>26</v>
      </c>
      <c r="H309" s="5">
        <v>-4.1000000000000002E-2</v>
      </c>
      <c r="I309" s="38">
        <f t="shared" si="293"/>
        <v>-3.6080000000000001E-2</v>
      </c>
    </row>
    <row r="310" spans="1:9" x14ac:dyDescent="0.25">
      <c r="A310" s="78">
        <f t="shared" si="286"/>
        <v>220</v>
      </c>
      <c r="B310" s="82" t="str">
        <f t="shared" si="287"/>
        <v>220 semi LOI</v>
      </c>
      <c r="C310" s="4" t="s">
        <v>12</v>
      </c>
      <c r="D310" s="5">
        <v>12</v>
      </c>
      <c r="E310" s="6"/>
      <c r="F310" s="80" t="str">
        <f t="shared" si="283"/>
        <v>220 Quant K2O</v>
      </c>
      <c r="G310" s="13" t="s">
        <v>13</v>
      </c>
      <c r="H310" s="5">
        <v>4.0000000000000001E-3</v>
      </c>
      <c r="I310" s="38">
        <f t="shared" si="293"/>
        <v>3.5199999999999997E-3</v>
      </c>
    </row>
    <row r="311" spans="1:9" x14ac:dyDescent="0.25">
      <c r="A311" s="78">
        <f t="shared" si="286"/>
        <v>220</v>
      </c>
      <c r="B311" s="82" t="str">
        <f t="shared" si="287"/>
        <v xml:space="preserve">220 semi </v>
      </c>
      <c r="F311" s="80" t="str">
        <f t="shared" si="283"/>
        <v>220 Quant P2O5</v>
      </c>
      <c r="G311" s="13" t="s">
        <v>35</v>
      </c>
      <c r="H311" s="5">
        <v>3.0000000000000001E-3</v>
      </c>
      <c r="I311" s="38">
        <f t="shared" si="293"/>
        <v>2.64E-3</v>
      </c>
    </row>
    <row r="312" spans="1:9" x14ac:dyDescent="0.25">
      <c r="A312" s="78">
        <f t="shared" si="286"/>
        <v>220</v>
      </c>
      <c r="B312" s="82" t="str">
        <f t="shared" si="287"/>
        <v xml:space="preserve">220 semi </v>
      </c>
      <c r="F312" s="80" t="str">
        <f t="shared" si="283"/>
        <v>220 Quant LOI</v>
      </c>
      <c r="G312" s="4" t="s">
        <v>12</v>
      </c>
      <c r="H312" s="5">
        <v>12</v>
      </c>
      <c r="I312" s="6"/>
    </row>
    <row r="313" spans="1:9" x14ac:dyDescent="0.25">
      <c r="A313" s="78">
        <f t="shared" si="286"/>
        <v>220</v>
      </c>
      <c r="B313" s="82" t="str">
        <f t="shared" si="287"/>
        <v xml:space="preserve">220 semi </v>
      </c>
      <c r="F313" s="80" t="str">
        <f t="shared" si="283"/>
        <v xml:space="preserve">220 Quant </v>
      </c>
      <c r="G313" s="4"/>
      <c r="H313" s="5"/>
      <c r="I313" s="6"/>
    </row>
    <row r="314" spans="1:9" x14ac:dyDescent="0.25">
      <c r="A314" s="78">
        <f>A313+10</f>
        <v>230</v>
      </c>
      <c r="B314" s="82" t="str">
        <f t="shared" si="287"/>
        <v>230 semi Simi-Quantification of sample: CMIB 8A 230</v>
      </c>
      <c r="C314" s="52" t="s">
        <v>115</v>
      </c>
      <c r="D314" s="52"/>
      <c r="E314" s="52"/>
      <c r="F314" s="80" t="str">
        <f t="shared" si="283"/>
        <v>230 Quant Quantification of sample: CMIB 8A 230</v>
      </c>
      <c r="G314" s="52" t="s">
        <v>245</v>
      </c>
      <c r="H314" s="52"/>
      <c r="I314" s="52"/>
    </row>
    <row r="315" spans="1:9" x14ac:dyDescent="0.25">
      <c r="A315" s="78">
        <f t="shared" si="286"/>
        <v>230</v>
      </c>
      <c r="B315" s="82" t="str">
        <f t="shared" si="287"/>
        <v>230 semi Elements</v>
      </c>
      <c r="C315" s="2" t="s">
        <v>0</v>
      </c>
      <c r="D315" s="3" t="s">
        <v>1</v>
      </c>
      <c r="E315" s="2" t="s">
        <v>2</v>
      </c>
      <c r="F315" s="80" t="str">
        <f t="shared" ref="F315:F378" si="294">A315&amp;" Quant "&amp;G315</f>
        <v>230 Quant Elements</v>
      </c>
      <c r="G315" s="2" t="s">
        <v>0</v>
      </c>
      <c r="H315" s="3" t="s">
        <v>1</v>
      </c>
      <c r="I315" s="2" t="s">
        <v>2</v>
      </c>
    </row>
    <row r="316" spans="1:9" x14ac:dyDescent="0.25">
      <c r="A316" s="78">
        <f t="shared" si="286"/>
        <v>230</v>
      </c>
      <c r="B316" s="82" t="str">
        <f t="shared" si="287"/>
        <v>230 semi MgO</v>
      </c>
      <c r="C316" s="13" t="s">
        <v>3</v>
      </c>
      <c r="D316" s="5">
        <v>44.396000000000001</v>
      </c>
      <c r="E316" s="6">
        <f t="shared" ref="E316:E323" si="295">D316*(100-D$324)/100</f>
        <v>39.068480000000001</v>
      </c>
      <c r="F316" s="80" t="str">
        <f t="shared" si="294"/>
        <v>230 Quant SiO2</v>
      </c>
      <c r="G316" s="13" t="s">
        <v>5</v>
      </c>
      <c r="H316" s="5">
        <v>44.326999999999998</v>
      </c>
      <c r="I316" s="38">
        <f>H316*(100-H$326)/100</f>
        <v>39.007759999999998</v>
      </c>
    </row>
    <row r="317" spans="1:9" x14ac:dyDescent="0.25">
      <c r="A317" s="78">
        <f t="shared" si="286"/>
        <v>230</v>
      </c>
      <c r="B317" s="82" t="str">
        <f t="shared" si="287"/>
        <v>230 semi Al2O3</v>
      </c>
      <c r="C317" s="13" t="s">
        <v>4</v>
      </c>
      <c r="D317" s="5">
        <v>1.341</v>
      </c>
      <c r="E317" s="6">
        <f t="shared" si="295"/>
        <v>1.18008</v>
      </c>
      <c r="F317" s="80" t="str">
        <f t="shared" si="294"/>
        <v>230 Quant TiO2</v>
      </c>
      <c r="G317" s="13" t="s">
        <v>7</v>
      </c>
      <c r="H317" s="5">
        <v>4.0000000000000001E-3</v>
      </c>
      <c r="I317" s="38">
        <f t="shared" ref="I317:I325" si="296">H317*(100-H$326)/100</f>
        <v>3.5199999999999997E-3</v>
      </c>
    </row>
    <row r="318" spans="1:9" x14ac:dyDescent="0.25">
      <c r="A318" s="78">
        <f t="shared" si="286"/>
        <v>230</v>
      </c>
      <c r="B318" s="82" t="str">
        <f t="shared" si="287"/>
        <v>230 semi SiO2</v>
      </c>
      <c r="C318" s="13" t="s">
        <v>5</v>
      </c>
      <c r="D318" s="5">
        <v>41.25</v>
      </c>
      <c r="E318" s="6">
        <f t="shared" si="295"/>
        <v>36.299999999999997</v>
      </c>
      <c r="F318" s="80" t="str">
        <f t="shared" si="294"/>
        <v>230 Quant Al2O3</v>
      </c>
      <c r="G318" s="13" t="s">
        <v>4</v>
      </c>
      <c r="H318" s="5">
        <v>0.51800000000000002</v>
      </c>
      <c r="I318" s="38">
        <f t="shared" si="296"/>
        <v>0.45584000000000002</v>
      </c>
    </row>
    <row r="319" spans="1:9" x14ac:dyDescent="0.25">
      <c r="A319" s="78">
        <f t="shared" si="286"/>
        <v>230</v>
      </c>
      <c r="B319" s="82" t="str">
        <f t="shared" si="287"/>
        <v>230 semi CaO</v>
      </c>
      <c r="C319" s="13" t="s">
        <v>6</v>
      </c>
      <c r="D319" s="5">
        <v>0.92200000000000004</v>
      </c>
      <c r="E319" s="6">
        <f t="shared" si="295"/>
        <v>0.81136000000000008</v>
      </c>
      <c r="F319" s="80" t="str">
        <f t="shared" si="294"/>
        <v>230 Quant Fe2O3</v>
      </c>
      <c r="G319" s="13" t="s">
        <v>10</v>
      </c>
      <c r="H319" s="5">
        <v>9.3119999999999994</v>
      </c>
      <c r="I319" s="38">
        <f t="shared" si="296"/>
        <v>8.1945599999999992</v>
      </c>
    </row>
    <row r="320" spans="1:9" x14ac:dyDescent="0.25">
      <c r="A320" s="78">
        <f t="shared" si="286"/>
        <v>230</v>
      </c>
      <c r="B320" s="82" t="str">
        <f t="shared" si="287"/>
        <v>230 semi Cr2O3</v>
      </c>
      <c r="C320" s="13" t="s">
        <v>8</v>
      </c>
      <c r="D320" s="5">
        <v>0.55900000000000005</v>
      </c>
      <c r="E320" s="6">
        <f t="shared" si="295"/>
        <v>0.49192000000000008</v>
      </c>
      <c r="F320" s="80" t="str">
        <f t="shared" si="294"/>
        <v>230 Quant MnO</v>
      </c>
      <c r="G320" s="13" t="s">
        <v>9</v>
      </c>
      <c r="H320" s="5">
        <v>0.11600000000000001</v>
      </c>
      <c r="I320" s="38">
        <f t="shared" si="296"/>
        <v>0.10208</v>
      </c>
    </row>
    <row r="321" spans="1:10" x14ac:dyDescent="0.25">
      <c r="A321" s="78">
        <f t="shared" si="286"/>
        <v>230</v>
      </c>
      <c r="B321" s="82" t="str">
        <f t="shared" si="287"/>
        <v>230 semi MnO</v>
      </c>
      <c r="C321" s="13" t="s">
        <v>9</v>
      </c>
      <c r="D321" s="5">
        <v>0.125</v>
      </c>
      <c r="E321" s="6">
        <f t="shared" si="295"/>
        <v>0.11</v>
      </c>
      <c r="F321" s="80" t="str">
        <f t="shared" si="294"/>
        <v>230 Quant MgO</v>
      </c>
      <c r="G321" s="13" t="s">
        <v>3</v>
      </c>
      <c r="H321" s="5">
        <v>44.936999999999998</v>
      </c>
      <c r="I321" s="38">
        <f t="shared" si="296"/>
        <v>39.544559999999997</v>
      </c>
    </row>
    <row r="322" spans="1:10" x14ac:dyDescent="0.25">
      <c r="A322" s="78">
        <f t="shared" si="286"/>
        <v>230</v>
      </c>
      <c r="B322" s="82" t="str">
        <f t="shared" si="287"/>
        <v>230 semi Fe2O3</v>
      </c>
      <c r="C322" s="13" t="s">
        <v>10</v>
      </c>
      <c r="D322" s="5">
        <v>10.88</v>
      </c>
      <c r="E322" s="6">
        <f t="shared" si="295"/>
        <v>9.5744000000000007</v>
      </c>
      <c r="F322" s="80" t="str">
        <f t="shared" si="294"/>
        <v>230 Quant CaO</v>
      </c>
      <c r="G322" s="13" t="s">
        <v>6</v>
      </c>
      <c r="H322" s="5">
        <v>0.84899999999999998</v>
      </c>
      <c r="I322" s="38">
        <f t="shared" si="296"/>
        <v>0.74712000000000001</v>
      </c>
    </row>
    <row r="323" spans="1:10" x14ac:dyDescent="0.25">
      <c r="A323" s="78">
        <f t="shared" si="286"/>
        <v>230</v>
      </c>
      <c r="B323" s="82" t="str">
        <f t="shared" si="287"/>
        <v>230 semi NiO</v>
      </c>
      <c r="C323" s="13" t="s">
        <v>11</v>
      </c>
      <c r="D323" s="5">
        <v>0.52700000000000002</v>
      </c>
      <c r="E323" s="6">
        <f t="shared" si="295"/>
        <v>0.46376000000000006</v>
      </c>
      <c r="F323" s="80" t="str">
        <f t="shared" si="294"/>
        <v>230 Quant Na2O</v>
      </c>
      <c r="G323" s="13" t="s">
        <v>26</v>
      </c>
      <c r="H323" s="5">
        <v>-7.5999999999999998E-2</v>
      </c>
      <c r="I323" s="38">
        <f t="shared" si="296"/>
        <v>-6.6879999999999995E-2</v>
      </c>
    </row>
    <row r="324" spans="1:10" x14ac:dyDescent="0.25">
      <c r="A324" s="78">
        <f t="shared" si="286"/>
        <v>230</v>
      </c>
      <c r="B324" s="82" t="str">
        <f t="shared" si="287"/>
        <v>230 semi LOI</v>
      </c>
      <c r="C324" s="4" t="s">
        <v>12</v>
      </c>
      <c r="D324" s="5">
        <v>12</v>
      </c>
      <c r="E324" s="6"/>
      <c r="F324" s="80" t="str">
        <f t="shared" si="294"/>
        <v>230 Quant K2O</v>
      </c>
      <c r="G324" s="13" t="s">
        <v>13</v>
      </c>
      <c r="H324" s="5">
        <v>5.0000000000000001E-3</v>
      </c>
      <c r="I324" s="38">
        <f t="shared" si="296"/>
        <v>4.4000000000000003E-3</v>
      </c>
    </row>
    <row r="325" spans="1:10" x14ac:dyDescent="0.25">
      <c r="A325" s="78">
        <f t="shared" si="286"/>
        <v>230</v>
      </c>
      <c r="B325" s="82" t="str">
        <f t="shared" si="287"/>
        <v xml:space="preserve">230 semi </v>
      </c>
      <c r="F325" s="80" t="str">
        <f t="shared" si="294"/>
        <v>230 Quant P2O5</v>
      </c>
      <c r="G325" s="13" t="s">
        <v>35</v>
      </c>
      <c r="H325" s="5">
        <v>5.0000000000000001E-3</v>
      </c>
      <c r="I325" s="38">
        <f t="shared" si="296"/>
        <v>4.4000000000000003E-3</v>
      </c>
    </row>
    <row r="326" spans="1:10" x14ac:dyDescent="0.25">
      <c r="A326" s="78">
        <f t="shared" ref="A326:A389" si="297">A325</f>
        <v>230</v>
      </c>
      <c r="B326" s="82" t="str">
        <f t="shared" ref="B326:B389" si="298">A326&amp;" semi "&amp;C326</f>
        <v xml:space="preserve">230 semi </v>
      </c>
      <c r="F326" s="80" t="str">
        <f t="shared" si="294"/>
        <v>230 Quant LOI</v>
      </c>
      <c r="G326" s="4" t="s">
        <v>12</v>
      </c>
      <c r="H326" s="5">
        <v>12</v>
      </c>
      <c r="I326" s="6"/>
    </row>
    <row r="327" spans="1:10" x14ac:dyDescent="0.25">
      <c r="A327" s="78">
        <f t="shared" si="297"/>
        <v>230</v>
      </c>
      <c r="B327" s="82" t="str">
        <f t="shared" si="298"/>
        <v xml:space="preserve">230 semi </v>
      </c>
      <c r="F327" s="80" t="str">
        <f t="shared" si="294"/>
        <v xml:space="preserve">230 Quant </v>
      </c>
    </row>
    <row r="328" spans="1:10" x14ac:dyDescent="0.25">
      <c r="A328" s="78">
        <f>A327+10</f>
        <v>240</v>
      </c>
      <c r="B328" s="82" t="str">
        <f t="shared" si="298"/>
        <v>240 semi Simi-Quantification of sample: CMIB 8A 240</v>
      </c>
      <c r="C328" s="52" t="s">
        <v>116</v>
      </c>
      <c r="D328" s="52"/>
      <c r="E328" s="52"/>
      <c r="F328" s="80" t="str">
        <f t="shared" si="294"/>
        <v>240 Quant Quantification of sample: CMIB 8A 240</v>
      </c>
      <c r="G328" s="52" t="s">
        <v>213</v>
      </c>
      <c r="H328" s="52"/>
      <c r="I328" s="52"/>
    </row>
    <row r="329" spans="1:10" x14ac:dyDescent="0.25">
      <c r="A329" s="78">
        <f t="shared" si="297"/>
        <v>240</v>
      </c>
      <c r="B329" s="82" t="str">
        <f t="shared" si="298"/>
        <v>240 semi Elements</v>
      </c>
      <c r="C329" s="2" t="s">
        <v>0</v>
      </c>
      <c r="D329" s="3" t="s">
        <v>1</v>
      </c>
      <c r="E329" s="2" t="s">
        <v>2</v>
      </c>
      <c r="F329" s="80" t="str">
        <f t="shared" si="294"/>
        <v>240 Quant Elements</v>
      </c>
      <c r="G329" s="2" t="s">
        <v>0</v>
      </c>
      <c r="H329" s="3" t="s">
        <v>1</v>
      </c>
      <c r="I329" s="2" t="s">
        <v>2</v>
      </c>
    </row>
    <row r="330" spans="1:10" x14ac:dyDescent="0.25">
      <c r="A330" s="78">
        <f t="shared" si="297"/>
        <v>240</v>
      </c>
      <c r="B330" s="82" t="str">
        <f t="shared" si="298"/>
        <v>240 semi MgO</v>
      </c>
      <c r="C330" s="13" t="s">
        <v>3</v>
      </c>
      <c r="D330" s="5">
        <v>43.27</v>
      </c>
      <c r="E330" s="6">
        <f t="shared" ref="E330:E337" si="299">D330*(100-D$338)/100</f>
        <v>38.510300000000001</v>
      </c>
      <c r="F330" s="80" t="str">
        <f t="shared" si="294"/>
        <v>240 Quant SiO2</v>
      </c>
      <c r="G330" s="13" t="s">
        <v>5</v>
      </c>
      <c r="H330" s="5">
        <v>44.167999999999999</v>
      </c>
      <c r="I330" s="6">
        <f>H330*(100-H$339)/100</f>
        <v>39.309519999999999</v>
      </c>
      <c r="J330" s="16"/>
    </row>
    <row r="331" spans="1:10" x14ac:dyDescent="0.25">
      <c r="A331" s="78">
        <f t="shared" si="297"/>
        <v>240</v>
      </c>
      <c r="B331" s="82" t="str">
        <f t="shared" si="298"/>
        <v>240 semi Al2O3</v>
      </c>
      <c r="C331" s="13" t="s">
        <v>4</v>
      </c>
      <c r="D331" s="5">
        <v>1.611</v>
      </c>
      <c r="E331" s="6">
        <f t="shared" si="299"/>
        <v>1.4337899999999999</v>
      </c>
      <c r="F331" s="80" t="str">
        <f t="shared" si="294"/>
        <v>240 Quant TiO2</v>
      </c>
      <c r="G331" s="13" t="s">
        <v>7</v>
      </c>
      <c r="H331" s="5">
        <v>5.0000000000000001E-3</v>
      </c>
      <c r="I331" s="6">
        <f t="shared" ref="I331:I338" si="300">H331*(100-H$339)/100</f>
        <v>4.45E-3</v>
      </c>
    </row>
    <row r="332" spans="1:10" x14ac:dyDescent="0.25">
      <c r="A332" s="78">
        <f t="shared" si="297"/>
        <v>240</v>
      </c>
      <c r="B332" s="82" t="str">
        <f t="shared" si="298"/>
        <v>240 semi SiO2</v>
      </c>
      <c r="C332" s="13" t="s">
        <v>5</v>
      </c>
      <c r="D332" s="5">
        <v>41.11</v>
      </c>
      <c r="E332" s="6">
        <f t="shared" si="299"/>
        <v>36.587899999999998</v>
      </c>
      <c r="F332" s="80" t="str">
        <f t="shared" si="294"/>
        <v>240 Quant Al2O3</v>
      </c>
      <c r="G332" s="13" t="s">
        <v>4</v>
      </c>
      <c r="H332" s="5">
        <v>0.77300000000000002</v>
      </c>
      <c r="I332" s="6">
        <f t="shared" si="300"/>
        <v>0.68796999999999997</v>
      </c>
    </row>
    <row r="333" spans="1:10" x14ac:dyDescent="0.25">
      <c r="A333" s="78">
        <f t="shared" si="297"/>
        <v>240</v>
      </c>
      <c r="B333" s="82" t="str">
        <f t="shared" si="298"/>
        <v>240 semi CaO</v>
      </c>
      <c r="C333" s="13" t="s">
        <v>6</v>
      </c>
      <c r="D333" s="5">
        <v>0.95369999999999999</v>
      </c>
      <c r="E333" s="6">
        <f t="shared" si="299"/>
        <v>0.84879300000000002</v>
      </c>
      <c r="F333" s="80" t="str">
        <f t="shared" si="294"/>
        <v>240 Quant Fe2O3</v>
      </c>
      <c r="G333" s="13" t="s">
        <v>10</v>
      </c>
      <c r="H333" s="5">
        <v>9.84</v>
      </c>
      <c r="I333" s="6">
        <f t="shared" si="300"/>
        <v>8.7576000000000001</v>
      </c>
    </row>
    <row r="334" spans="1:10" x14ac:dyDescent="0.25">
      <c r="A334" s="78">
        <f t="shared" si="297"/>
        <v>240</v>
      </c>
      <c r="B334" s="82" t="str">
        <f t="shared" si="298"/>
        <v>240 semi Cr2O3</v>
      </c>
      <c r="C334" s="13" t="s">
        <v>8</v>
      </c>
      <c r="D334" s="5">
        <v>0.7</v>
      </c>
      <c r="E334" s="6">
        <f t="shared" si="299"/>
        <v>0.623</v>
      </c>
      <c r="F334" s="80" t="str">
        <f t="shared" si="294"/>
        <v>240 Quant MnO</v>
      </c>
      <c r="G334" s="13" t="s">
        <v>9</v>
      </c>
      <c r="H334" s="5">
        <v>0.122</v>
      </c>
      <c r="I334" s="6">
        <f t="shared" si="300"/>
        <v>0.10858000000000001</v>
      </c>
    </row>
    <row r="335" spans="1:10" x14ac:dyDescent="0.25">
      <c r="A335" s="78">
        <f t="shared" si="297"/>
        <v>240</v>
      </c>
      <c r="B335" s="82" t="str">
        <f t="shared" si="298"/>
        <v>240 semi MnO</v>
      </c>
      <c r="C335" s="13" t="s">
        <v>9</v>
      </c>
      <c r="D335" s="5">
        <v>0.1489</v>
      </c>
      <c r="E335" s="6">
        <f t="shared" si="299"/>
        <v>0.132521</v>
      </c>
      <c r="F335" s="80" t="str">
        <f t="shared" si="294"/>
        <v>240 Quant MgO</v>
      </c>
      <c r="G335" s="13" t="s">
        <v>3</v>
      </c>
      <c r="H335" s="5">
        <v>44.215000000000003</v>
      </c>
      <c r="I335" s="6">
        <f t="shared" si="300"/>
        <v>39.351350000000004</v>
      </c>
    </row>
    <row r="336" spans="1:10" x14ac:dyDescent="0.25">
      <c r="A336" s="78">
        <f t="shared" si="297"/>
        <v>240</v>
      </c>
      <c r="B336" s="82" t="str">
        <f t="shared" si="298"/>
        <v>240 semi Fe2O3</v>
      </c>
      <c r="C336" s="13" t="s">
        <v>10</v>
      </c>
      <c r="D336" s="5">
        <v>11.61</v>
      </c>
      <c r="E336" s="6">
        <f t="shared" si="299"/>
        <v>10.3329</v>
      </c>
      <c r="F336" s="80" t="str">
        <f t="shared" si="294"/>
        <v>240 Quant CaO</v>
      </c>
      <c r="G336" s="13" t="s">
        <v>6</v>
      </c>
      <c r="H336" s="5">
        <v>0.92800000000000005</v>
      </c>
      <c r="I336" s="6">
        <f t="shared" si="300"/>
        <v>0.82591999999999999</v>
      </c>
    </row>
    <row r="337" spans="1:9" x14ac:dyDescent="0.25">
      <c r="A337" s="78">
        <f t="shared" si="297"/>
        <v>240</v>
      </c>
      <c r="B337" s="82" t="str">
        <f t="shared" si="298"/>
        <v>240 semi NiO</v>
      </c>
      <c r="C337" s="13" t="s">
        <v>11</v>
      </c>
      <c r="D337" s="5">
        <v>0.59830000000000005</v>
      </c>
      <c r="E337" s="6">
        <f t="shared" si="299"/>
        <v>0.53248700000000004</v>
      </c>
      <c r="F337" s="80" t="str">
        <f t="shared" si="294"/>
        <v>240 Quant Na2O</v>
      </c>
      <c r="G337" s="13" t="s">
        <v>26</v>
      </c>
      <c r="H337" s="5">
        <v>-5.3999999999999999E-2</v>
      </c>
      <c r="I337" s="6">
        <f t="shared" si="300"/>
        <v>-4.8059999999999999E-2</v>
      </c>
    </row>
    <row r="338" spans="1:9" x14ac:dyDescent="0.25">
      <c r="A338" s="78">
        <f t="shared" si="297"/>
        <v>240</v>
      </c>
      <c r="B338" s="82" t="str">
        <f t="shared" si="298"/>
        <v>240 semi LOI</v>
      </c>
      <c r="C338" s="4" t="s">
        <v>12</v>
      </c>
      <c r="D338" s="5">
        <v>11</v>
      </c>
      <c r="E338" s="6"/>
      <c r="F338" s="80" t="str">
        <f t="shared" si="294"/>
        <v>240 Quant P2O5</v>
      </c>
      <c r="G338" s="13" t="s">
        <v>35</v>
      </c>
      <c r="H338" s="5">
        <v>3.0000000000000001E-3</v>
      </c>
      <c r="I338" s="10">
        <f t="shared" si="300"/>
        <v>2.6700000000000001E-3</v>
      </c>
    </row>
    <row r="339" spans="1:9" x14ac:dyDescent="0.25">
      <c r="A339" s="78">
        <f t="shared" si="297"/>
        <v>240</v>
      </c>
      <c r="B339" s="82" t="str">
        <f t="shared" si="298"/>
        <v xml:space="preserve">240 semi </v>
      </c>
      <c r="F339" s="80" t="str">
        <f t="shared" si="294"/>
        <v>240 Quant LOI</v>
      </c>
      <c r="G339" s="4" t="s">
        <v>12</v>
      </c>
      <c r="H339" s="5">
        <v>11</v>
      </c>
      <c r="I339" s="6"/>
    </row>
    <row r="340" spans="1:9" x14ac:dyDescent="0.25">
      <c r="A340" s="78">
        <f t="shared" si="297"/>
        <v>240</v>
      </c>
      <c r="B340" s="82" t="str">
        <f t="shared" si="298"/>
        <v xml:space="preserve">240 semi </v>
      </c>
      <c r="F340" s="80" t="str">
        <f t="shared" si="294"/>
        <v xml:space="preserve">240 Quant </v>
      </c>
    </row>
    <row r="341" spans="1:9" x14ac:dyDescent="0.25">
      <c r="A341" s="78">
        <f>A340+10</f>
        <v>250</v>
      </c>
      <c r="B341" s="82" t="str">
        <f t="shared" si="298"/>
        <v>250 semi Simi-Quantification of sample: CMIB 8A 250</v>
      </c>
      <c r="C341" s="52" t="s">
        <v>117</v>
      </c>
      <c r="D341" s="52"/>
      <c r="E341" s="52"/>
      <c r="F341" s="80" t="str">
        <f t="shared" si="294"/>
        <v>250 Quant Quantification of sample: CMIB 8A 250</v>
      </c>
      <c r="G341" s="52" t="s">
        <v>215</v>
      </c>
      <c r="H341" s="52"/>
      <c r="I341" s="52"/>
    </row>
    <row r="342" spans="1:9" x14ac:dyDescent="0.25">
      <c r="A342" s="78">
        <f t="shared" si="297"/>
        <v>250</v>
      </c>
      <c r="B342" s="82" t="str">
        <f t="shared" si="298"/>
        <v>250 semi Elements</v>
      </c>
      <c r="C342" s="2" t="s">
        <v>0</v>
      </c>
      <c r="D342" s="3" t="s">
        <v>1</v>
      </c>
      <c r="E342" s="2" t="s">
        <v>2</v>
      </c>
      <c r="F342" s="80" t="str">
        <f t="shared" si="294"/>
        <v>250 Quant Elements</v>
      </c>
      <c r="G342" s="2" t="s">
        <v>0</v>
      </c>
      <c r="H342" s="3" t="s">
        <v>1</v>
      </c>
      <c r="I342" s="2" t="s">
        <v>2</v>
      </c>
    </row>
    <row r="343" spans="1:9" x14ac:dyDescent="0.25">
      <c r="A343" s="78">
        <f t="shared" si="297"/>
        <v>250</v>
      </c>
      <c r="B343" s="82" t="str">
        <f t="shared" si="298"/>
        <v>250 semi Na2O</v>
      </c>
      <c r="C343" s="13" t="s">
        <v>26</v>
      </c>
      <c r="D343" s="5">
        <v>0.10879999999999999</v>
      </c>
      <c r="E343" s="6">
        <f t="shared" ref="E343:E353" si="301">D343*(100-D$354)/100</f>
        <v>9.7919999999999993E-2</v>
      </c>
      <c r="F343" s="80" t="str">
        <f t="shared" si="294"/>
        <v>250 Quant SiO2</v>
      </c>
      <c r="G343" s="13" t="s">
        <v>5</v>
      </c>
      <c r="H343" s="5">
        <v>44.875999999999998</v>
      </c>
      <c r="I343" s="6">
        <f>H343*(100-H$353)/100</f>
        <v>40.388399999999997</v>
      </c>
    </row>
    <row r="344" spans="1:9" x14ac:dyDescent="0.25">
      <c r="A344" s="78">
        <f t="shared" si="297"/>
        <v>250</v>
      </c>
      <c r="B344" s="82" t="str">
        <f t="shared" si="298"/>
        <v>250 semi MgO</v>
      </c>
      <c r="C344" s="13" t="s">
        <v>3</v>
      </c>
      <c r="D344" s="5">
        <v>35.06</v>
      </c>
      <c r="E344" s="6">
        <f t="shared" si="301"/>
        <v>31.554000000000002</v>
      </c>
      <c r="F344" s="80" t="str">
        <f t="shared" si="294"/>
        <v>250 Quant TiO2</v>
      </c>
      <c r="G344" s="13" t="s">
        <v>7</v>
      </c>
      <c r="H344" s="5">
        <v>0.13700000000000001</v>
      </c>
      <c r="I344" s="6">
        <f t="shared" ref="I344:I352" si="302">H344*(100-H$353)/100</f>
        <v>0.12330000000000002</v>
      </c>
    </row>
    <row r="345" spans="1:9" x14ac:dyDescent="0.25">
      <c r="A345" s="78">
        <f t="shared" si="297"/>
        <v>250</v>
      </c>
      <c r="B345" s="82" t="str">
        <f t="shared" si="298"/>
        <v>250 semi Al2O3</v>
      </c>
      <c r="C345" s="13" t="s">
        <v>4</v>
      </c>
      <c r="D345" s="5">
        <v>4.5119999999999996</v>
      </c>
      <c r="E345" s="6">
        <f t="shared" si="301"/>
        <v>4.0607999999999995</v>
      </c>
      <c r="F345" s="80" t="str">
        <f t="shared" si="294"/>
        <v>250 Quant Al2O3</v>
      </c>
      <c r="G345" s="13" t="s">
        <v>4</v>
      </c>
      <c r="H345" s="5">
        <v>3.3639999999999999</v>
      </c>
      <c r="I345" s="6">
        <f t="shared" si="302"/>
        <v>3.0276000000000001</v>
      </c>
    </row>
    <row r="346" spans="1:9" x14ac:dyDescent="0.25">
      <c r="A346" s="78">
        <f t="shared" si="297"/>
        <v>250</v>
      </c>
      <c r="B346" s="82" t="str">
        <f t="shared" si="298"/>
        <v>250 semi SiO2</v>
      </c>
      <c r="C346" s="13" t="s">
        <v>5</v>
      </c>
      <c r="D346" s="5">
        <v>41.68</v>
      </c>
      <c r="E346" s="6">
        <f t="shared" si="301"/>
        <v>37.512</v>
      </c>
      <c r="F346" s="80" t="str">
        <f t="shared" si="294"/>
        <v>250 Quant Fe2O3</v>
      </c>
      <c r="G346" s="13" t="s">
        <v>10</v>
      </c>
      <c r="H346" s="5">
        <v>7.8959999999999999</v>
      </c>
      <c r="I346" s="6">
        <f t="shared" si="302"/>
        <v>7.1063999999999998</v>
      </c>
    </row>
    <row r="347" spans="1:9" x14ac:dyDescent="0.25">
      <c r="A347" s="78">
        <f t="shared" si="297"/>
        <v>250</v>
      </c>
      <c r="B347" s="82" t="str">
        <f t="shared" si="298"/>
        <v>250 semi P2O5</v>
      </c>
      <c r="C347" s="13" t="s">
        <v>35</v>
      </c>
      <c r="D347" s="5">
        <v>3.9600000000000003E-2</v>
      </c>
      <c r="E347" s="6">
        <f t="shared" si="301"/>
        <v>3.5640000000000005E-2</v>
      </c>
      <c r="F347" s="80" t="str">
        <f t="shared" si="294"/>
        <v>250 Quant MnO</v>
      </c>
      <c r="G347" s="13" t="s">
        <v>9</v>
      </c>
      <c r="H347" s="5">
        <v>0.106</v>
      </c>
      <c r="I347" s="6">
        <f t="shared" si="302"/>
        <v>9.5399999999999985E-2</v>
      </c>
    </row>
    <row r="348" spans="1:9" x14ac:dyDescent="0.25">
      <c r="A348" s="78">
        <f t="shared" si="297"/>
        <v>250</v>
      </c>
      <c r="B348" s="82" t="str">
        <f t="shared" si="298"/>
        <v>250 semi CaO</v>
      </c>
      <c r="C348" s="13" t="s">
        <v>6</v>
      </c>
      <c r="D348" s="5">
        <v>8.2029999999999994</v>
      </c>
      <c r="E348" s="6">
        <f t="shared" si="301"/>
        <v>7.3826999999999998</v>
      </c>
      <c r="F348" s="80" t="str">
        <f t="shared" si="294"/>
        <v>250 Quant MgO</v>
      </c>
      <c r="G348" s="13" t="s">
        <v>3</v>
      </c>
      <c r="H348" s="5">
        <v>36.005000000000003</v>
      </c>
      <c r="I348" s="6">
        <f t="shared" si="302"/>
        <v>32.404500000000006</v>
      </c>
    </row>
    <row r="349" spans="1:9" x14ac:dyDescent="0.25">
      <c r="A349" s="78">
        <f t="shared" si="297"/>
        <v>250</v>
      </c>
      <c r="B349" s="82" t="str">
        <f t="shared" si="298"/>
        <v>250 semi TiO2</v>
      </c>
      <c r="C349" s="13" t="s">
        <v>7</v>
      </c>
      <c r="D349" s="5">
        <v>0.14580000000000001</v>
      </c>
      <c r="E349" s="6">
        <f t="shared" si="301"/>
        <v>0.13122</v>
      </c>
      <c r="F349" s="80" t="str">
        <f t="shared" si="294"/>
        <v>250 Quant CaO</v>
      </c>
      <c r="G349" s="13" t="s">
        <v>6</v>
      </c>
      <c r="H349" s="5">
        <v>7.6130000000000004</v>
      </c>
      <c r="I349" s="6">
        <f t="shared" si="302"/>
        <v>6.851700000000001</v>
      </c>
    </row>
    <row r="350" spans="1:9" x14ac:dyDescent="0.25">
      <c r="A350" s="78">
        <f t="shared" si="297"/>
        <v>250</v>
      </c>
      <c r="B350" s="82" t="str">
        <f t="shared" si="298"/>
        <v>250 semi Cr2O3</v>
      </c>
      <c r="C350" s="13" t="s">
        <v>8</v>
      </c>
      <c r="D350" s="5">
        <v>0.4708</v>
      </c>
      <c r="E350" s="6">
        <f t="shared" si="301"/>
        <v>0.42371999999999999</v>
      </c>
      <c r="F350" s="80" t="str">
        <f t="shared" si="294"/>
        <v>250 Quant Na2O</v>
      </c>
      <c r="G350" s="13" t="s">
        <v>26</v>
      </c>
      <c r="H350" s="5">
        <v>-3.6999999999999998E-2</v>
      </c>
      <c r="I350" s="6">
        <f t="shared" si="302"/>
        <v>-3.3299999999999996E-2</v>
      </c>
    </row>
    <row r="351" spans="1:9" x14ac:dyDescent="0.25">
      <c r="A351" s="78">
        <f t="shared" si="297"/>
        <v>250</v>
      </c>
      <c r="B351" s="82" t="str">
        <f t="shared" si="298"/>
        <v>250 semi MnO</v>
      </c>
      <c r="C351" s="13" t="s">
        <v>9</v>
      </c>
      <c r="D351" s="5">
        <v>0.13489999999999999</v>
      </c>
      <c r="E351" s="6">
        <f t="shared" si="301"/>
        <v>0.12141</v>
      </c>
      <c r="F351" s="80" t="str">
        <f t="shared" si="294"/>
        <v>250 Quant K2O</v>
      </c>
      <c r="G351" s="13" t="s">
        <v>13</v>
      </c>
      <c r="H351" s="5">
        <v>4.0000000000000001E-3</v>
      </c>
      <c r="I351" s="10">
        <f t="shared" si="302"/>
        <v>3.5999999999999999E-3</v>
      </c>
    </row>
    <row r="352" spans="1:9" x14ac:dyDescent="0.25">
      <c r="A352" s="78">
        <f t="shared" si="297"/>
        <v>250</v>
      </c>
      <c r="B352" s="82" t="str">
        <f t="shared" si="298"/>
        <v>250 semi Fe2O3</v>
      </c>
      <c r="C352" s="13" t="s">
        <v>10</v>
      </c>
      <c r="D352" s="5">
        <v>9.2149999999999999</v>
      </c>
      <c r="E352" s="6">
        <f t="shared" si="301"/>
        <v>8.2934999999999999</v>
      </c>
      <c r="F352" s="80" t="str">
        <f t="shared" si="294"/>
        <v>250 Quant P2O5</v>
      </c>
      <c r="G352" s="13" t="s">
        <v>35</v>
      </c>
      <c r="H352" s="5">
        <v>3.5999999999999997E-2</v>
      </c>
      <c r="I352" s="6">
        <f t="shared" si="302"/>
        <v>3.2399999999999998E-2</v>
      </c>
    </row>
    <row r="353" spans="1:10" x14ac:dyDescent="0.25">
      <c r="A353" s="78">
        <f t="shared" si="297"/>
        <v>250</v>
      </c>
      <c r="B353" s="82" t="str">
        <f t="shared" si="298"/>
        <v>250 semi NiO</v>
      </c>
      <c r="C353" s="13" t="s">
        <v>11</v>
      </c>
      <c r="D353" s="5">
        <v>0.42870000000000003</v>
      </c>
      <c r="E353" s="6">
        <f t="shared" si="301"/>
        <v>0.38583000000000006</v>
      </c>
      <c r="F353" s="80" t="str">
        <f t="shared" si="294"/>
        <v>250 Quant LOI</v>
      </c>
      <c r="G353" s="4" t="s">
        <v>12</v>
      </c>
      <c r="H353" s="5">
        <v>10</v>
      </c>
      <c r="I353" s="6"/>
    </row>
    <row r="354" spans="1:10" x14ac:dyDescent="0.25">
      <c r="A354" s="78">
        <f t="shared" si="297"/>
        <v>250</v>
      </c>
      <c r="B354" s="82" t="str">
        <f t="shared" si="298"/>
        <v>250 semi LOI</v>
      </c>
      <c r="C354" s="4" t="s">
        <v>12</v>
      </c>
      <c r="D354" s="5">
        <v>10</v>
      </c>
      <c r="E354" s="6"/>
      <c r="F354" s="80" t="str">
        <f t="shared" si="294"/>
        <v xml:space="preserve">250 Quant </v>
      </c>
      <c r="G354" s="29"/>
      <c r="H354" s="11"/>
      <c r="I354" s="17"/>
    </row>
    <row r="355" spans="1:10" x14ac:dyDescent="0.25">
      <c r="A355" s="78">
        <f t="shared" si="297"/>
        <v>250</v>
      </c>
      <c r="B355" s="82" t="str">
        <f t="shared" si="298"/>
        <v xml:space="preserve">250 semi </v>
      </c>
      <c r="F355" s="80" t="str">
        <f t="shared" si="294"/>
        <v xml:space="preserve">250 Quant </v>
      </c>
    </row>
    <row r="356" spans="1:10" x14ac:dyDescent="0.25">
      <c r="A356" s="78">
        <f t="shared" si="297"/>
        <v>250</v>
      </c>
      <c r="B356" s="82" t="str">
        <f t="shared" si="298"/>
        <v xml:space="preserve">250 semi </v>
      </c>
      <c r="F356" s="80" t="str">
        <f t="shared" si="294"/>
        <v xml:space="preserve">250 Quant </v>
      </c>
    </row>
    <row r="357" spans="1:10" x14ac:dyDescent="0.25">
      <c r="A357" s="78">
        <f>A356+10</f>
        <v>260</v>
      </c>
      <c r="B357" s="82" t="str">
        <f t="shared" si="298"/>
        <v>260 semi Simi-Quantification of sample: CMIB 8A 260</v>
      </c>
      <c r="C357" s="52" t="s">
        <v>119</v>
      </c>
      <c r="D357" s="52"/>
      <c r="E357" s="52"/>
      <c r="F357" s="80" t="str">
        <f t="shared" si="294"/>
        <v>260 Quant Quantification of sample: CMIB 8A 260</v>
      </c>
      <c r="G357" s="52" t="s">
        <v>173</v>
      </c>
      <c r="H357" s="52"/>
      <c r="I357" s="52"/>
    </row>
    <row r="358" spans="1:10" x14ac:dyDescent="0.25">
      <c r="A358" s="78">
        <f t="shared" si="297"/>
        <v>260</v>
      </c>
      <c r="B358" s="82" t="str">
        <f t="shared" si="298"/>
        <v>260 semi Elements</v>
      </c>
      <c r="C358" s="2" t="s">
        <v>0</v>
      </c>
      <c r="D358" s="3" t="s">
        <v>1</v>
      </c>
      <c r="E358" s="2" t="s">
        <v>2</v>
      </c>
      <c r="F358" s="80" t="str">
        <f t="shared" si="294"/>
        <v>260 Quant Elements</v>
      </c>
      <c r="G358" s="2" t="s">
        <v>0</v>
      </c>
      <c r="H358" s="3" t="s">
        <v>1</v>
      </c>
      <c r="I358" s="2" t="s">
        <v>2</v>
      </c>
    </row>
    <row r="359" spans="1:10" x14ac:dyDescent="0.25">
      <c r="A359" s="78">
        <f t="shared" si="297"/>
        <v>260</v>
      </c>
      <c r="B359" s="82" t="str">
        <f t="shared" si="298"/>
        <v>260 semi MgO</v>
      </c>
      <c r="C359" s="13" t="s">
        <v>3</v>
      </c>
      <c r="D359" s="13">
        <v>38.97</v>
      </c>
      <c r="E359" s="6">
        <f t="shared" ref="E359:E368" si="303">D359*(100-D$369)/100</f>
        <v>34.293599999999998</v>
      </c>
      <c r="F359" s="80" t="str">
        <f t="shared" si="294"/>
        <v>260 Quant SiO2</v>
      </c>
      <c r="G359" s="4" t="s">
        <v>5</v>
      </c>
      <c r="H359" s="5">
        <v>43.921999999999997</v>
      </c>
      <c r="I359" s="6">
        <f>H359*(100-H$369)/100</f>
        <v>38.651359999999997</v>
      </c>
    </row>
    <row r="360" spans="1:10" x14ac:dyDescent="0.25">
      <c r="A360" s="78">
        <f t="shared" si="297"/>
        <v>260</v>
      </c>
      <c r="B360" s="82" t="str">
        <f t="shared" si="298"/>
        <v>260 semi Al2O3</v>
      </c>
      <c r="C360" s="13" t="s">
        <v>4</v>
      </c>
      <c r="D360" s="13">
        <v>3.5129999999999999</v>
      </c>
      <c r="E360" s="6">
        <f t="shared" si="303"/>
        <v>3.09144</v>
      </c>
      <c r="F360" s="80" t="str">
        <f t="shared" si="294"/>
        <v>260 Quant TiO2</v>
      </c>
      <c r="G360" s="4" t="s">
        <v>7</v>
      </c>
      <c r="H360" s="5">
        <v>0.183</v>
      </c>
      <c r="I360" s="6">
        <f t="shared" ref="I360:I368" si="304">H360*(100-H$369)/100</f>
        <v>0.16103999999999999</v>
      </c>
    </row>
    <row r="361" spans="1:10" x14ac:dyDescent="0.25">
      <c r="A361" s="78">
        <f t="shared" si="297"/>
        <v>260</v>
      </c>
      <c r="B361" s="82" t="str">
        <f t="shared" si="298"/>
        <v>260 semi SiO2</v>
      </c>
      <c r="C361" s="13" t="s">
        <v>5</v>
      </c>
      <c r="D361" s="13">
        <v>40.86</v>
      </c>
      <c r="E361" s="6">
        <f t="shared" si="303"/>
        <v>35.956800000000001</v>
      </c>
      <c r="F361" s="80" t="str">
        <f t="shared" si="294"/>
        <v>260 Quant Al2O3</v>
      </c>
      <c r="G361" s="4" t="s">
        <v>4</v>
      </c>
      <c r="H361" s="5">
        <v>2.423</v>
      </c>
      <c r="I361" s="6">
        <f t="shared" si="304"/>
        <v>2.1322399999999999</v>
      </c>
      <c r="J361" s="15"/>
    </row>
    <row r="362" spans="1:10" x14ac:dyDescent="0.25">
      <c r="A362" s="78">
        <f t="shared" si="297"/>
        <v>260</v>
      </c>
      <c r="B362" s="82" t="str">
        <f t="shared" si="298"/>
        <v>260 semi P2O5</v>
      </c>
      <c r="C362" s="13" t="s">
        <v>35</v>
      </c>
      <c r="D362" s="13">
        <v>2.164E-2</v>
      </c>
      <c r="E362" s="6">
        <f t="shared" si="303"/>
        <v>1.90432E-2</v>
      </c>
      <c r="F362" s="80" t="str">
        <f t="shared" si="294"/>
        <v>260 Quant Fe2O3</v>
      </c>
      <c r="G362" s="4" t="s">
        <v>10</v>
      </c>
      <c r="H362" s="5">
        <v>9.4469999999999992</v>
      </c>
      <c r="I362" s="6">
        <f t="shared" si="304"/>
        <v>8.3133599999999994</v>
      </c>
    </row>
    <row r="363" spans="1:10" x14ac:dyDescent="0.25">
      <c r="A363" s="78">
        <f t="shared" si="297"/>
        <v>260</v>
      </c>
      <c r="B363" s="82" t="str">
        <f t="shared" si="298"/>
        <v>260 semi CaO</v>
      </c>
      <c r="C363" s="13" t="s">
        <v>6</v>
      </c>
      <c r="D363" s="13">
        <v>3.8730000000000002</v>
      </c>
      <c r="E363" s="6">
        <f t="shared" si="303"/>
        <v>3.4082400000000002</v>
      </c>
      <c r="F363" s="80" t="str">
        <f t="shared" si="294"/>
        <v>260 Quant MnO</v>
      </c>
      <c r="G363" s="4" t="s">
        <v>9</v>
      </c>
      <c r="H363" s="5">
        <v>0.115</v>
      </c>
      <c r="I363" s="6">
        <f t="shared" si="304"/>
        <v>0.10120000000000001</v>
      </c>
    </row>
    <row r="364" spans="1:10" x14ac:dyDescent="0.25">
      <c r="A364" s="78">
        <f t="shared" si="297"/>
        <v>260</v>
      </c>
      <c r="B364" s="82" t="str">
        <f t="shared" si="298"/>
        <v>260 semi TiO2</v>
      </c>
      <c r="C364" s="13" t="s">
        <v>7</v>
      </c>
      <c r="D364" s="13">
        <v>0.2059</v>
      </c>
      <c r="E364" s="6">
        <f t="shared" si="303"/>
        <v>0.18119199999999999</v>
      </c>
      <c r="F364" s="80" t="str">
        <f t="shared" si="294"/>
        <v>260 Quant MgO</v>
      </c>
      <c r="G364" s="4" t="s">
        <v>3</v>
      </c>
      <c r="H364" s="5">
        <v>40.417999999999999</v>
      </c>
      <c r="I364" s="6">
        <f t="shared" si="304"/>
        <v>35.567840000000004</v>
      </c>
    </row>
    <row r="365" spans="1:10" x14ac:dyDescent="0.25">
      <c r="A365" s="78">
        <f t="shared" si="297"/>
        <v>260</v>
      </c>
      <c r="B365" s="82" t="str">
        <f t="shared" si="298"/>
        <v>260 semi Cr2O3</v>
      </c>
      <c r="C365" s="13" t="s">
        <v>8</v>
      </c>
      <c r="D365" s="13">
        <v>0.59609999999999996</v>
      </c>
      <c r="E365" s="6">
        <f t="shared" si="303"/>
        <v>0.52456799999999992</v>
      </c>
      <c r="F365" s="80" t="str">
        <f t="shared" si="294"/>
        <v>260 Quant CaO</v>
      </c>
      <c r="G365" s="4" t="s">
        <v>6</v>
      </c>
      <c r="H365" s="5">
        <v>3.5310000000000001</v>
      </c>
      <c r="I365" s="6">
        <f t="shared" si="304"/>
        <v>3.1072800000000003</v>
      </c>
    </row>
    <row r="366" spans="1:10" x14ac:dyDescent="0.25">
      <c r="A366" s="78">
        <f t="shared" si="297"/>
        <v>260</v>
      </c>
      <c r="B366" s="82" t="str">
        <f t="shared" si="298"/>
        <v>260 semi MnO</v>
      </c>
      <c r="C366" s="13" t="s">
        <v>9</v>
      </c>
      <c r="D366" s="13">
        <v>0.14760000000000001</v>
      </c>
      <c r="E366" s="6">
        <f t="shared" si="303"/>
        <v>0.129888</v>
      </c>
      <c r="F366" s="80" t="str">
        <f t="shared" si="294"/>
        <v>260 Quant Na2O</v>
      </c>
      <c r="G366" s="7" t="s">
        <v>26</v>
      </c>
      <c r="H366" s="5">
        <v>-6.9000000000000006E-2</v>
      </c>
      <c r="I366" s="6">
        <f t="shared" si="304"/>
        <v>-6.072000000000001E-2</v>
      </c>
    </row>
    <row r="367" spans="1:10" x14ac:dyDescent="0.25">
      <c r="A367" s="78">
        <f t="shared" si="297"/>
        <v>260</v>
      </c>
      <c r="B367" s="82" t="str">
        <f t="shared" si="298"/>
        <v>260 semi Fe2O3</v>
      </c>
      <c r="C367" s="13" t="s">
        <v>10</v>
      </c>
      <c r="D367" s="13">
        <v>11.35</v>
      </c>
      <c r="E367" s="6">
        <f t="shared" si="303"/>
        <v>9.9879999999999995</v>
      </c>
      <c r="F367" s="80" t="str">
        <f t="shared" si="294"/>
        <v>260 Quant K2O</v>
      </c>
      <c r="G367" s="4" t="s">
        <v>13</v>
      </c>
      <c r="H367" s="5">
        <v>1E-3</v>
      </c>
      <c r="I367" s="6">
        <f t="shared" si="304"/>
        <v>8.7999999999999992E-4</v>
      </c>
    </row>
    <row r="368" spans="1:10" x14ac:dyDescent="0.25">
      <c r="A368" s="78">
        <f t="shared" si="297"/>
        <v>260</v>
      </c>
      <c r="B368" s="82" t="str">
        <f t="shared" si="298"/>
        <v>260 semi NiO</v>
      </c>
      <c r="C368" s="13" t="s">
        <v>11</v>
      </c>
      <c r="D368" s="13">
        <v>0.45979999999999999</v>
      </c>
      <c r="E368" s="6">
        <f t="shared" si="303"/>
        <v>0.40462400000000004</v>
      </c>
      <c r="F368" s="80" t="str">
        <f t="shared" si="294"/>
        <v>260 Quant P2O5</v>
      </c>
      <c r="G368" s="4" t="s">
        <v>35</v>
      </c>
      <c r="H368" s="5">
        <v>2.9000000000000001E-2</v>
      </c>
      <c r="I368" s="6">
        <f t="shared" si="304"/>
        <v>2.5520000000000001E-2</v>
      </c>
    </row>
    <row r="369" spans="1:10" x14ac:dyDescent="0.25">
      <c r="A369" s="78">
        <f t="shared" si="297"/>
        <v>260</v>
      </c>
      <c r="B369" s="82" t="str">
        <f t="shared" si="298"/>
        <v>260 semi LOI</v>
      </c>
      <c r="C369" s="4" t="s">
        <v>12</v>
      </c>
      <c r="D369" s="5">
        <v>12</v>
      </c>
      <c r="E369" s="6"/>
      <c r="F369" s="80" t="str">
        <f t="shared" si="294"/>
        <v>260 Quant LOI</v>
      </c>
      <c r="G369" s="4" t="s">
        <v>12</v>
      </c>
      <c r="H369" s="5">
        <v>12</v>
      </c>
      <c r="I369" s="5"/>
    </row>
    <row r="370" spans="1:10" x14ac:dyDescent="0.25">
      <c r="A370" s="78">
        <f t="shared" si="297"/>
        <v>260</v>
      </c>
      <c r="B370" s="82" t="str">
        <f t="shared" si="298"/>
        <v xml:space="preserve">260 semi </v>
      </c>
      <c r="F370" s="80" t="str">
        <f t="shared" si="294"/>
        <v xml:space="preserve">260 Quant </v>
      </c>
    </row>
    <row r="371" spans="1:10" x14ac:dyDescent="0.25">
      <c r="A371" s="78">
        <f t="shared" si="297"/>
        <v>260</v>
      </c>
      <c r="B371" s="82" t="str">
        <f t="shared" si="298"/>
        <v xml:space="preserve">260 semi </v>
      </c>
      <c r="F371" s="80" t="str">
        <f t="shared" si="294"/>
        <v xml:space="preserve">260 Quant </v>
      </c>
    </row>
    <row r="372" spans="1:10" x14ac:dyDescent="0.25">
      <c r="A372" s="78">
        <v>280</v>
      </c>
      <c r="B372" s="82" t="str">
        <f t="shared" si="298"/>
        <v>280 semi Simi-Quantification of sample: CMIB 8A 280</v>
      </c>
      <c r="C372" s="52" t="s">
        <v>118</v>
      </c>
      <c r="D372" s="52"/>
      <c r="E372" s="52"/>
      <c r="F372" s="80" t="str">
        <f t="shared" si="294"/>
        <v>280 Quant Quantification of sample: CMIB 8A 280</v>
      </c>
      <c r="G372" s="52" t="s">
        <v>212</v>
      </c>
      <c r="H372" s="52"/>
      <c r="I372" s="52"/>
    </row>
    <row r="373" spans="1:10" x14ac:dyDescent="0.25">
      <c r="A373" s="78">
        <f t="shared" si="297"/>
        <v>280</v>
      </c>
      <c r="B373" s="82" t="str">
        <f t="shared" si="298"/>
        <v>280 semi Elements</v>
      </c>
      <c r="C373" s="2" t="s">
        <v>0</v>
      </c>
      <c r="D373" s="3" t="s">
        <v>1</v>
      </c>
      <c r="E373" s="2" t="s">
        <v>2</v>
      </c>
      <c r="F373" s="80" t="str">
        <f t="shared" si="294"/>
        <v>280 Quant Elements</v>
      </c>
      <c r="G373" s="2" t="s">
        <v>0</v>
      </c>
      <c r="H373" s="3" t="s">
        <v>1</v>
      </c>
      <c r="I373" s="2" t="s">
        <v>2</v>
      </c>
      <c r="J373" s="16"/>
    </row>
    <row r="374" spans="1:10" x14ac:dyDescent="0.25">
      <c r="A374" s="78">
        <f t="shared" si="297"/>
        <v>280</v>
      </c>
      <c r="B374" s="82" t="str">
        <f t="shared" si="298"/>
        <v>280 semi MgO</v>
      </c>
      <c r="C374" s="13" t="s">
        <v>3</v>
      </c>
      <c r="D374" s="5">
        <v>43.49</v>
      </c>
      <c r="E374" s="6">
        <f t="shared" ref="E374:E381" si="305">D374*(100-D$382)/100</f>
        <v>38.2712</v>
      </c>
      <c r="F374" s="80" t="str">
        <f t="shared" si="294"/>
        <v>280 Quant SiO2</v>
      </c>
      <c r="G374" s="13" t="s">
        <v>5</v>
      </c>
      <c r="H374" s="5">
        <v>43.832000000000001</v>
      </c>
      <c r="I374" s="6">
        <f>H374*(100-H$384)/100</f>
        <v>38.572159999999997</v>
      </c>
    </row>
    <row r="375" spans="1:10" x14ac:dyDescent="0.25">
      <c r="A375" s="78">
        <f t="shared" si="297"/>
        <v>280</v>
      </c>
      <c r="B375" s="82" t="str">
        <f t="shared" si="298"/>
        <v>280 semi Al2O3</v>
      </c>
      <c r="C375" s="13" t="s">
        <v>4</v>
      </c>
      <c r="D375" s="5">
        <v>1.677</v>
      </c>
      <c r="E375" s="6">
        <f t="shared" si="305"/>
        <v>1.47576</v>
      </c>
      <c r="F375" s="80" t="str">
        <f t="shared" si="294"/>
        <v>280 Quant TiO2</v>
      </c>
      <c r="G375" s="13" t="s">
        <v>7</v>
      </c>
      <c r="H375" s="5">
        <v>1.7000000000000001E-2</v>
      </c>
      <c r="I375" s="6">
        <f t="shared" ref="I375:I383" si="306">H375*(100-H$384)/100</f>
        <v>1.4959999999999999E-2</v>
      </c>
    </row>
    <row r="376" spans="1:10" x14ac:dyDescent="0.25">
      <c r="A376" s="78">
        <f t="shared" si="297"/>
        <v>280</v>
      </c>
      <c r="B376" s="82" t="str">
        <f t="shared" si="298"/>
        <v>280 semi SiO2</v>
      </c>
      <c r="C376" s="13" t="s">
        <v>5</v>
      </c>
      <c r="D376" s="5">
        <v>40.799999999999997</v>
      </c>
      <c r="E376" s="6">
        <f t="shared" si="305"/>
        <v>35.903999999999996</v>
      </c>
      <c r="F376" s="80" t="str">
        <f t="shared" si="294"/>
        <v>280 Quant Al2O3</v>
      </c>
      <c r="G376" s="13" t="s">
        <v>4</v>
      </c>
      <c r="H376" s="5">
        <v>0.753</v>
      </c>
      <c r="I376" s="6">
        <f t="shared" si="306"/>
        <v>0.66264000000000001</v>
      </c>
    </row>
    <row r="377" spans="1:10" x14ac:dyDescent="0.25">
      <c r="A377" s="78">
        <f t="shared" si="297"/>
        <v>280</v>
      </c>
      <c r="B377" s="82" t="str">
        <f t="shared" si="298"/>
        <v>280 semi CaO</v>
      </c>
      <c r="C377" s="13" t="s">
        <v>6</v>
      </c>
      <c r="D377" s="5">
        <v>1.3080000000000001</v>
      </c>
      <c r="E377" s="6">
        <f t="shared" si="305"/>
        <v>1.1510400000000001</v>
      </c>
      <c r="F377" s="80" t="str">
        <f t="shared" si="294"/>
        <v>280 Quant Fe2O3</v>
      </c>
      <c r="G377" s="13" t="s">
        <v>10</v>
      </c>
      <c r="H377" s="5">
        <v>9.9190000000000005</v>
      </c>
      <c r="I377" s="6">
        <f t="shared" si="306"/>
        <v>8.7287200000000009</v>
      </c>
    </row>
    <row r="378" spans="1:10" x14ac:dyDescent="0.25">
      <c r="A378" s="78">
        <f t="shared" si="297"/>
        <v>280</v>
      </c>
      <c r="B378" s="82" t="str">
        <f t="shared" si="298"/>
        <v>280 semi Cr2O3</v>
      </c>
      <c r="C378" s="13" t="s">
        <v>8</v>
      </c>
      <c r="D378" s="5">
        <v>0.48170000000000002</v>
      </c>
      <c r="E378" s="6">
        <f t="shared" si="305"/>
        <v>0.423896</v>
      </c>
      <c r="F378" s="80" t="str">
        <f t="shared" si="294"/>
        <v>280 Quant MnO</v>
      </c>
      <c r="G378" s="13" t="s">
        <v>9</v>
      </c>
      <c r="H378" s="5">
        <v>0.13</v>
      </c>
      <c r="I378" s="6">
        <f t="shared" si="306"/>
        <v>0.11440000000000002</v>
      </c>
    </row>
    <row r="379" spans="1:10" x14ac:dyDescent="0.25">
      <c r="A379" s="78">
        <f t="shared" si="297"/>
        <v>280</v>
      </c>
      <c r="B379" s="82" t="str">
        <f t="shared" si="298"/>
        <v>280 semi MnO</v>
      </c>
      <c r="C379" s="13" t="s">
        <v>9</v>
      </c>
      <c r="D379" s="5">
        <v>0.1343</v>
      </c>
      <c r="E379" s="6">
        <f t="shared" si="305"/>
        <v>0.11818400000000001</v>
      </c>
      <c r="F379" s="80" t="str">
        <f t="shared" ref="F379:F442" si="307">A379&amp;" Quant "&amp;G379</f>
        <v>280 Quant MgO</v>
      </c>
      <c r="G379" s="13" t="s">
        <v>3</v>
      </c>
      <c r="H379" s="5">
        <v>44.124000000000002</v>
      </c>
      <c r="I379" s="6">
        <f t="shared" si="306"/>
        <v>38.829120000000003</v>
      </c>
    </row>
    <row r="380" spans="1:10" x14ac:dyDescent="0.25">
      <c r="A380" s="78">
        <f t="shared" si="297"/>
        <v>280</v>
      </c>
      <c r="B380" s="82" t="str">
        <f t="shared" si="298"/>
        <v>280 semi Fe2O3</v>
      </c>
      <c r="C380" s="13" t="s">
        <v>10</v>
      </c>
      <c r="D380" s="5">
        <v>11.61</v>
      </c>
      <c r="E380" s="6">
        <f t="shared" si="305"/>
        <v>10.216799999999999</v>
      </c>
      <c r="F380" s="80" t="str">
        <f t="shared" si="307"/>
        <v>280 Quant CaO</v>
      </c>
      <c r="G380" s="13" t="s">
        <v>6</v>
      </c>
      <c r="H380" s="5">
        <v>1.228</v>
      </c>
      <c r="I380" s="6">
        <f t="shared" si="306"/>
        <v>1.0806399999999998</v>
      </c>
    </row>
    <row r="381" spans="1:10" x14ac:dyDescent="0.25">
      <c r="A381" s="78">
        <f t="shared" si="297"/>
        <v>280</v>
      </c>
      <c r="B381" s="82" t="str">
        <f t="shared" si="298"/>
        <v>280 semi NiO</v>
      </c>
      <c r="C381" s="13" t="s">
        <v>11</v>
      </c>
      <c r="D381" s="5">
        <v>0.49299999999999999</v>
      </c>
      <c r="E381" s="6">
        <f t="shared" si="305"/>
        <v>0.43384</v>
      </c>
      <c r="F381" s="80" t="str">
        <f t="shared" si="307"/>
        <v>280 Quant Na2O</v>
      </c>
      <c r="G381" s="13" t="s">
        <v>26</v>
      </c>
      <c r="H381" s="5">
        <v>-1.4999999999999999E-2</v>
      </c>
      <c r="I381" s="6">
        <f t="shared" si="306"/>
        <v>-1.3199999999999998E-2</v>
      </c>
    </row>
    <row r="382" spans="1:10" x14ac:dyDescent="0.25">
      <c r="A382" s="78">
        <f t="shared" si="297"/>
        <v>280</v>
      </c>
      <c r="B382" s="82" t="str">
        <f t="shared" si="298"/>
        <v>280 semi LOI</v>
      </c>
      <c r="C382" s="4" t="s">
        <v>12</v>
      </c>
      <c r="D382" s="5">
        <v>12</v>
      </c>
      <c r="E382" s="6"/>
      <c r="F382" s="80" t="str">
        <f t="shared" si="307"/>
        <v>280 Quant K2O</v>
      </c>
      <c r="G382" s="13" t="s">
        <v>13</v>
      </c>
      <c r="H382" s="5">
        <v>6.0000000000000001E-3</v>
      </c>
      <c r="I382" s="6">
        <f t="shared" si="306"/>
        <v>5.28E-3</v>
      </c>
    </row>
    <row r="383" spans="1:10" x14ac:dyDescent="0.25">
      <c r="A383" s="78">
        <f t="shared" si="297"/>
        <v>280</v>
      </c>
      <c r="B383" s="82" t="str">
        <f t="shared" si="298"/>
        <v xml:space="preserve">280 semi </v>
      </c>
      <c r="C383" s="29"/>
      <c r="D383" s="11"/>
      <c r="E383" s="17"/>
      <c r="F383" s="80" t="str">
        <f t="shared" si="307"/>
        <v>280 Quant P2O5</v>
      </c>
      <c r="G383" s="13" t="s">
        <v>35</v>
      </c>
      <c r="H383" s="5">
        <v>6.0000000000000001E-3</v>
      </c>
      <c r="I383" s="6">
        <f t="shared" si="306"/>
        <v>5.28E-3</v>
      </c>
    </row>
    <row r="384" spans="1:10" x14ac:dyDescent="0.25">
      <c r="A384" s="78">
        <f t="shared" si="297"/>
        <v>280</v>
      </c>
      <c r="B384" s="82" t="str">
        <f t="shared" si="298"/>
        <v xml:space="preserve">280 semi </v>
      </c>
      <c r="F384" s="80" t="str">
        <f t="shared" si="307"/>
        <v>280 Quant LOI</v>
      </c>
      <c r="G384" s="4" t="s">
        <v>12</v>
      </c>
      <c r="H384" s="5">
        <v>12</v>
      </c>
      <c r="I384" s="6"/>
    </row>
    <row r="385" spans="1:9" x14ac:dyDescent="0.25">
      <c r="A385" s="78">
        <f t="shared" si="297"/>
        <v>280</v>
      </c>
      <c r="B385" s="82" t="str">
        <f t="shared" si="298"/>
        <v xml:space="preserve">280 semi </v>
      </c>
      <c r="F385" s="80" t="str">
        <f t="shared" si="307"/>
        <v xml:space="preserve">280 Quant </v>
      </c>
    </row>
    <row r="386" spans="1:9" x14ac:dyDescent="0.25">
      <c r="A386" s="78">
        <f>A385+10</f>
        <v>290</v>
      </c>
      <c r="B386" s="82" t="str">
        <f t="shared" si="298"/>
        <v>290 semi Simi-Quantification of sample: CMIB 8A 290</v>
      </c>
      <c r="C386" s="52" t="s">
        <v>120</v>
      </c>
      <c r="D386" s="52"/>
      <c r="E386" s="52"/>
      <c r="F386" s="80" t="str">
        <f t="shared" si="307"/>
        <v>290 Quant Quantification of sample: CMIB 8A 290</v>
      </c>
      <c r="G386" s="52" t="s">
        <v>214</v>
      </c>
      <c r="H386" s="52"/>
      <c r="I386" s="52"/>
    </row>
    <row r="387" spans="1:9" x14ac:dyDescent="0.25">
      <c r="A387" s="78">
        <f t="shared" si="297"/>
        <v>290</v>
      </c>
      <c r="B387" s="82" t="str">
        <f t="shared" si="298"/>
        <v>290 semi Elements</v>
      </c>
      <c r="C387" s="2" t="s">
        <v>0</v>
      </c>
      <c r="D387" s="3" t="s">
        <v>1</v>
      </c>
      <c r="E387" s="2" t="s">
        <v>2</v>
      </c>
      <c r="F387" s="80" t="str">
        <f t="shared" si="307"/>
        <v>290 Quant Elements</v>
      </c>
      <c r="G387" s="2" t="s">
        <v>0</v>
      </c>
      <c r="H387" s="3" t="s">
        <v>1</v>
      </c>
      <c r="I387" s="2" t="s">
        <v>2</v>
      </c>
    </row>
    <row r="388" spans="1:9" x14ac:dyDescent="0.25">
      <c r="A388" s="78">
        <f t="shared" si="297"/>
        <v>290</v>
      </c>
      <c r="B388" s="82" t="str">
        <f t="shared" si="298"/>
        <v>290 semi MgO</v>
      </c>
      <c r="C388" s="13" t="s">
        <v>3</v>
      </c>
      <c r="D388" s="5">
        <v>43.84</v>
      </c>
      <c r="E388" s="6">
        <f t="shared" ref="E388:E395" si="308">D388*(100-D$396)/100</f>
        <v>38.5792</v>
      </c>
      <c r="F388" s="80" t="str">
        <f t="shared" si="307"/>
        <v>290 Quant SiO2</v>
      </c>
      <c r="G388" s="13" t="s">
        <v>5</v>
      </c>
      <c r="H388" s="5">
        <v>43.447000000000003</v>
      </c>
      <c r="I388" s="6">
        <f>H388*(100-H$398)/100</f>
        <v>38.233360000000005</v>
      </c>
    </row>
    <row r="389" spans="1:9" x14ac:dyDescent="0.25">
      <c r="A389" s="78">
        <f t="shared" si="297"/>
        <v>290</v>
      </c>
      <c r="B389" s="82" t="str">
        <f t="shared" si="298"/>
        <v>290 semi Al2O3</v>
      </c>
      <c r="C389" s="13" t="s">
        <v>4</v>
      </c>
      <c r="D389" s="5">
        <v>1.571</v>
      </c>
      <c r="E389" s="6">
        <f t="shared" si="308"/>
        <v>1.3824799999999999</v>
      </c>
      <c r="F389" s="80" t="str">
        <f t="shared" si="307"/>
        <v>290 Quant TiO2</v>
      </c>
      <c r="G389" s="13" t="s">
        <v>7</v>
      </c>
      <c r="H389" s="5">
        <v>7.0000000000000001E-3</v>
      </c>
      <c r="I389" s="6">
        <f t="shared" ref="I389:I397" si="309">H389*(100-H$398)/100</f>
        <v>6.1599999999999997E-3</v>
      </c>
    </row>
    <row r="390" spans="1:9" x14ac:dyDescent="0.25">
      <c r="A390" s="78">
        <f t="shared" ref="A390:A453" si="310">A389</f>
        <v>290</v>
      </c>
      <c r="B390" s="82" t="str">
        <f t="shared" ref="B390:B453" si="311">A390&amp;" semi "&amp;C390</f>
        <v>290 semi SiO2</v>
      </c>
      <c r="C390" s="13" t="s">
        <v>5</v>
      </c>
      <c r="D390" s="5">
        <v>40.450000000000003</v>
      </c>
      <c r="E390" s="6">
        <f t="shared" si="308"/>
        <v>35.596000000000004</v>
      </c>
      <c r="F390" s="80" t="str">
        <f t="shared" si="307"/>
        <v>290 Quant Al2O3</v>
      </c>
      <c r="G390" s="13" t="s">
        <v>4</v>
      </c>
      <c r="H390" s="5">
        <v>0.75900000000000001</v>
      </c>
      <c r="I390" s="6">
        <f t="shared" si="309"/>
        <v>0.66792000000000007</v>
      </c>
    </row>
    <row r="391" spans="1:9" x14ac:dyDescent="0.25">
      <c r="A391" s="78">
        <f t="shared" si="310"/>
        <v>290</v>
      </c>
      <c r="B391" s="82" t="str">
        <f t="shared" si="311"/>
        <v>290 semi CaO</v>
      </c>
      <c r="C391" s="13" t="s">
        <v>6</v>
      </c>
      <c r="D391" s="5">
        <v>1.1000000000000001</v>
      </c>
      <c r="E391" s="6">
        <f t="shared" si="308"/>
        <v>0.96800000000000008</v>
      </c>
      <c r="F391" s="80" t="str">
        <f t="shared" si="307"/>
        <v>290 Quant Fe2O3</v>
      </c>
      <c r="G391" s="13" t="s">
        <v>10</v>
      </c>
      <c r="H391" s="5">
        <v>10.186999999999999</v>
      </c>
      <c r="I391" s="6">
        <f t="shared" si="309"/>
        <v>8.9645599999999988</v>
      </c>
    </row>
    <row r="392" spans="1:9" x14ac:dyDescent="0.25">
      <c r="A392" s="78">
        <f t="shared" si="310"/>
        <v>290</v>
      </c>
      <c r="B392" s="82" t="str">
        <f t="shared" si="311"/>
        <v>290 semi Cr2O3</v>
      </c>
      <c r="C392" s="13" t="s">
        <v>8</v>
      </c>
      <c r="D392" s="5">
        <v>0.50570000000000004</v>
      </c>
      <c r="E392" s="6">
        <f t="shared" si="308"/>
        <v>0.44501600000000002</v>
      </c>
      <c r="F392" s="80" t="str">
        <f t="shared" si="307"/>
        <v>290 Quant MnO</v>
      </c>
      <c r="G392" s="13" t="s">
        <v>9</v>
      </c>
      <c r="H392" s="5">
        <v>0.13500000000000001</v>
      </c>
      <c r="I392" s="6">
        <f t="shared" si="309"/>
        <v>0.1188</v>
      </c>
    </row>
    <row r="393" spans="1:9" x14ac:dyDescent="0.25">
      <c r="A393" s="78">
        <f t="shared" si="310"/>
        <v>290</v>
      </c>
      <c r="B393" s="82" t="str">
        <f t="shared" si="311"/>
        <v>290 semi MnO</v>
      </c>
      <c r="C393" s="13" t="s">
        <v>9</v>
      </c>
      <c r="D393" s="5">
        <v>0.12839999999999999</v>
      </c>
      <c r="E393" s="6">
        <f t="shared" si="308"/>
        <v>0.112992</v>
      </c>
      <c r="F393" s="80" t="str">
        <f t="shared" si="307"/>
        <v>290 Quant MgO</v>
      </c>
      <c r="G393" s="13" t="s">
        <v>3</v>
      </c>
      <c r="H393" s="5">
        <v>44.551000000000002</v>
      </c>
      <c r="I393" s="6">
        <f t="shared" si="309"/>
        <v>39.204880000000003</v>
      </c>
    </row>
    <row r="394" spans="1:9" x14ac:dyDescent="0.25">
      <c r="A394" s="78">
        <f t="shared" si="310"/>
        <v>290</v>
      </c>
      <c r="B394" s="82" t="str">
        <f t="shared" si="311"/>
        <v>290 semi Fe2O3</v>
      </c>
      <c r="C394" s="13" t="s">
        <v>10</v>
      </c>
      <c r="D394" s="5">
        <v>11.91</v>
      </c>
      <c r="E394" s="6">
        <f t="shared" si="308"/>
        <v>10.480799999999999</v>
      </c>
      <c r="F394" s="80" t="str">
        <f t="shared" si="307"/>
        <v>290 Quant CaO</v>
      </c>
      <c r="G394" s="13" t="s">
        <v>6</v>
      </c>
      <c r="H394" s="5">
        <v>0.95499999999999996</v>
      </c>
      <c r="I394" s="6">
        <f t="shared" si="309"/>
        <v>0.84039999999999992</v>
      </c>
    </row>
    <row r="395" spans="1:9" x14ac:dyDescent="0.25">
      <c r="A395" s="78">
        <f t="shared" si="310"/>
        <v>290</v>
      </c>
      <c r="B395" s="82" t="str">
        <f t="shared" si="311"/>
        <v>290 semi NiO</v>
      </c>
      <c r="C395" s="13" t="s">
        <v>11</v>
      </c>
      <c r="D395" s="5">
        <v>0.48980000000000001</v>
      </c>
      <c r="E395" s="6">
        <f t="shared" si="308"/>
        <v>0.43102400000000002</v>
      </c>
      <c r="F395" s="80" t="str">
        <f t="shared" si="307"/>
        <v>290 Quant Na2O</v>
      </c>
      <c r="G395" s="13" t="s">
        <v>26</v>
      </c>
      <c r="H395" s="5">
        <v>-5.1999999999999998E-2</v>
      </c>
      <c r="I395" s="6">
        <f t="shared" si="309"/>
        <v>-4.5759999999999995E-2</v>
      </c>
    </row>
    <row r="396" spans="1:9" x14ac:dyDescent="0.25">
      <c r="A396" s="78">
        <f t="shared" si="310"/>
        <v>290</v>
      </c>
      <c r="B396" s="82" t="str">
        <f t="shared" si="311"/>
        <v>290 semi LOI</v>
      </c>
      <c r="C396" s="4" t="s">
        <v>12</v>
      </c>
      <c r="D396" s="5">
        <v>12</v>
      </c>
      <c r="E396" s="6"/>
      <c r="F396" s="80" t="str">
        <f t="shared" si="307"/>
        <v>290 Quant K2O</v>
      </c>
      <c r="G396" s="13" t="s">
        <v>13</v>
      </c>
      <c r="H396" s="5">
        <v>4.0000000000000001E-3</v>
      </c>
      <c r="I396" s="10">
        <f t="shared" si="309"/>
        <v>3.5199999999999997E-3</v>
      </c>
    </row>
    <row r="397" spans="1:9" x14ac:dyDescent="0.25">
      <c r="A397" s="78">
        <f t="shared" si="310"/>
        <v>290</v>
      </c>
      <c r="B397" s="82" t="str">
        <f t="shared" si="311"/>
        <v xml:space="preserve">290 semi </v>
      </c>
      <c r="C397" s="29"/>
      <c r="D397" s="11"/>
      <c r="E397" s="17"/>
      <c r="F397" s="80" t="str">
        <f t="shared" si="307"/>
        <v>290 Quant P2O5</v>
      </c>
      <c r="G397" s="13" t="s">
        <v>35</v>
      </c>
      <c r="H397" s="5">
        <v>6.0000000000000001E-3</v>
      </c>
      <c r="I397" s="6">
        <f t="shared" si="309"/>
        <v>5.28E-3</v>
      </c>
    </row>
    <row r="398" spans="1:9" x14ac:dyDescent="0.25">
      <c r="A398" s="78">
        <f t="shared" si="310"/>
        <v>290</v>
      </c>
      <c r="B398" s="82" t="str">
        <f t="shared" si="311"/>
        <v xml:space="preserve">290 semi </v>
      </c>
      <c r="F398" s="80" t="str">
        <f t="shared" si="307"/>
        <v>290 Quant LOI</v>
      </c>
      <c r="G398" s="4" t="s">
        <v>12</v>
      </c>
      <c r="H398" s="5">
        <v>12</v>
      </c>
      <c r="I398" s="6"/>
    </row>
    <row r="399" spans="1:9" x14ac:dyDescent="0.25">
      <c r="A399" s="78">
        <f t="shared" si="310"/>
        <v>290</v>
      </c>
      <c r="B399" s="82" t="str">
        <f t="shared" si="311"/>
        <v xml:space="preserve">290 semi </v>
      </c>
      <c r="F399" s="80" t="str">
        <f t="shared" si="307"/>
        <v xml:space="preserve">290 Quant </v>
      </c>
    </row>
    <row r="400" spans="1:9" x14ac:dyDescent="0.25">
      <c r="A400" s="78">
        <f>A399+10</f>
        <v>300</v>
      </c>
      <c r="B400" s="82" t="str">
        <f t="shared" si="311"/>
        <v>300 semi Simi-Quantification of sample: CMIB 8A 300</v>
      </c>
      <c r="C400" s="52" t="s">
        <v>121</v>
      </c>
      <c r="D400" s="52"/>
      <c r="E400" s="52"/>
      <c r="F400" s="80" t="str">
        <f t="shared" si="307"/>
        <v>300 Quant Quantification of sample: CMIB 8A 300</v>
      </c>
      <c r="G400" s="52" t="s">
        <v>211</v>
      </c>
      <c r="H400" s="52"/>
      <c r="I400" s="52"/>
    </row>
    <row r="401" spans="1:9" x14ac:dyDescent="0.25">
      <c r="A401" s="78">
        <f t="shared" si="310"/>
        <v>300</v>
      </c>
      <c r="B401" s="82" t="str">
        <f t="shared" si="311"/>
        <v>300 semi Elements</v>
      </c>
      <c r="C401" s="2" t="s">
        <v>0</v>
      </c>
      <c r="D401" s="3" t="s">
        <v>1</v>
      </c>
      <c r="E401" s="2" t="s">
        <v>2</v>
      </c>
      <c r="F401" s="80" t="str">
        <f t="shared" si="307"/>
        <v>300 Quant Elements</v>
      </c>
      <c r="G401" s="2" t="s">
        <v>0</v>
      </c>
      <c r="H401" s="3" t="s">
        <v>1</v>
      </c>
      <c r="I401" s="2" t="s">
        <v>2</v>
      </c>
    </row>
    <row r="402" spans="1:9" x14ac:dyDescent="0.25">
      <c r="A402" s="78">
        <f t="shared" si="310"/>
        <v>300</v>
      </c>
      <c r="B402" s="82" t="str">
        <f t="shared" si="311"/>
        <v>300 semi MgO</v>
      </c>
      <c r="C402" s="13" t="s">
        <v>3</v>
      </c>
      <c r="D402" s="5">
        <v>42.82</v>
      </c>
      <c r="E402" s="6">
        <f t="shared" ref="E402:E409" si="312">D402*(100-D$410)/100</f>
        <v>37.253399999999999</v>
      </c>
      <c r="F402" s="80" t="str">
        <f t="shared" si="307"/>
        <v>300 Quant SiO2</v>
      </c>
      <c r="G402" s="13" t="s">
        <v>5</v>
      </c>
      <c r="H402" s="5">
        <v>43.798999999999999</v>
      </c>
      <c r="I402" s="6">
        <f>H402*(100-H$412)/100</f>
        <v>38.105130000000003</v>
      </c>
    </row>
    <row r="403" spans="1:9" x14ac:dyDescent="0.25">
      <c r="A403" s="78">
        <f t="shared" si="310"/>
        <v>300</v>
      </c>
      <c r="B403" s="82" t="str">
        <f t="shared" si="311"/>
        <v>300 semi Al2O3</v>
      </c>
      <c r="C403" s="13" t="s">
        <v>4</v>
      </c>
      <c r="D403" s="5">
        <v>1.794</v>
      </c>
      <c r="E403" s="6">
        <f t="shared" si="312"/>
        <v>1.5607800000000001</v>
      </c>
      <c r="F403" s="80" t="str">
        <f t="shared" si="307"/>
        <v>300 Quant TiO2</v>
      </c>
      <c r="G403" s="13" t="s">
        <v>7</v>
      </c>
      <c r="H403" s="5">
        <v>0.01</v>
      </c>
      <c r="I403" s="6">
        <f t="shared" ref="I403:I411" si="313">H403*(100-H$412)/100</f>
        <v>8.6999999999999994E-3</v>
      </c>
    </row>
    <row r="404" spans="1:9" x14ac:dyDescent="0.25">
      <c r="A404" s="78">
        <f t="shared" si="310"/>
        <v>300</v>
      </c>
      <c r="B404" s="82" t="str">
        <f t="shared" si="311"/>
        <v>300 semi SiO2</v>
      </c>
      <c r="C404" s="13" t="s">
        <v>5</v>
      </c>
      <c r="D404" s="5">
        <v>40.99</v>
      </c>
      <c r="E404" s="6">
        <f t="shared" si="312"/>
        <v>35.661300000000004</v>
      </c>
      <c r="F404" s="80" t="str">
        <f t="shared" si="307"/>
        <v>300 Quant Al2O3</v>
      </c>
      <c r="G404" s="13" t="s">
        <v>4</v>
      </c>
      <c r="H404" s="5">
        <v>0.88400000000000001</v>
      </c>
      <c r="I404" s="6">
        <f t="shared" si="313"/>
        <v>0.76907999999999999</v>
      </c>
    </row>
    <row r="405" spans="1:9" x14ac:dyDescent="0.25">
      <c r="A405" s="78">
        <f t="shared" si="310"/>
        <v>300</v>
      </c>
      <c r="B405" s="82" t="str">
        <f t="shared" si="311"/>
        <v>300 semi CaO</v>
      </c>
      <c r="C405" s="13" t="s">
        <v>6</v>
      </c>
      <c r="D405" s="5">
        <v>0.79039999999999999</v>
      </c>
      <c r="E405" s="6">
        <f t="shared" si="312"/>
        <v>0.68764799999999993</v>
      </c>
      <c r="F405" s="80" t="str">
        <f t="shared" si="307"/>
        <v>300 Quant Fe2O3</v>
      </c>
      <c r="G405" s="13" t="s">
        <v>10</v>
      </c>
      <c r="H405" s="5">
        <v>10.557</v>
      </c>
      <c r="I405" s="6">
        <f t="shared" si="313"/>
        <v>9.18459</v>
      </c>
    </row>
    <row r="406" spans="1:9" x14ac:dyDescent="0.25">
      <c r="A406" s="78">
        <f t="shared" si="310"/>
        <v>300</v>
      </c>
      <c r="B406" s="82" t="str">
        <f t="shared" si="311"/>
        <v>300 semi Cr2O3</v>
      </c>
      <c r="C406" s="13" t="s">
        <v>8</v>
      </c>
      <c r="D406" s="5">
        <v>0.58250000000000002</v>
      </c>
      <c r="E406" s="6">
        <f t="shared" si="312"/>
        <v>0.50677499999999998</v>
      </c>
      <c r="F406" s="80" t="str">
        <f t="shared" si="307"/>
        <v>300 Quant MnO</v>
      </c>
      <c r="G406" s="13" t="s">
        <v>9</v>
      </c>
      <c r="H406" s="5">
        <v>0.111</v>
      </c>
      <c r="I406" s="6">
        <f t="shared" si="313"/>
        <v>9.6570000000000003E-2</v>
      </c>
    </row>
    <row r="407" spans="1:9" x14ac:dyDescent="0.25">
      <c r="A407" s="78">
        <f t="shared" si="310"/>
        <v>300</v>
      </c>
      <c r="B407" s="82" t="str">
        <f t="shared" si="311"/>
        <v>300 semi MnO</v>
      </c>
      <c r="C407" s="13" t="s">
        <v>9</v>
      </c>
      <c r="D407" s="5">
        <v>0.1268</v>
      </c>
      <c r="E407" s="6">
        <f t="shared" si="312"/>
        <v>0.110316</v>
      </c>
      <c r="F407" s="80" t="str">
        <f t="shared" si="307"/>
        <v>300 Quant MgO</v>
      </c>
      <c r="G407" s="13" t="s">
        <v>3</v>
      </c>
      <c r="H407" s="5">
        <v>43.893999999999998</v>
      </c>
      <c r="I407" s="6">
        <f t="shared" si="313"/>
        <v>38.187779999999997</v>
      </c>
    </row>
    <row r="408" spans="1:9" x14ac:dyDescent="0.25">
      <c r="A408" s="78">
        <f t="shared" si="310"/>
        <v>300</v>
      </c>
      <c r="B408" s="82" t="str">
        <f t="shared" si="311"/>
        <v>300 semi Fe2O3</v>
      </c>
      <c r="C408" s="13" t="s">
        <v>10</v>
      </c>
      <c r="D408" s="5">
        <v>12.34</v>
      </c>
      <c r="E408" s="6">
        <f t="shared" si="312"/>
        <v>10.735799999999999</v>
      </c>
      <c r="F408" s="80" t="str">
        <f t="shared" si="307"/>
        <v>300 Quant CaO</v>
      </c>
      <c r="G408" s="13" t="s">
        <v>6</v>
      </c>
      <c r="H408" s="5">
        <v>0.76100000000000001</v>
      </c>
      <c r="I408" s="6">
        <f t="shared" si="313"/>
        <v>0.66207000000000005</v>
      </c>
    </row>
    <row r="409" spans="1:9" x14ac:dyDescent="0.25">
      <c r="A409" s="78">
        <f t="shared" si="310"/>
        <v>300</v>
      </c>
      <c r="B409" s="82" t="str">
        <f t="shared" si="311"/>
        <v>300 semi NiO</v>
      </c>
      <c r="C409" s="13" t="s">
        <v>11</v>
      </c>
      <c r="D409" s="5">
        <v>0.5625</v>
      </c>
      <c r="E409" s="6">
        <f t="shared" si="312"/>
        <v>0.489375</v>
      </c>
      <c r="F409" s="80" t="str">
        <f t="shared" si="307"/>
        <v>300 Quant Na2O</v>
      </c>
      <c r="G409" s="13" t="s">
        <v>26</v>
      </c>
      <c r="H409" s="5">
        <v>-2.8000000000000001E-2</v>
      </c>
      <c r="I409" s="6">
        <f t="shared" si="313"/>
        <v>-2.436E-2</v>
      </c>
    </row>
    <row r="410" spans="1:9" x14ac:dyDescent="0.25">
      <c r="A410" s="78">
        <f t="shared" si="310"/>
        <v>300</v>
      </c>
      <c r="B410" s="82" t="str">
        <f t="shared" si="311"/>
        <v>300 semi LOI</v>
      </c>
      <c r="C410" s="4" t="s">
        <v>12</v>
      </c>
      <c r="D410" s="5">
        <v>13</v>
      </c>
      <c r="E410" s="6"/>
      <c r="F410" s="80" t="str">
        <f t="shared" si="307"/>
        <v>300 Quant K2O</v>
      </c>
      <c r="G410" s="13" t="s">
        <v>13</v>
      </c>
      <c r="H410" s="5">
        <v>5.0000000000000001E-3</v>
      </c>
      <c r="I410" s="10">
        <f t="shared" si="313"/>
        <v>4.3499999999999997E-3</v>
      </c>
    </row>
    <row r="411" spans="1:9" x14ac:dyDescent="0.25">
      <c r="A411" s="78">
        <f t="shared" si="310"/>
        <v>300</v>
      </c>
      <c r="B411" s="82" t="str">
        <f t="shared" si="311"/>
        <v xml:space="preserve">300 semi </v>
      </c>
      <c r="C411" s="29"/>
      <c r="D411" s="11"/>
      <c r="E411" s="17"/>
      <c r="F411" s="80" t="str">
        <f t="shared" si="307"/>
        <v>300 Quant P2O5</v>
      </c>
      <c r="G411" s="13" t="s">
        <v>35</v>
      </c>
      <c r="H411" s="5">
        <v>5.0000000000000001E-3</v>
      </c>
      <c r="I411" s="10">
        <f t="shared" si="313"/>
        <v>4.3499999999999997E-3</v>
      </c>
    </row>
    <row r="412" spans="1:9" x14ac:dyDescent="0.25">
      <c r="A412" s="78">
        <f t="shared" si="310"/>
        <v>300</v>
      </c>
      <c r="B412" s="82" t="str">
        <f t="shared" si="311"/>
        <v xml:space="preserve">300 semi </v>
      </c>
      <c r="F412" s="80" t="str">
        <f t="shared" si="307"/>
        <v>300 Quant LOI</v>
      </c>
      <c r="G412" s="4" t="s">
        <v>12</v>
      </c>
      <c r="H412" s="5">
        <v>13</v>
      </c>
      <c r="I412" s="6"/>
    </row>
    <row r="413" spans="1:9" x14ac:dyDescent="0.25">
      <c r="A413" s="78">
        <f t="shared" si="310"/>
        <v>300</v>
      </c>
      <c r="B413" s="82" t="str">
        <f t="shared" si="311"/>
        <v xml:space="preserve">300 semi </v>
      </c>
      <c r="F413" s="80" t="str">
        <f t="shared" si="307"/>
        <v xml:space="preserve">300 Quant </v>
      </c>
    </row>
    <row r="414" spans="1:9" x14ac:dyDescent="0.25">
      <c r="A414" s="78">
        <f>A413+10</f>
        <v>310</v>
      </c>
      <c r="B414" s="82" t="str">
        <f t="shared" si="311"/>
        <v>310 semi Simi-Quantification of sample: CMIB 8A 310</v>
      </c>
      <c r="C414" s="52" t="s">
        <v>122</v>
      </c>
      <c r="D414" s="52"/>
      <c r="E414" s="52"/>
      <c r="F414" s="80" t="str">
        <f t="shared" si="307"/>
        <v>310 Quant Quantification of sample: CMIB 8A 310</v>
      </c>
      <c r="G414" s="52" t="s">
        <v>253</v>
      </c>
      <c r="H414" s="52"/>
      <c r="I414" s="52"/>
    </row>
    <row r="415" spans="1:9" x14ac:dyDescent="0.25">
      <c r="A415" s="78">
        <f t="shared" si="310"/>
        <v>310</v>
      </c>
      <c r="B415" s="82" t="str">
        <f t="shared" si="311"/>
        <v>310 semi Elements</v>
      </c>
      <c r="C415" s="2" t="s">
        <v>0</v>
      </c>
      <c r="D415" s="3" t="s">
        <v>1</v>
      </c>
      <c r="E415" s="2" t="s">
        <v>2</v>
      </c>
      <c r="F415" s="80" t="str">
        <f t="shared" si="307"/>
        <v>310 Quant Elements</v>
      </c>
      <c r="G415" s="2" t="s">
        <v>0</v>
      </c>
      <c r="H415" s="3" t="s">
        <v>1</v>
      </c>
      <c r="I415" s="2" t="s">
        <v>2</v>
      </c>
    </row>
    <row r="416" spans="1:9" x14ac:dyDescent="0.25">
      <c r="A416" s="78">
        <f t="shared" si="310"/>
        <v>310</v>
      </c>
      <c r="B416" s="82" t="str">
        <f t="shared" si="311"/>
        <v>310 semi Na2O</v>
      </c>
      <c r="C416" s="13" t="s">
        <v>26</v>
      </c>
      <c r="D416" s="5">
        <v>0.11650000000000001</v>
      </c>
      <c r="E416" s="6">
        <f t="shared" ref="E416:E424" si="314">D416*(100-D$425)/100</f>
        <v>0.10019</v>
      </c>
      <c r="F416" s="80" t="str">
        <f t="shared" si="307"/>
        <v>310 Quant SiO2</v>
      </c>
      <c r="G416" s="13" t="s">
        <v>5</v>
      </c>
      <c r="H416" s="5">
        <v>48.326000000000001</v>
      </c>
      <c r="I416" s="38">
        <f>H416*(100-H$426)/100</f>
        <v>41.560360000000003</v>
      </c>
    </row>
    <row r="417" spans="1:9" x14ac:dyDescent="0.25">
      <c r="A417" s="78">
        <f t="shared" si="310"/>
        <v>310</v>
      </c>
      <c r="B417" s="82" t="str">
        <f t="shared" si="311"/>
        <v>310 semi MgO</v>
      </c>
      <c r="C417" s="13" t="s">
        <v>3</v>
      </c>
      <c r="D417" s="5">
        <v>43.45</v>
      </c>
      <c r="E417" s="6">
        <f t="shared" si="314"/>
        <v>37.367000000000004</v>
      </c>
      <c r="F417" s="80" t="str">
        <f t="shared" si="307"/>
        <v>310 Quant TiO2</v>
      </c>
      <c r="G417" s="13" t="s">
        <v>7</v>
      </c>
      <c r="H417" s="5">
        <v>1.7000000000000001E-2</v>
      </c>
      <c r="I417" s="38">
        <f t="shared" ref="I417:I425" si="315">H417*(100-H$426)/100</f>
        <v>1.4620000000000001E-2</v>
      </c>
    </row>
    <row r="418" spans="1:9" x14ac:dyDescent="0.25">
      <c r="A418" s="78">
        <f t="shared" si="310"/>
        <v>310</v>
      </c>
      <c r="B418" s="82" t="str">
        <f t="shared" si="311"/>
        <v>310 semi Al2O3</v>
      </c>
      <c r="C418" s="13" t="s">
        <v>4</v>
      </c>
      <c r="D418" s="5">
        <v>1.5680000000000001</v>
      </c>
      <c r="E418" s="6">
        <f t="shared" si="314"/>
        <v>1.3484800000000001</v>
      </c>
      <c r="F418" s="80" t="str">
        <f t="shared" si="307"/>
        <v>310 Quant Al2O3</v>
      </c>
      <c r="G418" s="13" t="s">
        <v>4</v>
      </c>
      <c r="H418" s="5">
        <v>0.77200000000000002</v>
      </c>
      <c r="I418" s="38">
        <f t="shared" si="315"/>
        <v>0.66391999999999995</v>
      </c>
    </row>
    <row r="419" spans="1:9" x14ac:dyDescent="0.25">
      <c r="A419" s="78">
        <f t="shared" si="310"/>
        <v>310</v>
      </c>
      <c r="B419" s="82" t="str">
        <f t="shared" si="311"/>
        <v>310 semi SiO2</v>
      </c>
      <c r="C419" s="13" t="s">
        <v>5</v>
      </c>
      <c r="D419" s="5">
        <v>40.950000000000003</v>
      </c>
      <c r="E419" s="6">
        <f t="shared" si="314"/>
        <v>35.217000000000006</v>
      </c>
      <c r="F419" s="80" t="str">
        <f t="shared" si="307"/>
        <v>310 Quant Fe2O3</v>
      </c>
      <c r="G419" s="13" t="s">
        <v>10</v>
      </c>
      <c r="H419" s="5">
        <v>0.56899999999999995</v>
      </c>
      <c r="I419" s="38">
        <f t="shared" si="315"/>
        <v>0.48934</v>
      </c>
    </row>
    <row r="420" spans="1:9" x14ac:dyDescent="0.25">
      <c r="A420" s="78">
        <f t="shared" si="310"/>
        <v>310</v>
      </c>
      <c r="B420" s="82" t="str">
        <f t="shared" si="311"/>
        <v>310 semi CaO</v>
      </c>
      <c r="C420" s="13" t="s">
        <v>6</v>
      </c>
      <c r="D420" s="5">
        <v>1.5349999999999999</v>
      </c>
      <c r="E420" s="6">
        <f t="shared" si="314"/>
        <v>1.3200999999999998</v>
      </c>
      <c r="F420" s="80" t="str">
        <f t="shared" si="307"/>
        <v>310 Quant MnO</v>
      </c>
      <c r="G420" s="13" t="s">
        <v>9</v>
      </c>
      <c r="H420" s="5">
        <v>0.14000000000000001</v>
      </c>
      <c r="I420" s="38">
        <f t="shared" si="315"/>
        <v>0.12040000000000001</v>
      </c>
    </row>
    <row r="421" spans="1:9" x14ac:dyDescent="0.25">
      <c r="A421" s="78">
        <f t="shared" si="310"/>
        <v>310</v>
      </c>
      <c r="B421" s="82" t="str">
        <f t="shared" si="311"/>
        <v>310 semi Cr2O3</v>
      </c>
      <c r="C421" s="13" t="s">
        <v>8</v>
      </c>
      <c r="D421" s="5">
        <v>0.4652</v>
      </c>
      <c r="E421" s="6">
        <f t="shared" si="314"/>
        <v>0.40007199999999998</v>
      </c>
      <c r="F421" s="80" t="str">
        <f t="shared" si="307"/>
        <v>310 Quant MgO</v>
      </c>
      <c r="G421" s="13" t="s">
        <v>3</v>
      </c>
      <c r="H421" s="5">
        <v>48.61</v>
      </c>
      <c r="I421" s="38">
        <f t="shared" si="315"/>
        <v>41.804600000000001</v>
      </c>
    </row>
    <row r="422" spans="1:9" x14ac:dyDescent="0.25">
      <c r="A422" s="78">
        <f t="shared" si="310"/>
        <v>310</v>
      </c>
      <c r="B422" s="82" t="str">
        <f t="shared" si="311"/>
        <v>310 semi MnO</v>
      </c>
      <c r="C422" s="13" t="s">
        <v>9</v>
      </c>
      <c r="D422" s="5">
        <v>0.1</v>
      </c>
      <c r="E422" s="6">
        <f t="shared" si="314"/>
        <v>8.5999999999999993E-2</v>
      </c>
      <c r="F422" s="80" t="str">
        <f t="shared" si="307"/>
        <v>310 Quant CaO</v>
      </c>
      <c r="G422" s="13" t="s">
        <v>6</v>
      </c>
      <c r="H422" s="5">
        <v>1.607</v>
      </c>
      <c r="I422" s="38">
        <f t="shared" si="315"/>
        <v>1.38202</v>
      </c>
    </row>
    <row r="423" spans="1:9" x14ac:dyDescent="0.25">
      <c r="A423" s="78">
        <f t="shared" si="310"/>
        <v>310</v>
      </c>
      <c r="B423" s="82" t="str">
        <f t="shared" si="311"/>
        <v>310 semi Fe2O3</v>
      </c>
      <c r="C423" s="13" t="s">
        <v>10</v>
      </c>
      <c r="D423" s="5">
        <v>11.31</v>
      </c>
      <c r="E423" s="6">
        <f t="shared" si="314"/>
        <v>9.7266000000000012</v>
      </c>
      <c r="F423" s="80" t="str">
        <f t="shared" si="307"/>
        <v>310 Quant Na2O</v>
      </c>
      <c r="G423" s="13" t="s">
        <v>26</v>
      </c>
      <c r="H423" s="5">
        <v>-5.5E-2</v>
      </c>
      <c r="I423" s="38">
        <f t="shared" si="315"/>
        <v>-4.7300000000000002E-2</v>
      </c>
    </row>
    <row r="424" spans="1:9" x14ac:dyDescent="0.25">
      <c r="A424" s="78">
        <f t="shared" si="310"/>
        <v>310</v>
      </c>
      <c r="B424" s="82" t="str">
        <f t="shared" si="311"/>
        <v>310 semi NiO</v>
      </c>
      <c r="C424" s="13" t="s">
        <v>11</v>
      </c>
      <c r="D424" s="5">
        <v>0.50390000000000001</v>
      </c>
      <c r="E424" s="6">
        <f t="shared" si="314"/>
        <v>0.43335400000000002</v>
      </c>
      <c r="F424" s="80" t="str">
        <f t="shared" si="307"/>
        <v>310 Quant K2O</v>
      </c>
      <c r="G424" s="13" t="s">
        <v>13</v>
      </c>
      <c r="H424" s="5">
        <v>8.9999999999999993E-3</v>
      </c>
      <c r="I424" s="38">
        <f t="shared" si="315"/>
        <v>7.7399999999999995E-3</v>
      </c>
    </row>
    <row r="425" spans="1:9" x14ac:dyDescent="0.25">
      <c r="A425" s="78">
        <f t="shared" si="310"/>
        <v>310</v>
      </c>
      <c r="B425" s="82" t="str">
        <f t="shared" si="311"/>
        <v>310 semi LOI</v>
      </c>
      <c r="C425" s="4" t="s">
        <v>12</v>
      </c>
      <c r="D425" s="5">
        <v>14</v>
      </c>
      <c r="E425" s="6"/>
      <c r="F425" s="80" t="str">
        <f t="shared" si="307"/>
        <v>310 Quant P2O5</v>
      </c>
      <c r="G425" s="13" t="s">
        <v>35</v>
      </c>
      <c r="H425" s="5">
        <v>5.0000000000000001E-3</v>
      </c>
      <c r="I425" s="38">
        <f t="shared" si="315"/>
        <v>4.3E-3</v>
      </c>
    </row>
    <row r="426" spans="1:9" x14ac:dyDescent="0.25">
      <c r="A426" s="78">
        <f t="shared" si="310"/>
        <v>310</v>
      </c>
      <c r="B426" s="82" t="str">
        <f t="shared" si="311"/>
        <v xml:space="preserve">310 semi </v>
      </c>
      <c r="F426" s="80" t="str">
        <f t="shared" si="307"/>
        <v>310 Quant LOI</v>
      </c>
      <c r="G426" s="4" t="s">
        <v>12</v>
      </c>
      <c r="H426" s="5">
        <v>14</v>
      </c>
      <c r="I426" s="6"/>
    </row>
    <row r="427" spans="1:9" x14ac:dyDescent="0.25">
      <c r="A427" s="78">
        <f t="shared" si="310"/>
        <v>310</v>
      </c>
      <c r="B427" s="82" t="str">
        <f t="shared" si="311"/>
        <v xml:space="preserve">310 semi </v>
      </c>
      <c r="F427" s="80" t="str">
        <f t="shared" si="307"/>
        <v xml:space="preserve">310 Quant </v>
      </c>
    </row>
    <row r="428" spans="1:9" x14ac:dyDescent="0.25">
      <c r="A428" s="78">
        <f>A427+10</f>
        <v>320</v>
      </c>
      <c r="B428" s="82" t="str">
        <f t="shared" si="311"/>
        <v>320 semi Simi-Quantification of sample: CMIB 8A 320</v>
      </c>
      <c r="C428" s="52" t="s">
        <v>123</v>
      </c>
      <c r="D428" s="52"/>
      <c r="E428" s="52"/>
      <c r="F428" s="80" t="str">
        <f t="shared" si="307"/>
        <v>320 Quant Quantification of sample: CMIB 8A 320</v>
      </c>
      <c r="G428" s="52" t="s">
        <v>288</v>
      </c>
      <c r="H428" s="52"/>
      <c r="I428" s="52"/>
    </row>
    <row r="429" spans="1:9" x14ac:dyDescent="0.25">
      <c r="A429" s="78">
        <f t="shared" si="310"/>
        <v>320</v>
      </c>
      <c r="B429" s="82" t="str">
        <f t="shared" si="311"/>
        <v>320 semi Elements</v>
      </c>
      <c r="C429" s="2" t="s">
        <v>0</v>
      </c>
      <c r="D429" s="3" t="s">
        <v>1</v>
      </c>
      <c r="E429" s="2" t="s">
        <v>2</v>
      </c>
      <c r="F429" s="80" t="str">
        <f t="shared" si="307"/>
        <v>320 Quant Elements</v>
      </c>
      <c r="G429" s="2" t="s">
        <v>0</v>
      </c>
      <c r="H429" s="3" t="s">
        <v>1</v>
      </c>
      <c r="I429" s="2" t="s">
        <v>2</v>
      </c>
    </row>
    <row r="430" spans="1:9" x14ac:dyDescent="0.25">
      <c r="A430" s="78">
        <f t="shared" si="310"/>
        <v>320</v>
      </c>
      <c r="B430" s="82" t="str">
        <f t="shared" si="311"/>
        <v>320 semi Na2O</v>
      </c>
      <c r="C430" s="13" t="s">
        <v>26</v>
      </c>
      <c r="D430" s="5">
        <v>0.13200000000000001</v>
      </c>
      <c r="E430" s="6">
        <f t="shared" ref="E430:E438" si="316">D430*(100-D$439)/100</f>
        <v>0.11088000000000001</v>
      </c>
      <c r="F430" s="80" t="str">
        <f t="shared" si="307"/>
        <v>320 Quant SiO2</v>
      </c>
      <c r="G430" s="13" t="s">
        <v>5</v>
      </c>
      <c r="H430" s="5">
        <v>44.17</v>
      </c>
      <c r="I430" s="8">
        <f>H430*(100-H$440)/100</f>
        <v>37.102800000000002</v>
      </c>
    </row>
    <row r="431" spans="1:9" x14ac:dyDescent="0.25">
      <c r="A431" s="78">
        <f t="shared" si="310"/>
        <v>320</v>
      </c>
      <c r="B431" s="82" t="str">
        <f t="shared" si="311"/>
        <v>320 semi MgO</v>
      </c>
      <c r="C431" s="13" t="s">
        <v>3</v>
      </c>
      <c r="D431" s="5">
        <v>42.86</v>
      </c>
      <c r="E431" s="6">
        <f t="shared" si="316"/>
        <v>36.002399999999994</v>
      </c>
      <c r="F431" s="80" t="str">
        <f t="shared" si="307"/>
        <v>320 Quant TiO2</v>
      </c>
      <c r="G431" s="13" t="s">
        <v>7</v>
      </c>
      <c r="H431" s="5">
        <v>5.0000000000000001E-3</v>
      </c>
      <c r="I431" s="8">
        <f t="shared" ref="I431:I439" si="317">H431*(100-H$440)/100</f>
        <v>4.1999999999999997E-3</v>
      </c>
    </row>
    <row r="432" spans="1:9" x14ac:dyDescent="0.25">
      <c r="A432" s="78">
        <f t="shared" si="310"/>
        <v>320</v>
      </c>
      <c r="B432" s="82" t="str">
        <f t="shared" si="311"/>
        <v>320 semi Al2O3</v>
      </c>
      <c r="C432" s="13" t="s">
        <v>4</v>
      </c>
      <c r="D432" s="5">
        <v>1.4730000000000001</v>
      </c>
      <c r="E432" s="6">
        <f t="shared" si="316"/>
        <v>1.2373200000000002</v>
      </c>
      <c r="F432" s="80" t="str">
        <f t="shared" si="307"/>
        <v>320 Quant Al2O3</v>
      </c>
      <c r="G432" s="13" t="s">
        <v>4</v>
      </c>
      <c r="H432" s="5">
        <v>0.57099999999999995</v>
      </c>
      <c r="I432" s="8">
        <f t="shared" si="317"/>
        <v>0.47964000000000001</v>
      </c>
    </row>
    <row r="433" spans="1:9" x14ac:dyDescent="0.25">
      <c r="A433" s="78">
        <f t="shared" si="310"/>
        <v>320</v>
      </c>
      <c r="B433" s="82" t="str">
        <f t="shared" si="311"/>
        <v>320 semi SiO2</v>
      </c>
      <c r="C433" s="13" t="s">
        <v>5</v>
      </c>
      <c r="D433" s="5">
        <v>41.34</v>
      </c>
      <c r="E433" s="6">
        <f t="shared" si="316"/>
        <v>34.725600000000007</v>
      </c>
      <c r="F433" s="80" t="str">
        <f t="shared" si="307"/>
        <v>320 Quant Fe2O3</v>
      </c>
      <c r="G433" s="13" t="s">
        <v>10</v>
      </c>
      <c r="H433" s="5">
        <v>9.6430000000000007</v>
      </c>
      <c r="I433" s="8">
        <f t="shared" si="317"/>
        <v>8.1001200000000004</v>
      </c>
    </row>
    <row r="434" spans="1:9" x14ac:dyDescent="0.25">
      <c r="A434" s="78">
        <f t="shared" si="310"/>
        <v>320</v>
      </c>
      <c r="B434" s="82" t="str">
        <f t="shared" si="311"/>
        <v>320 semi CaO</v>
      </c>
      <c r="C434" s="13" t="s">
        <v>6</v>
      </c>
      <c r="D434" s="5">
        <v>1.6459999999999999</v>
      </c>
      <c r="E434" s="6">
        <f t="shared" si="316"/>
        <v>1.3826399999999999</v>
      </c>
      <c r="F434" s="80" t="str">
        <f t="shared" si="307"/>
        <v>320 Quant MnO</v>
      </c>
      <c r="G434" s="13" t="s">
        <v>9</v>
      </c>
      <c r="H434" s="5">
        <v>0.152</v>
      </c>
      <c r="I434" s="8">
        <f t="shared" si="317"/>
        <v>0.12767999999999999</v>
      </c>
    </row>
    <row r="435" spans="1:9" x14ac:dyDescent="0.25">
      <c r="A435" s="78">
        <f t="shared" si="310"/>
        <v>320</v>
      </c>
      <c r="B435" s="82" t="str">
        <f t="shared" si="311"/>
        <v>320 semi Cr2O3</v>
      </c>
      <c r="C435" s="13" t="s">
        <v>8</v>
      </c>
      <c r="D435" s="5">
        <v>0.51849999999999996</v>
      </c>
      <c r="E435" s="6">
        <f t="shared" si="316"/>
        <v>0.43553999999999993</v>
      </c>
      <c r="F435" s="80" t="str">
        <f t="shared" si="307"/>
        <v>320 Quant MgO</v>
      </c>
      <c r="G435" s="13" t="s">
        <v>3</v>
      </c>
      <c r="H435" s="5">
        <v>43.884</v>
      </c>
      <c r="I435" s="8">
        <f t="shared" si="317"/>
        <v>36.862560000000002</v>
      </c>
    </row>
    <row r="436" spans="1:9" x14ac:dyDescent="0.25">
      <c r="A436" s="78">
        <f t="shared" si="310"/>
        <v>320</v>
      </c>
      <c r="B436" s="82" t="str">
        <f t="shared" si="311"/>
        <v>320 semi MnO</v>
      </c>
      <c r="C436" s="13" t="s">
        <v>9</v>
      </c>
      <c r="D436" s="5">
        <v>0.18060000000000001</v>
      </c>
      <c r="E436" s="6">
        <f t="shared" si="316"/>
        <v>0.15170400000000001</v>
      </c>
      <c r="F436" s="80" t="str">
        <f t="shared" si="307"/>
        <v>320 Quant CaO</v>
      </c>
      <c r="G436" s="13" t="s">
        <v>6</v>
      </c>
      <c r="H436" s="5">
        <v>1.548</v>
      </c>
      <c r="I436" s="8">
        <f t="shared" si="317"/>
        <v>1.3003200000000001</v>
      </c>
    </row>
    <row r="437" spans="1:9" x14ac:dyDescent="0.25">
      <c r="A437" s="78">
        <f t="shared" si="310"/>
        <v>320</v>
      </c>
      <c r="B437" s="82" t="str">
        <f t="shared" si="311"/>
        <v>320 semi Fe2O3</v>
      </c>
      <c r="C437" s="13" t="s">
        <v>10</v>
      </c>
      <c r="D437" s="5">
        <v>11.41</v>
      </c>
      <c r="E437" s="6">
        <f t="shared" si="316"/>
        <v>9.5844000000000005</v>
      </c>
      <c r="F437" s="80" t="str">
        <f t="shared" si="307"/>
        <v>320 Quant Na2O</v>
      </c>
      <c r="G437" s="13" t="s">
        <v>26</v>
      </c>
      <c r="H437" s="5">
        <v>1.4999999999999999E-2</v>
      </c>
      <c r="I437" s="8">
        <f t="shared" si="317"/>
        <v>1.26E-2</v>
      </c>
    </row>
    <row r="438" spans="1:9" x14ac:dyDescent="0.25">
      <c r="A438" s="78">
        <f t="shared" si="310"/>
        <v>320</v>
      </c>
      <c r="B438" s="82" t="str">
        <f t="shared" si="311"/>
        <v>320 semi NiO</v>
      </c>
      <c r="C438" s="13" t="s">
        <v>11</v>
      </c>
      <c r="D438" s="5">
        <v>0.43840000000000001</v>
      </c>
      <c r="E438" s="6">
        <f t="shared" si="316"/>
        <v>0.36825600000000003</v>
      </c>
      <c r="F438" s="80" t="str">
        <f t="shared" si="307"/>
        <v>320 Quant K2O</v>
      </c>
      <c r="G438" s="13" t="s">
        <v>13</v>
      </c>
      <c r="H438" s="5">
        <v>7.0000000000000001E-3</v>
      </c>
      <c r="I438" s="8">
        <f t="shared" si="317"/>
        <v>5.8799999999999998E-3</v>
      </c>
    </row>
    <row r="439" spans="1:9" x14ac:dyDescent="0.25">
      <c r="A439" s="78">
        <f t="shared" si="310"/>
        <v>320</v>
      </c>
      <c r="B439" s="82" t="str">
        <f t="shared" si="311"/>
        <v>320 semi LOI</v>
      </c>
      <c r="C439" s="4" t="s">
        <v>12</v>
      </c>
      <c r="D439" s="5">
        <v>16</v>
      </c>
      <c r="E439" s="13"/>
      <c r="F439" s="80" t="str">
        <f t="shared" si="307"/>
        <v>320 Quant P2O5</v>
      </c>
      <c r="G439" s="13" t="s">
        <v>35</v>
      </c>
      <c r="H439" s="5">
        <v>4.0000000000000001E-3</v>
      </c>
      <c r="I439" s="8">
        <f t="shared" si="317"/>
        <v>3.3600000000000001E-3</v>
      </c>
    </row>
    <row r="440" spans="1:9" x14ac:dyDescent="0.25">
      <c r="A440" s="78">
        <f t="shared" si="310"/>
        <v>320</v>
      </c>
      <c r="B440" s="82" t="str">
        <f t="shared" si="311"/>
        <v xml:space="preserve">320 semi </v>
      </c>
      <c r="F440" s="80" t="str">
        <f t="shared" si="307"/>
        <v>320 Quant LOI</v>
      </c>
      <c r="G440" s="4" t="s">
        <v>12</v>
      </c>
      <c r="H440" s="5">
        <v>16</v>
      </c>
      <c r="I440" s="13"/>
    </row>
    <row r="441" spans="1:9" x14ac:dyDescent="0.25">
      <c r="A441" s="78">
        <f t="shared" si="310"/>
        <v>320</v>
      </c>
      <c r="B441" s="82" t="str">
        <f t="shared" si="311"/>
        <v xml:space="preserve">320 semi </v>
      </c>
      <c r="F441" s="80" t="str">
        <f t="shared" si="307"/>
        <v xml:space="preserve">320 Quant </v>
      </c>
    </row>
    <row r="442" spans="1:9" x14ac:dyDescent="0.25">
      <c r="A442" s="78">
        <f>A441+10</f>
        <v>330</v>
      </c>
      <c r="B442" s="82" t="str">
        <f t="shared" si="311"/>
        <v>330 semi Simi-Quantification of sample: CMIB 8A 330</v>
      </c>
      <c r="C442" s="52" t="s">
        <v>124</v>
      </c>
      <c r="D442" s="52"/>
      <c r="E442" s="52"/>
      <c r="F442" s="80" t="str">
        <f t="shared" si="307"/>
        <v>330 Quant Quantification of sample: CMIB 8A 330</v>
      </c>
      <c r="G442" s="52" t="s">
        <v>250</v>
      </c>
      <c r="H442" s="52"/>
      <c r="I442" s="52"/>
    </row>
    <row r="443" spans="1:9" x14ac:dyDescent="0.25">
      <c r="A443" s="78">
        <f t="shared" si="310"/>
        <v>330</v>
      </c>
      <c r="B443" s="82" t="str">
        <f t="shared" si="311"/>
        <v>330 semi Elements</v>
      </c>
      <c r="C443" s="2" t="s">
        <v>0</v>
      </c>
      <c r="D443" s="3" t="s">
        <v>1</v>
      </c>
      <c r="E443" s="2" t="s">
        <v>2</v>
      </c>
      <c r="F443" s="80" t="str">
        <f t="shared" ref="F443:F506" si="318">A443&amp;" Quant "&amp;G443</f>
        <v>330 Quant Elements</v>
      </c>
      <c r="G443" s="2" t="s">
        <v>0</v>
      </c>
      <c r="H443" s="3" t="s">
        <v>1</v>
      </c>
      <c r="I443" s="2" t="s">
        <v>2</v>
      </c>
    </row>
    <row r="444" spans="1:9" x14ac:dyDescent="0.25">
      <c r="A444" s="78">
        <f t="shared" si="310"/>
        <v>330</v>
      </c>
      <c r="B444" s="82" t="str">
        <f t="shared" si="311"/>
        <v>330 semi MgO</v>
      </c>
      <c r="C444" s="13" t="s">
        <v>3</v>
      </c>
      <c r="D444" s="5">
        <v>43.64</v>
      </c>
      <c r="E444" s="6">
        <f t="shared" ref="E444:E451" si="319">D444*(100-D$452)/100</f>
        <v>37.966799999999999</v>
      </c>
      <c r="F444" s="80" t="str">
        <f t="shared" si="318"/>
        <v>330 Quant SiO2</v>
      </c>
      <c r="G444" s="13" t="s">
        <v>5</v>
      </c>
      <c r="H444" s="5">
        <v>43.676000000000002</v>
      </c>
      <c r="I444" s="38">
        <f>H444*(100-H$454)/100</f>
        <v>37.99812</v>
      </c>
    </row>
    <row r="445" spans="1:9" x14ac:dyDescent="0.25">
      <c r="A445" s="78">
        <f t="shared" si="310"/>
        <v>330</v>
      </c>
      <c r="B445" s="82" t="str">
        <f t="shared" si="311"/>
        <v>330 semi Al2O3</v>
      </c>
      <c r="C445" s="13" t="s">
        <v>4</v>
      </c>
      <c r="D445" s="5">
        <v>1.6879999999999999</v>
      </c>
      <c r="E445" s="6">
        <f t="shared" si="319"/>
        <v>1.4685599999999999</v>
      </c>
      <c r="F445" s="80" t="str">
        <f t="shared" si="318"/>
        <v>330 Quant TiO2</v>
      </c>
      <c r="G445" s="13" t="s">
        <v>7</v>
      </c>
      <c r="H445" s="5">
        <v>2.1000000000000001E-2</v>
      </c>
      <c r="I445" s="38">
        <f t="shared" ref="I445:I453" si="320">H445*(100-H$454)/100</f>
        <v>1.8270000000000002E-2</v>
      </c>
    </row>
    <row r="446" spans="1:9" x14ac:dyDescent="0.25">
      <c r="A446" s="78">
        <f t="shared" si="310"/>
        <v>330</v>
      </c>
      <c r="B446" s="82" t="str">
        <f t="shared" si="311"/>
        <v>330 semi SiO2</v>
      </c>
      <c r="C446" s="13" t="s">
        <v>5</v>
      </c>
      <c r="D446" s="5">
        <v>40.67</v>
      </c>
      <c r="E446" s="6">
        <f t="shared" si="319"/>
        <v>35.382899999999999</v>
      </c>
      <c r="F446" s="80" t="str">
        <f t="shared" si="318"/>
        <v>330 Quant Al2O3</v>
      </c>
      <c r="G446" s="13" t="s">
        <v>4</v>
      </c>
      <c r="H446" s="5">
        <v>0.74</v>
      </c>
      <c r="I446" s="38">
        <f t="shared" si="320"/>
        <v>0.64379999999999993</v>
      </c>
    </row>
    <row r="447" spans="1:9" x14ac:dyDescent="0.25">
      <c r="A447" s="78">
        <f t="shared" si="310"/>
        <v>330</v>
      </c>
      <c r="B447" s="82" t="str">
        <f t="shared" si="311"/>
        <v>330 semi CaO</v>
      </c>
      <c r="C447" s="13" t="s">
        <v>6</v>
      </c>
      <c r="D447" s="5">
        <v>1.139</v>
      </c>
      <c r="E447" s="6">
        <f t="shared" si="319"/>
        <v>0.99093000000000009</v>
      </c>
      <c r="F447" s="80" t="str">
        <f t="shared" si="318"/>
        <v>330 Quant Fe2O3</v>
      </c>
      <c r="G447" s="13" t="s">
        <v>10</v>
      </c>
      <c r="H447" s="5">
        <v>9.8729999999999993</v>
      </c>
      <c r="I447" s="38">
        <f t="shared" si="320"/>
        <v>8.5895099999999989</v>
      </c>
    </row>
    <row r="448" spans="1:9" x14ac:dyDescent="0.25">
      <c r="A448" s="78">
        <f t="shared" si="310"/>
        <v>330</v>
      </c>
      <c r="B448" s="82" t="str">
        <f t="shared" si="311"/>
        <v>330 semi Cr2O3</v>
      </c>
      <c r="C448" s="13" t="s">
        <v>8</v>
      </c>
      <c r="D448" s="5">
        <v>0.67220000000000002</v>
      </c>
      <c r="E448" s="6">
        <f t="shared" si="319"/>
        <v>0.58481400000000006</v>
      </c>
      <c r="F448" s="80" t="str">
        <f t="shared" si="318"/>
        <v>330 Quant MnO</v>
      </c>
      <c r="G448" s="13" t="s">
        <v>9</v>
      </c>
      <c r="H448" s="5">
        <v>0.11799999999999999</v>
      </c>
      <c r="I448" s="38">
        <f t="shared" si="320"/>
        <v>0.10266</v>
      </c>
    </row>
    <row r="449" spans="1:9" x14ac:dyDescent="0.25">
      <c r="A449" s="78">
        <f t="shared" si="310"/>
        <v>330</v>
      </c>
      <c r="B449" s="82" t="str">
        <f t="shared" si="311"/>
        <v>330 semi MnO</v>
      </c>
      <c r="C449" s="13" t="s">
        <v>9</v>
      </c>
      <c r="D449" s="5">
        <v>0.14580000000000001</v>
      </c>
      <c r="E449" s="6">
        <f t="shared" si="319"/>
        <v>0.12684600000000001</v>
      </c>
      <c r="F449" s="80" t="str">
        <f t="shared" si="318"/>
        <v>330 Quant MgO</v>
      </c>
      <c r="G449" s="13" t="s">
        <v>3</v>
      </c>
      <c r="H449" s="5">
        <v>44.57</v>
      </c>
      <c r="I449" s="38">
        <f t="shared" si="320"/>
        <v>38.7759</v>
      </c>
    </row>
    <row r="450" spans="1:9" x14ac:dyDescent="0.25">
      <c r="A450" s="78">
        <f t="shared" si="310"/>
        <v>330</v>
      </c>
      <c r="B450" s="82" t="str">
        <f t="shared" si="311"/>
        <v>330 semi Fe2O3</v>
      </c>
      <c r="C450" s="13" t="s">
        <v>10</v>
      </c>
      <c r="D450" s="5">
        <v>11.52</v>
      </c>
      <c r="E450" s="6">
        <f t="shared" si="319"/>
        <v>10.022399999999999</v>
      </c>
      <c r="F450" s="80" t="str">
        <f t="shared" si="318"/>
        <v>330 Quant CaO</v>
      </c>
      <c r="G450" s="13" t="s">
        <v>6</v>
      </c>
      <c r="H450" s="5">
        <v>1.0249999999999999</v>
      </c>
      <c r="I450" s="38">
        <f t="shared" si="320"/>
        <v>0.89174999999999993</v>
      </c>
    </row>
    <row r="451" spans="1:9" x14ac:dyDescent="0.25">
      <c r="A451" s="78">
        <f t="shared" si="310"/>
        <v>330</v>
      </c>
      <c r="B451" s="82" t="str">
        <f t="shared" si="311"/>
        <v>330 semi NiO</v>
      </c>
      <c r="C451" s="13" t="s">
        <v>11</v>
      </c>
      <c r="D451" s="5">
        <v>0.52390000000000003</v>
      </c>
      <c r="E451" s="6">
        <f t="shared" si="319"/>
        <v>0.45579300000000006</v>
      </c>
      <c r="F451" s="80" t="str">
        <f t="shared" si="318"/>
        <v>330 Quant Na2O</v>
      </c>
      <c r="G451" s="13" t="s">
        <v>26</v>
      </c>
      <c r="H451" s="5">
        <v>-3.5000000000000003E-2</v>
      </c>
      <c r="I451" s="38">
        <f t="shared" si="320"/>
        <v>-3.0450000000000005E-2</v>
      </c>
    </row>
    <row r="452" spans="1:9" x14ac:dyDescent="0.25">
      <c r="A452" s="78">
        <f t="shared" si="310"/>
        <v>330</v>
      </c>
      <c r="B452" s="82" t="str">
        <f t="shared" si="311"/>
        <v>330 semi LOI</v>
      </c>
      <c r="C452" s="4" t="s">
        <v>12</v>
      </c>
      <c r="D452" s="5">
        <v>13</v>
      </c>
      <c r="E452" s="6"/>
      <c r="F452" s="80" t="str">
        <f t="shared" si="318"/>
        <v>330 Quant K2O</v>
      </c>
      <c r="G452" s="13" t="s">
        <v>13</v>
      </c>
      <c r="H452" s="5">
        <v>7.0000000000000001E-3</v>
      </c>
      <c r="I452" s="38">
        <f t="shared" si="320"/>
        <v>6.0899999999999999E-3</v>
      </c>
    </row>
    <row r="453" spans="1:9" x14ac:dyDescent="0.25">
      <c r="A453" s="78">
        <f t="shared" si="310"/>
        <v>330</v>
      </c>
      <c r="B453" s="82" t="str">
        <f t="shared" si="311"/>
        <v xml:space="preserve">330 semi </v>
      </c>
      <c r="F453" s="80" t="str">
        <f t="shared" si="318"/>
        <v>330 Quant P2O5</v>
      </c>
      <c r="G453" s="13" t="s">
        <v>35</v>
      </c>
      <c r="H453" s="5">
        <v>4.0000000000000001E-3</v>
      </c>
      <c r="I453" s="38">
        <f t="shared" si="320"/>
        <v>3.4800000000000005E-3</v>
      </c>
    </row>
    <row r="454" spans="1:9" x14ac:dyDescent="0.25">
      <c r="A454" s="78">
        <f t="shared" ref="A454:A517" si="321">A453</f>
        <v>330</v>
      </c>
      <c r="B454" s="82" t="str">
        <f t="shared" ref="B454:B517" si="322">A454&amp;" semi "&amp;C454</f>
        <v xml:space="preserve">330 semi </v>
      </c>
      <c r="F454" s="80" t="str">
        <f t="shared" si="318"/>
        <v>330 Quant LOI</v>
      </c>
      <c r="G454" s="4" t="s">
        <v>12</v>
      </c>
      <c r="H454" s="5">
        <v>13</v>
      </c>
      <c r="I454" s="6"/>
    </row>
    <row r="455" spans="1:9" x14ac:dyDescent="0.25">
      <c r="A455" s="78">
        <f t="shared" si="321"/>
        <v>330</v>
      </c>
      <c r="B455" s="82" t="str">
        <f t="shared" si="322"/>
        <v xml:space="preserve">330 semi </v>
      </c>
      <c r="F455" s="80" t="str">
        <f t="shared" si="318"/>
        <v xml:space="preserve">330 Quant </v>
      </c>
      <c r="G455" s="4"/>
      <c r="H455" s="5"/>
      <c r="I455" s="6"/>
    </row>
    <row r="456" spans="1:9" x14ac:dyDescent="0.25">
      <c r="A456" s="78">
        <f>A455+10</f>
        <v>340</v>
      </c>
      <c r="B456" s="82" t="str">
        <f t="shared" si="322"/>
        <v>340 semi Simi-Quantification of sample: CMIB 8A 340</v>
      </c>
      <c r="C456" s="52" t="s">
        <v>125</v>
      </c>
      <c r="D456" s="52"/>
      <c r="E456" s="52"/>
      <c r="F456" s="80" t="str">
        <f t="shared" si="318"/>
        <v>340 Quant Quantification of sample: CMIB 8A 340</v>
      </c>
      <c r="G456" s="52" t="s">
        <v>246</v>
      </c>
      <c r="H456" s="52"/>
      <c r="I456" s="52"/>
    </row>
    <row r="457" spans="1:9" x14ac:dyDescent="0.25">
      <c r="A457" s="78">
        <f t="shared" si="321"/>
        <v>340</v>
      </c>
      <c r="B457" s="82" t="str">
        <f t="shared" si="322"/>
        <v>340 semi Elements</v>
      </c>
      <c r="C457" s="2" t="s">
        <v>0</v>
      </c>
      <c r="D457" s="3" t="s">
        <v>1</v>
      </c>
      <c r="E457" s="2" t="s">
        <v>2</v>
      </c>
      <c r="F457" s="80" t="str">
        <f t="shared" si="318"/>
        <v>340 Quant Elements</v>
      </c>
      <c r="G457" s="2" t="s">
        <v>0</v>
      </c>
      <c r="H457" s="3" t="s">
        <v>1</v>
      </c>
      <c r="I457" s="2" t="s">
        <v>2</v>
      </c>
    </row>
    <row r="458" spans="1:9" x14ac:dyDescent="0.25">
      <c r="A458" s="78">
        <f t="shared" si="321"/>
        <v>340</v>
      </c>
      <c r="B458" s="82" t="str">
        <f t="shared" si="322"/>
        <v>340 semi MgO</v>
      </c>
      <c r="C458" s="13" t="s">
        <v>3</v>
      </c>
      <c r="D458" s="5">
        <v>43.9</v>
      </c>
      <c r="E458" s="6">
        <f t="shared" ref="E458:E465" si="323">D458*(100-D$466)/100</f>
        <v>38.631999999999998</v>
      </c>
      <c r="F458" s="80" t="str">
        <f t="shared" si="318"/>
        <v>340 Quant SiO2</v>
      </c>
      <c r="G458" s="13" t="s">
        <v>5</v>
      </c>
      <c r="H458" s="5">
        <v>44.101999999999997</v>
      </c>
      <c r="I458" s="5">
        <f>H458*(100-H$468)/100</f>
        <v>38.809759999999997</v>
      </c>
    </row>
    <row r="459" spans="1:9" x14ac:dyDescent="0.25">
      <c r="A459" s="78">
        <f t="shared" si="321"/>
        <v>340</v>
      </c>
      <c r="B459" s="82" t="str">
        <f t="shared" si="322"/>
        <v>340 semi Al2O3</v>
      </c>
      <c r="C459" s="13" t="s">
        <v>4</v>
      </c>
      <c r="D459" s="5">
        <v>1.63</v>
      </c>
      <c r="E459" s="6">
        <f t="shared" si="323"/>
        <v>1.4343999999999999</v>
      </c>
      <c r="F459" s="80" t="str">
        <f t="shared" si="318"/>
        <v>340 Quant TiO2</v>
      </c>
      <c r="G459" s="13" t="s">
        <v>7</v>
      </c>
      <c r="H459" s="5">
        <v>1.4999999999999999E-2</v>
      </c>
      <c r="I459" s="5">
        <f t="shared" ref="I459:I467" si="324">H459*(100-H$468)/100</f>
        <v>1.3199999999999998E-2</v>
      </c>
    </row>
    <row r="460" spans="1:9" x14ac:dyDescent="0.25">
      <c r="A460" s="78">
        <f t="shared" si="321"/>
        <v>340</v>
      </c>
      <c r="B460" s="82" t="str">
        <f t="shared" si="322"/>
        <v>340 semi SiO2</v>
      </c>
      <c r="C460" s="13" t="s">
        <v>5</v>
      </c>
      <c r="D460" s="5">
        <v>41.3</v>
      </c>
      <c r="E460" s="6">
        <f t="shared" si="323"/>
        <v>36.343999999999994</v>
      </c>
      <c r="F460" s="80" t="str">
        <f t="shared" si="318"/>
        <v>340 Quant Al2O3</v>
      </c>
      <c r="G460" s="13" t="s">
        <v>4</v>
      </c>
      <c r="H460" s="5">
        <v>0.72599999999999998</v>
      </c>
      <c r="I460" s="5">
        <f t="shared" si="324"/>
        <v>0.63888</v>
      </c>
    </row>
    <row r="461" spans="1:9" x14ac:dyDescent="0.25">
      <c r="A461" s="78">
        <f t="shared" si="321"/>
        <v>340</v>
      </c>
      <c r="B461" s="82" t="str">
        <f t="shared" si="322"/>
        <v>340 semi CaO</v>
      </c>
      <c r="C461" s="13" t="s">
        <v>6</v>
      </c>
      <c r="D461" s="5">
        <v>0.81530000000000002</v>
      </c>
      <c r="E461" s="6">
        <f t="shared" si="323"/>
        <v>0.7174640000000001</v>
      </c>
      <c r="F461" s="80" t="str">
        <f t="shared" si="318"/>
        <v>340 Quant Fe2O3</v>
      </c>
      <c r="G461" s="13" t="s">
        <v>10</v>
      </c>
      <c r="H461" s="5">
        <v>9.7050000000000001</v>
      </c>
      <c r="I461" s="5">
        <f t="shared" si="324"/>
        <v>8.5404</v>
      </c>
    </row>
    <row r="462" spans="1:9" x14ac:dyDescent="0.25">
      <c r="A462" s="78">
        <f t="shared" si="321"/>
        <v>340</v>
      </c>
      <c r="B462" s="82" t="str">
        <f t="shared" si="322"/>
        <v>340 semi Cr2O3</v>
      </c>
      <c r="C462" s="13" t="s">
        <v>8</v>
      </c>
      <c r="D462" s="5">
        <v>0.51870000000000005</v>
      </c>
      <c r="E462" s="6">
        <f t="shared" si="323"/>
        <v>0.45645600000000003</v>
      </c>
      <c r="F462" s="80" t="str">
        <f t="shared" si="318"/>
        <v>340 Quant MnO</v>
      </c>
      <c r="G462" s="13" t="s">
        <v>9</v>
      </c>
      <c r="H462" s="5">
        <v>0.13</v>
      </c>
      <c r="I462" s="5">
        <f t="shared" si="324"/>
        <v>0.11440000000000002</v>
      </c>
    </row>
    <row r="463" spans="1:9" x14ac:dyDescent="0.25">
      <c r="A463" s="78">
        <f t="shared" si="321"/>
        <v>340</v>
      </c>
      <c r="B463" s="82" t="str">
        <f t="shared" si="322"/>
        <v>340 semi MnO</v>
      </c>
      <c r="C463" s="13" t="s">
        <v>9</v>
      </c>
      <c r="D463" s="5">
        <v>0.14910000000000001</v>
      </c>
      <c r="E463" s="6">
        <f t="shared" si="323"/>
        <v>0.13120800000000002</v>
      </c>
      <c r="F463" s="80" t="str">
        <f t="shared" si="318"/>
        <v>340 Quant MgO</v>
      </c>
      <c r="G463" s="13" t="s">
        <v>3</v>
      </c>
      <c r="H463" s="5">
        <v>44.539000000000001</v>
      </c>
      <c r="I463" s="5">
        <f t="shared" si="324"/>
        <v>39.194320000000005</v>
      </c>
    </row>
    <row r="464" spans="1:9" x14ac:dyDescent="0.25">
      <c r="A464" s="78">
        <f t="shared" si="321"/>
        <v>340</v>
      </c>
      <c r="B464" s="82" t="str">
        <f t="shared" si="322"/>
        <v>340 semi Fe2O3</v>
      </c>
      <c r="C464" s="13" t="s">
        <v>10</v>
      </c>
      <c r="D464" s="5">
        <v>11.17</v>
      </c>
      <c r="E464" s="6">
        <f t="shared" si="323"/>
        <v>9.829600000000001</v>
      </c>
      <c r="F464" s="80" t="str">
        <f t="shared" si="318"/>
        <v>340 Quant CaO</v>
      </c>
      <c r="G464" s="13" t="s">
        <v>6</v>
      </c>
      <c r="H464" s="5">
        <v>0.77500000000000002</v>
      </c>
      <c r="I464" s="5">
        <f t="shared" si="324"/>
        <v>0.68200000000000005</v>
      </c>
    </row>
    <row r="465" spans="1:9" x14ac:dyDescent="0.25">
      <c r="A465" s="78">
        <f t="shared" si="321"/>
        <v>340</v>
      </c>
      <c r="B465" s="82" t="str">
        <f t="shared" si="322"/>
        <v>340 semi NiO</v>
      </c>
      <c r="C465" s="13" t="s">
        <v>11</v>
      </c>
      <c r="D465" s="5">
        <v>0.5111</v>
      </c>
      <c r="E465" s="6">
        <f t="shared" si="323"/>
        <v>0.44976799999999995</v>
      </c>
      <c r="F465" s="80" t="str">
        <f t="shared" si="318"/>
        <v>340 Quant Na2O</v>
      </c>
      <c r="G465" s="13" t="s">
        <v>26</v>
      </c>
      <c r="H465" s="5">
        <v>2E-3</v>
      </c>
      <c r="I465" s="5">
        <f t="shared" si="324"/>
        <v>1.7599999999999998E-3</v>
      </c>
    </row>
    <row r="466" spans="1:9" x14ac:dyDescent="0.25">
      <c r="A466" s="78">
        <f t="shared" si="321"/>
        <v>340</v>
      </c>
      <c r="B466" s="82" t="str">
        <f t="shared" si="322"/>
        <v>340 semi LOI</v>
      </c>
      <c r="C466" s="4" t="s">
        <v>12</v>
      </c>
      <c r="D466" s="5">
        <v>12</v>
      </c>
      <c r="E466" s="6"/>
      <c r="F466" s="80" t="str">
        <f t="shared" si="318"/>
        <v>340 Quant K2O</v>
      </c>
      <c r="G466" s="13" t="s">
        <v>13</v>
      </c>
      <c r="H466" s="5">
        <v>4.0000000000000001E-3</v>
      </c>
      <c r="I466" s="5">
        <f t="shared" si="324"/>
        <v>3.5199999999999997E-3</v>
      </c>
    </row>
    <row r="467" spans="1:9" x14ac:dyDescent="0.25">
      <c r="A467" s="78">
        <f t="shared" si="321"/>
        <v>340</v>
      </c>
      <c r="B467" s="82" t="str">
        <f t="shared" si="322"/>
        <v xml:space="preserve">340 semi </v>
      </c>
      <c r="F467" s="80" t="str">
        <f t="shared" si="318"/>
        <v>340 Quant P2O5</v>
      </c>
      <c r="G467" s="13" t="s">
        <v>35</v>
      </c>
      <c r="H467" s="5">
        <v>3.0000000000000001E-3</v>
      </c>
      <c r="I467" s="5">
        <f t="shared" si="324"/>
        <v>2.64E-3</v>
      </c>
    </row>
    <row r="468" spans="1:9" x14ac:dyDescent="0.25">
      <c r="A468" s="78">
        <f t="shared" si="321"/>
        <v>340</v>
      </c>
      <c r="B468" s="82" t="str">
        <f t="shared" si="322"/>
        <v xml:space="preserve">340 semi </v>
      </c>
      <c r="F468" s="80" t="str">
        <f t="shared" si="318"/>
        <v>340 Quant LOI</v>
      </c>
      <c r="G468" s="4" t="s">
        <v>12</v>
      </c>
      <c r="H468" s="5">
        <v>12</v>
      </c>
      <c r="I468" s="6"/>
    </row>
    <row r="469" spans="1:9" x14ac:dyDescent="0.25">
      <c r="A469" s="78">
        <f t="shared" si="321"/>
        <v>340</v>
      </c>
      <c r="B469" s="82" t="str">
        <f t="shared" si="322"/>
        <v xml:space="preserve">340 semi </v>
      </c>
      <c r="F469" s="80" t="str">
        <f t="shared" si="318"/>
        <v xml:space="preserve">340 Quant </v>
      </c>
      <c r="G469" s="4"/>
      <c r="H469" s="5"/>
      <c r="I469" s="6"/>
    </row>
    <row r="470" spans="1:9" x14ac:dyDescent="0.25">
      <c r="A470" s="78">
        <f>A469+10</f>
        <v>350</v>
      </c>
      <c r="B470" s="82" t="str">
        <f t="shared" si="322"/>
        <v>350 semi Simi-Quantification of sample: CMIB 8A 350</v>
      </c>
      <c r="C470" s="52" t="s">
        <v>126</v>
      </c>
      <c r="D470" s="52"/>
      <c r="E470" s="52"/>
      <c r="F470" s="80" t="str">
        <f t="shared" si="318"/>
        <v>350 Quant Quantification of sample: CMIB 8A 350</v>
      </c>
      <c r="G470" s="52" t="s">
        <v>252</v>
      </c>
      <c r="H470" s="52"/>
      <c r="I470" s="52"/>
    </row>
    <row r="471" spans="1:9" x14ac:dyDescent="0.25">
      <c r="A471" s="78">
        <f t="shared" si="321"/>
        <v>350</v>
      </c>
      <c r="B471" s="82" t="str">
        <f t="shared" si="322"/>
        <v>350 semi Elements</v>
      </c>
      <c r="C471" s="2" t="s">
        <v>0</v>
      </c>
      <c r="D471" s="3" t="s">
        <v>1</v>
      </c>
      <c r="E471" s="2" t="s">
        <v>2</v>
      </c>
      <c r="F471" s="80" t="str">
        <f t="shared" si="318"/>
        <v>350 Quant Elements</v>
      </c>
      <c r="G471" s="2" t="s">
        <v>0</v>
      </c>
      <c r="H471" s="3" t="s">
        <v>1</v>
      </c>
      <c r="I471" s="2" t="s">
        <v>2</v>
      </c>
    </row>
    <row r="472" spans="1:9" x14ac:dyDescent="0.25">
      <c r="A472" s="78">
        <f t="shared" si="321"/>
        <v>350</v>
      </c>
      <c r="B472" s="82" t="str">
        <f t="shared" si="322"/>
        <v>350 semi Na2O</v>
      </c>
      <c r="C472" s="13" t="s">
        <v>26</v>
      </c>
      <c r="D472" s="5">
        <v>0.1663</v>
      </c>
      <c r="E472" s="6">
        <f t="shared" ref="E472:E481" si="325">D472*(100-D$482)/100</f>
        <v>0.146344</v>
      </c>
      <c r="F472" s="80" t="str">
        <f t="shared" si="318"/>
        <v>350 Quant SiO2</v>
      </c>
      <c r="G472" s="13" t="s">
        <v>5</v>
      </c>
      <c r="H472" s="5">
        <v>43.781999999999996</v>
      </c>
      <c r="I472" s="5">
        <f>H472*(100-H$482)/100</f>
        <v>38.52816</v>
      </c>
    </row>
    <row r="473" spans="1:9" x14ac:dyDescent="0.25">
      <c r="A473" s="78">
        <f t="shared" si="321"/>
        <v>350</v>
      </c>
      <c r="B473" s="82" t="str">
        <f t="shared" si="322"/>
        <v>350 semi MgO</v>
      </c>
      <c r="C473" s="13" t="s">
        <v>3</v>
      </c>
      <c r="D473" s="5">
        <v>44.1</v>
      </c>
      <c r="E473" s="6">
        <f t="shared" si="325"/>
        <v>38.808</v>
      </c>
      <c r="F473" s="80" t="str">
        <f t="shared" si="318"/>
        <v>350 Quant TiO2</v>
      </c>
      <c r="G473" s="13" t="s">
        <v>7</v>
      </c>
      <c r="H473" s="5">
        <v>5.1999999999999998E-2</v>
      </c>
      <c r="I473" s="5">
        <f t="shared" ref="I473:I481" si="326">H473*(100-H$482)/100</f>
        <v>4.5759999999999995E-2</v>
      </c>
    </row>
    <row r="474" spans="1:9" x14ac:dyDescent="0.25">
      <c r="A474" s="78">
        <f t="shared" si="321"/>
        <v>350</v>
      </c>
      <c r="B474" s="82" t="str">
        <f t="shared" si="322"/>
        <v>350 semi Al2O3</v>
      </c>
      <c r="C474" s="13" t="s">
        <v>4</v>
      </c>
      <c r="D474" s="5">
        <v>1.6140000000000001</v>
      </c>
      <c r="E474" s="6">
        <f t="shared" si="325"/>
        <v>1.42032</v>
      </c>
      <c r="F474" s="80" t="str">
        <f t="shared" si="318"/>
        <v>350 Quant Al2O3</v>
      </c>
      <c r="G474" s="13" t="s">
        <v>4</v>
      </c>
      <c r="H474" s="5">
        <v>0.76700000000000002</v>
      </c>
      <c r="I474" s="5">
        <f t="shared" si="326"/>
        <v>0.67496</v>
      </c>
    </row>
    <row r="475" spans="1:9" x14ac:dyDescent="0.25">
      <c r="A475" s="78">
        <f t="shared" si="321"/>
        <v>350</v>
      </c>
      <c r="B475" s="82" t="str">
        <f t="shared" si="322"/>
        <v>350 semi SiO2</v>
      </c>
      <c r="C475" s="13" t="s">
        <v>5</v>
      </c>
      <c r="D475" s="5">
        <v>40.700000000000003</v>
      </c>
      <c r="E475" s="6">
        <f t="shared" si="325"/>
        <v>35.816000000000003</v>
      </c>
      <c r="F475" s="80" t="str">
        <f t="shared" si="318"/>
        <v>350 Quant Fe2O3</v>
      </c>
      <c r="G475" s="13" t="s">
        <v>10</v>
      </c>
      <c r="H475" s="5">
        <v>9.8550000000000004</v>
      </c>
      <c r="I475" s="5">
        <f t="shared" si="326"/>
        <v>8.6723999999999997</v>
      </c>
    </row>
    <row r="476" spans="1:9" x14ac:dyDescent="0.25">
      <c r="A476" s="78">
        <f t="shared" si="321"/>
        <v>350</v>
      </c>
      <c r="B476" s="82" t="str">
        <f t="shared" si="322"/>
        <v>350 semi CaO</v>
      </c>
      <c r="C476" s="13" t="s">
        <v>6</v>
      </c>
      <c r="D476" s="5">
        <v>0.80359999999999998</v>
      </c>
      <c r="E476" s="6">
        <f t="shared" si="325"/>
        <v>0.70716799999999991</v>
      </c>
      <c r="F476" s="80" t="str">
        <f t="shared" si="318"/>
        <v>350 Quant MnO</v>
      </c>
      <c r="G476" s="13" t="s">
        <v>9</v>
      </c>
      <c r="H476" s="5">
        <v>0.13100000000000001</v>
      </c>
      <c r="I476" s="5">
        <f t="shared" si="326"/>
        <v>0.11528000000000001</v>
      </c>
    </row>
    <row r="477" spans="1:9" x14ac:dyDescent="0.25">
      <c r="A477" s="78">
        <f t="shared" si="321"/>
        <v>350</v>
      </c>
      <c r="B477" s="82" t="str">
        <f t="shared" si="322"/>
        <v>350 semi TiO2</v>
      </c>
      <c r="C477" s="13" t="s">
        <v>7</v>
      </c>
      <c r="D477" s="5">
        <v>6.0170000000000001E-2</v>
      </c>
      <c r="E477" s="6">
        <f t="shared" si="325"/>
        <v>5.2949599999999999E-2</v>
      </c>
      <c r="F477" s="80" t="str">
        <f t="shared" si="318"/>
        <v>350 Quant MgO</v>
      </c>
      <c r="G477" s="13" t="s">
        <v>3</v>
      </c>
      <c r="H477" s="5">
        <v>44.625</v>
      </c>
      <c r="I477" s="5">
        <f t="shared" si="326"/>
        <v>39.270000000000003</v>
      </c>
    </row>
    <row r="478" spans="1:9" x14ac:dyDescent="0.25">
      <c r="A478" s="78">
        <f t="shared" si="321"/>
        <v>350</v>
      </c>
      <c r="B478" s="82" t="str">
        <f t="shared" si="322"/>
        <v>350 semi Cr2O3</v>
      </c>
      <c r="C478" s="13" t="s">
        <v>8</v>
      </c>
      <c r="D478" s="5">
        <v>0.45569999999999999</v>
      </c>
      <c r="E478" s="6">
        <f t="shared" si="325"/>
        <v>0.40101599999999998</v>
      </c>
      <c r="F478" s="80" t="str">
        <f t="shared" si="318"/>
        <v>350 Quant CaO</v>
      </c>
      <c r="G478" s="13" t="s">
        <v>6</v>
      </c>
      <c r="H478" s="5">
        <v>0.748</v>
      </c>
      <c r="I478" s="5">
        <f t="shared" si="326"/>
        <v>0.65823999999999994</v>
      </c>
    </row>
    <row r="479" spans="1:9" x14ac:dyDescent="0.25">
      <c r="A479" s="78">
        <f t="shared" si="321"/>
        <v>350</v>
      </c>
      <c r="B479" s="82" t="str">
        <f t="shared" si="322"/>
        <v>350 semi MnO</v>
      </c>
      <c r="C479" s="13" t="s">
        <v>9</v>
      </c>
      <c r="D479" s="5">
        <v>0.14269999999999999</v>
      </c>
      <c r="E479" s="6">
        <f t="shared" si="325"/>
        <v>0.12557599999999999</v>
      </c>
      <c r="F479" s="80" t="str">
        <f t="shared" si="318"/>
        <v>350 Quant Na2O</v>
      </c>
      <c r="G479" s="13" t="s">
        <v>26</v>
      </c>
      <c r="H479" s="5">
        <v>3.1E-2</v>
      </c>
      <c r="I479" s="5">
        <f t="shared" si="326"/>
        <v>2.7279999999999999E-2</v>
      </c>
    </row>
    <row r="480" spans="1:9" x14ac:dyDescent="0.25">
      <c r="A480" s="78">
        <f t="shared" si="321"/>
        <v>350</v>
      </c>
      <c r="B480" s="82" t="str">
        <f t="shared" si="322"/>
        <v>350 semi Fe2O3</v>
      </c>
      <c r="C480" s="13" t="s">
        <v>10</v>
      </c>
      <c r="D480" s="5">
        <v>11.47</v>
      </c>
      <c r="E480" s="6">
        <f t="shared" si="325"/>
        <v>10.0936</v>
      </c>
      <c r="F480" s="80" t="str">
        <f t="shared" si="318"/>
        <v>350 Quant K2O</v>
      </c>
      <c r="G480" s="13" t="s">
        <v>13</v>
      </c>
      <c r="H480" s="5">
        <v>5.0000000000000001E-3</v>
      </c>
      <c r="I480" s="5">
        <f t="shared" si="326"/>
        <v>4.4000000000000003E-3</v>
      </c>
    </row>
    <row r="481" spans="1:9" x14ac:dyDescent="0.25">
      <c r="A481" s="78">
        <f t="shared" si="321"/>
        <v>350</v>
      </c>
      <c r="B481" s="82" t="str">
        <f t="shared" si="322"/>
        <v>350 semi NiO</v>
      </c>
      <c r="C481" s="13" t="s">
        <v>11</v>
      </c>
      <c r="D481" s="5">
        <v>0.47870000000000001</v>
      </c>
      <c r="E481" s="6">
        <f t="shared" si="325"/>
        <v>0.42125599999999996</v>
      </c>
      <c r="F481" s="80" t="str">
        <f t="shared" si="318"/>
        <v>350 Quant P2O5</v>
      </c>
      <c r="G481" s="13" t="s">
        <v>35</v>
      </c>
      <c r="H481" s="5">
        <v>4.0000000000000001E-3</v>
      </c>
      <c r="I481" s="5">
        <f t="shared" si="326"/>
        <v>3.5199999999999997E-3</v>
      </c>
    </row>
    <row r="482" spans="1:9" x14ac:dyDescent="0.25">
      <c r="A482" s="78">
        <f t="shared" si="321"/>
        <v>350</v>
      </c>
      <c r="B482" s="82" t="str">
        <f t="shared" si="322"/>
        <v>350 semi LOI</v>
      </c>
      <c r="C482" s="4" t="s">
        <v>12</v>
      </c>
      <c r="D482" s="5">
        <v>12</v>
      </c>
      <c r="E482" s="6"/>
      <c r="F482" s="80" t="str">
        <f t="shared" si="318"/>
        <v>350 Quant LOI</v>
      </c>
      <c r="G482" s="4" t="s">
        <v>12</v>
      </c>
      <c r="H482" s="5">
        <v>12</v>
      </c>
      <c r="I482" s="6"/>
    </row>
    <row r="483" spans="1:9" x14ac:dyDescent="0.25">
      <c r="A483" s="78">
        <f t="shared" si="321"/>
        <v>350</v>
      </c>
      <c r="B483" s="82" t="str">
        <f t="shared" si="322"/>
        <v xml:space="preserve">350 semi </v>
      </c>
      <c r="F483" s="80" t="str">
        <f t="shared" si="318"/>
        <v xml:space="preserve">350 Quant </v>
      </c>
    </row>
    <row r="484" spans="1:9" x14ac:dyDescent="0.25">
      <c r="A484" s="78">
        <f t="shared" si="321"/>
        <v>350</v>
      </c>
      <c r="B484" s="82" t="str">
        <f t="shared" si="322"/>
        <v xml:space="preserve">350 semi </v>
      </c>
      <c r="F484" s="80" t="str">
        <f t="shared" si="318"/>
        <v xml:space="preserve">350 Quant </v>
      </c>
    </row>
    <row r="485" spans="1:9" x14ac:dyDescent="0.25">
      <c r="A485" s="78">
        <f>A484+10</f>
        <v>360</v>
      </c>
      <c r="B485" s="82" t="str">
        <f t="shared" si="322"/>
        <v>360 semi Simi-Quantification of sample: CMIB 8A 360</v>
      </c>
      <c r="C485" s="52" t="s">
        <v>127</v>
      </c>
      <c r="D485" s="52"/>
      <c r="E485" s="52"/>
      <c r="F485" s="80" t="str">
        <f t="shared" si="318"/>
        <v>360 Quant Quantification of sample: CMIB 8A 360</v>
      </c>
      <c r="G485" s="52" t="s">
        <v>251</v>
      </c>
      <c r="H485" s="52"/>
      <c r="I485" s="52"/>
    </row>
    <row r="486" spans="1:9" x14ac:dyDescent="0.25">
      <c r="A486" s="78">
        <f t="shared" si="321"/>
        <v>360</v>
      </c>
      <c r="B486" s="82" t="str">
        <f t="shared" si="322"/>
        <v>360 semi Elements</v>
      </c>
      <c r="C486" s="2" t="s">
        <v>0</v>
      </c>
      <c r="D486" s="3" t="s">
        <v>1</v>
      </c>
      <c r="E486" s="2" t="s">
        <v>2</v>
      </c>
      <c r="F486" s="80" t="str">
        <f t="shared" si="318"/>
        <v>360 Quant Elements</v>
      </c>
      <c r="G486" s="2" t="s">
        <v>0</v>
      </c>
      <c r="H486" s="3" t="s">
        <v>1</v>
      </c>
      <c r="I486" s="2" t="s">
        <v>2</v>
      </c>
    </row>
    <row r="487" spans="1:9" x14ac:dyDescent="0.25">
      <c r="A487" s="78">
        <f t="shared" si="321"/>
        <v>360</v>
      </c>
      <c r="B487" s="82" t="str">
        <f t="shared" si="322"/>
        <v>360 semi MgO</v>
      </c>
      <c r="C487" s="13" t="s">
        <v>3</v>
      </c>
      <c r="D487" s="5">
        <v>44.65</v>
      </c>
      <c r="E487" s="6">
        <f t="shared" ref="E487:E494" si="327">D487*(100-D$495)/100</f>
        <v>39.292000000000002</v>
      </c>
      <c r="F487" s="80" t="str">
        <f t="shared" si="318"/>
        <v>360 Quant SiO2</v>
      </c>
      <c r="G487" s="13" t="s">
        <v>5</v>
      </c>
      <c r="H487" s="5">
        <v>43.914000000000001</v>
      </c>
      <c r="I487" s="5">
        <f>H487*(100-H$497)/100</f>
        <v>38.64432</v>
      </c>
    </row>
    <row r="488" spans="1:9" x14ac:dyDescent="0.25">
      <c r="A488" s="78">
        <f t="shared" si="321"/>
        <v>360</v>
      </c>
      <c r="B488" s="82" t="str">
        <f t="shared" si="322"/>
        <v>360 semi Al2O3</v>
      </c>
      <c r="C488" s="13" t="s">
        <v>4</v>
      </c>
      <c r="D488" s="5">
        <v>1.4510000000000001</v>
      </c>
      <c r="E488" s="6">
        <f t="shared" si="327"/>
        <v>1.27688</v>
      </c>
      <c r="F488" s="80" t="str">
        <f t="shared" si="318"/>
        <v>360 Quant TiO2</v>
      </c>
      <c r="G488" s="13" t="s">
        <v>7</v>
      </c>
      <c r="H488" s="5">
        <v>1.2999999999999999E-2</v>
      </c>
      <c r="I488" s="5">
        <f t="shared" ref="I488:I496" si="328">H488*(100-H$497)/100</f>
        <v>1.1439999999999999E-2</v>
      </c>
    </row>
    <row r="489" spans="1:9" x14ac:dyDescent="0.25">
      <c r="A489" s="78">
        <f t="shared" si="321"/>
        <v>360</v>
      </c>
      <c r="B489" s="82" t="str">
        <f t="shared" si="322"/>
        <v>360 semi SiO2</v>
      </c>
      <c r="C489" s="13" t="s">
        <v>5</v>
      </c>
      <c r="D489" s="5">
        <v>40.92</v>
      </c>
      <c r="E489" s="6">
        <f t="shared" si="327"/>
        <v>36.009599999999999</v>
      </c>
      <c r="F489" s="80" t="str">
        <f t="shared" si="318"/>
        <v>360 Quant Al2O3</v>
      </c>
      <c r="G489" s="13" t="s">
        <v>4</v>
      </c>
      <c r="H489" s="5">
        <v>0.61</v>
      </c>
      <c r="I489" s="5">
        <f t="shared" si="328"/>
        <v>0.53679999999999994</v>
      </c>
    </row>
    <row r="490" spans="1:9" x14ac:dyDescent="0.25">
      <c r="A490" s="78">
        <f t="shared" si="321"/>
        <v>360</v>
      </c>
      <c r="B490" s="82" t="str">
        <f t="shared" si="322"/>
        <v>360 semi CaO</v>
      </c>
      <c r="C490" s="13" t="s">
        <v>6</v>
      </c>
      <c r="D490" s="5">
        <v>0.68259999999999998</v>
      </c>
      <c r="E490" s="6">
        <f t="shared" si="327"/>
        <v>0.600688</v>
      </c>
      <c r="F490" s="80" t="str">
        <f t="shared" si="318"/>
        <v>360 Quant Fe2O3</v>
      </c>
      <c r="G490" s="13" t="s">
        <v>10</v>
      </c>
      <c r="H490" s="5">
        <v>9.6069999999999993</v>
      </c>
      <c r="I490" s="5">
        <f t="shared" si="328"/>
        <v>8.4541599999999999</v>
      </c>
    </row>
    <row r="491" spans="1:9" x14ac:dyDescent="0.25">
      <c r="A491" s="78">
        <f t="shared" si="321"/>
        <v>360</v>
      </c>
      <c r="B491" s="82" t="str">
        <f t="shared" si="322"/>
        <v>360 semi Cr2O3</v>
      </c>
      <c r="C491" s="13" t="s">
        <v>8</v>
      </c>
      <c r="D491" s="5">
        <v>0.48820000000000002</v>
      </c>
      <c r="E491" s="6">
        <f t="shared" si="327"/>
        <v>0.42961600000000005</v>
      </c>
      <c r="F491" s="80" t="str">
        <f t="shared" si="318"/>
        <v>360 Quant MnO</v>
      </c>
      <c r="G491" s="13" t="s">
        <v>9</v>
      </c>
      <c r="H491" s="5">
        <v>0.129</v>
      </c>
      <c r="I491" s="5">
        <f t="shared" si="328"/>
        <v>0.11352000000000001</v>
      </c>
    </row>
    <row r="492" spans="1:9" x14ac:dyDescent="0.25">
      <c r="A492" s="78">
        <f t="shared" si="321"/>
        <v>360</v>
      </c>
      <c r="B492" s="82" t="str">
        <f t="shared" si="322"/>
        <v>360 semi MnO</v>
      </c>
      <c r="C492" s="13" t="s">
        <v>9</v>
      </c>
      <c r="D492" s="5">
        <v>0.14940000000000001</v>
      </c>
      <c r="E492" s="6">
        <f t="shared" si="327"/>
        <v>0.13147200000000001</v>
      </c>
      <c r="F492" s="80" t="str">
        <f t="shared" si="318"/>
        <v>360 Quant MgO</v>
      </c>
      <c r="G492" s="13" t="s">
        <v>3</v>
      </c>
      <c r="H492" s="5">
        <v>45.149000000000001</v>
      </c>
      <c r="I492" s="5">
        <f t="shared" si="328"/>
        <v>39.731120000000004</v>
      </c>
    </row>
    <row r="493" spans="1:9" x14ac:dyDescent="0.25">
      <c r="A493" s="78">
        <f t="shared" si="321"/>
        <v>360</v>
      </c>
      <c r="B493" s="82" t="str">
        <f t="shared" si="322"/>
        <v>360 semi Fe2O3</v>
      </c>
      <c r="C493" s="13" t="s">
        <v>10</v>
      </c>
      <c r="D493" s="5">
        <v>11.16</v>
      </c>
      <c r="E493" s="6">
        <f t="shared" si="327"/>
        <v>9.8208000000000002</v>
      </c>
      <c r="F493" s="80" t="str">
        <f t="shared" si="318"/>
        <v>360 Quant CaO</v>
      </c>
      <c r="G493" s="13" t="s">
        <v>6</v>
      </c>
      <c r="H493" s="5">
        <v>0.63500000000000001</v>
      </c>
      <c r="I493" s="5">
        <f t="shared" si="328"/>
        <v>0.55880000000000007</v>
      </c>
    </row>
    <row r="494" spans="1:9" x14ac:dyDescent="0.25">
      <c r="A494" s="78">
        <f t="shared" si="321"/>
        <v>360</v>
      </c>
      <c r="B494" s="82" t="str">
        <f t="shared" si="322"/>
        <v>360 semi NiO</v>
      </c>
      <c r="C494" s="13" t="s">
        <v>11</v>
      </c>
      <c r="D494" s="5">
        <v>0.50639999999999996</v>
      </c>
      <c r="E494" s="6">
        <f t="shared" si="327"/>
        <v>0.44563199999999997</v>
      </c>
      <c r="F494" s="80" t="str">
        <f t="shared" si="318"/>
        <v>360 Quant Na2O</v>
      </c>
      <c r="G494" s="13" t="s">
        <v>26</v>
      </c>
      <c r="H494" s="5">
        <v>-6.8000000000000005E-2</v>
      </c>
      <c r="I494" s="5">
        <f t="shared" si="328"/>
        <v>-5.9839999999999997E-2</v>
      </c>
    </row>
    <row r="495" spans="1:9" x14ac:dyDescent="0.25">
      <c r="A495" s="78">
        <f t="shared" si="321"/>
        <v>360</v>
      </c>
      <c r="B495" s="82" t="str">
        <f t="shared" si="322"/>
        <v>360 semi LOI</v>
      </c>
      <c r="C495" s="4" t="s">
        <v>12</v>
      </c>
      <c r="D495" s="5">
        <v>12</v>
      </c>
      <c r="E495" s="6"/>
      <c r="F495" s="80" t="str">
        <f t="shared" si="318"/>
        <v>360 Quant K2O</v>
      </c>
      <c r="G495" s="13" t="s">
        <v>13</v>
      </c>
      <c r="H495" s="5">
        <v>8.0000000000000002E-3</v>
      </c>
      <c r="I495" s="5">
        <f t="shared" si="328"/>
        <v>7.0399999999999994E-3</v>
      </c>
    </row>
    <row r="496" spans="1:9" x14ac:dyDescent="0.25">
      <c r="A496" s="78">
        <f t="shared" si="321"/>
        <v>360</v>
      </c>
      <c r="B496" s="82" t="str">
        <f t="shared" si="322"/>
        <v xml:space="preserve">360 semi </v>
      </c>
      <c r="F496" s="80" t="str">
        <f t="shared" si="318"/>
        <v>360 Quant P2O5</v>
      </c>
      <c r="G496" s="13" t="s">
        <v>35</v>
      </c>
      <c r="H496" s="5">
        <v>3.0000000000000001E-3</v>
      </c>
      <c r="I496" s="5">
        <f t="shared" si="328"/>
        <v>2.64E-3</v>
      </c>
    </row>
    <row r="497" spans="1:9" x14ac:dyDescent="0.25">
      <c r="A497" s="78">
        <f t="shared" si="321"/>
        <v>360</v>
      </c>
      <c r="B497" s="82" t="str">
        <f t="shared" si="322"/>
        <v xml:space="preserve">360 semi </v>
      </c>
      <c r="F497" s="80" t="str">
        <f t="shared" si="318"/>
        <v>360 Quant LOI</v>
      </c>
      <c r="G497" s="4" t="s">
        <v>12</v>
      </c>
      <c r="H497" s="5">
        <v>12</v>
      </c>
      <c r="I497" s="6"/>
    </row>
    <row r="498" spans="1:9" x14ac:dyDescent="0.25">
      <c r="A498" s="78">
        <f t="shared" si="321"/>
        <v>360</v>
      </c>
      <c r="B498" s="82" t="str">
        <f t="shared" si="322"/>
        <v xml:space="preserve">360 semi </v>
      </c>
      <c r="F498" s="80" t="str">
        <f t="shared" si="318"/>
        <v xml:space="preserve">360 Quant </v>
      </c>
      <c r="G498" s="4"/>
      <c r="H498" s="5"/>
      <c r="I498" s="6"/>
    </row>
    <row r="499" spans="1:9" x14ac:dyDescent="0.25">
      <c r="A499" s="78">
        <f>A498+10</f>
        <v>370</v>
      </c>
      <c r="B499" s="82" t="str">
        <f t="shared" si="322"/>
        <v>370 semi Simi-Quantification of sample: CMIB 8A 370</v>
      </c>
      <c r="C499" s="52" t="s">
        <v>129</v>
      </c>
      <c r="D499" s="52"/>
      <c r="E499" s="52"/>
      <c r="F499" s="80" t="str">
        <f t="shared" si="318"/>
        <v>370 Quant Quantification of sample: CMIB 8A 370</v>
      </c>
      <c r="G499" s="52" t="s">
        <v>249</v>
      </c>
      <c r="H499" s="52"/>
      <c r="I499" s="52"/>
    </row>
    <row r="500" spans="1:9" x14ac:dyDescent="0.25">
      <c r="A500" s="78">
        <f t="shared" si="321"/>
        <v>370</v>
      </c>
      <c r="B500" s="82" t="str">
        <f t="shared" si="322"/>
        <v>370 semi Elements</v>
      </c>
      <c r="C500" s="2" t="s">
        <v>0</v>
      </c>
      <c r="D500" s="3" t="s">
        <v>1</v>
      </c>
      <c r="E500" s="2" t="s">
        <v>2</v>
      </c>
      <c r="F500" s="80" t="str">
        <f t="shared" si="318"/>
        <v>370 Quant Elements</v>
      </c>
      <c r="G500" s="2" t="s">
        <v>0</v>
      </c>
      <c r="H500" s="3" t="s">
        <v>1</v>
      </c>
      <c r="I500" s="2" t="s">
        <v>2</v>
      </c>
    </row>
    <row r="501" spans="1:9" x14ac:dyDescent="0.25">
      <c r="A501" s="78">
        <f t="shared" si="321"/>
        <v>370</v>
      </c>
      <c r="B501" s="82" t="str">
        <f t="shared" si="322"/>
        <v>370 semi Na2O</v>
      </c>
      <c r="C501" s="13" t="s">
        <v>26</v>
      </c>
      <c r="D501" s="5">
        <v>0.12330000000000001</v>
      </c>
      <c r="E501" s="6">
        <f t="shared" ref="E501:E509" si="329">D501*(100-D$510)/100</f>
        <v>0.108504</v>
      </c>
      <c r="F501" s="80" t="str">
        <f t="shared" si="318"/>
        <v>370 Quant SiO2</v>
      </c>
      <c r="G501" s="13" t="s">
        <v>5</v>
      </c>
      <c r="H501" s="5">
        <v>43.529000000000003</v>
      </c>
      <c r="I501" s="5">
        <f>H501*(100-H$511)/100</f>
        <v>38.305520000000001</v>
      </c>
    </row>
    <row r="502" spans="1:9" x14ac:dyDescent="0.25">
      <c r="A502" s="78">
        <f t="shared" si="321"/>
        <v>370</v>
      </c>
      <c r="B502" s="82" t="str">
        <f t="shared" si="322"/>
        <v>370 semi MgO</v>
      </c>
      <c r="C502" s="13" t="s">
        <v>3</v>
      </c>
      <c r="D502" s="5">
        <v>43.09</v>
      </c>
      <c r="E502" s="6">
        <f t="shared" si="329"/>
        <v>37.919200000000004</v>
      </c>
      <c r="F502" s="80" t="str">
        <f t="shared" si="318"/>
        <v>370 Quant TiO2</v>
      </c>
      <c r="G502" s="13" t="s">
        <v>7</v>
      </c>
      <c r="H502" s="5">
        <v>0.02</v>
      </c>
      <c r="I502" s="5">
        <f t="shared" ref="I502:I510" si="330">H502*(100-H$511)/100</f>
        <v>1.7600000000000001E-2</v>
      </c>
    </row>
    <row r="503" spans="1:9" x14ac:dyDescent="0.25">
      <c r="A503" s="78">
        <f t="shared" si="321"/>
        <v>370</v>
      </c>
      <c r="B503" s="82" t="str">
        <f t="shared" si="322"/>
        <v>370 semi Al2O3</v>
      </c>
      <c r="C503" s="13" t="s">
        <v>4</v>
      </c>
      <c r="D503" s="5">
        <v>1.867</v>
      </c>
      <c r="E503" s="6">
        <f t="shared" si="329"/>
        <v>1.64296</v>
      </c>
      <c r="F503" s="80" t="str">
        <f t="shared" si="318"/>
        <v>370 Quant Al2O3</v>
      </c>
      <c r="G503" s="13" t="s">
        <v>4</v>
      </c>
      <c r="H503" s="5">
        <v>0.99299999999999999</v>
      </c>
      <c r="I503" s="5">
        <f t="shared" si="330"/>
        <v>0.87383999999999995</v>
      </c>
    </row>
    <row r="504" spans="1:9" x14ac:dyDescent="0.25">
      <c r="A504" s="78">
        <f t="shared" si="321"/>
        <v>370</v>
      </c>
      <c r="B504" s="82" t="str">
        <f t="shared" si="322"/>
        <v>370 semi SiO2</v>
      </c>
      <c r="C504" s="13" t="s">
        <v>5</v>
      </c>
      <c r="D504" s="5">
        <v>40.56</v>
      </c>
      <c r="E504" s="6">
        <f t="shared" si="329"/>
        <v>35.692800000000005</v>
      </c>
      <c r="F504" s="80" t="str">
        <f t="shared" si="318"/>
        <v>370 Quant Fe2O3</v>
      </c>
      <c r="G504" s="13" t="s">
        <v>10</v>
      </c>
      <c r="H504" s="5">
        <v>9.8930000000000007</v>
      </c>
      <c r="I504" s="5">
        <f t="shared" si="330"/>
        <v>8.7058400000000002</v>
      </c>
    </row>
    <row r="505" spans="1:9" x14ac:dyDescent="0.25">
      <c r="A505" s="78">
        <f t="shared" si="321"/>
        <v>370</v>
      </c>
      <c r="B505" s="82" t="str">
        <f t="shared" si="322"/>
        <v>370 semi CaO</v>
      </c>
      <c r="C505" s="13" t="s">
        <v>6</v>
      </c>
      <c r="D505" s="5">
        <v>1.4390000000000001</v>
      </c>
      <c r="E505" s="6">
        <f t="shared" si="329"/>
        <v>1.2663200000000001</v>
      </c>
      <c r="F505" s="80" t="str">
        <f t="shared" si="318"/>
        <v>370 Quant MnO</v>
      </c>
      <c r="G505" s="13" t="s">
        <v>9</v>
      </c>
      <c r="H505" s="5">
        <v>0.13100000000000001</v>
      </c>
      <c r="I505" s="5">
        <f t="shared" si="330"/>
        <v>0.11528000000000001</v>
      </c>
    </row>
    <row r="506" spans="1:9" x14ac:dyDescent="0.25">
      <c r="A506" s="78">
        <f t="shared" si="321"/>
        <v>370</v>
      </c>
      <c r="B506" s="82" t="str">
        <f t="shared" si="322"/>
        <v>370 semi Cr2O3</v>
      </c>
      <c r="C506" s="13" t="s">
        <v>8</v>
      </c>
      <c r="D506" s="5">
        <v>0.57199999999999995</v>
      </c>
      <c r="E506" s="6">
        <f t="shared" si="329"/>
        <v>0.50336000000000003</v>
      </c>
      <c r="F506" s="80" t="str">
        <f t="shared" si="318"/>
        <v>370 Quant MgO</v>
      </c>
      <c r="G506" s="13" t="s">
        <v>3</v>
      </c>
      <c r="H506" s="5">
        <v>43.914000000000001</v>
      </c>
      <c r="I506" s="5">
        <f t="shared" si="330"/>
        <v>38.64432</v>
      </c>
    </row>
    <row r="507" spans="1:9" x14ac:dyDescent="0.25">
      <c r="A507" s="78">
        <f t="shared" si="321"/>
        <v>370</v>
      </c>
      <c r="B507" s="82" t="str">
        <f t="shared" si="322"/>
        <v>370 semi MnO</v>
      </c>
      <c r="C507" s="13" t="s">
        <v>9</v>
      </c>
      <c r="D507" s="5">
        <v>0.15040000000000001</v>
      </c>
      <c r="E507" s="6">
        <f t="shared" si="329"/>
        <v>0.132352</v>
      </c>
      <c r="F507" s="80" t="str">
        <f t="shared" ref="F507:F554" si="331">A507&amp;" Quant "&amp;G507</f>
        <v>370 Quant CaO</v>
      </c>
      <c r="G507" s="13" t="s">
        <v>6</v>
      </c>
      <c r="H507" s="5">
        <v>1.27</v>
      </c>
      <c r="I507" s="5">
        <f t="shared" si="330"/>
        <v>1.1176000000000001</v>
      </c>
    </row>
    <row r="508" spans="1:9" x14ac:dyDescent="0.25">
      <c r="A508" s="78">
        <f t="shared" si="321"/>
        <v>370</v>
      </c>
      <c r="B508" s="82" t="str">
        <f t="shared" si="322"/>
        <v>370 semi Fe2O3</v>
      </c>
      <c r="C508" s="13" t="s">
        <v>10</v>
      </c>
      <c r="D508" s="5">
        <v>11.69</v>
      </c>
      <c r="E508" s="6">
        <f t="shared" si="329"/>
        <v>10.2872</v>
      </c>
      <c r="F508" s="80" t="str">
        <f t="shared" si="331"/>
        <v>370 Quant Na2O</v>
      </c>
      <c r="G508" s="13" t="s">
        <v>26</v>
      </c>
      <c r="H508" s="5">
        <v>0.21299999999999999</v>
      </c>
      <c r="I508" s="5">
        <f t="shared" si="330"/>
        <v>0.18744</v>
      </c>
    </row>
    <row r="509" spans="1:9" x14ac:dyDescent="0.25">
      <c r="A509" s="78">
        <f t="shared" si="321"/>
        <v>370</v>
      </c>
      <c r="B509" s="82" t="str">
        <f t="shared" si="322"/>
        <v>370 semi NiO</v>
      </c>
      <c r="C509" s="13" t="s">
        <v>11</v>
      </c>
      <c r="D509" s="5">
        <v>0.503</v>
      </c>
      <c r="E509" s="6">
        <f t="shared" si="329"/>
        <v>0.44264000000000003</v>
      </c>
      <c r="F509" s="80" t="str">
        <f t="shared" si="331"/>
        <v>370 Quant K2O</v>
      </c>
      <c r="G509" s="13" t="s">
        <v>13</v>
      </c>
      <c r="H509" s="5">
        <v>3.2000000000000001E-2</v>
      </c>
      <c r="I509" s="5">
        <f t="shared" si="330"/>
        <v>2.8159999999999998E-2</v>
      </c>
    </row>
    <row r="510" spans="1:9" x14ac:dyDescent="0.25">
      <c r="A510" s="78">
        <f t="shared" si="321"/>
        <v>370</v>
      </c>
      <c r="B510" s="82" t="str">
        <f t="shared" si="322"/>
        <v>370 semi LOI</v>
      </c>
      <c r="C510" s="4" t="s">
        <v>12</v>
      </c>
      <c r="D510" s="5">
        <v>12</v>
      </c>
      <c r="E510" s="6"/>
      <c r="F510" s="80" t="str">
        <f t="shared" si="331"/>
        <v>370 Quant P2O5</v>
      </c>
      <c r="G510" s="13" t="s">
        <v>35</v>
      </c>
      <c r="H510" s="5">
        <v>4.0000000000000001E-3</v>
      </c>
      <c r="I510" s="5">
        <f t="shared" si="330"/>
        <v>3.5199999999999997E-3</v>
      </c>
    </row>
    <row r="511" spans="1:9" x14ac:dyDescent="0.25">
      <c r="A511" s="78">
        <f t="shared" si="321"/>
        <v>370</v>
      </c>
      <c r="B511" s="82" t="str">
        <f t="shared" si="322"/>
        <v xml:space="preserve">370 semi </v>
      </c>
      <c r="F511" s="80" t="str">
        <f t="shared" si="331"/>
        <v>370 Quant LOI</v>
      </c>
      <c r="G511" s="4" t="s">
        <v>12</v>
      </c>
      <c r="H511" s="5">
        <v>12</v>
      </c>
      <c r="I511" s="6"/>
    </row>
    <row r="512" spans="1:9" x14ac:dyDescent="0.25">
      <c r="A512" s="78">
        <f t="shared" si="321"/>
        <v>370</v>
      </c>
      <c r="B512" s="82" t="str">
        <f t="shared" si="322"/>
        <v xml:space="preserve">370 semi </v>
      </c>
      <c r="F512" s="80" t="str">
        <f t="shared" si="331"/>
        <v xml:space="preserve">370 Quant </v>
      </c>
    </row>
    <row r="513" spans="1:9" x14ac:dyDescent="0.25">
      <c r="A513" s="78">
        <f>A512+10</f>
        <v>380</v>
      </c>
      <c r="B513" s="82" t="str">
        <f t="shared" si="322"/>
        <v>380 semi Simi-Quantification of sample: CMIB 8A 380</v>
      </c>
      <c r="C513" s="52" t="s">
        <v>130</v>
      </c>
      <c r="D513" s="52"/>
      <c r="E513" s="52"/>
      <c r="F513" s="80" t="str">
        <f t="shared" si="331"/>
        <v>380 Quant Quantification of sample: CMIB 8A 380</v>
      </c>
      <c r="G513" s="52" t="s">
        <v>192</v>
      </c>
      <c r="H513" s="52"/>
      <c r="I513" s="52"/>
    </row>
    <row r="514" spans="1:9" x14ac:dyDescent="0.25">
      <c r="A514" s="78">
        <f t="shared" si="321"/>
        <v>380</v>
      </c>
      <c r="B514" s="82" t="str">
        <f t="shared" si="322"/>
        <v>380 semi Elements</v>
      </c>
      <c r="C514" s="2" t="s">
        <v>0</v>
      </c>
      <c r="D514" s="3" t="s">
        <v>1</v>
      </c>
      <c r="E514" s="2" t="s">
        <v>2</v>
      </c>
      <c r="F514" s="80" t="str">
        <f t="shared" si="331"/>
        <v>380 Quant Elements</v>
      </c>
      <c r="G514" s="2" t="s">
        <v>0</v>
      </c>
      <c r="H514" s="3" t="s">
        <v>1</v>
      </c>
      <c r="I514" s="2" t="s">
        <v>2</v>
      </c>
    </row>
    <row r="515" spans="1:9" x14ac:dyDescent="0.25">
      <c r="A515" s="78">
        <f t="shared" si="321"/>
        <v>380</v>
      </c>
      <c r="B515" s="82" t="str">
        <f t="shared" si="322"/>
        <v>380 semi MgO</v>
      </c>
      <c r="C515" s="13" t="s">
        <v>3</v>
      </c>
      <c r="D515" s="5">
        <v>44.03</v>
      </c>
      <c r="E515" s="6">
        <f t="shared" ref="E515:E523" si="332">D515*(100-H$525)/100</f>
        <v>39.627000000000002</v>
      </c>
      <c r="F515" s="80" t="str">
        <f t="shared" si="331"/>
        <v>380 Quant SiO2</v>
      </c>
      <c r="G515" s="13" t="s">
        <v>5</v>
      </c>
      <c r="H515" s="5">
        <v>75.323999999999998</v>
      </c>
      <c r="I515" s="6">
        <f>H515*(100-H$525)/100</f>
        <v>67.791600000000003</v>
      </c>
    </row>
    <row r="516" spans="1:9" x14ac:dyDescent="0.25">
      <c r="A516" s="78">
        <f t="shared" si="321"/>
        <v>380</v>
      </c>
      <c r="B516" s="82" t="str">
        <f t="shared" si="322"/>
        <v>380 semi Al2O3</v>
      </c>
      <c r="C516" s="13" t="s">
        <v>4</v>
      </c>
      <c r="D516" s="5">
        <v>1.5249999999999999</v>
      </c>
      <c r="E516" s="6">
        <f t="shared" si="332"/>
        <v>1.3725000000000001</v>
      </c>
      <c r="F516" s="80" t="str">
        <f t="shared" si="331"/>
        <v>380 Quant TiO2</v>
      </c>
      <c r="G516" s="13" t="s">
        <v>7</v>
      </c>
      <c r="H516" s="5">
        <v>-8.0000000000000002E-3</v>
      </c>
      <c r="I516" s="6">
        <f t="shared" ref="I516:I524" si="333">H516*(100-H$525)/100</f>
        <v>-7.1999999999999998E-3</v>
      </c>
    </row>
    <row r="517" spans="1:9" x14ac:dyDescent="0.25">
      <c r="A517" s="78">
        <f t="shared" si="321"/>
        <v>380</v>
      </c>
      <c r="B517" s="82" t="str">
        <f t="shared" si="322"/>
        <v>380 semi SiO2</v>
      </c>
      <c r="C517" s="13" t="s">
        <v>5</v>
      </c>
      <c r="D517" s="5">
        <v>40.19</v>
      </c>
      <c r="E517" s="6">
        <f t="shared" si="332"/>
        <v>36.170999999999999</v>
      </c>
      <c r="F517" s="80" t="str">
        <f t="shared" si="331"/>
        <v>380 Quant Al2O3</v>
      </c>
      <c r="G517" s="13" t="s">
        <v>4</v>
      </c>
      <c r="H517" s="5">
        <v>-0.313</v>
      </c>
      <c r="I517" s="6">
        <f t="shared" si="333"/>
        <v>-0.28170000000000001</v>
      </c>
    </row>
    <row r="518" spans="1:9" x14ac:dyDescent="0.25">
      <c r="A518" s="78">
        <f t="shared" ref="A518:A555" si="334">A517</f>
        <v>380</v>
      </c>
      <c r="B518" s="82" t="str">
        <f t="shared" ref="B518:B555" si="335">A518&amp;" semi "&amp;C518</f>
        <v>380 semi P2O5</v>
      </c>
      <c r="C518" s="13" t="s">
        <v>35</v>
      </c>
      <c r="D518" s="5">
        <v>1.523E-2</v>
      </c>
      <c r="E518" s="6">
        <f t="shared" si="332"/>
        <v>1.3707E-2</v>
      </c>
      <c r="F518" s="80" t="str">
        <f t="shared" si="331"/>
        <v>380 Quant Fe2O3</v>
      </c>
      <c r="G518" s="13" t="s">
        <v>10</v>
      </c>
      <c r="H518" s="5">
        <v>12.805</v>
      </c>
      <c r="I518" s="6">
        <f t="shared" si="333"/>
        <v>11.5245</v>
      </c>
    </row>
    <row r="519" spans="1:9" x14ac:dyDescent="0.25">
      <c r="A519" s="78">
        <f t="shared" si="334"/>
        <v>380</v>
      </c>
      <c r="B519" s="82" t="str">
        <f t="shared" si="335"/>
        <v>380 semi CaO</v>
      </c>
      <c r="C519" s="13" t="s">
        <v>6</v>
      </c>
      <c r="D519" s="5">
        <v>0.90139999999999998</v>
      </c>
      <c r="E519" s="6">
        <f t="shared" si="332"/>
        <v>0.81126000000000009</v>
      </c>
      <c r="F519" s="80" t="str">
        <f t="shared" si="331"/>
        <v>380 Quant MnO</v>
      </c>
      <c r="G519" s="13" t="s">
        <v>9</v>
      </c>
      <c r="H519" s="5">
        <v>2.4729999999999999</v>
      </c>
      <c r="I519" s="6">
        <f t="shared" si="333"/>
        <v>2.2256999999999998</v>
      </c>
    </row>
    <row r="520" spans="1:9" x14ac:dyDescent="0.25">
      <c r="A520" s="78">
        <f t="shared" si="334"/>
        <v>380</v>
      </c>
      <c r="B520" s="82" t="str">
        <f t="shared" si="335"/>
        <v>380 semi Cr2O3</v>
      </c>
      <c r="C520" s="13" t="s">
        <v>8</v>
      </c>
      <c r="D520" s="5">
        <v>0.58979999999999999</v>
      </c>
      <c r="E520" s="6">
        <f t="shared" si="332"/>
        <v>0.53081999999999996</v>
      </c>
      <c r="F520" s="80" t="str">
        <f t="shared" si="331"/>
        <v>380 Quant MgO</v>
      </c>
      <c r="G520" s="13" t="s">
        <v>3</v>
      </c>
      <c r="H520" s="5">
        <v>1.091</v>
      </c>
      <c r="I520" s="6">
        <f t="shared" si="333"/>
        <v>0.9819</v>
      </c>
    </row>
    <row r="521" spans="1:9" x14ac:dyDescent="0.25">
      <c r="A521" s="78">
        <f t="shared" si="334"/>
        <v>380</v>
      </c>
      <c r="B521" s="82" t="str">
        <f t="shared" si="335"/>
        <v>380 semi MnO</v>
      </c>
      <c r="C521" s="13" t="s">
        <v>9</v>
      </c>
      <c r="D521" s="5">
        <v>0.14560000000000001</v>
      </c>
      <c r="E521" s="6">
        <f t="shared" si="332"/>
        <v>0.13104000000000002</v>
      </c>
      <c r="F521" s="80" t="str">
        <f t="shared" si="331"/>
        <v>380 Quant CaO</v>
      </c>
      <c r="G521" s="13" t="s">
        <v>6</v>
      </c>
      <c r="H521" s="5">
        <v>9.1630000000000003</v>
      </c>
      <c r="I521" s="6">
        <f t="shared" si="333"/>
        <v>8.2467000000000006</v>
      </c>
    </row>
    <row r="522" spans="1:9" x14ac:dyDescent="0.25">
      <c r="A522" s="78">
        <f t="shared" si="334"/>
        <v>380</v>
      </c>
      <c r="B522" s="82" t="str">
        <f t="shared" si="335"/>
        <v>380 semi Fe2O3</v>
      </c>
      <c r="C522" s="13" t="s">
        <v>10</v>
      </c>
      <c r="D522" s="5">
        <v>12.13</v>
      </c>
      <c r="E522" s="6">
        <f t="shared" si="332"/>
        <v>10.917</v>
      </c>
      <c r="F522" s="80" t="str">
        <f t="shared" si="331"/>
        <v>380 Quant Na2O</v>
      </c>
      <c r="G522" s="13" t="s">
        <v>26</v>
      </c>
      <c r="H522" s="5">
        <v>-1.1890000000000001</v>
      </c>
      <c r="I522" s="6">
        <f t="shared" si="333"/>
        <v>-1.0701000000000001</v>
      </c>
    </row>
    <row r="523" spans="1:9" x14ac:dyDescent="0.25">
      <c r="A523" s="78">
        <f t="shared" si="334"/>
        <v>380</v>
      </c>
      <c r="B523" s="82" t="str">
        <f t="shared" si="335"/>
        <v>380 semi NiO</v>
      </c>
      <c r="C523" s="13" t="s">
        <v>11</v>
      </c>
      <c r="D523" s="5">
        <v>0.47539999999999999</v>
      </c>
      <c r="E523" s="6">
        <f t="shared" si="332"/>
        <v>0.42786000000000002</v>
      </c>
      <c r="F523" s="80" t="str">
        <f t="shared" si="331"/>
        <v>380 Quant K2O</v>
      </c>
      <c r="G523" s="13" t="s">
        <v>13</v>
      </c>
      <c r="H523" s="5">
        <v>3.6999999999999998E-2</v>
      </c>
      <c r="I523" s="6">
        <f t="shared" si="333"/>
        <v>3.3299999999999996E-2</v>
      </c>
    </row>
    <row r="524" spans="1:9" x14ac:dyDescent="0.25">
      <c r="A524" s="78">
        <f t="shared" si="334"/>
        <v>380</v>
      </c>
      <c r="B524" s="82" t="str">
        <f t="shared" si="335"/>
        <v xml:space="preserve">380 semi </v>
      </c>
      <c r="F524" s="80" t="str">
        <f t="shared" si="331"/>
        <v>380 Quant P2O5</v>
      </c>
      <c r="G524" s="13" t="s">
        <v>35</v>
      </c>
      <c r="H524" s="5">
        <v>0.61699999999999999</v>
      </c>
      <c r="I524" s="6">
        <f t="shared" si="333"/>
        <v>0.55530000000000002</v>
      </c>
    </row>
    <row r="525" spans="1:9" x14ac:dyDescent="0.25">
      <c r="A525" s="78">
        <f t="shared" si="334"/>
        <v>380</v>
      </c>
      <c r="B525" s="82" t="str">
        <f t="shared" si="335"/>
        <v xml:space="preserve">380 semi </v>
      </c>
      <c r="F525" s="80" t="str">
        <f t="shared" si="331"/>
        <v>380 Quant LOI</v>
      </c>
      <c r="G525" s="4" t="s">
        <v>12</v>
      </c>
      <c r="H525" s="5">
        <v>10</v>
      </c>
      <c r="I525" s="6"/>
    </row>
    <row r="526" spans="1:9" x14ac:dyDescent="0.25">
      <c r="A526" s="78">
        <f t="shared" si="334"/>
        <v>380</v>
      </c>
      <c r="B526" s="82" t="str">
        <f t="shared" si="335"/>
        <v xml:space="preserve">380 semi </v>
      </c>
      <c r="F526" s="80" t="str">
        <f t="shared" si="331"/>
        <v xml:space="preserve">380 Quant </v>
      </c>
    </row>
    <row r="527" spans="1:9" x14ac:dyDescent="0.25">
      <c r="A527" s="78">
        <f>A526+10</f>
        <v>390</v>
      </c>
      <c r="B527" s="82" t="str">
        <f t="shared" si="335"/>
        <v>390 semi Simi-Quantification of sample: CMIB 8A 390</v>
      </c>
      <c r="C527" s="52" t="s">
        <v>128</v>
      </c>
      <c r="D527" s="52"/>
      <c r="E527" s="52"/>
      <c r="F527" s="80" t="str">
        <f t="shared" si="331"/>
        <v>390 Quant Quantification of sample: CMIB 8A 390</v>
      </c>
      <c r="G527" s="52" t="s">
        <v>217</v>
      </c>
      <c r="H527" s="52"/>
      <c r="I527" s="52"/>
    </row>
    <row r="528" spans="1:9" x14ac:dyDescent="0.25">
      <c r="A528" s="78">
        <f t="shared" si="334"/>
        <v>390</v>
      </c>
      <c r="B528" s="82" t="str">
        <f t="shared" si="335"/>
        <v>390 semi Elements</v>
      </c>
      <c r="C528" s="2" t="s">
        <v>0</v>
      </c>
      <c r="D528" s="3" t="s">
        <v>1</v>
      </c>
      <c r="E528" s="2" t="s">
        <v>2</v>
      </c>
      <c r="F528" s="80" t="str">
        <f t="shared" si="331"/>
        <v>390 Quant Elements</v>
      </c>
      <c r="G528" s="2" t="s">
        <v>0</v>
      </c>
      <c r="H528" s="3" t="s">
        <v>1</v>
      </c>
      <c r="I528" s="2" t="s">
        <v>2</v>
      </c>
    </row>
    <row r="529" spans="1:9" x14ac:dyDescent="0.25">
      <c r="A529" s="78">
        <f t="shared" si="334"/>
        <v>390</v>
      </c>
      <c r="B529" s="82" t="str">
        <f t="shared" si="335"/>
        <v>390 semi Na2O</v>
      </c>
      <c r="C529" s="13" t="s">
        <v>26</v>
      </c>
      <c r="D529" s="5">
        <v>0.14030000000000001</v>
      </c>
      <c r="E529" s="6">
        <f t="shared" ref="E529:E537" si="336">D529*(100-D$538)/100</f>
        <v>0.12767300000000001</v>
      </c>
      <c r="F529" s="80" t="str">
        <f t="shared" si="331"/>
        <v>390 Quant SiO2</v>
      </c>
      <c r="G529" s="13" t="s">
        <v>5</v>
      </c>
      <c r="H529" s="5">
        <v>44.042000000000002</v>
      </c>
      <c r="I529" s="6">
        <f>H529*(100-H$539)/100</f>
        <v>40.078220000000002</v>
      </c>
    </row>
    <row r="530" spans="1:9" x14ac:dyDescent="0.25">
      <c r="A530" s="78">
        <f t="shared" si="334"/>
        <v>390</v>
      </c>
      <c r="B530" s="82" t="str">
        <f t="shared" si="335"/>
        <v>390 semi MgO</v>
      </c>
      <c r="C530" s="13" t="s">
        <v>3</v>
      </c>
      <c r="D530" s="5">
        <v>43.33</v>
      </c>
      <c r="E530" s="6">
        <f t="shared" si="336"/>
        <v>39.430299999999995</v>
      </c>
      <c r="F530" s="80" t="str">
        <f t="shared" si="331"/>
        <v>390 Quant TiO2</v>
      </c>
      <c r="G530" s="13" t="s">
        <v>7</v>
      </c>
      <c r="H530" s="5">
        <v>8.9999999999999993E-3</v>
      </c>
      <c r="I530" s="6">
        <f t="shared" ref="I530:I538" si="337">H530*(100-H$539)/100</f>
        <v>8.1899999999999994E-3</v>
      </c>
    </row>
    <row r="531" spans="1:9" x14ac:dyDescent="0.25">
      <c r="A531" s="78">
        <f t="shared" si="334"/>
        <v>390</v>
      </c>
      <c r="B531" s="82" t="str">
        <f t="shared" si="335"/>
        <v>390 semi Al2O3</v>
      </c>
      <c r="C531" s="13" t="s">
        <v>4</v>
      </c>
      <c r="D531" s="5">
        <v>1.5720000000000001</v>
      </c>
      <c r="E531" s="6">
        <f t="shared" si="336"/>
        <v>1.43052</v>
      </c>
      <c r="F531" s="80" t="str">
        <f t="shared" si="331"/>
        <v>390 Quant Al2O3</v>
      </c>
      <c r="G531" s="13" t="s">
        <v>4</v>
      </c>
      <c r="H531" s="5">
        <v>0.78</v>
      </c>
      <c r="I531" s="6">
        <f t="shared" si="337"/>
        <v>0.70979999999999999</v>
      </c>
    </row>
    <row r="532" spans="1:9" x14ac:dyDescent="0.25">
      <c r="A532" s="78">
        <f t="shared" si="334"/>
        <v>390</v>
      </c>
      <c r="B532" s="82" t="str">
        <f t="shared" si="335"/>
        <v>390 semi SiO2</v>
      </c>
      <c r="C532" s="13" t="s">
        <v>5</v>
      </c>
      <c r="D532" s="5">
        <v>41.24</v>
      </c>
      <c r="E532" s="6">
        <f t="shared" si="336"/>
        <v>37.528400000000005</v>
      </c>
      <c r="F532" s="80" t="str">
        <f t="shared" si="331"/>
        <v>390 Quant Fe2O3</v>
      </c>
      <c r="G532" s="13" t="s">
        <v>10</v>
      </c>
      <c r="H532" s="5">
        <v>9.8030000000000008</v>
      </c>
      <c r="I532" s="6">
        <f t="shared" si="337"/>
        <v>8.9207300000000007</v>
      </c>
    </row>
    <row r="533" spans="1:9" x14ac:dyDescent="0.25">
      <c r="A533" s="78">
        <f t="shared" si="334"/>
        <v>390</v>
      </c>
      <c r="B533" s="82" t="str">
        <f t="shared" si="335"/>
        <v>390 semi CaO</v>
      </c>
      <c r="C533" s="13" t="s">
        <v>6</v>
      </c>
      <c r="D533" s="5">
        <v>0.98699999999999999</v>
      </c>
      <c r="E533" s="6">
        <f t="shared" si="336"/>
        <v>0.89816999999999991</v>
      </c>
      <c r="F533" s="80" t="str">
        <f t="shared" si="331"/>
        <v>390 Quant MnO</v>
      </c>
      <c r="G533" s="13" t="s">
        <v>9</v>
      </c>
      <c r="H533" s="5">
        <v>0.13500000000000001</v>
      </c>
      <c r="I533" s="6">
        <f t="shared" si="337"/>
        <v>0.12285</v>
      </c>
    </row>
    <row r="534" spans="1:9" x14ac:dyDescent="0.25">
      <c r="A534" s="78">
        <f t="shared" si="334"/>
        <v>390</v>
      </c>
      <c r="B534" s="82" t="str">
        <f t="shared" si="335"/>
        <v>390 semi Cr2O3</v>
      </c>
      <c r="C534" s="13" t="s">
        <v>8</v>
      </c>
      <c r="D534" s="5">
        <v>0.49880000000000002</v>
      </c>
      <c r="E534" s="6">
        <f t="shared" si="336"/>
        <v>0.45390799999999998</v>
      </c>
      <c r="F534" s="80" t="str">
        <f t="shared" si="331"/>
        <v>390 Quant MgO</v>
      </c>
      <c r="G534" s="13" t="s">
        <v>3</v>
      </c>
      <c r="H534" s="5">
        <v>44.374000000000002</v>
      </c>
      <c r="I534" s="6">
        <f t="shared" si="337"/>
        <v>40.380340000000004</v>
      </c>
    </row>
    <row r="535" spans="1:9" x14ac:dyDescent="0.25">
      <c r="A535" s="78">
        <f t="shared" si="334"/>
        <v>390</v>
      </c>
      <c r="B535" s="82" t="str">
        <f t="shared" si="335"/>
        <v>390 semi MnO</v>
      </c>
      <c r="C535" s="13" t="s">
        <v>9</v>
      </c>
      <c r="D535" s="5">
        <v>0.17019999999999999</v>
      </c>
      <c r="E535" s="6">
        <f t="shared" si="336"/>
        <v>0.15488199999999999</v>
      </c>
      <c r="F535" s="80" t="str">
        <f t="shared" si="331"/>
        <v>390 Quant CaO</v>
      </c>
      <c r="G535" s="13" t="s">
        <v>6</v>
      </c>
      <c r="H535" s="5">
        <v>0.88900000000000001</v>
      </c>
      <c r="I535" s="6">
        <f t="shared" si="337"/>
        <v>0.80898999999999999</v>
      </c>
    </row>
    <row r="536" spans="1:9" x14ac:dyDescent="0.25">
      <c r="A536" s="78">
        <f t="shared" si="334"/>
        <v>390</v>
      </c>
      <c r="B536" s="82" t="str">
        <f t="shared" si="335"/>
        <v>390 semi Fe2O3</v>
      </c>
      <c r="C536" s="13" t="s">
        <v>10</v>
      </c>
      <c r="D536" s="5">
        <v>11.57</v>
      </c>
      <c r="E536" s="6">
        <f t="shared" si="336"/>
        <v>10.528700000000001</v>
      </c>
      <c r="F536" s="80" t="str">
        <f t="shared" si="331"/>
        <v>390 Quant Na2O</v>
      </c>
      <c r="G536" s="13" t="s">
        <v>26</v>
      </c>
      <c r="H536" s="5">
        <v>-4.2000000000000003E-2</v>
      </c>
      <c r="I536" s="6">
        <f t="shared" si="337"/>
        <v>-3.8220000000000004E-2</v>
      </c>
    </row>
    <row r="537" spans="1:9" x14ac:dyDescent="0.25">
      <c r="A537" s="78">
        <f t="shared" si="334"/>
        <v>390</v>
      </c>
      <c r="B537" s="82" t="str">
        <f t="shared" si="335"/>
        <v>390 semi NiO</v>
      </c>
      <c r="C537" s="13" t="s">
        <v>11</v>
      </c>
      <c r="D537" s="5">
        <v>0.4899</v>
      </c>
      <c r="E537" s="6">
        <f t="shared" si="336"/>
        <v>0.44580900000000001</v>
      </c>
      <c r="F537" s="80" t="str">
        <f t="shared" si="331"/>
        <v>390 Quant K2O</v>
      </c>
      <c r="G537" s="13" t="s">
        <v>13</v>
      </c>
      <c r="H537" s="5">
        <v>6.0000000000000001E-3</v>
      </c>
      <c r="I537" s="6">
        <f t="shared" si="337"/>
        <v>5.4600000000000004E-3</v>
      </c>
    </row>
    <row r="538" spans="1:9" x14ac:dyDescent="0.25">
      <c r="A538" s="78">
        <f t="shared" si="334"/>
        <v>390</v>
      </c>
      <c r="B538" s="82" t="str">
        <f t="shared" si="335"/>
        <v>390 semi LOI</v>
      </c>
      <c r="C538" s="4" t="s">
        <v>12</v>
      </c>
      <c r="D538" s="5">
        <v>9</v>
      </c>
      <c r="E538" s="6"/>
      <c r="F538" s="80" t="str">
        <f t="shared" si="331"/>
        <v>390 Quant P2O5</v>
      </c>
      <c r="G538" s="13" t="s">
        <v>35</v>
      </c>
      <c r="H538" s="5">
        <v>4.0000000000000001E-3</v>
      </c>
      <c r="I538" s="10">
        <f t="shared" si="337"/>
        <v>3.64E-3</v>
      </c>
    </row>
    <row r="539" spans="1:9" x14ac:dyDescent="0.25">
      <c r="A539" s="78">
        <f t="shared" si="334"/>
        <v>390</v>
      </c>
      <c r="B539" s="82" t="str">
        <f t="shared" si="335"/>
        <v xml:space="preserve">390 semi </v>
      </c>
      <c r="C539" s="29"/>
      <c r="D539" s="11"/>
      <c r="E539" s="17"/>
      <c r="F539" s="80" t="str">
        <f t="shared" si="331"/>
        <v>390 Quant LOI</v>
      </c>
      <c r="G539" s="4" t="s">
        <v>12</v>
      </c>
      <c r="H539" s="5">
        <v>9</v>
      </c>
      <c r="I539" s="6"/>
    </row>
    <row r="540" spans="1:9" x14ac:dyDescent="0.25">
      <c r="A540" s="78">
        <f t="shared" si="334"/>
        <v>390</v>
      </c>
      <c r="B540" s="82" t="str">
        <f t="shared" si="335"/>
        <v xml:space="preserve">390 semi </v>
      </c>
      <c r="F540" s="80" t="str">
        <f t="shared" si="331"/>
        <v xml:space="preserve">390 Quant </v>
      </c>
    </row>
    <row r="541" spans="1:9" x14ac:dyDescent="0.25">
      <c r="A541" s="78">
        <f t="shared" si="334"/>
        <v>390</v>
      </c>
      <c r="B541" s="82" t="str">
        <f t="shared" si="335"/>
        <v xml:space="preserve">390 semi </v>
      </c>
      <c r="F541" s="80" t="str">
        <f t="shared" si="331"/>
        <v xml:space="preserve">390 Quant </v>
      </c>
    </row>
    <row r="542" spans="1:9" x14ac:dyDescent="0.25">
      <c r="A542" s="78">
        <f>A541+10</f>
        <v>400</v>
      </c>
      <c r="B542" s="82" t="str">
        <f t="shared" si="335"/>
        <v>400 semi Simi-Quantification of sample: CMIB 8A 400</v>
      </c>
      <c r="C542" s="52" t="s">
        <v>131</v>
      </c>
      <c r="D542" s="52"/>
      <c r="E542" s="52"/>
      <c r="F542" s="80" t="str">
        <f t="shared" si="331"/>
        <v>400 Quant Quantification of sample: CMIB 8A 400</v>
      </c>
      <c r="G542" s="52" t="s">
        <v>243</v>
      </c>
      <c r="H542" s="52"/>
      <c r="I542" s="52"/>
    </row>
    <row r="543" spans="1:9" x14ac:dyDescent="0.25">
      <c r="A543" s="78">
        <f t="shared" si="334"/>
        <v>400</v>
      </c>
      <c r="B543" s="82" t="str">
        <f t="shared" si="335"/>
        <v>400 semi Elements</v>
      </c>
      <c r="C543" s="2" t="s">
        <v>0</v>
      </c>
      <c r="D543" s="3" t="s">
        <v>1</v>
      </c>
      <c r="E543" s="2" t="s">
        <v>2</v>
      </c>
      <c r="F543" s="80" t="str">
        <f t="shared" si="331"/>
        <v>400 Quant Elements</v>
      </c>
      <c r="G543" s="2" t="s">
        <v>0</v>
      </c>
      <c r="H543" s="3" t="s">
        <v>1</v>
      </c>
      <c r="I543" s="2" t="s">
        <v>2</v>
      </c>
    </row>
    <row r="544" spans="1:9" x14ac:dyDescent="0.25">
      <c r="A544" s="78">
        <f t="shared" si="334"/>
        <v>400</v>
      </c>
      <c r="B544" s="82" t="str">
        <f t="shared" si="335"/>
        <v>400 semi Na2O</v>
      </c>
      <c r="C544" s="13" t="s">
        <v>26</v>
      </c>
      <c r="D544" s="5">
        <v>0.13070000000000001</v>
      </c>
      <c r="E544" s="6">
        <f t="shared" ref="E544:E553" si="338">D544*(100- D$554)/100</f>
        <v>0.12024400000000002</v>
      </c>
      <c r="F544" s="80" t="str">
        <f t="shared" si="331"/>
        <v>400 Quant SiO2</v>
      </c>
      <c r="G544" s="13" t="s">
        <v>5</v>
      </c>
      <c r="H544" s="5">
        <v>44.276000000000003</v>
      </c>
      <c r="I544" s="5">
        <f>H544*(100-H$554)/100</f>
        <v>40.733920000000005</v>
      </c>
    </row>
    <row r="545" spans="1:9" x14ac:dyDescent="0.25">
      <c r="A545" s="78">
        <f t="shared" si="334"/>
        <v>400</v>
      </c>
      <c r="B545" s="82" t="str">
        <f t="shared" si="335"/>
        <v>400 semi MgO</v>
      </c>
      <c r="C545" s="13" t="s">
        <v>3</v>
      </c>
      <c r="D545" s="5">
        <v>43.54</v>
      </c>
      <c r="E545" s="6">
        <f t="shared" si="338"/>
        <v>40.056799999999996</v>
      </c>
      <c r="F545" s="80" t="str">
        <f t="shared" si="331"/>
        <v>400 Quant TiO2</v>
      </c>
      <c r="G545" s="13" t="s">
        <v>7</v>
      </c>
      <c r="H545" s="5">
        <v>1.7000000000000001E-2</v>
      </c>
      <c r="I545" s="5">
        <f t="shared" ref="I545:I553" si="339">H545*(100-H$554)/100</f>
        <v>1.5640000000000001E-2</v>
      </c>
    </row>
    <row r="546" spans="1:9" x14ac:dyDescent="0.25">
      <c r="A546" s="78">
        <f t="shared" si="334"/>
        <v>400</v>
      </c>
      <c r="B546" s="82" t="str">
        <f t="shared" si="335"/>
        <v>400 semi Al2O3</v>
      </c>
      <c r="C546" s="13" t="s">
        <v>4</v>
      </c>
      <c r="D546" s="5">
        <v>1.6619999999999999</v>
      </c>
      <c r="E546" s="6">
        <f t="shared" si="338"/>
        <v>1.52904</v>
      </c>
      <c r="F546" s="80" t="str">
        <f t="shared" si="331"/>
        <v>400 Quant Al2O3</v>
      </c>
      <c r="G546" s="13" t="s">
        <v>4</v>
      </c>
      <c r="H546" s="5">
        <v>0.77700000000000002</v>
      </c>
      <c r="I546" s="5">
        <f t="shared" si="339"/>
        <v>0.71484000000000014</v>
      </c>
    </row>
    <row r="547" spans="1:9" x14ac:dyDescent="0.25">
      <c r="A547" s="78">
        <f t="shared" si="334"/>
        <v>400</v>
      </c>
      <c r="B547" s="82" t="str">
        <f t="shared" si="335"/>
        <v>400 semi SiO2</v>
      </c>
      <c r="C547" s="13" t="s">
        <v>5</v>
      </c>
      <c r="D547" s="5">
        <v>41.28</v>
      </c>
      <c r="E547" s="6">
        <f t="shared" si="338"/>
        <v>37.977600000000002</v>
      </c>
      <c r="F547" s="80" t="str">
        <f t="shared" si="331"/>
        <v>400 Quant Fe2O3</v>
      </c>
      <c r="G547" s="13" t="s">
        <v>10</v>
      </c>
      <c r="H547" s="5">
        <v>9.6039999999999992</v>
      </c>
      <c r="I547" s="5">
        <f t="shared" si="339"/>
        <v>8.83568</v>
      </c>
    </row>
    <row r="548" spans="1:9" x14ac:dyDescent="0.25">
      <c r="A548" s="78">
        <f t="shared" si="334"/>
        <v>400</v>
      </c>
      <c r="B548" s="82" t="str">
        <f t="shared" si="335"/>
        <v>400 semi CaO</v>
      </c>
      <c r="C548" s="13" t="s">
        <v>6</v>
      </c>
      <c r="D548" s="5">
        <v>1.014</v>
      </c>
      <c r="E548" s="6">
        <f t="shared" si="338"/>
        <v>0.93287999999999993</v>
      </c>
      <c r="F548" s="80" t="str">
        <f t="shared" si="331"/>
        <v>400 Quant MnO</v>
      </c>
      <c r="G548" s="13" t="s">
        <v>9</v>
      </c>
      <c r="H548" s="5">
        <v>0.14000000000000001</v>
      </c>
      <c r="I548" s="5">
        <f t="shared" si="339"/>
        <v>0.1288</v>
      </c>
    </row>
    <row r="549" spans="1:9" x14ac:dyDescent="0.25">
      <c r="A549" s="78">
        <f t="shared" si="334"/>
        <v>400</v>
      </c>
      <c r="B549" s="82" t="str">
        <f t="shared" si="335"/>
        <v>400 semi TiO2</v>
      </c>
      <c r="C549" s="13" t="s">
        <v>7</v>
      </c>
      <c r="D549" s="5">
        <v>6.5329999999999999E-2</v>
      </c>
      <c r="E549" s="6">
        <f t="shared" si="338"/>
        <v>6.0103600000000007E-2</v>
      </c>
      <c r="F549" s="80" t="str">
        <f t="shared" si="331"/>
        <v>400 Quant MgO</v>
      </c>
      <c r="G549" s="13" t="s">
        <v>3</v>
      </c>
      <c r="H549" s="5">
        <v>44.249000000000002</v>
      </c>
      <c r="I549" s="5">
        <f t="shared" si="339"/>
        <v>40.70908</v>
      </c>
    </row>
    <row r="550" spans="1:9" x14ac:dyDescent="0.25">
      <c r="A550" s="78">
        <f t="shared" si="334"/>
        <v>400</v>
      </c>
      <c r="B550" s="82" t="str">
        <f t="shared" si="335"/>
        <v>400 semi Cr2O3</v>
      </c>
      <c r="C550" s="13" t="s">
        <v>8</v>
      </c>
      <c r="D550" s="5">
        <v>0.59030000000000005</v>
      </c>
      <c r="E550" s="6">
        <f t="shared" si="338"/>
        <v>0.54307600000000011</v>
      </c>
      <c r="F550" s="80" t="str">
        <f t="shared" si="331"/>
        <v>400 Quant CaO</v>
      </c>
      <c r="G550" s="13" t="s">
        <v>6</v>
      </c>
      <c r="H550" s="5">
        <v>0.96499999999999997</v>
      </c>
      <c r="I550" s="5">
        <f t="shared" si="339"/>
        <v>0.88780000000000003</v>
      </c>
    </row>
    <row r="551" spans="1:9" x14ac:dyDescent="0.25">
      <c r="A551" s="78">
        <f t="shared" si="334"/>
        <v>400</v>
      </c>
      <c r="B551" s="82" t="str">
        <f t="shared" si="335"/>
        <v>400 semi MnO</v>
      </c>
      <c r="C551" s="13" t="s">
        <v>9</v>
      </c>
      <c r="D551" s="5">
        <v>0.16089999999999999</v>
      </c>
      <c r="E551" s="6">
        <f t="shared" si="338"/>
        <v>0.14802799999999999</v>
      </c>
      <c r="F551" s="80" t="str">
        <f t="shared" si="331"/>
        <v>400 Quant Na2O</v>
      </c>
      <c r="G551" s="13" t="s">
        <v>26</v>
      </c>
      <c r="H551" s="5">
        <v>-3.5000000000000003E-2</v>
      </c>
      <c r="I551" s="5">
        <f t="shared" si="339"/>
        <v>-3.2199999999999999E-2</v>
      </c>
    </row>
    <row r="552" spans="1:9" x14ac:dyDescent="0.25">
      <c r="A552" s="78">
        <f t="shared" si="334"/>
        <v>400</v>
      </c>
      <c r="B552" s="82" t="str">
        <f t="shared" si="335"/>
        <v>400 semi Fe2O3</v>
      </c>
      <c r="C552" s="13" t="s">
        <v>10</v>
      </c>
      <c r="D552" s="5">
        <v>11.11</v>
      </c>
      <c r="E552" s="6">
        <f t="shared" si="338"/>
        <v>10.2212</v>
      </c>
      <c r="F552" s="80" t="str">
        <f t="shared" si="331"/>
        <v>400 Quant K2O</v>
      </c>
      <c r="G552" s="13" t="s">
        <v>13</v>
      </c>
      <c r="H552" s="5">
        <v>3.0000000000000001E-3</v>
      </c>
      <c r="I552" s="5">
        <f t="shared" si="339"/>
        <v>2.7600000000000003E-3</v>
      </c>
    </row>
    <row r="553" spans="1:9" x14ac:dyDescent="0.25">
      <c r="A553" s="78">
        <f t="shared" si="334"/>
        <v>400</v>
      </c>
      <c r="B553" s="82" t="str">
        <f t="shared" si="335"/>
        <v>400 semi NiO</v>
      </c>
      <c r="C553" s="13" t="s">
        <v>11</v>
      </c>
      <c r="D553" s="5">
        <v>0.45279999999999998</v>
      </c>
      <c r="E553" s="6">
        <f t="shared" si="338"/>
        <v>0.41657599999999995</v>
      </c>
      <c r="F553" s="80" t="str">
        <f t="shared" si="331"/>
        <v>400 Quant P2O5</v>
      </c>
      <c r="G553" s="13" t="s">
        <v>35</v>
      </c>
      <c r="H553" s="5">
        <v>3.0000000000000001E-3</v>
      </c>
      <c r="I553" s="5">
        <f t="shared" si="339"/>
        <v>2.7600000000000003E-3</v>
      </c>
    </row>
    <row r="554" spans="1:9" x14ac:dyDescent="0.25">
      <c r="A554" s="78">
        <f t="shared" si="334"/>
        <v>400</v>
      </c>
      <c r="B554" s="82" t="str">
        <f t="shared" si="335"/>
        <v>400 semi LOI</v>
      </c>
      <c r="C554" s="4" t="s">
        <v>12</v>
      </c>
      <c r="D554" s="5">
        <v>8</v>
      </c>
      <c r="E554" s="6"/>
      <c r="F554" s="80" t="str">
        <f t="shared" si="331"/>
        <v>400 Quant LOI</v>
      </c>
      <c r="G554" s="4" t="s">
        <v>12</v>
      </c>
      <c r="H554" s="5">
        <v>8</v>
      </c>
      <c r="I554" s="6"/>
    </row>
    <row r="555" spans="1:9" x14ac:dyDescent="0.25">
      <c r="A555" s="78">
        <f t="shared" si="334"/>
        <v>400</v>
      </c>
      <c r="B555" s="82" t="str">
        <f t="shared" si="335"/>
        <v xml:space="preserve">400 semi </v>
      </c>
    </row>
  </sheetData>
  <autoFilter ref="G1:I555" xr:uid="{00000000-0009-0000-0000-00000F000000}">
    <filterColumn colId="0" showButton="0"/>
    <filterColumn colId="1" showButton="0"/>
  </autoFilter>
  <pageMargins left="0.7" right="0.7" top="0.75" bottom="0.75" header="0.3" footer="0.3"/>
  <pageSetup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I630"/>
  <sheetViews>
    <sheetView workbookViewId="0">
      <selection activeCell="J10" sqref="J10"/>
    </sheetView>
  </sheetViews>
  <sheetFormatPr defaultColWidth="8.85546875" defaultRowHeight="15" x14ac:dyDescent="0.25"/>
  <cols>
    <col min="3" max="3" width="8.85546875" style="26"/>
    <col min="4" max="4" width="21.42578125" customWidth="1"/>
    <col min="7" max="7" width="8.85546875" style="26"/>
    <col min="8" max="8" width="20.42578125" customWidth="1"/>
  </cols>
  <sheetData>
    <row r="1" spans="2:9" x14ac:dyDescent="0.25">
      <c r="B1" s="124" t="s">
        <v>69</v>
      </c>
      <c r="C1" s="125"/>
      <c r="D1" s="125"/>
      <c r="E1" s="21"/>
      <c r="F1" s="121" t="s">
        <v>68</v>
      </c>
      <c r="G1" s="122"/>
      <c r="H1" s="123"/>
    </row>
    <row r="3" spans="2:9" x14ac:dyDescent="0.25">
      <c r="B3" s="117" t="s">
        <v>132</v>
      </c>
      <c r="C3" s="118"/>
      <c r="D3" s="119"/>
      <c r="F3" s="117" t="s">
        <v>132</v>
      </c>
      <c r="G3" s="118"/>
      <c r="H3" s="119"/>
    </row>
    <row r="4" spans="2:9" x14ac:dyDescent="0.25">
      <c r="B4" s="2" t="s">
        <v>0</v>
      </c>
      <c r="C4" s="3" t="s">
        <v>1</v>
      </c>
      <c r="D4" s="2" t="s">
        <v>2</v>
      </c>
      <c r="F4" s="2" t="s">
        <v>0</v>
      </c>
      <c r="G4" s="3" t="s">
        <v>1</v>
      </c>
      <c r="H4" s="2" t="s">
        <v>2</v>
      </c>
    </row>
    <row r="5" spans="2:9" x14ac:dyDescent="0.25">
      <c r="B5" s="13" t="s">
        <v>3</v>
      </c>
      <c r="C5" s="5">
        <v>39.630000000000003</v>
      </c>
      <c r="D5" s="10">
        <f>C5*(100- C$14)/100</f>
        <v>33.685500000000005</v>
      </c>
      <c r="F5" s="13" t="s">
        <v>5</v>
      </c>
      <c r="G5" s="5">
        <v>44.402999999999999</v>
      </c>
      <c r="H5" s="10">
        <f>G5*(100-G$15)/100</f>
        <v>37.742550000000001</v>
      </c>
    </row>
    <row r="6" spans="2:9" x14ac:dyDescent="0.25">
      <c r="B6" s="13" t="s">
        <v>4</v>
      </c>
      <c r="C6" s="5">
        <v>2.516</v>
      </c>
      <c r="D6" s="10">
        <f t="shared" ref="D6:D13" si="0">C6*(100- C$14)/100</f>
        <v>2.1386000000000003</v>
      </c>
      <c r="F6" s="13" t="s">
        <v>7</v>
      </c>
      <c r="G6" s="5">
        <v>6.5000000000000002E-2</v>
      </c>
      <c r="H6" s="10">
        <f t="shared" ref="H6:H14" si="1">G6*(100-G$15)/100</f>
        <v>5.525E-2</v>
      </c>
    </row>
    <row r="7" spans="2:9" x14ac:dyDescent="0.25">
      <c r="B7" s="13" t="s">
        <v>5</v>
      </c>
      <c r="C7" s="5">
        <v>41.17</v>
      </c>
      <c r="D7" s="10">
        <f t="shared" si="0"/>
        <v>34.994500000000002</v>
      </c>
      <c r="F7" s="13" t="s">
        <v>4</v>
      </c>
      <c r="G7" s="5">
        <v>1.671</v>
      </c>
      <c r="H7" s="10">
        <f t="shared" si="1"/>
        <v>1.42035</v>
      </c>
    </row>
    <row r="8" spans="2:9" x14ac:dyDescent="0.25">
      <c r="B8" s="13" t="s">
        <v>6</v>
      </c>
      <c r="C8" s="5">
        <v>3.11</v>
      </c>
      <c r="D8" s="10">
        <f t="shared" si="0"/>
        <v>2.6434999999999995</v>
      </c>
      <c r="F8" s="13" t="s">
        <v>10</v>
      </c>
      <c r="G8" s="5">
        <v>10.477</v>
      </c>
      <c r="H8" s="10">
        <f t="shared" si="1"/>
        <v>8.9054500000000001</v>
      </c>
    </row>
    <row r="9" spans="2:9" x14ac:dyDescent="0.25">
      <c r="B9" s="13" t="s">
        <v>7</v>
      </c>
      <c r="C9" s="5">
        <v>6.6350000000000006E-2</v>
      </c>
      <c r="D9" s="10">
        <f t="shared" si="0"/>
        <v>5.6397500000000003E-2</v>
      </c>
      <c r="F9" s="13" t="s">
        <v>9</v>
      </c>
      <c r="G9" s="5">
        <v>0.14399999999999999</v>
      </c>
      <c r="H9" s="10">
        <f t="shared" si="1"/>
        <v>0.12239999999999998</v>
      </c>
    </row>
    <row r="10" spans="2:9" x14ac:dyDescent="0.25">
      <c r="B10" s="13" t="s">
        <v>8</v>
      </c>
      <c r="C10" s="5">
        <v>0.52969999999999995</v>
      </c>
      <c r="D10" s="10">
        <f t="shared" si="0"/>
        <v>0.45024499999999995</v>
      </c>
      <c r="F10" s="13" t="s">
        <v>3</v>
      </c>
      <c r="G10" s="5">
        <v>40.343000000000004</v>
      </c>
      <c r="H10" s="10">
        <f t="shared" si="1"/>
        <v>34.291550000000001</v>
      </c>
    </row>
    <row r="11" spans="2:9" x14ac:dyDescent="0.25">
      <c r="B11" s="13" t="s">
        <v>9</v>
      </c>
      <c r="C11" s="5">
        <v>0.15529999999999999</v>
      </c>
      <c r="D11" s="10">
        <f t="shared" si="0"/>
        <v>0.13200500000000001</v>
      </c>
      <c r="F11" s="13" t="s">
        <v>6</v>
      </c>
      <c r="G11" s="5">
        <v>2.867</v>
      </c>
      <c r="H11" s="10">
        <f t="shared" si="1"/>
        <v>2.4369499999999999</v>
      </c>
    </row>
    <row r="12" spans="2:9" x14ac:dyDescent="0.25">
      <c r="B12" s="13" t="s">
        <v>10</v>
      </c>
      <c r="C12" s="5">
        <v>12.38</v>
      </c>
      <c r="D12" s="10">
        <f t="shared" si="0"/>
        <v>10.523</v>
      </c>
      <c r="F12" s="13" t="s">
        <v>26</v>
      </c>
      <c r="G12" s="5">
        <v>-3.0000000000000001E-3</v>
      </c>
      <c r="H12" s="10">
        <f t="shared" si="1"/>
        <v>-2.5500000000000002E-3</v>
      </c>
    </row>
    <row r="13" spans="2:9" x14ac:dyDescent="0.25">
      <c r="B13" s="13" t="s">
        <v>11</v>
      </c>
      <c r="C13" s="5">
        <v>0.43990000000000001</v>
      </c>
      <c r="D13" s="10">
        <f t="shared" si="0"/>
        <v>0.373915</v>
      </c>
      <c r="F13" s="31" t="s">
        <v>13</v>
      </c>
      <c r="G13" s="37">
        <v>2.4E-2</v>
      </c>
      <c r="H13" s="10">
        <f t="shared" si="1"/>
        <v>2.0400000000000001E-2</v>
      </c>
    </row>
    <row r="14" spans="2:9" x14ac:dyDescent="0.25">
      <c r="B14" s="4" t="s">
        <v>12</v>
      </c>
      <c r="C14" s="5">
        <v>15</v>
      </c>
      <c r="D14" s="10"/>
      <c r="F14" s="13" t="s">
        <v>35</v>
      </c>
      <c r="G14" s="5">
        <v>8.9999999999999993E-3</v>
      </c>
      <c r="H14" s="10">
        <f t="shared" si="1"/>
        <v>7.6499999999999988E-3</v>
      </c>
    </row>
    <row r="15" spans="2:9" x14ac:dyDescent="0.25">
      <c r="F15" s="4" t="s">
        <v>12</v>
      </c>
      <c r="G15" s="5">
        <v>15</v>
      </c>
      <c r="H15" s="10"/>
      <c r="I15" s="15"/>
    </row>
    <row r="17" spans="2:8" x14ac:dyDescent="0.25">
      <c r="B17" s="117" t="s">
        <v>133</v>
      </c>
      <c r="C17" s="118"/>
      <c r="D17" s="119"/>
      <c r="F17" s="117" t="s">
        <v>257</v>
      </c>
      <c r="G17" s="118"/>
      <c r="H17" s="119"/>
    </row>
    <row r="18" spans="2:8" x14ac:dyDescent="0.25">
      <c r="B18" s="2" t="s">
        <v>0</v>
      </c>
      <c r="C18" s="3" t="s">
        <v>1</v>
      </c>
      <c r="D18" s="2" t="s">
        <v>2</v>
      </c>
      <c r="F18" s="2" t="s">
        <v>0</v>
      </c>
      <c r="G18" s="3" t="s">
        <v>1</v>
      </c>
      <c r="H18" s="2" t="s">
        <v>2</v>
      </c>
    </row>
    <row r="19" spans="2:8" x14ac:dyDescent="0.25">
      <c r="B19" s="13" t="s">
        <v>3</v>
      </c>
      <c r="C19" s="5">
        <v>38.07</v>
      </c>
      <c r="D19" s="10">
        <f>C19*(100-C$28)/ 100</f>
        <v>32.740200000000002</v>
      </c>
      <c r="F19" s="13" t="s">
        <v>5</v>
      </c>
      <c r="G19" s="5">
        <v>20.315000000000001</v>
      </c>
      <c r="H19" s="8">
        <f>G19*(100-G$29)/100</f>
        <v>17.4709</v>
      </c>
    </row>
    <row r="20" spans="2:8" x14ac:dyDescent="0.25">
      <c r="B20" s="13" t="s">
        <v>4</v>
      </c>
      <c r="C20" s="5">
        <v>3.4569999999999999</v>
      </c>
      <c r="D20" s="10">
        <f t="shared" ref="D20:D27" si="2">C20*(100-C$28)/ 100</f>
        <v>2.9730199999999996</v>
      </c>
      <c r="F20" s="13" t="s">
        <v>7</v>
      </c>
      <c r="G20" s="5">
        <v>0.505</v>
      </c>
      <c r="H20" s="8">
        <f t="shared" ref="H20:H28" si="3">G20*(100-G$29)/100</f>
        <v>0.43430000000000002</v>
      </c>
    </row>
    <row r="21" spans="2:8" x14ac:dyDescent="0.25">
      <c r="B21" s="13" t="s">
        <v>5</v>
      </c>
      <c r="C21" s="5">
        <v>41.77</v>
      </c>
      <c r="D21" s="10">
        <f t="shared" si="2"/>
        <v>35.922200000000004</v>
      </c>
      <c r="F21" s="13" t="s">
        <v>4</v>
      </c>
      <c r="G21" s="5">
        <v>-27.317</v>
      </c>
      <c r="H21" s="8">
        <f t="shared" si="3"/>
        <v>-23.492620000000002</v>
      </c>
    </row>
    <row r="22" spans="2:8" x14ac:dyDescent="0.25">
      <c r="B22" s="13" t="s">
        <v>6</v>
      </c>
      <c r="C22" s="5">
        <v>2.3860000000000001</v>
      </c>
      <c r="D22" s="10">
        <f t="shared" si="2"/>
        <v>2.0519599999999998</v>
      </c>
      <c r="F22" s="13" t="s">
        <v>10</v>
      </c>
      <c r="G22" s="5">
        <v>19.567</v>
      </c>
      <c r="H22" s="8">
        <f t="shared" si="3"/>
        <v>16.82762</v>
      </c>
    </row>
    <row r="23" spans="2:8" x14ac:dyDescent="0.25">
      <c r="B23" s="13" t="s">
        <v>7</v>
      </c>
      <c r="C23" s="5">
        <v>7.0910000000000001E-2</v>
      </c>
      <c r="D23" s="10">
        <f t="shared" si="2"/>
        <v>6.0982599999999998E-2</v>
      </c>
      <c r="F23" s="13" t="s">
        <v>9</v>
      </c>
      <c r="G23" s="5">
        <v>17.402999999999999</v>
      </c>
      <c r="H23" s="8">
        <f t="shared" si="3"/>
        <v>14.966579999999999</v>
      </c>
    </row>
    <row r="24" spans="2:8" x14ac:dyDescent="0.25">
      <c r="B24" s="13" t="s">
        <v>8</v>
      </c>
      <c r="C24" s="5">
        <v>0.55920000000000003</v>
      </c>
      <c r="D24" s="10">
        <f t="shared" si="2"/>
        <v>0.48091200000000001</v>
      </c>
      <c r="F24" s="13" t="s">
        <v>3</v>
      </c>
      <c r="G24" s="5">
        <v>20.788</v>
      </c>
      <c r="H24" s="8">
        <f t="shared" si="3"/>
        <v>17.877680000000002</v>
      </c>
    </row>
    <row r="25" spans="2:8" x14ac:dyDescent="0.25">
      <c r="B25" s="13" t="s">
        <v>9</v>
      </c>
      <c r="C25" s="5">
        <v>0.16339999999999999</v>
      </c>
      <c r="D25" s="10">
        <f t="shared" si="2"/>
        <v>0.14052399999999998</v>
      </c>
      <c r="F25" s="13" t="s">
        <v>6</v>
      </c>
      <c r="G25" s="5">
        <v>8.6470000000000002</v>
      </c>
      <c r="H25" s="8">
        <f t="shared" si="3"/>
        <v>7.4364200000000009</v>
      </c>
    </row>
    <row r="26" spans="2:8" x14ac:dyDescent="0.25">
      <c r="B26" s="13" t="s">
        <v>10</v>
      </c>
      <c r="C26" s="5">
        <v>13.04</v>
      </c>
      <c r="D26" s="10">
        <f t="shared" si="2"/>
        <v>11.214399999999998</v>
      </c>
      <c r="F26" s="13" t="s">
        <v>26</v>
      </c>
      <c r="G26" s="5">
        <v>2.9649999999999999</v>
      </c>
      <c r="H26" s="8">
        <f t="shared" si="3"/>
        <v>2.5498999999999996</v>
      </c>
    </row>
    <row r="27" spans="2:8" x14ac:dyDescent="0.25">
      <c r="B27" s="13" t="s">
        <v>11</v>
      </c>
      <c r="C27" s="5">
        <v>0.48820000000000002</v>
      </c>
      <c r="D27" s="10">
        <f t="shared" si="2"/>
        <v>0.419852</v>
      </c>
      <c r="F27" s="13" t="s">
        <v>13</v>
      </c>
      <c r="G27" s="5">
        <v>0.83799999999999997</v>
      </c>
      <c r="H27" s="8">
        <f t="shared" si="3"/>
        <v>0.72067999999999999</v>
      </c>
    </row>
    <row r="28" spans="2:8" x14ac:dyDescent="0.25">
      <c r="B28" s="4" t="s">
        <v>12</v>
      </c>
      <c r="C28" s="5">
        <v>14</v>
      </c>
      <c r="D28" s="10"/>
      <c r="F28" s="13" t="s">
        <v>35</v>
      </c>
      <c r="G28" s="5">
        <v>36.289000000000001</v>
      </c>
      <c r="H28" s="8">
        <f t="shared" si="3"/>
        <v>31.208540000000003</v>
      </c>
    </row>
    <row r="29" spans="2:8" x14ac:dyDescent="0.25">
      <c r="F29" s="4" t="s">
        <v>12</v>
      </c>
      <c r="G29" s="5">
        <v>14</v>
      </c>
      <c r="H29" s="10"/>
    </row>
    <row r="31" spans="2:8" x14ac:dyDescent="0.25">
      <c r="B31" s="117" t="s">
        <v>134</v>
      </c>
      <c r="C31" s="118"/>
      <c r="D31" s="119"/>
      <c r="F31" s="117" t="s">
        <v>218</v>
      </c>
      <c r="G31" s="118"/>
      <c r="H31" s="119"/>
    </row>
    <row r="32" spans="2:8" x14ac:dyDescent="0.25">
      <c r="B32" s="2" t="s">
        <v>0</v>
      </c>
      <c r="C32" s="3" t="s">
        <v>1</v>
      </c>
      <c r="D32" s="2" t="s">
        <v>2</v>
      </c>
      <c r="F32" s="2" t="s">
        <v>0</v>
      </c>
      <c r="G32" s="3" t="s">
        <v>1</v>
      </c>
      <c r="H32" s="2" t="s">
        <v>2</v>
      </c>
    </row>
    <row r="33" spans="2:8" x14ac:dyDescent="0.25">
      <c r="B33" s="13" t="s">
        <v>3</v>
      </c>
      <c r="C33" s="5">
        <v>40.020000000000003</v>
      </c>
      <c r="D33" s="10">
        <f>C33*(100-C$42)/100</f>
        <v>34.017000000000003</v>
      </c>
      <c r="F33" s="13" t="s">
        <v>5</v>
      </c>
      <c r="G33" s="5">
        <v>44.005000000000003</v>
      </c>
      <c r="H33" s="10">
        <f>G33*(100-G$43)/100</f>
        <v>37.404250000000005</v>
      </c>
    </row>
    <row r="34" spans="2:8" x14ac:dyDescent="0.25">
      <c r="B34" s="13" t="s">
        <v>4</v>
      </c>
      <c r="C34" s="5">
        <v>3.42</v>
      </c>
      <c r="D34" s="10">
        <f t="shared" ref="D34:D41" si="4">C34*(100-C$42)/100</f>
        <v>2.907</v>
      </c>
      <c r="F34" s="13" t="s">
        <v>7</v>
      </c>
      <c r="G34" s="5">
        <v>4.2000000000000003E-2</v>
      </c>
      <c r="H34" s="10">
        <f t="shared" ref="H34:H42" si="5">G34*(100-G$43)/100</f>
        <v>3.5700000000000003E-2</v>
      </c>
    </row>
    <row r="35" spans="2:8" x14ac:dyDescent="0.25">
      <c r="B35" s="13" t="s">
        <v>5</v>
      </c>
      <c r="C35" s="5">
        <v>40.94</v>
      </c>
      <c r="D35" s="10">
        <f t="shared" si="4"/>
        <v>34.798999999999999</v>
      </c>
      <c r="F35" s="13" t="s">
        <v>4</v>
      </c>
      <c r="G35" s="5">
        <v>2.3889999999999998</v>
      </c>
      <c r="H35" s="10">
        <f t="shared" si="5"/>
        <v>2.0306499999999996</v>
      </c>
    </row>
    <row r="36" spans="2:8" x14ac:dyDescent="0.25">
      <c r="B36" s="13" t="s">
        <v>6</v>
      </c>
      <c r="C36" s="5">
        <v>2.496</v>
      </c>
      <c r="D36" s="10">
        <f t="shared" si="4"/>
        <v>2.1215999999999999</v>
      </c>
      <c r="F36" s="13" t="s">
        <v>10</v>
      </c>
      <c r="G36" s="5">
        <v>10.183</v>
      </c>
      <c r="H36" s="10">
        <f t="shared" si="5"/>
        <v>8.6555499999999999</v>
      </c>
    </row>
    <row r="37" spans="2:8" x14ac:dyDescent="0.25">
      <c r="B37" s="13" t="s">
        <v>7</v>
      </c>
      <c r="C37" s="5">
        <v>5.4370000000000002E-2</v>
      </c>
      <c r="D37" s="10">
        <f t="shared" si="4"/>
        <v>4.6214500000000006E-2</v>
      </c>
      <c r="F37" s="13" t="s">
        <v>9</v>
      </c>
      <c r="G37" s="5">
        <v>0.124</v>
      </c>
      <c r="H37" s="10">
        <f t="shared" si="5"/>
        <v>0.10539999999999999</v>
      </c>
    </row>
    <row r="38" spans="2:8" x14ac:dyDescent="0.25">
      <c r="B38" s="13" t="s">
        <v>8</v>
      </c>
      <c r="C38" s="5">
        <v>0.59589999999999999</v>
      </c>
      <c r="D38" s="10">
        <f t="shared" si="4"/>
        <v>0.50651499999999994</v>
      </c>
      <c r="F38" s="13" t="s">
        <v>3</v>
      </c>
      <c r="G38" s="5">
        <v>40.877000000000002</v>
      </c>
      <c r="H38" s="10">
        <f t="shared" si="5"/>
        <v>34.745449999999998</v>
      </c>
    </row>
    <row r="39" spans="2:8" x14ac:dyDescent="0.25">
      <c r="B39" s="13" t="s">
        <v>9</v>
      </c>
      <c r="C39" s="5">
        <v>0.15040000000000001</v>
      </c>
      <c r="D39" s="10">
        <f t="shared" si="4"/>
        <v>0.12784000000000001</v>
      </c>
      <c r="F39" s="13" t="s">
        <v>6</v>
      </c>
      <c r="G39" s="5">
        <v>2.39</v>
      </c>
      <c r="H39" s="10">
        <f t="shared" si="5"/>
        <v>2.0314999999999999</v>
      </c>
    </row>
    <row r="40" spans="2:8" x14ac:dyDescent="0.25">
      <c r="B40" s="13" t="s">
        <v>10</v>
      </c>
      <c r="C40" s="5">
        <v>11.88</v>
      </c>
      <c r="D40" s="10">
        <f t="shared" si="4"/>
        <v>10.098000000000001</v>
      </c>
      <c r="F40" s="13" t="s">
        <v>26</v>
      </c>
      <c r="G40" s="5">
        <v>-0.03</v>
      </c>
      <c r="H40" s="10">
        <f t="shared" si="5"/>
        <v>-2.5499999999999998E-2</v>
      </c>
    </row>
    <row r="41" spans="2:8" x14ac:dyDescent="0.25">
      <c r="B41" s="13" t="s">
        <v>11</v>
      </c>
      <c r="C41" s="5">
        <v>0.43580000000000002</v>
      </c>
      <c r="D41" s="10">
        <f t="shared" si="4"/>
        <v>0.37042999999999998</v>
      </c>
      <c r="F41" s="13" t="s">
        <v>13</v>
      </c>
      <c r="G41" s="5">
        <v>1.2E-2</v>
      </c>
      <c r="H41" s="10">
        <f t="shared" si="5"/>
        <v>1.0200000000000001E-2</v>
      </c>
    </row>
    <row r="42" spans="2:8" x14ac:dyDescent="0.25">
      <c r="B42" s="4" t="s">
        <v>12</v>
      </c>
      <c r="C42" s="5">
        <v>15</v>
      </c>
      <c r="D42" s="10"/>
      <c r="F42" s="13" t="s">
        <v>35</v>
      </c>
      <c r="G42" s="5">
        <v>8.0000000000000002E-3</v>
      </c>
      <c r="H42" s="10">
        <f t="shared" si="5"/>
        <v>6.8000000000000005E-3</v>
      </c>
    </row>
    <row r="43" spans="2:8" x14ac:dyDescent="0.25">
      <c r="B43" s="29"/>
      <c r="C43" s="11"/>
      <c r="D43" s="20"/>
      <c r="F43" s="4" t="s">
        <v>12</v>
      </c>
      <c r="G43" s="5">
        <v>15</v>
      </c>
      <c r="H43" s="10"/>
    </row>
    <row r="46" spans="2:8" x14ac:dyDescent="0.25">
      <c r="B46" s="117" t="s">
        <v>135</v>
      </c>
      <c r="C46" s="118"/>
      <c r="D46" s="119"/>
      <c r="F46" s="117" t="s">
        <v>254</v>
      </c>
      <c r="G46" s="118"/>
      <c r="H46" s="119"/>
    </row>
    <row r="47" spans="2:8" x14ac:dyDescent="0.25">
      <c r="B47" s="2" t="s">
        <v>0</v>
      </c>
      <c r="C47" s="3" t="s">
        <v>1</v>
      </c>
      <c r="D47" s="2" t="s">
        <v>2</v>
      </c>
      <c r="F47" s="2" t="s">
        <v>0</v>
      </c>
      <c r="G47" s="3" t="s">
        <v>1</v>
      </c>
      <c r="H47" s="2" t="s">
        <v>2</v>
      </c>
    </row>
    <row r="48" spans="2:8" x14ac:dyDescent="0.25">
      <c r="B48" s="13" t="s">
        <v>26</v>
      </c>
      <c r="C48" s="5">
        <v>0.126</v>
      </c>
      <c r="D48" s="10">
        <f>C48*(100-C$57)/ 100</f>
        <v>0.10710000000000001</v>
      </c>
      <c r="F48" s="13" t="s">
        <v>5</v>
      </c>
      <c r="G48" s="5">
        <v>93.3</v>
      </c>
      <c r="H48" s="30">
        <f>G48*(100-G$58)/100</f>
        <v>79.305000000000007</v>
      </c>
    </row>
    <row r="49" spans="2:8" x14ac:dyDescent="0.25">
      <c r="B49" s="13" t="s">
        <v>3</v>
      </c>
      <c r="C49" s="5">
        <v>42.36</v>
      </c>
      <c r="D49" s="10">
        <f t="shared" ref="D49:D56" si="6">C49*(100-C$57)/ 100</f>
        <v>36.006</v>
      </c>
      <c r="F49" s="13" t="s">
        <v>7</v>
      </c>
      <c r="G49" s="5">
        <v>6.4000000000000001E-2</v>
      </c>
      <c r="H49" s="30">
        <f t="shared" ref="H49:H57" si="7">G49*(100-G$58)/100</f>
        <v>5.4400000000000004E-2</v>
      </c>
    </row>
    <row r="50" spans="2:8" x14ac:dyDescent="0.25">
      <c r="B50" s="13" t="s">
        <v>4</v>
      </c>
      <c r="C50" s="5">
        <v>2.7839999999999998</v>
      </c>
      <c r="D50" s="10">
        <f t="shared" si="6"/>
        <v>2.3664000000000001</v>
      </c>
      <c r="F50" s="13" t="s">
        <v>4</v>
      </c>
      <c r="G50" s="5">
        <v>3.5920000000000001</v>
      </c>
      <c r="H50" s="30">
        <f t="shared" si="7"/>
        <v>3.0531999999999999</v>
      </c>
    </row>
    <row r="51" spans="2:8" x14ac:dyDescent="0.25">
      <c r="B51" s="13" t="s">
        <v>5</v>
      </c>
      <c r="C51" s="5">
        <v>39.4</v>
      </c>
      <c r="D51" s="10">
        <f t="shared" si="6"/>
        <v>33.49</v>
      </c>
      <c r="F51" s="13" t="s">
        <v>10</v>
      </c>
      <c r="G51" s="5">
        <v>0.58299999999999996</v>
      </c>
      <c r="H51" s="30">
        <f t="shared" si="7"/>
        <v>0.49554999999999999</v>
      </c>
    </row>
    <row r="52" spans="2:8" x14ac:dyDescent="0.25">
      <c r="B52" s="13" t="s">
        <v>6</v>
      </c>
      <c r="C52" s="5">
        <v>1.0209999999999999</v>
      </c>
      <c r="D52" s="10">
        <f t="shared" si="6"/>
        <v>0.86785000000000001</v>
      </c>
      <c r="F52" s="13" t="s">
        <v>9</v>
      </c>
      <c r="G52" s="5">
        <v>0.4</v>
      </c>
      <c r="H52" s="30">
        <f t="shared" si="7"/>
        <v>0.34</v>
      </c>
    </row>
    <row r="53" spans="2:8" x14ac:dyDescent="0.25">
      <c r="B53" s="13" t="s">
        <v>7</v>
      </c>
      <c r="C53" s="5">
        <v>5.9479999999999998E-2</v>
      </c>
      <c r="D53" s="10">
        <f t="shared" si="6"/>
        <v>5.0557999999999999E-2</v>
      </c>
      <c r="F53" s="13" t="s">
        <v>3</v>
      </c>
      <c r="G53" s="5">
        <v>7.9000000000000001E-2</v>
      </c>
      <c r="H53" s="30">
        <f t="shared" si="7"/>
        <v>6.7150000000000001E-2</v>
      </c>
    </row>
    <row r="54" spans="2:8" x14ac:dyDescent="0.25">
      <c r="B54" s="13" t="s">
        <v>8</v>
      </c>
      <c r="C54" s="5">
        <v>0.62739999999999996</v>
      </c>
      <c r="D54" s="10">
        <f t="shared" si="6"/>
        <v>0.53328999999999993</v>
      </c>
      <c r="F54" s="13" t="s">
        <v>6</v>
      </c>
      <c r="G54" s="5">
        <v>1.9450000000000001</v>
      </c>
      <c r="H54" s="30">
        <f t="shared" si="7"/>
        <v>1.6532500000000001</v>
      </c>
    </row>
    <row r="55" spans="2:8" x14ac:dyDescent="0.25">
      <c r="B55" s="13" t="s">
        <v>9</v>
      </c>
      <c r="C55" s="5">
        <v>0.1613</v>
      </c>
      <c r="D55" s="10">
        <f t="shared" si="6"/>
        <v>0.137105</v>
      </c>
      <c r="F55" s="13" t="s">
        <v>26</v>
      </c>
      <c r="G55" s="5">
        <v>0.01</v>
      </c>
      <c r="H55" s="30">
        <f t="shared" si="7"/>
        <v>8.5000000000000006E-3</v>
      </c>
    </row>
    <row r="56" spans="2:8" x14ac:dyDescent="0.25">
      <c r="B56" s="13" t="s">
        <v>10</v>
      </c>
      <c r="C56" s="5">
        <v>12.96</v>
      </c>
      <c r="D56" s="10">
        <f t="shared" si="6"/>
        <v>11.016000000000002</v>
      </c>
      <c r="F56" s="13" t="s">
        <v>13</v>
      </c>
      <c r="G56" s="5">
        <v>1.6E-2</v>
      </c>
      <c r="H56" s="30">
        <f t="shared" si="7"/>
        <v>1.3600000000000001E-2</v>
      </c>
    </row>
    <row r="57" spans="2:8" x14ac:dyDescent="0.25">
      <c r="B57" s="4" t="s">
        <v>12</v>
      </c>
      <c r="C57" s="5">
        <v>15</v>
      </c>
      <c r="D57" s="10"/>
      <c r="F57" s="13" t="s">
        <v>35</v>
      </c>
      <c r="G57" s="5">
        <v>0.01</v>
      </c>
      <c r="H57" s="30">
        <f t="shared" si="7"/>
        <v>8.5000000000000006E-3</v>
      </c>
    </row>
    <row r="58" spans="2:8" x14ac:dyDescent="0.25">
      <c r="F58" s="4" t="s">
        <v>12</v>
      </c>
      <c r="G58" s="5">
        <v>15</v>
      </c>
      <c r="H58" s="10"/>
    </row>
    <row r="60" spans="2:8" x14ac:dyDescent="0.25">
      <c r="B60" s="117" t="s">
        <v>136</v>
      </c>
      <c r="C60" s="118"/>
      <c r="D60" s="119"/>
      <c r="F60" s="117" t="s">
        <v>315</v>
      </c>
      <c r="G60" s="118"/>
      <c r="H60" s="119"/>
    </row>
    <row r="61" spans="2:8" x14ac:dyDescent="0.25">
      <c r="B61" s="2" t="s">
        <v>0</v>
      </c>
      <c r="C61" s="3" t="s">
        <v>1</v>
      </c>
      <c r="D61" s="2" t="s">
        <v>2</v>
      </c>
      <c r="F61" s="2" t="s">
        <v>0</v>
      </c>
      <c r="G61" s="3" t="s">
        <v>1</v>
      </c>
      <c r="H61" s="2" t="s">
        <v>2</v>
      </c>
    </row>
    <row r="62" spans="2:8" x14ac:dyDescent="0.25">
      <c r="B62" s="13" t="s">
        <v>4</v>
      </c>
      <c r="C62" s="5">
        <v>0.34100000000000003</v>
      </c>
      <c r="D62" s="10">
        <f>C62*(100-C$69)/100</f>
        <v>0.28985000000000005</v>
      </c>
      <c r="F62" s="13" t="s">
        <v>5</v>
      </c>
      <c r="G62" s="5">
        <v>98.206000000000003</v>
      </c>
      <c r="H62" s="8">
        <f>G62*(100-G$72)/100</f>
        <v>83.475099999999998</v>
      </c>
    </row>
    <row r="63" spans="2:8" x14ac:dyDescent="0.25">
      <c r="B63" s="13" t="s">
        <v>5</v>
      </c>
      <c r="C63" s="5">
        <v>8.6449999999999996</v>
      </c>
      <c r="D63" s="10">
        <f t="shared" ref="D63:D68" si="8">C63*(100-C$69)/100</f>
        <v>7.3482499999999993</v>
      </c>
      <c r="F63" s="13" t="s">
        <v>7</v>
      </c>
      <c r="G63" s="5">
        <v>-1.0999999999999999E-2</v>
      </c>
      <c r="H63" s="8">
        <f t="shared" ref="H63:H71" si="9">G63*(100-G$72)/100</f>
        <v>-9.3499999999999989E-3</v>
      </c>
    </row>
    <row r="64" spans="2:8" x14ac:dyDescent="0.25">
      <c r="B64" s="13" t="s">
        <v>6</v>
      </c>
      <c r="C64" s="5">
        <v>1.2E-2</v>
      </c>
      <c r="D64" s="10">
        <f t="shared" si="8"/>
        <v>1.0200000000000001E-2</v>
      </c>
      <c r="F64" s="13" t="s">
        <v>4</v>
      </c>
      <c r="G64" s="5">
        <v>-2.9550000000000001</v>
      </c>
      <c r="H64" s="8">
        <f t="shared" si="9"/>
        <v>-2.5117500000000001</v>
      </c>
    </row>
    <row r="65" spans="2:8" x14ac:dyDescent="0.25">
      <c r="B65" s="13" t="s">
        <v>8</v>
      </c>
      <c r="C65" s="5">
        <v>0.159</v>
      </c>
      <c r="D65" s="10">
        <f t="shared" si="8"/>
        <v>0.13514999999999999</v>
      </c>
      <c r="F65" s="13" t="s">
        <v>10</v>
      </c>
      <c r="G65" s="5">
        <v>1.9</v>
      </c>
      <c r="H65" s="8">
        <f t="shared" si="9"/>
        <v>1.615</v>
      </c>
    </row>
    <row r="66" spans="2:8" x14ac:dyDescent="0.25">
      <c r="B66" s="13" t="s">
        <v>9</v>
      </c>
      <c r="C66" s="5">
        <v>87.337999999999994</v>
      </c>
      <c r="D66" s="10">
        <f t="shared" si="8"/>
        <v>74.237299999999991</v>
      </c>
      <c r="F66" s="13" t="s">
        <v>9</v>
      </c>
      <c r="G66" s="5">
        <v>1.7410000000000001</v>
      </c>
      <c r="H66" s="8">
        <f t="shared" si="9"/>
        <v>1.4798500000000001</v>
      </c>
    </row>
    <row r="67" spans="2:8" x14ac:dyDescent="0.25">
      <c r="B67" s="13" t="s">
        <v>10</v>
      </c>
      <c r="C67" s="5">
        <v>3.3220000000000001</v>
      </c>
      <c r="D67" s="10">
        <f t="shared" si="8"/>
        <v>2.8237000000000001</v>
      </c>
      <c r="F67" s="13" t="s">
        <v>3</v>
      </c>
      <c r="G67" s="5">
        <v>1.7250000000000001</v>
      </c>
      <c r="H67" s="8">
        <f t="shared" si="9"/>
        <v>1.4662500000000001</v>
      </c>
    </row>
    <row r="68" spans="2:8" x14ac:dyDescent="0.25">
      <c r="B68" s="13" t="s">
        <v>11</v>
      </c>
      <c r="C68" s="5">
        <v>0.183</v>
      </c>
      <c r="D68" s="10">
        <f t="shared" si="8"/>
        <v>0.15554999999999999</v>
      </c>
      <c r="F68" s="13" t="s">
        <v>6</v>
      </c>
      <c r="G68" s="5">
        <v>6.6000000000000003E-2</v>
      </c>
      <c r="H68" s="8">
        <f t="shared" si="9"/>
        <v>5.6100000000000004E-2</v>
      </c>
    </row>
    <row r="69" spans="2:8" x14ac:dyDescent="0.25">
      <c r="B69" s="4" t="s">
        <v>12</v>
      </c>
      <c r="C69" s="5">
        <v>15</v>
      </c>
      <c r="D69" s="10"/>
      <c r="F69" s="13" t="s">
        <v>26</v>
      </c>
      <c r="G69" s="5">
        <v>-0.69399999999999995</v>
      </c>
      <c r="H69" s="8">
        <f t="shared" si="9"/>
        <v>-0.58989999999999998</v>
      </c>
    </row>
    <row r="70" spans="2:8" x14ac:dyDescent="0.25">
      <c r="F70" s="13" t="s">
        <v>13</v>
      </c>
      <c r="G70" s="5">
        <v>1.2E-2</v>
      </c>
      <c r="H70" s="8">
        <f t="shared" si="9"/>
        <v>1.0200000000000001E-2</v>
      </c>
    </row>
    <row r="71" spans="2:8" x14ac:dyDescent="0.25">
      <c r="B71" s="47"/>
      <c r="D71" s="47"/>
      <c r="F71" s="13" t="s">
        <v>35</v>
      </c>
      <c r="G71" s="5">
        <v>0.01</v>
      </c>
      <c r="H71" s="8">
        <f t="shared" si="9"/>
        <v>8.5000000000000006E-3</v>
      </c>
    </row>
    <row r="72" spans="2:8" x14ac:dyDescent="0.25">
      <c r="B72" s="47"/>
      <c r="D72" s="47"/>
      <c r="F72" s="4" t="s">
        <v>12</v>
      </c>
      <c r="G72" s="5">
        <v>15</v>
      </c>
      <c r="H72" s="10"/>
    </row>
    <row r="74" spans="2:8" x14ac:dyDescent="0.25">
      <c r="B74" s="117" t="s">
        <v>137</v>
      </c>
      <c r="C74" s="118"/>
      <c r="D74" s="119"/>
      <c r="F74" s="117" t="s">
        <v>287</v>
      </c>
      <c r="G74" s="118"/>
      <c r="H74" s="119"/>
    </row>
    <row r="75" spans="2:8" x14ac:dyDescent="0.25">
      <c r="B75" s="2" t="s">
        <v>0</v>
      </c>
      <c r="C75" s="3" t="s">
        <v>1</v>
      </c>
      <c r="D75" s="2" t="s">
        <v>2</v>
      </c>
      <c r="F75" s="2" t="s">
        <v>0</v>
      </c>
      <c r="G75" s="3" t="s">
        <v>1</v>
      </c>
      <c r="H75" s="2" t="s">
        <v>2</v>
      </c>
    </row>
    <row r="76" spans="2:8" x14ac:dyDescent="0.25">
      <c r="B76" s="13" t="s">
        <v>3</v>
      </c>
      <c r="C76" s="5">
        <v>43.85</v>
      </c>
      <c r="D76" s="10">
        <f t="shared" ref="D76:D83" si="10">C76*(100-C$84)/100</f>
        <v>37.710999999999999</v>
      </c>
      <c r="F76" s="13" t="s">
        <v>5</v>
      </c>
      <c r="G76" s="5">
        <v>42.338000000000001</v>
      </c>
      <c r="H76" s="8">
        <f t="shared" ref="H76:H85" si="11">G76*(100-G$86)/100</f>
        <v>36.410679999999999</v>
      </c>
    </row>
    <row r="77" spans="2:8" x14ac:dyDescent="0.25">
      <c r="B77" s="13" t="s">
        <v>4</v>
      </c>
      <c r="C77" s="5">
        <v>1.8080000000000001</v>
      </c>
      <c r="D77" s="10">
        <f t="shared" si="10"/>
        <v>1.55488</v>
      </c>
      <c r="F77" s="13" t="s">
        <v>7</v>
      </c>
      <c r="G77" s="5">
        <v>3.1E-2</v>
      </c>
      <c r="H77" s="8">
        <f t="shared" si="11"/>
        <v>2.666E-2</v>
      </c>
    </row>
    <row r="78" spans="2:8" x14ac:dyDescent="0.25">
      <c r="B78" s="13" t="s">
        <v>5</v>
      </c>
      <c r="C78" s="5">
        <v>39.33</v>
      </c>
      <c r="D78" s="10">
        <f t="shared" si="10"/>
        <v>33.823799999999999</v>
      </c>
      <c r="F78" s="13" t="s">
        <v>4</v>
      </c>
      <c r="G78" s="5">
        <v>0.99099999999999999</v>
      </c>
      <c r="H78" s="8">
        <f t="shared" si="11"/>
        <v>0.85226000000000002</v>
      </c>
    </row>
    <row r="79" spans="2:8" x14ac:dyDescent="0.25">
      <c r="B79" s="13" t="s">
        <v>6</v>
      </c>
      <c r="C79" s="5">
        <v>9.425E-2</v>
      </c>
      <c r="D79" s="10">
        <f t="shared" si="10"/>
        <v>8.1054999999999988E-2</v>
      </c>
      <c r="F79" s="13" t="s">
        <v>10</v>
      </c>
      <c r="G79" s="5">
        <v>11.378</v>
      </c>
      <c r="H79" s="8">
        <f t="shared" si="11"/>
        <v>9.7850800000000007</v>
      </c>
    </row>
    <row r="80" spans="2:8" x14ac:dyDescent="0.25">
      <c r="B80" s="13" t="s">
        <v>8</v>
      </c>
      <c r="C80" s="5">
        <v>0.59099999999999997</v>
      </c>
      <c r="D80" s="10">
        <f t="shared" si="10"/>
        <v>0.50826000000000005</v>
      </c>
      <c r="F80" s="13" t="s">
        <v>9</v>
      </c>
      <c r="G80" s="5">
        <v>0.152</v>
      </c>
      <c r="H80" s="8">
        <f t="shared" si="11"/>
        <v>0.13072</v>
      </c>
    </row>
    <row r="81" spans="2:9" x14ac:dyDescent="0.25">
      <c r="B81" s="13" t="s">
        <v>9</v>
      </c>
      <c r="C81" s="5">
        <v>0.17649999999999999</v>
      </c>
      <c r="D81" s="10">
        <f t="shared" si="10"/>
        <v>0.15178999999999998</v>
      </c>
      <c r="F81" s="13" t="s">
        <v>3</v>
      </c>
      <c r="G81" s="5">
        <v>45.104999999999997</v>
      </c>
      <c r="H81" s="8">
        <f t="shared" si="11"/>
        <v>38.790299999999995</v>
      </c>
    </row>
    <row r="82" spans="2:9" x14ac:dyDescent="0.25">
      <c r="B82" s="13" t="s">
        <v>10</v>
      </c>
      <c r="C82" s="5">
        <v>13.59</v>
      </c>
      <c r="D82" s="10">
        <f t="shared" si="10"/>
        <v>11.6874</v>
      </c>
      <c r="F82" s="13" t="s">
        <v>6</v>
      </c>
      <c r="G82" s="5">
        <v>7.3999999999999996E-2</v>
      </c>
      <c r="H82" s="8">
        <f t="shared" si="11"/>
        <v>6.3640000000000002E-2</v>
      </c>
    </row>
    <row r="83" spans="2:9" x14ac:dyDescent="0.25">
      <c r="B83" s="13" t="s">
        <v>11</v>
      </c>
      <c r="C83" s="5">
        <v>0.56630000000000003</v>
      </c>
      <c r="D83" s="10">
        <f t="shared" si="10"/>
        <v>0.48701800000000006</v>
      </c>
      <c r="F83" s="13" t="s">
        <v>26</v>
      </c>
      <c r="G83" s="5">
        <v>-7.4999999999999997E-2</v>
      </c>
      <c r="H83" s="8">
        <f t="shared" si="11"/>
        <v>-6.4500000000000002E-2</v>
      </c>
    </row>
    <row r="84" spans="2:9" x14ac:dyDescent="0.25">
      <c r="B84" s="4" t="s">
        <v>12</v>
      </c>
      <c r="C84" s="5">
        <v>14</v>
      </c>
      <c r="D84" s="10"/>
      <c r="F84" s="13" t="s">
        <v>13</v>
      </c>
      <c r="G84" s="5">
        <v>2E-3</v>
      </c>
      <c r="H84" s="8">
        <f t="shared" si="11"/>
        <v>1.7200000000000002E-3</v>
      </c>
    </row>
    <row r="85" spans="2:9" ht="15" customHeight="1" x14ac:dyDescent="0.25">
      <c r="F85" s="13" t="s">
        <v>35</v>
      </c>
      <c r="G85" s="5">
        <v>5.0000000000000001E-3</v>
      </c>
      <c r="H85" s="8">
        <f t="shared" si="11"/>
        <v>4.3E-3</v>
      </c>
      <c r="I85" s="15"/>
    </row>
    <row r="86" spans="2:9" ht="15" customHeight="1" x14ac:dyDescent="0.25">
      <c r="F86" s="4" t="s">
        <v>12</v>
      </c>
      <c r="G86" s="5">
        <v>14</v>
      </c>
      <c r="H86" s="13"/>
    </row>
    <row r="88" spans="2:9" x14ac:dyDescent="0.25">
      <c r="B88" s="117" t="s">
        <v>138</v>
      </c>
      <c r="C88" s="118"/>
      <c r="D88" s="119"/>
      <c r="E88" s="62"/>
      <c r="F88" s="117" t="s">
        <v>286</v>
      </c>
      <c r="G88" s="118"/>
      <c r="H88" s="119"/>
      <c r="I88" s="62"/>
    </row>
    <row r="89" spans="2:9" x14ac:dyDescent="0.25">
      <c r="B89" s="2" t="s">
        <v>0</v>
      </c>
      <c r="C89" s="3" t="s">
        <v>1</v>
      </c>
      <c r="D89" s="2" t="s">
        <v>2</v>
      </c>
      <c r="E89" s="62"/>
      <c r="F89" s="2" t="s">
        <v>0</v>
      </c>
      <c r="G89" s="3" t="s">
        <v>1</v>
      </c>
      <c r="H89" s="2" t="s">
        <v>2</v>
      </c>
      <c r="I89" s="62"/>
    </row>
    <row r="90" spans="2:9" x14ac:dyDescent="0.25">
      <c r="B90" s="13" t="s">
        <v>3</v>
      </c>
      <c r="C90" s="5">
        <v>42.82</v>
      </c>
      <c r="D90" s="10">
        <f t="shared" ref="D90:D96" si="12">C90*(100-C$97)/100</f>
        <v>36.825200000000002</v>
      </c>
      <c r="E90" s="62"/>
      <c r="F90" s="13" t="s">
        <v>5</v>
      </c>
      <c r="G90" s="5">
        <v>42.005000000000003</v>
      </c>
      <c r="H90" s="8">
        <f t="shared" ref="H90:H99" si="13">G90*(100-G$100)/100</f>
        <v>36.124300000000005</v>
      </c>
      <c r="I90" s="62"/>
    </row>
    <row r="91" spans="2:9" x14ac:dyDescent="0.25">
      <c r="B91" s="13" t="s">
        <v>4</v>
      </c>
      <c r="C91" s="5">
        <v>2.2519999999999998</v>
      </c>
      <c r="D91" s="10">
        <f t="shared" si="12"/>
        <v>1.9367199999999998</v>
      </c>
      <c r="E91" s="62"/>
      <c r="F91" s="13" t="s">
        <v>7</v>
      </c>
      <c r="G91" s="5">
        <v>4.2999999999999997E-2</v>
      </c>
      <c r="H91" s="8">
        <f t="shared" si="13"/>
        <v>3.6979999999999992E-2</v>
      </c>
      <c r="I91" s="62"/>
    </row>
    <row r="92" spans="2:9" x14ac:dyDescent="0.25">
      <c r="B92" s="13" t="s">
        <v>5</v>
      </c>
      <c r="C92" s="5">
        <v>38.979999999999997</v>
      </c>
      <c r="D92" s="10">
        <f t="shared" si="12"/>
        <v>33.522799999999997</v>
      </c>
      <c r="E92" s="62"/>
      <c r="F92" s="13" t="s">
        <v>4</v>
      </c>
      <c r="G92" s="5">
        <v>1.357</v>
      </c>
      <c r="H92" s="8">
        <f t="shared" si="13"/>
        <v>1.1670199999999999</v>
      </c>
      <c r="I92" s="62"/>
    </row>
    <row r="93" spans="2:9" x14ac:dyDescent="0.25">
      <c r="B93" s="13" t="s">
        <v>6</v>
      </c>
      <c r="C93" s="5">
        <v>0.77110000000000001</v>
      </c>
      <c r="D93" s="10">
        <f t="shared" si="12"/>
        <v>0.66314600000000001</v>
      </c>
      <c r="E93" s="62"/>
      <c r="F93" s="13" t="s">
        <v>10</v>
      </c>
      <c r="G93" s="5">
        <v>12.026999999999999</v>
      </c>
      <c r="H93" s="8">
        <f t="shared" si="13"/>
        <v>10.343219999999999</v>
      </c>
      <c r="I93" s="62"/>
    </row>
    <row r="94" spans="2:9" x14ac:dyDescent="0.25">
      <c r="B94" s="13" t="s">
        <v>8</v>
      </c>
      <c r="C94" s="5">
        <v>0.39040000000000002</v>
      </c>
      <c r="D94" s="10">
        <f t="shared" si="12"/>
        <v>0.33574400000000004</v>
      </c>
      <c r="E94" s="62"/>
      <c r="F94" s="13" t="s">
        <v>9</v>
      </c>
      <c r="G94" s="5">
        <v>0.161</v>
      </c>
      <c r="H94" s="8">
        <f t="shared" si="13"/>
        <v>0.13846</v>
      </c>
      <c r="I94" s="62"/>
    </row>
    <row r="95" spans="2:9" x14ac:dyDescent="0.25">
      <c r="B95" s="13" t="s">
        <v>10</v>
      </c>
      <c r="C95" s="5">
        <v>14.31</v>
      </c>
      <c r="D95" s="10">
        <f t="shared" si="12"/>
        <v>12.306600000000001</v>
      </c>
      <c r="F95" s="13" t="s">
        <v>3</v>
      </c>
      <c r="G95" s="5">
        <v>43.703000000000003</v>
      </c>
      <c r="H95" s="8">
        <f t="shared" si="13"/>
        <v>37.584580000000003</v>
      </c>
    </row>
    <row r="96" spans="2:9" x14ac:dyDescent="0.25">
      <c r="B96" s="13" t="s">
        <v>11</v>
      </c>
      <c r="C96" s="5">
        <v>0.47110000000000002</v>
      </c>
      <c r="D96" s="10">
        <f t="shared" si="12"/>
        <v>0.40514600000000001</v>
      </c>
      <c r="F96" s="13" t="s">
        <v>6</v>
      </c>
      <c r="G96" s="5">
        <v>0.77300000000000002</v>
      </c>
      <c r="H96" s="8">
        <f t="shared" si="13"/>
        <v>0.66478000000000004</v>
      </c>
    </row>
    <row r="97" spans="2:9" x14ac:dyDescent="0.25">
      <c r="B97" s="4" t="s">
        <v>12</v>
      </c>
      <c r="C97" s="5">
        <v>14</v>
      </c>
      <c r="D97" s="10"/>
      <c r="F97" s="13" t="s">
        <v>26</v>
      </c>
      <c r="G97" s="5">
        <v>-7.8E-2</v>
      </c>
      <c r="H97" s="8">
        <f t="shared" si="13"/>
        <v>-6.7080000000000001E-2</v>
      </c>
      <c r="I97" s="16"/>
    </row>
    <row r="98" spans="2:9" x14ac:dyDescent="0.25">
      <c r="F98" s="13" t="s">
        <v>13</v>
      </c>
      <c r="G98" s="5">
        <v>6.0000000000000001E-3</v>
      </c>
      <c r="H98" s="8">
        <f t="shared" si="13"/>
        <v>5.1600000000000005E-3</v>
      </c>
    </row>
    <row r="99" spans="2:9" x14ac:dyDescent="0.25">
      <c r="F99" s="13" t="s">
        <v>35</v>
      </c>
      <c r="G99" s="5">
        <v>5.0000000000000001E-3</v>
      </c>
      <c r="H99" s="8">
        <f t="shared" si="13"/>
        <v>4.3E-3</v>
      </c>
    </row>
    <row r="100" spans="2:9" x14ac:dyDescent="0.25">
      <c r="F100" s="4" t="s">
        <v>12</v>
      </c>
      <c r="G100" s="5">
        <v>14</v>
      </c>
      <c r="H100" s="13"/>
    </row>
    <row r="102" spans="2:9" x14ac:dyDescent="0.25">
      <c r="B102" s="117" t="s">
        <v>139</v>
      </c>
      <c r="C102" s="118"/>
      <c r="D102" s="119"/>
      <c r="F102" s="117" t="s">
        <v>285</v>
      </c>
      <c r="G102" s="118"/>
      <c r="H102" s="119"/>
    </row>
    <row r="103" spans="2:9" x14ac:dyDescent="0.25">
      <c r="B103" s="2" t="s">
        <v>0</v>
      </c>
      <c r="C103" s="3" t="s">
        <v>1</v>
      </c>
      <c r="D103" s="2" t="s">
        <v>2</v>
      </c>
      <c r="F103" s="2" t="s">
        <v>0</v>
      </c>
      <c r="G103" s="3" t="s">
        <v>1</v>
      </c>
      <c r="H103" s="2" t="s">
        <v>2</v>
      </c>
    </row>
    <row r="104" spans="2:9" x14ac:dyDescent="0.25">
      <c r="B104" s="13" t="s">
        <v>3</v>
      </c>
      <c r="C104" s="5">
        <v>43.04</v>
      </c>
      <c r="D104" s="10">
        <f t="shared" ref="D104:D113" si="14">C104*(100-C$114)/100</f>
        <v>36.584000000000003</v>
      </c>
      <c r="F104" s="13" t="s">
        <v>5</v>
      </c>
      <c r="G104" s="5">
        <v>41.448</v>
      </c>
      <c r="H104" s="8">
        <f>G104*(100-G$114)/100</f>
        <v>35.230800000000002</v>
      </c>
    </row>
    <row r="105" spans="2:9" x14ac:dyDescent="0.25">
      <c r="B105" s="13" t="s">
        <v>4</v>
      </c>
      <c r="C105" s="5">
        <v>2.1219999999999999</v>
      </c>
      <c r="D105" s="10">
        <f t="shared" si="14"/>
        <v>1.8037000000000001</v>
      </c>
      <c r="F105" s="13" t="s">
        <v>7</v>
      </c>
      <c r="G105" s="5">
        <v>0.10299999999999999</v>
      </c>
      <c r="H105" s="8">
        <f t="shared" ref="H105:H113" si="15">G105*(100-G$114)/100</f>
        <v>8.7549999999999989E-2</v>
      </c>
    </row>
    <row r="106" spans="2:9" x14ac:dyDescent="0.25">
      <c r="B106" s="13" t="s">
        <v>5</v>
      </c>
      <c r="C106" s="5">
        <v>38.43</v>
      </c>
      <c r="D106" s="10">
        <f t="shared" si="14"/>
        <v>32.665500000000002</v>
      </c>
      <c r="F106" s="13" t="s">
        <v>4</v>
      </c>
      <c r="G106" s="5">
        <v>1.2969999999999999</v>
      </c>
      <c r="H106" s="8">
        <f t="shared" si="15"/>
        <v>1.1024499999999999</v>
      </c>
    </row>
    <row r="107" spans="2:9" x14ac:dyDescent="0.25">
      <c r="B107" s="13" t="s">
        <v>13</v>
      </c>
      <c r="C107" s="5">
        <v>4.8180000000000001E-2</v>
      </c>
      <c r="D107" s="10">
        <f t="shared" si="14"/>
        <v>4.0952999999999996E-2</v>
      </c>
      <c r="F107" s="13" t="s">
        <v>10</v>
      </c>
      <c r="G107" s="5">
        <v>12.114000000000001</v>
      </c>
      <c r="H107" s="8">
        <f t="shared" si="15"/>
        <v>10.296900000000001</v>
      </c>
    </row>
    <row r="108" spans="2:9" x14ac:dyDescent="0.25">
      <c r="B108" s="13" t="s">
        <v>6</v>
      </c>
      <c r="C108" s="5">
        <v>0.66010000000000002</v>
      </c>
      <c r="D108" s="10">
        <f t="shared" si="14"/>
        <v>0.56108499999999994</v>
      </c>
      <c r="F108" s="13" t="s">
        <v>9</v>
      </c>
      <c r="G108" s="5">
        <v>0.17699999999999999</v>
      </c>
      <c r="H108" s="8">
        <f t="shared" si="15"/>
        <v>0.15045</v>
      </c>
    </row>
    <row r="109" spans="2:9" x14ac:dyDescent="0.25">
      <c r="B109" s="13" t="s">
        <v>7</v>
      </c>
      <c r="C109" s="5">
        <v>7.7689999999999995E-2</v>
      </c>
      <c r="D109" s="10">
        <f t="shared" si="14"/>
        <v>6.6036499999999998E-2</v>
      </c>
      <c r="F109" s="13" t="s">
        <v>3</v>
      </c>
      <c r="G109" s="5">
        <v>44.268999999999998</v>
      </c>
      <c r="H109" s="8">
        <f t="shared" si="15"/>
        <v>37.62865</v>
      </c>
    </row>
    <row r="110" spans="2:9" x14ac:dyDescent="0.25">
      <c r="B110" s="13" t="s">
        <v>8</v>
      </c>
      <c r="C110" s="5">
        <v>0.58109999999999995</v>
      </c>
      <c r="D110" s="10">
        <f t="shared" si="14"/>
        <v>0.49393499999999996</v>
      </c>
      <c r="F110" s="13" t="s">
        <v>6</v>
      </c>
      <c r="G110" s="5">
        <v>0.624</v>
      </c>
      <c r="H110" s="8">
        <f t="shared" si="15"/>
        <v>0.53039999999999998</v>
      </c>
    </row>
    <row r="111" spans="2:9" x14ac:dyDescent="0.25">
      <c r="B111" s="13" t="s">
        <v>9</v>
      </c>
      <c r="C111" s="5">
        <v>0.21279999999999999</v>
      </c>
      <c r="D111" s="10">
        <f t="shared" si="14"/>
        <v>0.18087999999999999</v>
      </c>
      <c r="F111" s="13" t="s">
        <v>26</v>
      </c>
      <c r="G111" s="5">
        <v>-7.0999999999999994E-2</v>
      </c>
      <c r="H111" s="8">
        <f t="shared" si="15"/>
        <v>-6.0349999999999994E-2</v>
      </c>
    </row>
    <row r="112" spans="2:9" x14ac:dyDescent="0.25">
      <c r="B112" s="13" t="s">
        <v>10</v>
      </c>
      <c r="C112" s="5">
        <v>14.41</v>
      </c>
      <c r="D112" s="10">
        <f t="shared" si="14"/>
        <v>12.2485</v>
      </c>
      <c r="F112" s="13" t="s">
        <v>13</v>
      </c>
      <c r="G112" s="5">
        <v>3.2000000000000001E-2</v>
      </c>
      <c r="H112" s="8">
        <f t="shared" si="15"/>
        <v>2.7200000000000002E-2</v>
      </c>
    </row>
    <row r="113" spans="2:9" x14ac:dyDescent="0.25">
      <c r="B113" s="13" t="s">
        <v>11</v>
      </c>
      <c r="C113" s="5">
        <v>0.41560000000000002</v>
      </c>
      <c r="D113" s="10">
        <f t="shared" si="14"/>
        <v>0.35326000000000002</v>
      </c>
      <c r="F113" s="13" t="s">
        <v>35</v>
      </c>
      <c r="G113" s="5">
        <v>8.0000000000000002E-3</v>
      </c>
      <c r="H113" s="8">
        <f t="shared" si="15"/>
        <v>6.8000000000000005E-3</v>
      </c>
    </row>
    <row r="114" spans="2:9" x14ac:dyDescent="0.25">
      <c r="B114" s="4" t="s">
        <v>12</v>
      </c>
      <c r="C114" s="5">
        <v>15</v>
      </c>
      <c r="D114" s="10"/>
      <c r="F114" s="4" t="s">
        <v>12</v>
      </c>
      <c r="G114" s="5">
        <v>15</v>
      </c>
      <c r="H114" s="13"/>
    </row>
    <row r="117" spans="2:9" x14ac:dyDescent="0.25">
      <c r="B117" s="117" t="s">
        <v>140</v>
      </c>
      <c r="C117" s="118"/>
      <c r="D117" s="119"/>
      <c r="F117" s="117" t="s">
        <v>290</v>
      </c>
      <c r="G117" s="118"/>
      <c r="H117" s="119"/>
    </row>
    <row r="118" spans="2:9" x14ac:dyDescent="0.25">
      <c r="B118" s="2" t="s">
        <v>0</v>
      </c>
      <c r="C118" s="3" t="s">
        <v>1</v>
      </c>
      <c r="D118" s="2" t="s">
        <v>2</v>
      </c>
      <c r="F118" s="2" t="s">
        <v>0</v>
      </c>
      <c r="G118" s="3" t="s">
        <v>1</v>
      </c>
      <c r="H118" s="2" t="s">
        <v>2</v>
      </c>
    </row>
    <row r="119" spans="2:9" x14ac:dyDescent="0.25">
      <c r="B119" s="13" t="s">
        <v>3</v>
      </c>
      <c r="C119" s="5">
        <v>44.89</v>
      </c>
      <c r="D119" s="10">
        <f t="shared" ref="D119:D126" si="16">C119*(100-C$127)/100</f>
        <v>38.156500000000001</v>
      </c>
      <c r="F119" s="13" t="s">
        <v>5</v>
      </c>
      <c r="G119" s="5">
        <v>40.656999999999996</v>
      </c>
      <c r="H119" s="10">
        <f>G119*(100-G$129)/100</f>
        <v>34.558450000000001</v>
      </c>
    </row>
    <row r="120" spans="2:9" x14ac:dyDescent="0.25">
      <c r="B120" s="13" t="s">
        <v>4</v>
      </c>
      <c r="C120" s="5">
        <v>1.7210000000000001</v>
      </c>
      <c r="D120" s="10">
        <f t="shared" si="16"/>
        <v>1.46285</v>
      </c>
      <c r="F120" s="13" t="s">
        <v>7</v>
      </c>
      <c r="G120" s="5">
        <v>2.8000000000000001E-2</v>
      </c>
      <c r="H120" s="10">
        <f t="shared" ref="H120:H128" si="17">G120*(100-G$129)/100</f>
        <v>2.3799999999999998E-2</v>
      </c>
    </row>
    <row r="121" spans="2:9" x14ac:dyDescent="0.25">
      <c r="B121" s="13" t="s">
        <v>5</v>
      </c>
      <c r="C121" s="5">
        <v>37.71</v>
      </c>
      <c r="D121" s="10">
        <f t="shared" si="16"/>
        <v>32.0535</v>
      </c>
      <c r="F121" s="13" t="s">
        <v>4</v>
      </c>
      <c r="G121" s="5">
        <v>0.78400000000000003</v>
      </c>
      <c r="H121" s="10">
        <f t="shared" si="17"/>
        <v>0.66639999999999999</v>
      </c>
    </row>
    <row r="122" spans="2:9" x14ac:dyDescent="0.25">
      <c r="B122" s="13" t="s">
        <v>6</v>
      </c>
      <c r="C122" s="5">
        <v>0.72499999999999998</v>
      </c>
      <c r="D122" s="10">
        <f t="shared" si="16"/>
        <v>0.61624999999999996</v>
      </c>
      <c r="F122" s="13" t="s">
        <v>10</v>
      </c>
      <c r="G122" s="5">
        <v>11.792999999999999</v>
      </c>
      <c r="H122" s="10">
        <f t="shared" si="17"/>
        <v>10.024049999999999</v>
      </c>
      <c r="I122" s="15"/>
    </row>
    <row r="123" spans="2:9" x14ac:dyDescent="0.25">
      <c r="B123" s="13" t="s">
        <v>8</v>
      </c>
      <c r="C123" s="5">
        <v>0.4819</v>
      </c>
      <c r="D123" s="10">
        <f t="shared" si="16"/>
        <v>0.40961500000000001</v>
      </c>
      <c r="F123" s="13" t="s">
        <v>9</v>
      </c>
      <c r="G123" s="5">
        <v>0.16900000000000001</v>
      </c>
      <c r="H123" s="10">
        <f t="shared" si="17"/>
        <v>0.14365</v>
      </c>
    </row>
    <row r="124" spans="2:9" x14ac:dyDescent="0.25">
      <c r="B124" s="13" t="s">
        <v>9</v>
      </c>
      <c r="C124" s="5">
        <v>0.18740000000000001</v>
      </c>
      <c r="D124" s="10">
        <f t="shared" si="16"/>
        <v>0.15929000000000001</v>
      </c>
      <c r="F124" s="13" t="s">
        <v>3</v>
      </c>
      <c r="G124" s="5">
        <v>45.941000000000003</v>
      </c>
      <c r="H124" s="10">
        <f t="shared" si="17"/>
        <v>39.049849999999999</v>
      </c>
    </row>
    <row r="125" spans="2:9" x14ac:dyDescent="0.25">
      <c r="B125" s="13" t="s">
        <v>10</v>
      </c>
      <c r="C125" s="5">
        <v>13.8</v>
      </c>
      <c r="D125" s="10">
        <f t="shared" si="16"/>
        <v>11.73</v>
      </c>
      <c r="F125" s="13" t="s">
        <v>6</v>
      </c>
      <c r="G125" s="5">
        <v>0.66700000000000004</v>
      </c>
      <c r="H125" s="10">
        <f t="shared" si="17"/>
        <v>0.56694999999999995</v>
      </c>
    </row>
    <row r="126" spans="2:9" x14ac:dyDescent="0.25">
      <c r="B126" s="13" t="s">
        <v>11</v>
      </c>
      <c r="C126" s="5">
        <v>0.48409999999999997</v>
      </c>
      <c r="D126" s="10">
        <f t="shared" si="16"/>
        <v>0.41148499999999999</v>
      </c>
      <c r="F126" s="13" t="s">
        <v>26</v>
      </c>
      <c r="G126" s="5">
        <v>-5.0999999999999997E-2</v>
      </c>
      <c r="H126" s="10">
        <f t="shared" si="17"/>
        <v>-4.335E-2</v>
      </c>
    </row>
    <row r="127" spans="2:9" x14ac:dyDescent="0.25">
      <c r="B127" s="4" t="s">
        <v>12</v>
      </c>
      <c r="C127" s="5">
        <v>15</v>
      </c>
      <c r="D127" s="10"/>
      <c r="F127" s="13" t="s">
        <v>13</v>
      </c>
      <c r="G127" s="5">
        <v>7.0000000000000001E-3</v>
      </c>
      <c r="H127" s="10">
        <f t="shared" si="17"/>
        <v>5.9499999999999996E-3</v>
      </c>
    </row>
    <row r="128" spans="2:9" x14ac:dyDescent="0.25">
      <c r="B128" s="29"/>
      <c r="C128" s="11"/>
      <c r="D128" s="20"/>
      <c r="F128" s="13" t="s">
        <v>35</v>
      </c>
      <c r="G128" s="5">
        <v>5.0000000000000001E-3</v>
      </c>
      <c r="H128" s="10">
        <f t="shared" si="17"/>
        <v>4.2500000000000003E-3</v>
      </c>
    </row>
    <row r="129" spans="2:8" x14ac:dyDescent="0.25">
      <c r="B129" s="29"/>
      <c r="C129" s="11"/>
      <c r="D129" s="20"/>
      <c r="F129" s="4" t="s">
        <v>12</v>
      </c>
      <c r="G129" s="5">
        <v>15</v>
      </c>
      <c r="H129" s="10"/>
    </row>
    <row r="132" spans="2:8" x14ac:dyDescent="0.25">
      <c r="B132" s="117" t="s">
        <v>310</v>
      </c>
      <c r="C132" s="118"/>
      <c r="D132" s="119"/>
      <c r="F132" s="117" t="s">
        <v>311</v>
      </c>
      <c r="G132" s="118"/>
      <c r="H132" s="119"/>
    </row>
    <row r="133" spans="2:8" x14ac:dyDescent="0.25">
      <c r="B133" s="2" t="s">
        <v>0</v>
      </c>
      <c r="C133" s="3" t="s">
        <v>1</v>
      </c>
      <c r="D133" s="2" t="s">
        <v>2</v>
      </c>
      <c r="F133" s="2" t="s">
        <v>0</v>
      </c>
      <c r="G133" s="3" t="s">
        <v>1</v>
      </c>
      <c r="H133" s="2" t="s">
        <v>2</v>
      </c>
    </row>
    <row r="134" spans="2:8" x14ac:dyDescent="0.25">
      <c r="B134" s="13" t="s">
        <v>3</v>
      </c>
      <c r="C134" s="5">
        <v>41.97</v>
      </c>
      <c r="D134" s="10">
        <f t="shared" ref="D134:D142" si="18">C134*(100-C$143)/100</f>
        <v>35.674499999999995</v>
      </c>
      <c r="F134" s="13" t="s">
        <v>5</v>
      </c>
      <c r="G134" s="5">
        <v>44.728999999999999</v>
      </c>
      <c r="H134" s="8">
        <f>G134*(100-G$144)/100</f>
        <v>38.019649999999999</v>
      </c>
    </row>
    <row r="135" spans="2:8" x14ac:dyDescent="0.25">
      <c r="B135" s="13" t="s">
        <v>4</v>
      </c>
      <c r="C135" s="5">
        <v>2.4630000000000001</v>
      </c>
      <c r="D135" s="10">
        <f t="shared" si="18"/>
        <v>2.09355</v>
      </c>
      <c r="F135" s="13" t="s">
        <v>7</v>
      </c>
      <c r="G135" s="5">
        <v>5.1999999999999998E-2</v>
      </c>
      <c r="H135" s="8">
        <f t="shared" ref="H135:H143" si="19">G135*(100-G$144)/100</f>
        <v>4.4199999999999996E-2</v>
      </c>
    </row>
    <row r="136" spans="2:8" x14ac:dyDescent="0.25">
      <c r="B136" s="13" t="s">
        <v>5</v>
      </c>
      <c r="C136" s="5">
        <v>38.81</v>
      </c>
      <c r="D136" s="10">
        <f t="shared" si="18"/>
        <v>32.988500000000002</v>
      </c>
      <c r="F136" s="13" t="s">
        <v>4</v>
      </c>
      <c r="G136" s="5">
        <v>1.542</v>
      </c>
      <c r="H136" s="8">
        <f t="shared" si="19"/>
        <v>1.3107</v>
      </c>
    </row>
    <row r="137" spans="2:8" x14ac:dyDescent="0.25">
      <c r="B137" s="13" t="s">
        <v>13</v>
      </c>
      <c r="C137" s="5">
        <v>3.9210000000000002E-2</v>
      </c>
      <c r="D137" s="10">
        <f t="shared" si="18"/>
        <v>3.3328500000000004E-2</v>
      </c>
      <c r="F137" s="13" t="s">
        <v>10</v>
      </c>
      <c r="G137" s="5">
        <v>8.4710000000000001</v>
      </c>
      <c r="H137" s="8">
        <f t="shared" si="19"/>
        <v>7.2003499999999994</v>
      </c>
    </row>
    <row r="138" spans="2:8" x14ac:dyDescent="0.25">
      <c r="B138" s="13" t="s">
        <v>6</v>
      </c>
      <c r="C138" s="5">
        <v>2.1629999999999998</v>
      </c>
      <c r="D138" s="10">
        <f t="shared" si="18"/>
        <v>1.8385499999999999</v>
      </c>
      <c r="F138" s="13" t="s">
        <v>9</v>
      </c>
      <c r="G138" s="5">
        <v>0.183</v>
      </c>
      <c r="H138" s="8">
        <f t="shared" si="19"/>
        <v>0.15554999999999999</v>
      </c>
    </row>
    <row r="139" spans="2:8" x14ac:dyDescent="0.25">
      <c r="B139" s="13" t="s">
        <v>8</v>
      </c>
      <c r="C139" s="5">
        <v>0.60960000000000003</v>
      </c>
      <c r="D139" s="10">
        <f t="shared" si="18"/>
        <v>0.51816000000000006</v>
      </c>
      <c r="F139" s="13" t="s">
        <v>3</v>
      </c>
      <c r="G139" s="5">
        <v>42.847999999999999</v>
      </c>
      <c r="H139" s="8">
        <f t="shared" si="19"/>
        <v>36.4208</v>
      </c>
    </row>
    <row r="140" spans="2:8" x14ac:dyDescent="0.25">
      <c r="B140" s="13" t="s">
        <v>9</v>
      </c>
      <c r="C140" s="5">
        <v>0.17899999999999999</v>
      </c>
      <c r="D140" s="10">
        <f t="shared" si="18"/>
        <v>0.15215000000000001</v>
      </c>
      <c r="F140" s="13" t="s">
        <v>6</v>
      </c>
      <c r="G140" s="5">
        <v>2.1019999999999999</v>
      </c>
      <c r="H140" s="8">
        <f t="shared" si="19"/>
        <v>1.7867</v>
      </c>
    </row>
    <row r="141" spans="2:8" x14ac:dyDescent="0.25">
      <c r="B141" s="13" t="s">
        <v>10</v>
      </c>
      <c r="C141" s="5">
        <v>13.38</v>
      </c>
      <c r="D141" s="10">
        <f t="shared" si="18"/>
        <v>11.372999999999999</v>
      </c>
      <c r="F141" s="13" t="s">
        <v>26</v>
      </c>
      <c r="G141" s="5">
        <v>3.2000000000000001E-2</v>
      </c>
      <c r="H141" s="8">
        <f t="shared" si="19"/>
        <v>2.7200000000000002E-2</v>
      </c>
    </row>
    <row r="142" spans="2:8" x14ac:dyDescent="0.25">
      <c r="B142" s="13" t="s">
        <v>11</v>
      </c>
      <c r="C142" s="5">
        <v>0.3866</v>
      </c>
      <c r="D142" s="10">
        <f t="shared" si="18"/>
        <v>0.32860999999999996</v>
      </c>
      <c r="F142" s="13" t="s">
        <v>13</v>
      </c>
      <c r="G142" s="5">
        <v>3.2000000000000001E-2</v>
      </c>
      <c r="H142" s="8">
        <f t="shared" si="19"/>
        <v>2.7200000000000002E-2</v>
      </c>
    </row>
    <row r="143" spans="2:8" x14ac:dyDescent="0.25">
      <c r="B143" s="4" t="s">
        <v>12</v>
      </c>
      <c r="C143" s="5">
        <v>15</v>
      </c>
      <c r="D143" s="10"/>
      <c r="F143" s="13" t="s">
        <v>35</v>
      </c>
      <c r="G143" s="5">
        <v>8.9999999999999993E-3</v>
      </c>
      <c r="H143" s="8">
        <f t="shared" si="19"/>
        <v>7.6499999999999988E-3</v>
      </c>
    </row>
    <row r="144" spans="2:8" x14ac:dyDescent="0.25">
      <c r="F144" s="4" t="s">
        <v>12</v>
      </c>
      <c r="G144" s="5">
        <v>15</v>
      </c>
      <c r="H144" s="10"/>
    </row>
    <row r="146" spans="2:8" x14ac:dyDescent="0.25">
      <c r="B146" s="117" t="s">
        <v>141</v>
      </c>
      <c r="C146" s="118"/>
      <c r="D146" s="119"/>
      <c r="F146" s="117" t="s">
        <v>291</v>
      </c>
      <c r="G146" s="118"/>
      <c r="H146" s="119"/>
    </row>
    <row r="147" spans="2:8" x14ac:dyDescent="0.25">
      <c r="B147" s="2" t="s">
        <v>0</v>
      </c>
      <c r="C147" s="3" t="s">
        <v>1</v>
      </c>
      <c r="D147" s="2" t="s">
        <v>2</v>
      </c>
      <c r="F147" s="2" t="s">
        <v>0</v>
      </c>
      <c r="G147" s="3" t="s">
        <v>1</v>
      </c>
      <c r="H147" s="2" t="s">
        <v>2</v>
      </c>
    </row>
    <row r="148" spans="2:8" x14ac:dyDescent="0.25">
      <c r="B148" s="13" t="s">
        <v>3</v>
      </c>
      <c r="C148" s="5">
        <v>41.82</v>
      </c>
      <c r="D148" s="10">
        <f t="shared" ref="D148:D156" si="20">C148*(100-C$157)/100</f>
        <v>35.965200000000003</v>
      </c>
      <c r="F148" s="13" t="s">
        <v>5</v>
      </c>
      <c r="G148" s="5">
        <v>41.686999999999998</v>
      </c>
      <c r="H148" s="10">
        <f>G148*(100-G$158)/100</f>
        <v>35.850819999999999</v>
      </c>
    </row>
    <row r="149" spans="2:8" x14ac:dyDescent="0.25">
      <c r="B149" s="13" t="s">
        <v>4</v>
      </c>
      <c r="C149" s="5">
        <v>2.6720000000000002</v>
      </c>
      <c r="D149" s="10">
        <f t="shared" si="20"/>
        <v>2.29792</v>
      </c>
      <c r="F149" s="13" t="s">
        <v>7</v>
      </c>
      <c r="G149" s="5">
        <v>4.5999999999999999E-2</v>
      </c>
      <c r="H149" s="10">
        <f t="shared" ref="H149:H157" si="21">G149*(100-G$158)/100</f>
        <v>3.9559999999999998E-2</v>
      </c>
    </row>
    <row r="150" spans="2:8" x14ac:dyDescent="0.25">
      <c r="B150" s="13" t="s">
        <v>5</v>
      </c>
      <c r="C150" s="5">
        <v>38.54</v>
      </c>
      <c r="D150" s="10">
        <f t="shared" si="20"/>
        <v>33.144399999999997</v>
      </c>
      <c r="F150" s="13" t="s">
        <v>4</v>
      </c>
      <c r="G150" s="5">
        <v>1.736</v>
      </c>
      <c r="H150" s="10">
        <f t="shared" si="21"/>
        <v>1.4929599999999998</v>
      </c>
    </row>
    <row r="151" spans="2:8" x14ac:dyDescent="0.25">
      <c r="B151" s="13" t="s">
        <v>13</v>
      </c>
      <c r="C151" s="5">
        <v>7.0099999999999996E-2</v>
      </c>
      <c r="D151" s="10">
        <f t="shared" si="20"/>
        <v>6.0285999999999999E-2</v>
      </c>
      <c r="F151" s="13" t="s">
        <v>10</v>
      </c>
      <c r="G151" s="5">
        <v>12.291</v>
      </c>
      <c r="H151" s="10">
        <f t="shared" si="21"/>
        <v>10.570260000000001</v>
      </c>
    </row>
    <row r="152" spans="2:8" x14ac:dyDescent="0.25">
      <c r="B152" s="13" t="s">
        <v>6</v>
      </c>
      <c r="C152" s="5">
        <v>1.33</v>
      </c>
      <c r="D152" s="10">
        <f t="shared" si="20"/>
        <v>1.1438000000000001</v>
      </c>
      <c r="F152" s="13" t="s">
        <v>9</v>
      </c>
      <c r="G152" s="5">
        <v>0.18</v>
      </c>
      <c r="H152" s="10">
        <f t="shared" si="21"/>
        <v>0.15479999999999999</v>
      </c>
    </row>
    <row r="153" spans="2:8" x14ac:dyDescent="0.25">
      <c r="B153" s="13" t="s">
        <v>8</v>
      </c>
      <c r="C153" s="5">
        <v>0.57489999999999997</v>
      </c>
      <c r="D153" s="10">
        <f t="shared" si="20"/>
        <v>0.49441399999999996</v>
      </c>
      <c r="F153" s="13" t="s">
        <v>3</v>
      </c>
      <c r="G153" s="5">
        <v>42.764000000000003</v>
      </c>
      <c r="H153" s="10">
        <f t="shared" si="21"/>
        <v>36.77704</v>
      </c>
    </row>
    <row r="154" spans="2:8" x14ac:dyDescent="0.25">
      <c r="B154" s="13" t="s">
        <v>9</v>
      </c>
      <c r="C154" s="5">
        <v>0.18640000000000001</v>
      </c>
      <c r="D154" s="10">
        <f t="shared" si="20"/>
        <v>0.160304</v>
      </c>
      <c r="F154" s="13" t="s">
        <v>6</v>
      </c>
      <c r="G154" s="5">
        <v>1.2889999999999999</v>
      </c>
      <c r="H154" s="10">
        <f t="shared" si="21"/>
        <v>1.1085400000000001</v>
      </c>
    </row>
    <row r="155" spans="2:8" x14ac:dyDescent="0.25">
      <c r="B155" s="13" t="s">
        <v>10</v>
      </c>
      <c r="C155" s="5">
        <v>14.49</v>
      </c>
      <c r="D155" s="10">
        <f t="shared" si="20"/>
        <v>12.461400000000001</v>
      </c>
      <c r="F155" s="13" t="s">
        <v>26</v>
      </c>
      <c r="G155" s="5">
        <v>-7.4999999999999997E-2</v>
      </c>
      <c r="H155" s="10">
        <f t="shared" si="21"/>
        <v>-6.4500000000000002E-2</v>
      </c>
    </row>
    <row r="156" spans="2:8" x14ac:dyDescent="0.25">
      <c r="B156" s="13" t="s">
        <v>11</v>
      </c>
      <c r="C156" s="5">
        <v>0.31730000000000003</v>
      </c>
      <c r="D156" s="10">
        <f t="shared" si="20"/>
        <v>0.27287800000000001</v>
      </c>
      <c r="F156" s="13" t="s">
        <v>13</v>
      </c>
      <c r="G156" s="5">
        <v>7.8E-2</v>
      </c>
      <c r="H156" s="10">
        <f t="shared" si="21"/>
        <v>6.7080000000000001E-2</v>
      </c>
    </row>
    <row r="157" spans="2:8" x14ac:dyDescent="0.25">
      <c r="B157" s="4" t="s">
        <v>12</v>
      </c>
      <c r="C157" s="5">
        <v>14</v>
      </c>
      <c r="D157" s="10"/>
      <c r="F157" s="13" t="s">
        <v>35</v>
      </c>
      <c r="G157" s="5">
        <v>6.0000000000000001E-3</v>
      </c>
      <c r="H157" s="10">
        <f t="shared" si="21"/>
        <v>5.1600000000000005E-3</v>
      </c>
    </row>
    <row r="158" spans="2:8" x14ac:dyDescent="0.25">
      <c r="F158" s="4" t="s">
        <v>12</v>
      </c>
      <c r="G158" s="5">
        <v>14</v>
      </c>
      <c r="H158" s="10"/>
    </row>
    <row r="160" spans="2:8" x14ac:dyDescent="0.25">
      <c r="B160" s="117" t="s">
        <v>142</v>
      </c>
      <c r="C160" s="118"/>
      <c r="D160" s="119"/>
      <c r="F160" s="117" t="s">
        <v>258</v>
      </c>
      <c r="G160" s="118"/>
      <c r="H160" s="119"/>
    </row>
    <row r="161" spans="2:8" x14ac:dyDescent="0.25">
      <c r="B161" s="2" t="s">
        <v>0</v>
      </c>
      <c r="C161" s="3" t="s">
        <v>1</v>
      </c>
      <c r="D161" s="2" t="s">
        <v>2</v>
      </c>
      <c r="F161" s="2" t="s">
        <v>0</v>
      </c>
      <c r="G161" s="3" t="s">
        <v>1</v>
      </c>
      <c r="H161" s="2" t="s">
        <v>2</v>
      </c>
    </row>
    <row r="162" spans="2:8" x14ac:dyDescent="0.25">
      <c r="B162" s="13" t="s">
        <v>3</v>
      </c>
      <c r="C162" s="5">
        <v>41.92</v>
      </c>
      <c r="D162" s="10">
        <f t="shared" ref="D162:D170" si="22">C162*(100-C$171)/100</f>
        <v>36.470399999999998</v>
      </c>
      <c r="F162" s="13" t="s">
        <v>5</v>
      </c>
      <c r="G162" s="5">
        <v>75.802999999999997</v>
      </c>
      <c r="H162" s="38">
        <f>G162*(100-G$172)/100</f>
        <v>65.948610000000002</v>
      </c>
    </row>
    <row r="163" spans="2:8" x14ac:dyDescent="0.25">
      <c r="B163" s="13" t="s">
        <v>4</v>
      </c>
      <c r="C163" s="5">
        <v>2.0259999999999998</v>
      </c>
      <c r="D163" s="10">
        <f t="shared" si="22"/>
        <v>1.7626199999999996</v>
      </c>
      <c r="F163" s="13" t="s">
        <v>7</v>
      </c>
      <c r="G163" s="5">
        <v>6.8000000000000005E-2</v>
      </c>
      <c r="H163" s="38">
        <f t="shared" ref="H163:H171" si="23">G163*(100-G$172)/100</f>
        <v>5.9160000000000004E-2</v>
      </c>
    </row>
    <row r="164" spans="2:8" x14ac:dyDescent="0.25">
      <c r="B164" s="13" t="s">
        <v>5</v>
      </c>
      <c r="C164" s="5">
        <v>41.29</v>
      </c>
      <c r="D164" s="10">
        <f t="shared" si="22"/>
        <v>35.9223</v>
      </c>
      <c r="F164" s="13" t="s">
        <v>4</v>
      </c>
      <c r="G164" s="5">
        <v>0.08</v>
      </c>
      <c r="H164" s="38">
        <f t="shared" si="23"/>
        <v>6.9599999999999995E-2</v>
      </c>
    </row>
    <row r="165" spans="2:8" x14ac:dyDescent="0.25">
      <c r="B165" s="13" t="s">
        <v>13</v>
      </c>
      <c r="C165" s="5">
        <v>2.8049999999999999E-2</v>
      </c>
      <c r="D165" s="10">
        <f t="shared" si="22"/>
        <v>2.4403500000000002E-2</v>
      </c>
      <c r="F165" s="13" t="s">
        <v>10</v>
      </c>
      <c r="G165" s="5">
        <v>20.449000000000002</v>
      </c>
      <c r="H165" s="38">
        <f t="shared" si="23"/>
        <v>17.79063</v>
      </c>
    </row>
    <row r="166" spans="2:8" x14ac:dyDescent="0.25">
      <c r="B166" s="13" t="s">
        <v>6</v>
      </c>
      <c r="C166" s="5">
        <v>1.821</v>
      </c>
      <c r="D166" s="10">
        <f t="shared" si="22"/>
        <v>1.5842699999999998</v>
      </c>
      <c r="F166" s="13" t="s">
        <v>9</v>
      </c>
      <c r="G166" s="5">
        <v>0.28599999999999998</v>
      </c>
      <c r="H166" s="38">
        <f t="shared" si="23"/>
        <v>0.24881999999999999</v>
      </c>
    </row>
    <row r="167" spans="2:8" x14ac:dyDescent="0.25">
      <c r="B167" s="13" t="s">
        <v>8</v>
      </c>
      <c r="C167" s="5">
        <v>0.43149999999999999</v>
      </c>
      <c r="D167" s="10">
        <f t="shared" si="22"/>
        <v>0.37540499999999999</v>
      </c>
      <c r="F167" s="13" t="s">
        <v>3</v>
      </c>
      <c r="G167" s="5">
        <v>0.32200000000000001</v>
      </c>
      <c r="H167" s="38">
        <f t="shared" si="23"/>
        <v>0.28014</v>
      </c>
    </row>
    <row r="168" spans="2:8" x14ac:dyDescent="0.25">
      <c r="B168" s="13" t="s">
        <v>9</v>
      </c>
      <c r="C168" s="5">
        <v>0.1469</v>
      </c>
      <c r="D168" s="10">
        <f t="shared" si="22"/>
        <v>0.127803</v>
      </c>
      <c r="F168" s="13" t="s">
        <v>6</v>
      </c>
      <c r="G168" s="5">
        <v>2.8260000000000001</v>
      </c>
      <c r="H168" s="38">
        <f t="shared" si="23"/>
        <v>2.4586199999999998</v>
      </c>
    </row>
    <row r="169" spans="2:8" x14ac:dyDescent="0.25">
      <c r="B169" s="13" t="s">
        <v>10</v>
      </c>
      <c r="C169" s="5">
        <v>11.85</v>
      </c>
      <c r="D169" s="10">
        <f t="shared" si="22"/>
        <v>10.3095</v>
      </c>
      <c r="F169" s="13" t="s">
        <v>26</v>
      </c>
      <c r="G169" s="5">
        <v>0.107</v>
      </c>
      <c r="H169" s="38">
        <f t="shared" si="23"/>
        <v>9.3089999999999992E-2</v>
      </c>
    </row>
    <row r="170" spans="2:8" x14ac:dyDescent="0.25">
      <c r="B170" s="13" t="s">
        <v>11</v>
      </c>
      <c r="C170" s="5">
        <v>0.48420000000000002</v>
      </c>
      <c r="D170" s="10">
        <f t="shared" si="22"/>
        <v>0.42125400000000002</v>
      </c>
      <c r="F170" s="13" t="s">
        <v>13</v>
      </c>
      <c r="G170" s="5">
        <v>5.3999999999999999E-2</v>
      </c>
      <c r="H170" s="38">
        <f t="shared" si="23"/>
        <v>4.6979999999999994E-2</v>
      </c>
    </row>
    <row r="171" spans="2:8" x14ac:dyDescent="0.25">
      <c r="B171" s="4" t="s">
        <v>12</v>
      </c>
      <c r="C171" s="5">
        <v>13</v>
      </c>
      <c r="D171" s="10"/>
      <c r="F171" s="13" t="s">
        <v>35</v>
      </c>
      <c r="G171" s="5">
        <v>5.0000000000000001E-3</v>
      </c>
      <c r="H171" s="38">
        <f t="shared" si="23"/>
        <v>4.3499999999999997E-3</v>
      </c>
    </row>
    <row r="172" spans="2:8" x14ac:dyDescent="0.25">
      <c r="F172" s="4" t="s">
        <v>12</v>
      </c>
      <c r="G172" s="5">
        <v>13</v>
      </c>
      <c r="H172" s="10"/>
    </row>
    <row r="174" spans="2:8" x14ac:dyDescent="0.25">
      <c r="B174" s="117" t="s">
        <v>144</v>
      </c>
      <c r="C174" s="118"/>
      <c r="D174" s="119"/>
      <c r="F174" s="117" t="s">
        <v>284</v>
      </c>
      <c r="G174" s="118"/>
      <c r="H174" s="119"/>
    </row>
    <row r="175" spans="2:8" x14ac:dyDescent="0.25">
      <c r="B175" s="2" t="s">
        <v>0</v>
      </c>
      <c r="C175" s="3" t="s">
        <v>1</v>
      </c>
      <c r="D175" s="2" t="s">
        <v>2</v>
      </c>
      <c r="F175" s="2" t="s">
        <v>0</v>
      </c>
      <c r="G175" s="3" t="s">
        <v>1</v>
      </c>
      <c r="H175" s="2" t="s">
        <v>2</v>
      </c>
    </row>
    <row r="176" spans="2:8" x14ac:dyDescent="0.25">
      <c r="B176" s="13" t="s">
        <v>3</v>
      </c>
      <c r="C176" s="5">
        <v>38.64</v>
      </c>
      <c r="D176" s="10">
        <f t="shared" ref="D176:D186" si="24">C176*(100-C$187)/100</f>
        <v>34.0032</v>
      </c>
      <c r="F176" s="13" t="s">
        <v>5</v>
      </c>
      <c r="G176" s="5">
        <v>45.204999999999998</v>
      </c>
      <c r="H176" s="8">
        <f>G176*(100-G$186)/100</f>
        <v>39.7804</v>
      </c>
    </row>
    <row r="177" spans="2:8" x14ac:dyDescent="0.25">
      <c r="B177" s="13" t="s">
        <v>4</v>
      </c>
      <c r="C177" s="5">
        <v>2.7709999999999999</v>
      </c>
      <c r="D177" s="10">
        <f t="shared" si="24"/>
        <v>2.4384799999999998</v>
      </c>
      <c r="F177" s="13" t="s">
        <v>7</v>
      </c>
      <c r="G177" s="5">
        <v>5.6000000000000001E-2</v>
      </c>
      <c r="H177" s="8">
        <f t="shared" ref="H177:H185" si="25">G177*(100-G$186)/100</f>
        <v>4.9279999999999997E-2</v>
      </c>
    </row>
    <row r="178" spans="2:8" x14ac:dyDescent="0.25">
      <c r="B178" s="13" t="s">
        <v>5</v>
      </c>
      <c r="C178" s="5">
        <v>42.31</v>
      </c>
      <c r="D178" s="10">
        <f t="shared" si="24"/>
        <v>37.232800000000005</v>
      </c>
      <c r="F178" s="13" t="s">
        <v>4</v>
      </c>
      <c r="G178" s="5">
        <v>1.877</v>
      </c>
      <c r="H178" s="8">
        <f t="shared" si="25"/>
        <v>1.6517599999999999</v>
      </c>
    </row>
    <row r="179" spans="2:8" x14ac:dyDescent="0.25">
      <c r="B179" s="13" t="s">
        <v>35</v>
      </c>
      <c r="C179" s="5">
        <v>1.515E-2</v>
      </c>
      <c r="D179" s="10">
        <f t="shared" si="24"/>
        <v>1.3332E-2</v>
      </c>
      <c r="F179" s="13" t="s">
        <v>10</v>
      </c>
      <c r="G179" s="5">
        <v>9.7929999999999993</v>
      </c>
      <c r="H179" s="8">
        <f t="shared" si="25"/>
        <v>8.6178399999999993</v>
      </c>
    </row>
    <row r="180" spans="2:8" x14ac:dyDescent="0.25">
      <c r="B180" s="13" t="s">
        <v>13</v>
      </c>
      <c r="C180" s="5">
        <v>8.2040000000000002E-2</v>
      </c>
      <c r="D180" s="10">
        <f t="shared" si="24"/>
        <v>7.2195200000000001E-2</v>
      </c>
      <c r="F180" s="13" t="s">
        <v>9</v>
      </c>
      <c r="G180" s="5">
        <v>0.13500000000000001</v>
      </c>
      <c r="H180" s="8">
        <f t="shared" si="25"/>
        <v>0.1188</v>
      </c>
    </row>
    <row r="181" spans="2:8" x14ac:dyDescent="0.25">
      <c r="B181" s="13" t="s">
        <v>6</v>
      </c>
      <c r="C181" s="5">
        <v>3.4489999999999998</v>
      </c>
      <c r="D181" s="10">
        <f t="shared" si="24"/>
        <v>3.03512</v>
      </c>
      <c r="F181" s="13" t="s">
        <v>3</v>
      </c>
      <c r="G181" s="5">
        <v>39.576000000000001</v>
      </c>
      <c r="H181" s="8">
        <f t="shared" si="25"/>
        <v>34.826880000000003</v>
      </c>
    </row>
    <row r="182" spans="2:8" x14ac:dyDescent="0.25">
      <c r="B182" s="13" t="s">
        <v>7</v>
      </c>
      <c r="C182" s="5">
        <v>6.2960000000000002E-2</v>
      </c>
      <c r="D182" s="10">
        <f t="shared" si="24"/>
        <v>5.5404800000000004E-2</v>
      </c>
      <c r="F182" s="13" t="s">
        <v>6</v>
      </c>
      <c r="G182" s="5">
        <v>3.2469999999999999</v>
      </c>
      <c r="H182" s="8">
        <f t="shared" si="25"/>
        <v>2.8573599999999999</v>
      </c>
    </row>
    <row r="183" spans="2:8" x14ac:dyDescent="0.25">
      <c r="B183" s="13" t="s">
        <v>8</v>
      </c>
      <c r="C183" s="5">
        <v>0.46100000000000002</v>
      </c>
      <c r="D183" s="10">
        <f t="shared" si="24"/>
        <v>0.40568000000000004</v>
      </c>
      <c r="F183" s="13" t="s">
        <v>26</v>
      </c>
      <c r="G183" s="5">
        <v>2.1999999999999999E-2</v>
      </c>
      <c r="H183" s="8">
        <f t="shared" si="25"/>
        <v>1.9359999999999999E-2</v>
      </c>
    </row>
    <row r="184" spans="2:8" x14ac:dyDescent="0.25">
      <c r="B184" s="13" t="s">
        <v>9</v>
      </c>
      <c r="C184" s="5">
        <v>0.14530000000000001</v>
      </c>
      <c r="D184" s="10">
        <f t="shared" si="24"/>
        <v>0.12786400000000001</v>
      </c>
      <c r="F184" s="13" t="s">
        <v>13</v>
      </c>
      <c r="G184" s="5">
        <v>8.3000000000000004E-2</v>
      </c>
      <c r="H184" s="8">
        <f t="shared" si="25"/>
        <v>7.3040000000000008E-2</v>
      </c>
    </row>
    <row r="185" spans="2:8" x14ac:dyDescent="0.25">
      <c r="B185" s="13" t="s">
        <v>10</v>
      </c>
      <c r="C185" s="5">
        <v>11.59</v>
      </c>
      <c r="D185" s="10">
        <f t="shared" si="24"/>
        <v>10.199199999999999</v>
      </c>
      <c r="F185" s="13" t="s">
        <v>35</v>
      </c>
      <c r="G185" s="5">
        <v>8.0000000000000002E-3</v>
      </c>
      <c r="H185" s="8">
        <f t="shared" si="25"/>
        <v>7.0399999999999994E-3</v>
      </c>
    </row>
    <row r="186" spans="2:8" x14ac:dyDescent="0.25">
      <c r="B186" s="13" t="s">
        <v>11</v>
      </c>
      <c r="C186" s="5">
        <v>0.47399999999999998</v>
      </c>
      <c r="D186" s="10">
        <f t="shared" si="24"/>
        <v>0.41711999999999994</v>
      </c>
      <c r="F186" s="39" t="s">
        <v>12</v>
      </c>
      <c r="G186" s="40">
        <v>12</v>
      </c>
      <c r="H186" s="13"/>
    </row>
    <row r="187" spans="2:8" x14ac:dyDescent="0.25">
      <c r="B187" s="4" t="s">
        <v>12</v>
      </c>
      <c r="C187" s="5">
        <v>12</v>
      </c>
      <c r="D187" s="10"/>
    </row>
    <row r="190" spans="2:8" x14ac:dyDescent="0.25">
      <c r="B190" s="117" t="s">
        <v>143</v>
      </c>
      <c r="C190" s="118"/>
      <c r="D190" s="119"/>
      <c r="F190" s="117" t="s">
        <v>292</v>
      </c>
      <c r="G190" s="118"/>
      <c r="H190" s="119"/>
    </row>
    <row r="191" spans="2:8" x14ac:dyDescent="0.25">
      <c r="B191" s="2" t="s">
        <v>0</v>
      </c>
      <c r="C191" s="3" t="s">
        <v>1</v>
      </c>
      <c r="D191" s="2" t="s">
        <v>2</v>
      </c>
      <c r="F191" s="2" t="s">
        <v>0</v>
      </c>
      <c r="G191" s="3" t="s">
        <v>1</v>
      </c>
      <c r="H191" s="2" t="s">
        <v>2</v>
      </c>
    </row>
    <row r="192" spans="2:8" x14ac:dyDescent="0.25">
      <c r="B192" s="13" t="s">
        <v>26</v>
      </c>
      <c r="C192" s="5">
        <v>0.1222</v>
      </c>
      <c r="D192" s="10">
        <f t="shared" ref="D192:D202" si="26">C192*(100-C$203)/ 100</f>
        <v>0.10631400000000001</v>
      </c>
      <c r="F192" s="13" t="s">
        <v>5</v>
      </c>
      <c r="G192" s="5">
        <v>45.597000000000001</v>
      </c>
      <c r="H192" s="8">
        <f>G192*(100-G$202)/100</f>
        <v>39.66939</v>
      </c>
    </row>
    <row r="193" spans="2:9" x14ac:dyDescent="0.25">
      <c r="B193" s="13" t="s">
        <v>3</v>
      </c>
      <c r="C193" s="5">
        <v>39.299999999999997</v>
      </c>
      <c r="D193" s="10">
        <f t="shared" si="26"/>
        <v>34.191000000000003</v>
      </c>
      <c r="F193" s="13" t="s">
        <v>7</v>
      </c>
      <c r="G193" s="5">
        <v>4.5999999999999999E-2</v>
      </c>
      <c r="H193" s="8">
        <f t="shared" ref="H193:H201" si="27">G193*(100-G$202)/100</f>
        <v>4.002E-2</v>
      </c>
    </row>
    <row r="194" spans="2:9" x14ac:dyDescent="0.25">
      <c r="B194" s="13" t="s">
        <v>4</v>
      </c>
      <c r="C194" s="5">
        <v>2.8540000000000001</v>
      </c>
      <c r="D194" s="10">
        <f t="shared" si="26"/>
        <v>2.48298</v>
      </c>
      <c r="F194" s="13" t="s">
        <v>4</v>
      </c>
      <c r="G194" s="5">
        <v>1.9059999999999999</v>
      </c>
      <c r="H194" s="8">
        <f t="shared" si="27"/>
        <v>1.65822</v>
      </c>
    </row>
    <row r="195" spans="2:9" x14ac:dyDescent="0.25">
      <c r="B195" s="13" t="s">
        <v>5</v>
      </c>
      <c r="C195" s="5">
        <v>42.29</v>
      </c>
      <c r="D195" s="10">
        <f t="shared" si="26"/>
        <v>36.792299999999997</v>
      </c>
      <c r="F195" s="13" t="s">
        <v>10</v>
      </c>
      <c r="G195" s="5">
        <v>9.5280000000000005</v>
      </c>
      <c r="H195" s="8">
        <f t="shared" si="27"/>
        <v>8.2893600000000003</v>
      </c>
    </row>
    <row r="196" spans="2:9" x14ac:dyDescent="0.25">
      <c r="B196" s="13" t="s">
        <v>13</v>
      </c>
      <c r="C196" s="5">
        <v>5.3260000000000002E-2</v>
      </c>
      <c r="D196" s="10">
        <f t="shared" si="26"/>
        <v>4.6336200000000008E-2</v>
      </c>
      <c r="F196" s="13" t="s">
        <v>9</v>
      </c>
      <c r="G196" s="5">
        <v>0.13900000000000001</v>
      </c>
      <c r="H196" s="8">
        <f t="shared" si="27"/>
        <v>0.12093000000000002</v>
      </c>
    </row>
    <row r="197" spans="2:9" x14ac:dyDescent="0.25">
      <c r="B197" s="13" t="s">
        <v>6</v>
      </c>
      <c r="C197" s="5">
        <v>2.58</v>
      </c>
      <c r="D197" s="10">
        <f t="shared" si="26"/>
        <v>2.2446000000000002</v>
      </c>
      <c r="F197" s="13" t="s">
        <v>3</v>
      </c>
      <c r="G197" s="5">
        <v>40.374000000000002</v>
      </c>
      <c r="H197" s="8">
        <f t="shared" si="27"/>
        <v>35.12538</v>
      </c>
    </row>
    <row r="198" spans="2:9" x14ac:dyDescent="0.25">
      <c r="B198" s="13" t="s">
        <v>7</v>
      </c>
      <c r="C198" s="5">
        <v>6.9309999999999997E-2</v>
      </c>
      <c r="D198" s="10">
        <f t="shared" si="26"/>
        <v>6.0299699999999998E-2</v>
      </c>
      <c r="F198" s="13" t="s">
        <v>6</v>
      </c>
      <c r="G198" s="5">
        <v>2.3690000000000002</v>
      </c>
      <c r="H198" s="8">
        <f t="shared" si="27"/>
        <v>2.0610300000000001</v>
      </c>
    </row>
    <row r="199" spans="2:9" x14ac:dyDescent="0.25">
      <c r="B199" s="13" t="s">
        <v>8</v>
      </c>
      <c r="C199" s="5">
        <v>0.46210000000000001</v>
      </c>
      <c r="D199" s="10">
        <f t="shared" si="26"/>
        <v>0.40202700000000002</v>
      </c>
      <c r="F199" s="13" t="s">
        <v>26</v>
      </c>
      <c r="G199" s="5">
        <v>-2.1999999999999999E-2</v>
      </c>
      <c r="H199" s="8">
        <f t="shared" si="27"/>
        <v>-1.9140000000000001E-2</v>
      </c>
    </row>
    <row r="200" spans="2:9" x14ac:dyDescent="0.25">
      <c r="B200" s="13" t="s">
        <v>9</v>
      </c>
      <c r="C200" s="5">
        <v>0.16270000000000001</v>
      </c>
      <c r="D200" s="10">
        <f t="shared" si="26"/>
        <v>0.14154900000000001</v>
      </c>
      <c r="F200" s="13" t="s">
        <v>13</v>
      </c>
      <c r="G200" s="5">
        <v>5.7000000000000002E-2</v>
      </c>
      <c r="H200" s="8">
        <f t="shared" si="27"/>
        <v>4.9590000000000002E-2</v>
      </c>
    </row>
    <row r="201" spans="2:9" x14ac:dyDescent="0.25">
      <c r="B201" s="13" t="s">
        <v>10</v>
      </c>
      <c r="C201" s="5">
        <v>11.59</v>
      </c>
      <c r="D201" s="10">
        <f t="shared" si="26"/>
        <v>10.083300000000001</v>
      </c>
      <c r="F201" s="13" t="s">
        <v>35</v>
      </c>
      <c r="G201" s="5">
        <v>6.0000000000000001E-3</v>
      </c>
      <c r="H201" s="8">
        <f t="shared" si="27"/>
        <v>5.2199999999999998E-3</v>
      </c>
      <c r="I201" s="16"/>
    </row>
    <row r="202" spans="2:9" x14ac:dyDescent="0.25">
      <c r="B202" s="13" t="s">
        <v>11</v>
      </c>
      <c r="C202" s="5">
        <v>0.50700000000000001</v>
      </c>
      <c r="D202" s="10">
        <f t="shared" si="26"/>
        <v>0.44109000000000004</v>
      </c>
      <c r="F202" s="4" t="s">
        <v>12</v>
      </c>
      <c r="G202" s="5">
        <v>13</v>
      </c>
      <c r="H202" s="13"/>
    </row>
    <row r="203" spans="2:9" x14ac:dyDescent="0.25">
      <c r="B203" s="4" t="s">
        <v>12</v>
      </c>
      <c r="C203" s="5">
        <v>13</v>
      </c>
      <c r="D203" s="10"/>
    </row>
    <row r="206" spans="2:9" x14ac:dyDescent="0.25">
      <c r="B206" s="117" t="s">
        <v>145</v>
      </c>
      <c r="C206" s="118"/>
      <c r="D206" s="119"/>
      <c r="F206" s="120" t="s">
        <v>283</v>
      </c>
      <c r="G206" s="120"/>
      <c r="H206" s="120"/>
    </row>
    <row r="207" spans="2:9" x14ac:dyDescent="0.25">
      <c r="B207" s="2" t="s">
        <v>0</v>
      </c>
      <c r="C207" s="3" t="s">
        <v>1</v>
      </c>
      <c r="D207" s="2" t="s">
        <v>2</v>
      </c>
      <c r="F207" s="2" t="s">
        <v>0</v>
      </c>
      <c r="G207" s="3" t="s">
        <v>1</v>
      </c>
      <c r="H207" s="2" t="s">
        <v>2</v>
      </c>
    </row>
    <row r="208" spans="2:9" x14ac:dyDescent="0.25">
      <c r="B208" s="13" t="s">
        <v>3</v>
      </c>
      <c r="C208" s="5">
        <v>42.77</v>
      </c>
      <c r="D208" s="10">
        <f t="shared" ref="D208:D215" si="28">C208*(100-C$216)/100</f>
        <v>36.782200000000003</v>
      </c>
      <c r="F208" s="13" t="s">
        <v>5</v>
      </c>
      <c r="G208" s="5">
        <v>44.826999999999998</v>
      </c>
      <c r="H208" s="38">
        <f t="shared" ref="H208:H217" si="29">G208*(100-G$218)/100</f>
        <v>38.551220000000001</v>
      </c>
    </row>
    <row r="209" spans="2:8" x14ac:dyDescent="0.25">
      <c r="B209" s="13" t="s">
        <v>4</v>
      </c>
      <c r="C209" s="5">
        <v>1.93</v>
      </c>
      <c r="D209" s="10">
        <f t="shared" si="28"/>
        <v>1.6597999999999999</v>
      </c>
      <c r="F209" s="13" t="s">
        <v>7</v>
      </c>
      <c r="G209" s="5">
        <v>2.9000000000000001E-2</v>
      </c>
      <c r="H209" s="38">
        <f t="shared" si="29"/>
        <v>2.4940000000000004E-2</v>
      </c>
    </row>
    <row r="210" spans="2:8" x14ac:dyDescent="0.25">
      <c r="B210" s="13" t="s">
        <v>5</v>
      </c>
      <c r="C210" s="5">
        <v>42.13</v>
      </c>
      <c r="D210" s="10">
        <f t="shared" si="28"/>
        <v>36.2318</v>
      </c>
      <c r="F210" s="13" t="s">
        <v>4</v>
      </c>
      <c r="G210" s="5">
        <v>1.121</v>
      </c>
      <c r="H210" s="38">
        <f t="shared" si="29"/>
        <v>0.96406000000000003</v>
      </c>
    </row>
    <row r="211" spans="2:8" x14ac:dyDescent="0.25">
      <c r="B211" s="13" t="s">
        <v>6</v>
      </c>
      <c r="C211" s="5">
        <v>0.60170000000000001</v>
      </c>
      <c r="D211" s="10">
        <f t="shared" si="28"/>
        <v>0.51746199999999998</v>
      </c>
      <c r="F211" s="13" t="s">
        <v>10</v>
      </c>
      <c r="G211" s="5">
        <v>9.6219999999999999</v>
      </c>
      <c r="H211" s="38">
        <f t="shared" si="29"/>
        <v>8.2749199999999998</v>
      </c>
    </row>
    <row r="212" spans="2:8" x14ac:dyDescent="0.25">
      <c r="B212" s="13" t="s">
        <v>8</v>
      </c>
      <c r="C212" s="5">
        <v>0.35010000000000002</v>
      </c>
      <c r="D212" s="10">
        <f t="shared" si="28"/>
        <v>0.30108600000000002</v>
      </c>
      <c r="F212" s="13" t="s">
        <v>9</v>
      </c>
      <c r="G212" s="5">
        <v>0.128</v>
      </c>
      <c r="H212" s="38">
        <f t="shared" si="29"/>
        <v>0.11008000000000001</v>
      </c>
    </row>
    <row r="213" spans="2:8" x14ac:dyDescent="0.25">
      <c r="B213" s="13" t="s">
        <v>9</v>
      </c>
      <c r="C213" s="5">
        <v>0.13930000000000001</v>
      </c>
      <c r="D213" s="10">
        <f t="shared" si="28"/>
        <v>0.11979800000000002</v>
      </c>
      <c r="F213" s="13" t="s">
        <v>3</v>
      </c>
      <c r="G213" s="5">
        <v>43.731000000000002</v>
      </c>
      <c r="H213" s="38">
        <f t="shared" si="29"/>
        <v>37.60866</v>
      </c>
    </row>
    <row r="214" spans="2:8" x14ac:dyDescent="0.25">
      <c r="B214" s="13" t="s">
        <v>10</v>
      </c>
      <c r="C214" s="5">
        <v>11.59</v>
      </c>
      <c r="D214" s="10">
        <f t="shared" si="28"/>
        <v>9.9673999999999996</v>
      </c>
      <c r="F214" s="13" t="s">
        <v>6</v>
      </c>
      <c r="G214" s="5">
        <v>0.58299999999999996</v>
      </c>
      <c r="H214" s="38">
        <f t="shared" si="29"/>
        <v>0.50137999999999994</v>
      </c>
    </row>
    <row r="215" spans="2:8" x14ac:dyDescent="0.25">
      <c r="B215" s="13" t="s">
        <v>11</v>
      </c>
      <c r="C215" s="5">
        <v>0.4884</v>
      </c>
      <c r="D215" s="10">
        <f t="shared" si="28"/>
        <v>0.42002400000000001</v>
      </c>
      <c r="F215" s="13" t="s">
        <v>26</v>
      </c>
      <c r="G215" s="5">
        <v>-7.0999999999999994E-2</v>
      </c>
      <c r="H215" s="38">
        <f t="shared" si="29"/>
        <v>-6.1059999999999996E-2</v>
      </c>
    </row>
    <row r="216" spans="2:8" x14ac:dyDescent="0.25">
      <c r="B216" s="4" t="s">
        <v>12</v>
      </c>
      <c r="C216" s="5">
        <v>14</v>
      </c>
      <c r="D216" s="10"/>
      <c r="F216" s="13" t="s">
        <v>13</v>
      </c>
      <c r="G216" s="5">
        <v>2.5999999999999999E-2</v>
      </c>
      <c r="H216" s="38">
        <f t="shared" si="29"/>
        <v>2.2359999999999998E-2</v>
      </c>
    </row>
    <row r="217" spans="2:8" x14ac:dyDescent="0.25">
      <c r="F217" s="13" t="s">
        <v>35</v>
      </c>
      <c r="G217" s="5">
        <v>5.0000000000000001E-3</v>
      </c>
      <c r="H217" s="38">
        <f t="shared" si="29"/>
        <v>4.3E-3</v>
      </c>
    </row>
    <row r="218" spans="2:8" x14ac:dyDescent="0.25">
      <c r="F218" s="4" t="s">
        <v>12</v>
      </c>
      <c r="G218" s="5">
        <v>14</v>
      </c>
      <c r="H218" s="32"/>
    </row>
    <row r="220" spans="2:8" x14ac:dyDescent="0.25">
      <c r="B220" s="117" t="s">
        <v>146</v>
      </c>
      <c r="C220" s="118"/>
      <c r="D220" s="119"/>
      <c r="F220" s="117" t="s">
        <v>255</v>
      </c>
      <c r="G220" s="118"/>
      <c r="H220" s="119"/>
    </row>
    <row r="221" spans="2:8" x14ac:dyDescent="0.25">
      <c r="B221" s="2" t="s">
        <v>0</v>
      </c>
      <c r="C221" s="3" t="s">
        <v>1</v>
      </c>
      <c r="D221" s="2" t="s">
        <v>2</v>
      </c>
      <c r="F221" s="2" t="s">
        <v>0</v>
      </c>
      <c r="G221" s="3" t="s">
        <v>1</v>
      </c>
      <c r="H221" s="2" t="s">
        <v>2</v>
      </c>
    </row>
    <row r="222" spans="2:8" x14ac:dyDescent="0.25">
      <c r="B222" s="13" t="s">
        <v>3</v>
      </c>
      <c r="C222" s="5">
        <v>42.52</v>
      </c>
      <c r="D222" s="10">
        <f t="shared" ref="D222:D229" si="30">C222*(100-C$230)/100</f>
        <v>36.992400000000004</v>
      </c>
      <c r="F222" s="13" t="s">
        <v>5</v>
      </c>
      <c r="G222" s="5">
        <v>74.384</v>
      </c>
      <c r="H222" s="8">
        <f t="shared" ref="H222:H231" si="31">G222*(100-G$232)/100</f>
        <v>64.71408000000001</v>
      </c>
    </row>
    <row r="223" spans="2:8" x14ac:dyDescent="0.25">
      <c r="B223" s="13" t="s">
        <v>4</v>
      </c>
      <c r="C223" s="5">
        <v>1.91</v>
      </c>
      <c r="D223" s="10">
        <f t="shared" si="30"/>
        <v>1.6617</v>
      </c>
      <c r="F223" s="13" t="s">
        <v>7</v>
      </c>
      <c r="G223" s="5">
        <v>5.7000000000000002E-2</v>
      </c>
      <c r="H223" s="8">
        <f t="shared" si="31"/>
        <v>4.9590000000000002E-2</v>
      </c>
    </row>
    <row r="224" spans="2:8" x14ac:dyDescent="0.25">
      <c r="B224" s="13" t="s">
        <v>5</v>
      </c>
      <c r="C224" s="5">
        <v>41.12</v>
      </c>
      <c r="D224" s="10">
        <f t="shared" si="30"/>
        <v>35.774399999999993</v>
      </c>
      <c r="F224" s="13" t="s">
        <v>4</v>
      </c>
      <c r="G224" s="5">
        <v>1.762</v>
      </c>
      <c r="H224" s="8">
        <f t="shared" si="31"/>
        <v>1.5329400000000002</v>
      </c>
    </row>
    <row r="225" spans="2:8" x14ac:dyDescent="0.25">
      <c r="B225" s="13" t="s">
        <v>6</v>
      </c>
      <c r="C225" s="5">
        <v>0.7329</v>
      </c>
      <c r="D225" s="10">
        <f t="shared" si="30"/>
        <v>0.63762299999999994</v>
      </c>
      <c r="F225" s="13" t="s">
        <v>10</v>
      </c>
      <c r="G225" s="5">
        <v>20.344000000000001</v>
      </c>
      <c r="H225" s="8">
        <f t="shared" si="31"/>
        <v>17.699280000000002</v>
      </c>
    </row>
    <row r="226" spans="2:8" x14ac:dyDescent="0.25">
      <c r="B226" s="13" t="s">
        <v>8</v>
      </c>
      <c r="C226" s="5">
        <v>0.55559999999999998</v>
      </c>
      <c r="D226" s="10">
        <f t="shared" si="30"/>
        <v>0.48337199999999997</v>
      </c>
      <c r="F226" s="13" t="s">
        <v>9</v>
      </c>
      <c r="G226" s="5">
        <v>0.28899999999999998</v>
      </c>
      <c r="H226" s="8">
        <f t="shared" si="31"/>
        <v>0.25142999999999999</v>
      </c>
    </row>
    <row r="227" spans="2:8" x14ac:dyDescent="0.25">
      <c r="B227" s="13" t="s">
        <v>9</v>
      </c>
      <c r="C227" s="5">
        <v>0.14410000000000001</v>
      </c>
      <c r="D227" s="10">
        <f t="shared" si="30"/>
        <v>0.12536700000000001</v>
      </c>
      <c r="F227" s="13" t="s">
        <v>3</v>
      </c>
      <c r="G227" s="5">
        <v>1.9570000000000001</v>
      </c>
      <c r="H227" s="8">
        <f t="shared" si="31"/>
        <v>1.70259</v>
      </c>
    </row>
    <row r="228" spans="2:8" x14ac:dyDescent="0.25">
      <c r="B228" s="13" t="s">
        <v>10</v>
      </c>
      <c r="C228" s="5">
        <v>12.53</v>
      </c>
      <c r="D228" s="10">
        <f t="shared" si="30"/>
        <v>10.9011</v>
      </c>
      <c r="F228" s="13" t="s">
        <v>6</v>
      </c>
      <c r="G228" s="5">
        <v>1.1830000000000001</v>
      </c>
      <c r="H228" s="8">
        <f t="shared" si="31"/>
        <v>1.02921</v>
      </c>
    </row>
    <row r="229" spans="2:8" x14ac:dyDescent="0.25">
      <c r="B229" s="13" t="s">
        <v>11</v>
      </c>
      <c r="C229" s="5">
        <v>0.48220000000000002</v>
      </c>
      <c r="D229" s="10">
        <f t="shared" si="30"/>
        <v>0.419514</v>
      </c>
      <c r="F229" s="13" t="s">
        <v>26</v>
      </c>
      <c r="G229" s="5">
        <v>-1.2E-2</v>
      </c>
      <c r="H229" s="8">
        <f t="shared" si="31"/>
        <v>-1.044E-2</v>
      </c>
    </row>
    <row r="230" spans="2:8" x14ac:dyDescent="0.25">
      <c r="B230" s="4" t="s">
        <v>12</v>
      </c>
      <c r="C230" s="5">
        <v>13</v>
      </c>
      <c r="D230" s="10"/>
      <c r="F230" s="13" t="s">
        <v>13</v>
      </c>
      <c r="G230" s="5">
        <v>3.1E-2</v>
      </c>
      <c r="H230" s="8">
        <f t="shared" si="31"/>
        <v>2.6970000000000001E-2</v>
      </c>
    </row>
    <row r="231" spans="2:8" x14ac:dyDescent="0.25">
      <c r="F231" s="13" t="s">
        <v>35</v>
      </c>
      <c r="G231" s="5">
        <v>6.0000000000000001E-3</v>
      </c>
      <c r="H231" s="8">
        <f t="shared" si="31"/>
        <v>5.2199999999999998E-3</v>
      </c>
    </row>
    <row r="232" spans="2:8" x14ac:dyDescent="0.25">
      <c r="F232" s="4" t="s">
        <v>12</v>
      </c>
      <c r="G232" s="5">
        <v>13</v>
      </c>
      <c r="H232" s="10"/>
    </row>
    <row r="234" spans="2:8" x14ac:dyDescent="0.25">
      <c r="B234" s="117" t="s">
        <v>147</v>
      </c>
      <c r="C234" s="118"/>
      <c r="D234" s="119"/>
      <c r="F234" s="117" t="s">
        <v>282</v>
      </c>
      <c r="G234" s="118"/>
      <c r="H234" s="119"/>
    </row>
    <row r="235" spans="2:8" x14ac:dyDescent="0.25">
      <c r="B235" s="2" t="s">
        <v>0</v>
      </c>
      <c r="C235" s="3" t="s">
        <v>1</v>
      </c>
      <c r="D235" s="2" t="s">
        <v>2</v>
      </c>
      <c r="F235" s="2" t="s">
        <v>0</v>
      </c>
      <c r="G235" s="3" t="s">
        <v>1</v>
      </c>
      <c r="H235" s="2" t="s">
        <v>2</v>
      </c>
    </row>
    <row r="236" spans="2:8" x14ac:dyDescent="0.25">
      <c r="B236" s="13" t="s">
        <v>3</v>
      </c>
      <c r="C236" s="5">
        <v>40.47</v>
      </c>
      <c r="D236" s="10">
        <f t="shared" ref="D236:D246" si="32">C236*(100-C$246)/100</f>
        <v>35.2089</v>
      </c>
      <c r="F236" s="13" t="s">
        <v>5</v>
      </c>
      <c r="G236" s="5">
        <v>43.485999999999997</v>
      </c>
      <c r="H236" s="38">
        <f>G236*(100-G$246)/100</f>
        <v>37.832819999999998</v>
      </c>
    </row>
    <row r="237" spans="2:8" x14ac:dyDescent="0.25">
      <c r="B237" s="13" t="s">
        <v>4</v>
      </c>
      <c r="C237" s="5">
        <v>3.3140000000000001</v>
      </c>
      <c r="D237" s="10">
        <f t="shared" si="32"/>
        <v>2.8831799999999999</v>
      </c>
      <c r="F237" s="13" t="s">
        <v>7</v>
      </c>
      <c r="G237" s="5">
        <v>6.8000000000000005E-2</v>
      </c>
      <c r="H237" s="38">
        <f t="shared" ref="H237:H245" si="33">G237*(100-G$246)/100</f>
        <v>5.9160000000000004E-2</v>
      </c>
    </row>
    <row r="238" spans="2:8" x14ac:dyDescent="0.25">
      <c r="B238" s="13" t="s">
        <v>5</v>
      </c>
      <c r="C238" s="5">
        <v>40.729999999999997</v>
      </c>
      <c r="D238" s="10">
        <f t="shared" si="32"/>
        <v>35.435099999999998</v>
      </c>
      <c r="F238" s="13" t="s">
        <v>4</v>
      </c>
      <c r="G238" s="5">
        <v>2.4180000000000001</v>
      </c>
      <c r="H238" s="38">
        <f t="shared" si="33"/>
        <v>2.1036600000000001</v>
      </c>
    </row>
    <row r="239" spans="2:8" x14ac:dyDescent="0.25">
      <c r="B239" s="13" t="s">
        <v>13</v>
      </c>
      <c r="C239" s="5">
        <v>3.1379999999999998E-2</v>
      </c>
      <c r="D239" s="10">
        <f t="shared" si="32"/>
        <v>2.7300599999999998E-2</v>
      </c>
      <c r="F239" s="13" t="s">
        <v>10</v>
      </c>
      <c r="G239" s="5">
        <v>10.823</v>
      </c>
      <c r="H239" s="38">
        <f t="shared" si="33"/>
        <v>9.41601</v>
      </c>
    </row>
    <row r="240" spans="2:8" x14ac:dyDescent="0.25">
      <c r="B240" s="13" t="s">
        <v>6</v>
      </c>
      <c r="C240" s="5">
        <v>1.591</v>
      </c>
      <c r="D240" s="10">
        <f t="shared" si="32"/>
        <v>1.3841700000000001</v>
      </c>
      <c r="F240" s="13" t="s">
        <v>9</v>
      </c>
      <c r="G240" s="5">
        <v>0.15</v>
      </c>
      <c r="H240" s="38">
        <f t="shared" si="33"/>
        <v>0.13049999999999998</v>
      </c>
    </row>
    <row r="241" spans="2:9" x14ac:dyDescent="0.25">
      <c r="B241" s="13" t="s">
        <v>7</v>
      </c>
      <c r="C241" s="5">
        <v>8.0790000000000001E-2</v>
      </c>
      <c r="D241" s="10">
        <f t="shared" si="32"/>
        <v>7.0287299999999997E-2</v>
      </c>
      <c r="F241" s="13" t="s">
        <v>3</v>
      </c>
      <c r="G241" s="5">
        <v>41.534999999999997</v>
      </c>
      <c r="H241" s="38">
        <f t="shared" si="33"/>
        <v>36.135449999999999</v>
      </c>
      <c r="I241" s="15"/>
    </row>
    <row r="242" spans="2:9" x14ac:dyDescent="0.25">
      <c r="B242" s="13" t="s">
        <v>8</v>
      </c>
      <c r="C242" s="5">
        <v>0.52659999999999996</v>
      </c>
      <c r="D242" s="10">
        <f t="shared" si="32"/>
        <v>0.45814199999999999</v>
      </c>
      <c r="F242" s="13" t="s">
        <v>6</v>
      </c>
      <c r="G242" s="5">
        <v>1.554</v>
      </c>
      <c r="H242" s="38">
        <f t="shared" si="33"/>
        <v>1.3519800000000002</v>
      </c>
    </row>
    <row r="243" spans="2:9" x14ac:dyDescent="0.25">
      <c r="B243" s="13" t="s">
        <v>9</v>
      </c>
      <c r="C243" s="5">
        <v>0.15379999999999999</v>
      </c>
      <c r="D243" s="10">
        <f t="shared" si="32"/>
        <v>0.13380599999999998</v>
      </c>
      <c r="F243" s="13" t="s">
        <v>26</v>
      </c>
      <c r="G243" s="5">
        <v>-7.0000000000000007E-2</v>
      </c>
      <c r="H243" s="38">
        <f t="shared" si="33"/>
        <v>-6.090000000000001E-2</v>
      </c>
    </row>
    <row r="244" spans="2:9" x14ac:dyDescent="0.25">
      <c r="B244" s="13" t="s">
        <v>10</v>
      </c>
      <c r="C244" s="5">
        <v>12.68</v>
      </c>
      <c r="D244" s="10">
        <f t="shared" si="32"/>
        <v>11.031600000000001</v>
      </c>
      <c r="F244" s="13" t="s">
        <v>13</v>
      </c>
      <c r="G244" s="5">
        <v>0.03</v>
      </c>
      <c r="H244" s="38">
        <f t="shared" si="33"/>
        <v>2.6099999999999998E-2</v>
      </c>
    </row>
    <row r="245" spans="2:9" x14ac:dyDescent="0.25">
      <c r="B245" s="13" t="s">
        <v>11</v>
      </c>
      <c r="C245" s="5">
        <v>0.42259999999999998</v>
      </c>
      <c r="D245" s="10">
        <f t="shared" si="32"/>
        <v>0.36766199999999999</v>
      </c>
      <c r="F245" s="13" t="s">
        <v>35</v>
      </c>
      <c r="G245" s="5">
        <v>5.0000000000000001E-3</v>
      </c>
      <c r="H245" s="38">
        <f t="shared" si="33"/>
        <v>4.3499999999999997E-3</v>
      </c>
    </row>
    <row r="246" spans="2:9" x14ac:dyDescent="0.25">
      <c r="B246" s="4" t="s">
        <v>12</v>
      </c>
      <c r="C246" s="5">
        <v>13</v>
      </c>
      <c r="D246" s="10">
        <f t="shared" si="32"/>
        <v>11.31</v>
      </c>
      <c r="F246" s="4" t="s">
        <v>12</v>
      </c>
      <c r="G246" s="5">
        <v>13</v>
      </c>
      <c r="H246" s="10"/>
    </row>
    <row r="249" spans="2:9" x14ac:dyDescent="0.25">
      <c r="B249" s="117" t="s">
        <v>313</v>
      </c>
      <c r="C249" s="118"/>
      <c r="D249" s="119"/>
      <c r="F249" s="117" t="s">
        <v>312</v>
      </c>
      <c r="G249" s="118"/>
      <c r="H249" s="119"/>
    </row>
    <row r="250" spans="2:9" x14ac:dyDescent="0.25">
      <c r="B250" s="2" t="s">
        <v>0</v>
      </c>
      <c r="C250" s="3" t="s">
        <v>1</v>
      </c>
      <c r="D250" s="2" t="s">
        <v>2</v>
      </c>
      <c r="F250" s="2" t="s">
        <v>0</v>
      </c>
      <c r="G250" s="3" t="s">
        <v>1</v>
      </c>
      <c r="H250" s="2" t="s">
        <v>2</v>
      </c>
    </row>
    <row r="251" spans="2:9" x14ac:dyDescent="0.25">
      <c r="B251" s="13" t="s">
        <v>3</v>
      </c>
      <c r="C251" s="5">
        <v>40.6</v>
      </c>
      <c r="D251" s="10">
        <f t="shared" ref="D251:D258" si="34">C251*(100-C$259)/100</f>
        <v>35.322000000000003</v>
      </c>
      <c r="F251" s="13" t="s">
        <v>5</v>
      </c>
      <c r="G251" s="5">
        <v>44.59</v>
      </c>
      <c r="H251" s="8">
        <f>G251*(100-G$261)/100</f>
        <v>38.793300000000002</v>
      </c>
    </row>
    <row r="252" spans="2:9" x14ac:dyDescent="0.25">
      <c r="B252" s="13" t="s">
        <v>4</v>
      </c>
      <c r="C252" s="5">
        <v>3.266</v>
      </c>
      <c r="D252" s="10">
        <f t="shared" si="34"/>
        <v>2.8414199999999998</v>
      </c>
      <c r="F252" s="13" t="s">
        <v>7</v>
      </c>
      <c r="G252" s="5">
        <v>3.5999999999999997E-2</v>
      </c>
      <c r="H252" s="8">
        <f t="shared" ref="H252:H260" si="35">G252*(100-G$261)/100</f>
        <v>3.1319999999999994E-2</v>
      </c>
    </row>
    <row r="253" spans="2:9" x14ac:dyDescent="0.25">
      <c r="B253" s="13" t="s">
        <v>5</v>
      </c>
      <c r="C253" s="5">
        <v>41.3</v>
      </c>
      <c r="D253" s="10">
        <f t="shared" si="34"/>
        <v>35.930999999999997</v>
      </c>
      <c r="F253" s="13" t="s">
        <v>4</v>
      </c>
      <c r="G253" s="5">
        <v>2.2450000000000001</v>
      </c>
      <c r="H253" s="8">
        <f t="shared" si="35"/>
        <v>1.9531499999999999</v>
      </c>
    </row>
    <row r="254" spans="2:9" x14ac:dyDescent="0.25">
      <c r="B254" s="13" t="s">
        <v>6</v>
      </c>
      <c r="C254" s="5">
        <v>1.9670000000000001</v>
      </c>
      <c r="D254" s="10">
        <f t="shared" si="34"/>
        <v>1.7112900000000002</v>
      </c>
      <c r="F254" s="13" t="s">
        <v>10</v>
      </c>
      <c r="G254" s="5">
        <v>9.6080000000000005</v>
      </c>
      <c r="H254" s="8">
        <f t="shared" si="35"/>
        <v>8.3589600000000015</v>
      </c>
    </row>
    <row r="255" spans="2:9" x14ac:dyDescent="0.25">
      <c r="B255" s="13" t="s">
        <v>8</v>
      </c>
      <c r="C255" s="5">
        <v>0.61509999999999998</v>
      </c>
      <c r="D255" s="10">
        <f t="shared" si="34"/>
        <v>0.53513699999999997</v>
      </c>
      <c r="F255" s="13" t="s">
        <v>9</v>
      </c>
      <c r="G255" s="5">
        <v>0.13600000000000001</v>
      </c>
      <c r="H255" s="8">
        <f t="shared" si="35"/>
        <v>0.11832000000000001</v>
      </c>
    </row>
    <row r="256" spans="2:9" x14ac:dyDescent="0.25">
      <c r="B256" s="13" t="s">
        <v>9</v>
      </c>
      <c r="C256" s="5">
        <v>0.15570000000000001</v>
      </c>
      <c r="D256" s="10">
        <f t="shared" si="34"/>
        <v>0.135459</v>
      </c>
      <c r="F256" s="13" t="s">
        <v>3</v>
      </c>
      <c r="G256" s="5">
        <v>41.527999999999999</v>
      </c>
      <c r="H256" s="8">
        <f t="shared" si="35"/>
        <v>36.129359999999998</v>
      </c>
    </row>
    <row r="257" spans="2:8" x14ac:dyDescent="0.25">
      <c r="B257" s="13" t="s">
        <v>10</v>
      </c>
      <c r="C257" s="5">
        <v>11.65</v>
      </c>
      <c r="D257" s="10">
        <f t="shared" si="34"/>
        <v>10.1355</v>
      </c>
      <c r="F257" s="13" t="s">
        <v>6</v>
      </c>
      <c r="G257" s="5">
        <v>1.907</v>
      </c>
      <c r="H257" s="8">
        <f t="shared" si="35"/>
        <v>1.65909</v>
      </c>
    </row>
    <row r="258" spans="2:8" x14ac:dyDescent="0.25">
      <c r="B258" s="13" t="s">
        <v>11</v>
      </c>
      <c r="C258" s="5">
        <v>0.45200000000000001</v>
      </c>
      <c r="D258" s="10">
        <f t="shared" si="34"/>
        <v>0.39323999999999998</v>
      </c>
      <c r="F258" s="13" t="s">
        <v>26</v>
      </c>
      <c r="G258" s="5">
        <v>-6.9000000000000006E-2</v>
      </c>
      <c r="H258" s="8">
        <f t="shared" si="35"/>
        <v>-6.003E-2</v>
      </c>
    </row>
    <row r="259" spans="2:8" x14ac:dyDescent="0.25">
      <c r="B259" s="4" t="s">
        <v>12</v>
      </c>
      <c r="C259" s="5">
        <v>13</v>
      </c>
      <c r="D259" s="10"/>
      <c r="F259" s="13" t="s">
        <v>13</v>
      </c>
      <c r="G259" s="5">
        <v>1.2999999999999999E-2</v>
      </c>
      <c r="H259" s="8">
        <f t="shared" si="35"/>
        <v>1.1310000000000001E-2</v>
      </c>
    </row>
    <row r="260" spans="2:8" x14ac:dyDescent="0.25">
      <c r="F260" s="13" t="s">
        <v>35</v>
      </c>
      <c r="G260" s="5">
        <v>4.0000000000000001E-3</v>
      </c>
      <c r="H260" s="8">
        <f t="shared" si="35"/>
        <v>3.4800000000000005E-3</v>
      </c>
    </row>
    <row r="261" spans="2:8" x14ac:dyDescent="0.25">
      <c r="F261" s="4" t="s">
        <v>12</v>
      </c>
      <c r="G261" s="5">
        <v>13</v>
      </c>
      <c r="H261" s="13"/>
    </row>
    <row r="263" spans="2:8" x14ac:dyDescent="0.25">
      <c r="B263" s="117" t="s">
        <v>148</v>
      </c>
      <c r="C263" s="118"/>
      <c r="D263" s="119"/>
      <c r="F263" s="117" t="s">
        <v>293</v>
      </c>
      <c r="G263" s="118"/>
      <c r="H263" s="119"/>
    </row>
    <row r="264" spans="2:8" x14ac:dyDescent="0.25">
      <c r="B264" s="2" t="s">
        <v>0</v>
      </c>
      <c r="C264" s="3" t="s">
        <v>1</v>
      </c>
      <c r="D264" s="2" t="s">
        <v>2</v>
      </c>
      <c r="F264" s="2" t="s">
        <v>0</v>
      </c>
      <c r="G264" s="3" t="s">
        <v>1</v>
      </c>
      <c r="H264" s="2" t="s">
        <v>2</v>
      </c>
    </row>
    <row r="265" spans="2:8" x14ac:dyDescent="0.25">
      <c r="B265" s="13" t="s">
        <v>3</v>
      </c>
      <c r="C265" s="5">
        <v>41.97</v>
      </c>
      <c r="D265" s="10">
        <f t="shared" ref="D265:D272" si="36">C265*(100-C$273)/100</f>
        <v>36.5139</v>
      </c>
      <c r="F265" s="13" t="s">
        <v>5</v>
      </c>
      <c r="G265" s="5">
        <v>43.250999999999998</v>
      </c>
      <c r="H265" s="10">
        <f>G265*(100-G$275)/100</f>
        <v>37.628369999999997</v>
      </c>
    </row>
    <row r="266" spans="2:8" x14ac:dyDescent="0.25">
      <c r="B266" s="13" t="s">
        <v>4</v>
      </c>
      <c r="C266" s="5">
        <v>3.1280000000000001</v>
      </c>
      <c r="D266" s="10">
        <f t="shared" si="36"/>
        <v>2.7213600000000002</v>
      </c>
      <c r="F266" s="13" t="s">
        <v>7</v>
      </c>
      <c r="G266" s="5">
        <v>4.2999999999999997E-2</v>
      </c>
      <c r="H266" s="10">
        <f t="shared" ref="H266:H274" si="37">G266*(100-G$275)/100</f>
        <v>3.7409999999999999E-2</v>
      </c>
    </row>
    <row r="267" spans="2:8" x14ac:dyDescent="0.25">
      <c r="B267" s="13" t="s">
        <v>5</v>
      </c>
      <c r="C267" s="5">
        <v>40.01</v>
      </c>
      <c r="D267" s="10">
        <f t="shared" si="36"/>
        <v>34.808700000000002</v>
      </c>
      <c r="F267" s="13" t="s">
        <v>4</v>
      </c>
      <c r="G267" s="5">
        <v>2.153</v>
      </c>
      <c r="H267" s="10">
        <f t="shared" si="37"/>
        <v>1.8731100000000001</v>
      </c>
    </row>
    <row r="268" spans="2:8" x14ac:dyDescent="0.25">
      <c r="B268" s="13" t="s">
        <v>6</v>
      </c>
      <c r="C268" s="5">
        <v>1.1830000000000001</v>
      </c>
      <c r="D268" s="10">
        <f t="shared" si="36"/>
        <v>1.02921</v>
      </c>
      <c r="F268" s="13" t="s">
        <v>10</v>
      </c>
      <c r="G268" s="5">
        <v>10.478</v>
      </c>
      <c r="H268" s="10">
        <f t="shared" si="37"/>
        <v>9.1158599999999996</v>
      </c>
    </row>
    <row r="269" spans="2:8" x14ac:dyDescent="0.25">
      <c r="B269" s="13" t="s">
        <v>8</v>
      </c>
      <c r="C269" s="5">
        <v>0.54630000000000001</v>
      </c>
      <c r="D269" s="10">
        <f t="shared" si="36"/>
        <v>0.47528100000000001</v>
      </c>
      <c r="F269" s="13" t="s">
        <v>9</v>
      </c>
      <c r="G269" s="5">
        <v>0.14299999999999999</v>
      </c>
      <c r="H269" s="10">
        <f t="shared" si="37"/>
        <v>0.12440999999999999</v>
      </c>
    </row>
    <row r="270" spans="2:8" x14ac:dyDescent="0.25">
      <c r="B270" s="13" t="s">
        <v>9</v>
      </c>
      <c r="C270" s="5">
        <v>0.13950000000000001</v>
      </c>
      <c r="D270" s="10">
        <f t="shared" si="36"/>
        <v>0.12136500000000001</v>
      </c>
      <c r="F270" s="13" t="s">
        <v>3</v>
      </c>
      <c r="G270" s="5">
        <v>42.756999999999998</v>
      </c>
      <c r="H270" s="10">
        <f t="shared" si="37"/>
        <v>37.198589999999996</v>
      </c>
    </row>
    <row r="271" spans="2:8" x14ac:dyDescent="0.25">
      <c r="B271" s="13" t="s">
        <v>10</v>
      </c>
      <c r="C271" s="5">
        <v>12.59</v>
      </c>
      <c r="D271" s="10">
        <f t="shared" si="36"/>
        <v>10.953299999999999</v>
      </c>
      <c r="F271" s="13" t="s">
        <v>6</v>
      </c>
      <c r="G271" s="5">
        <v>1.2170000000000001</v>
      </c>
      <c r="H271" s="10">
        <f t="shared" si="37"/>
        <v>1.0587900000000001</v>
      </c>
    </row>
    <row r="272" spans="2:8" x14ac:dyDescent="0.25">
      <c r="B272" s="13" t="s">
        <v>11</v>
      </c>
      <c r="C272" s="5">
        <v>0.43259999999999998</v>
      </c>
      <c r="D272" s="10">
        <f t="shared" si="36"/>
        <v>0.37636199999999997</v>
      </c>
      <c r="F272" s="13" t="s">
        <v>26</v>
      </c>
      <c r="G272" s="5">
        <v>-5.8000000000000003E-2</v>
      </c>
      <c r="H272" s="10">
        <f t="shared" si="37"/>
        <v>-5.0460000000000005E-2</v>
      </c>
    </row>
    <row r="273" spans="2:8" x14ac:dyDescent="0.25">
      <c r="B273" s="4" t="s">
        <v>12</v>
      </c>
      <c r="C273" s="5">
        <v>13</v>
      </c>
      <c r="D273" s="10"/>
      <c r="F273" s="13" t="s">
        <v>13</v>
      </c>
      <c r="G273" s="5">
        <v>8.9999999999999993E-3</v>
      </c>
      <c r="H273" s="10">
        <f t="shared" si="37"/>
        <v>7.8299999999999984E-3</v>
      </c>
    </row>
    <row r="274" spans="2:8" x14ac:dyDescent="0.25">
      <c r="B274" s="29"/>
      <c r="C274" s="11"/>
      <c r="D274" s="20"/>
      <c r="F274" s="13" t="s">
        <v>35</v>
      </c>
      <c r="G274" s="5">
        <v>6.0000000000000001E-3</v>
      </c>
      <c r="H274" s="10">
        <f t="shared" si="37"/>
        <v>5.2199999999999998E-3</v>
      </c>
    </row>
    <row r="275" spans="2:8" x14ac:dyDescent="0.25">
      <c r="F275" s="4" t="s">
        <v>12</v>
      </c>
      <c r="G275" s="5">
        <v>13</v>
      </c>
      <c r="H275" s="10"/>
    </row>
    <row r="277" spans="2:8" x14ac:dyDescent="0.25">
      <c r="B277" s="117" t="s">
        <v>149</v>
      </c>
      <c r="C277" s="118"/>
      <c r="D277" s="119"/>
      <c r="F277" s="117" t="s">
        <v>256</v>
      </c>
      <c r="G277" s="118"/>
      <c r="H277" s="119"/>
    </row>
    <row r="278" spans="2:8" x14ac:dyDescent="0.25">
      <c r="B278" s="2" t="s">
        <v>0</v>
      </c>
      <c r="C278" s="3" t="s">
        <v>1</v>
      </c>
      <c r="D278" s="2" t="s">
        <v>2</v>
      </c>
      <c r="F278" s="2" t="s">
        <v>0</v>
      </c>
      <c r="G278" s="3" t="s">
        <v>1</v>
      </c>
      <c r="H278" s="2" t="s">
        <v>2</v>
      </c>
    </row>
    <row r="279" spans="2:8" x14ac:dyDescent="0.25">
      <c r="B279" s="13" t="s">
        <v>3</v>
      </c>
      <c r="C279" s="5">
        <v>40.94</v>
      </c>
      <c r="D279" s="10">
        <f t="shared" ref="D279:D286" si="38">C279*(100-C$287)/100</f>
        <v>35.617799999999995</v>
      </c>
      <c r="F279" s="13" t="s">
        <v>5</v>
      </c>
      <c r="G279" s="5">
        <v>60.720999999999997</v>
      </c>
      <c r="H279" s="38">
        <f>G279*(100-G$289)/100</f>
        <v>52.827269999999999</v>
      </c>
    </row>
    <row r="280" spans="2:8" x14ac:dyDescent="0.25">
      <c r="B280" s="13" t="s">
        <v>4</v>
      </c>
      <c r="C280" s="5">
        <v>2.5350000000000001</v>
      </c>
      <c r="D280" s="10">
        <f t="shared" si="38"/>
        <v>2.2054500000000004</v>
      </c>
      <c r="F280" s="13" t="s">
        <v>7</v>
      </c>
      <c r="G280" s="5">
        <v>5.2999999999999999E-2</v>
      </c>
      <c r="H280" s="38">
        <f t="shared" ref="H280:H288" si="39">G280*(100-G$289)/100</f>
        <v>4.6109999999999998E-2</v>
      </c>
    </row>
    <row r="281" spans="2:8" x14ac:dyDescent="0.25">
      <c r="B281" s="13" t="s">
        <v>5</v>
      </c>
      <c r="C281" s="5">
        <v>41.73</v>
      </c>
      <c r="D281" s="10">
        <f t="shared" si="38"/>
        <v>36.305099999999996</v>
      </c>
      <c r="F281" s="13" t="s">
        <v>4</v>
      </c>
      <c r="G281" s="5">
        <v>2.0979999999999999</v>
      </c>
      <c r="H281" s="38">
        <f t="shared" si="39"/>
        <v>1.8252599999999999</v>
      </c>
    </row>
    <row r="282" spans="2:8" x14ac:dyDescent="0.25">
      <c r="B282" s="13" t="s">
        <v>6</v>
      </c>
      <c r="C282" s="5">
        <v>1.65</v>
      </c>
      <c r="D282" s="10">
        <f t="shared" si="38"/>
        <v>1.4354999999999998</v>
      </c>
      <c r="F282" s="13" t="s">
        <v>10</v>
      </c>
      <c r="G282" s="5">
        <v>6.0990000000000002</v>
      </c>
      <c r="H282" s="38">
        <f t="shared" si="39"/>
        <v>5.3061300000000005</v>
      </c>
    </row>
    <row r="283" spans="2:8" x14ac:dyDescent="0.25">
      <c r="B283" s="13" t="s">
        <v>8</v>
      </c>
      <c r="C283" s="5">
        <v>0.50460000000000005</v>
      </c>
      <c r="D283" s="10">
        <f t="shared" si="38"/>
        <v>0.43900200000000006</v>
      </c>
      <c r="F283" s="13" t="s">
        <v>9</v>
      </c>
      <c r="G283" s="5">
        <v>0.223</v>
      </c>
      <c r="H283" s="38">
        <f t="shared" si="39"/>
        <v>0.19400999999999999</v>
      </c>
    </row>
    <row r="284" spans="2:8" x14ac:dyDescent="0.25">
      <c r="B284" s="13" t="s">
        <v>9</v>
      </c>
      <c r="C284" s="5">
        <v>0.15720000000000001</v>
      </c>
      <c r="D284" s="10">
        <f t="shared" si="38"/>
        <v>0.136764</v>
      </c>
      <c r="F284" s="13" t="s">
        <v>3</v>
      </c>
      <c r="G284" s="5">
        <v>28.707000000000001</v>
      </c>
      <c r="H284" s="38">
        <f t="shared" si="39"/>
        <v>24.975090000000002</v>
      </c>
    </row>
    <row r="285" spans="2:8" x14ac:dyDescent="0.25">
      <c r="B285" s="13" t="s">
        <v>10</v>
      </c>
      <c r="C285" s="5">
        <v>12.06</v>
      </c>
      <c r="D285" s="10">
        <f t="shared" si="38"/>
        <v>10.4922</v>
      </c>
      <c r="F285" s="13" t="s">
        <v>6</v>
      </c>
      <c r="G285" s="5">
        <v>2.1259999999999999</v>
      </c>
      <c r="H285" s="38">
        <f t="shared" si="39"/>
        <v>1.8496199999999998</v>
      </c>
    </row>
    <row r="286" spans="2:8" x14ac:dyDescent="0.25">
      <c r="B286" s="13" t="s">
        <v>11</v>
      </c>
      <c r="C286" s="5">
        <v>0.4199</v>
      </c>
      <c r="D286" s="10">
        <f t="shared" si="38"/>
        <v>0.365313</v>
      </c>
      <c r="F286" s="13" t="s">
        <v>26</v>
      </c>
      <c r="G286" s="5">
        <v>-4.3999999999999997E-2</v>
      </c>
      <c r="H286" s="38">
        <f t="shared" si="39"/>
        <v>-3.8280000000000002E-2</v>
      </c>
    </row>
    <row r="287" spans="2:8" x14ac:dyDescent="0.25">
      <c r="B287" s="4" t="s">
        <v>12</v>
      </c>
      <c r="C287" s="5">
        <v>13</v>
      </c>
      <c r="D287" s="10"/>
      <c r="F287" s="13" t="s">
        <v>13</v>
      </c>
      <c r="G287" s="5">
        <v>1.0999999999999999E-2</v>
      </c>
      <c r="H287" s="38">
        <f t="shared" si="39"/>
        <v>9.5700000000000004E-3</v>
      </c>
    </row>
    <row r="288" spans="2:8" x14ac:dyDescent="0.25">
      <c r="F288" s="13" t="s">
        <v>35</v>
      </c>
      <c r="G288" s="5">
        <v>5.0000000000000001E-3</v>
      </c>
      <c r="H288" s="38">
        <f t="shared" si="39"/>
        <v>4.3499999999999997E-3</v>
      </c>
    </row>
    <row r="289" spans="2:8" x14ac:dyDescent="0.25">
      <c r="F289" s="4" t="s">
        <v>12</v>
      </c>
      <c r="G289" s="5">
        <v>13</v>
      </c>
      <c r="H289" s="10"/>
    </row>
    <row r="290" spans="2:8" x14ac:dyDescent="0.25">
      <c r="F290" s="29"/>
      <c r="G290" s="11"/>
      <c r="H290" s="20"/>
    </row>
    <row r="291" spans="2:8" x14ac:dyDescent="0.25">
      <c r="B291" s="117" t="s">
        <v>150</v>
      </c>
      <c r="C291" s="118"/>
      <c r="D291" s="119"/>
      <c r="F291" s="120" t="s">
        <v>281</v>
      </c>
      <c r="G291" s="120"/>
      <c r="H291" s="120"/>
    </row>
    <row r="292" spans="2:8" x14ac:dyDescent="0.25">
      <c r="B292" s="2" t="s">
        <v>0</v>
      </c>
      <c r="C292" s="3" t="s">
        <v>1</v>
      </c>
      <c r="D292" s="2" t="s">
        <v>2</v>
      </c>
      <c r="F292" s="2" t="s">
        <v>0</v>
      </c>
      <c r="G292" s="3" t="s">
        <v>1</v>
      </c>
      <c r="H292" s="2" t="s">
        <v>2</v>
      </c>
    </row>
    <row r="293" spans="2:8" x14ac:dyDescent="0.25">
      <c r="B293" s="13" t="s">
        <v>3</v>
      </c>
      <c r="C293" s="5">
        <v>39.82</v>
      </c>
      <c r="D293" s="10">
        <f t="shared" ref="D293:D302" si="40">C293*(100-C$303)/100</f>
        <v>35.041599999999995</v>
      </c>
      <c r="F293" s="13" t="s">
        <v>5</v>
      </c>
      <c r="G293" s="5">
        <v>44.970999999999997</v>
      </c>
      <c r="H293" s="38">
        <f>G293*(100-G$303)/100</f>
        <v>39.574480000000001</v>
      </c>
    </row>
    <row r="294" spans="2:8" x14ac:dyDescent="0.25">
      <c r="B294" s="13" t="s">
        <v>4</v>
      </c>
      <c r="C294" s="5">
        <v>3.0510000000000002</v>
      </c>
      <c r="D294" s="10">
        <f t="shared" si="40"/>
        <v>2.6848800000000002</v>
      </c>
      <c r="F294" s="13" t="s">
        <v>7</v>
      </c>
      <c r="G294" s="5">
        <v>6.6000000000000003E-2</v>
      </c>
      <c r="H294" s="38">
        <f t="shared" ref="H294:H302" si="41">G294*(100-G$303)/100</f>
        <v>5.808E-2</v>
      </c>
    </row>
    <row r="295" spans="2:8" x14ac:dyDescent="0.25">
      <c r="B295" s="13" t="s">
        <v>5</v>
      </c>
      <c r="C295" s="5">
        <v>42</v>
      </c>
      <c r="D295" s="10">
        <f t="shared" si="40"/>
        <v>36.96</v>
      </c>
      <c r="F295" s="13" t="s">
        <v>4</v>
      </c>
      <c r="G295" s="5">
        <v>2.09</v>
      </c>
      <c r="H295" s="38">
        <f t="shared" si="41"/>
        <v>1.8391999999999999</v>
      </c>
    </row>
    <row r="296" spans="2:8" x14ac:dyDescent="0.25">
      <c r="B296" s="13" t="s">
        <v>13</v>
      </c>
      <c r="C296" s="5">
        <v>3.005E-2</v>
      </c>
      <c r="D296" s="10">
        <f t="shared" si="40"/>
        <v>2.6444000000000002E-2</v>
      </c>
      <c r="F296" s="13" t="s">
        <v>10</v>
      </c>
      <c r="G296" s="5">
        <v>9.9039999999999999</v>
      </c>
      <c r="H296" s="38">
        <f t="shared" si="41"/>
        <v>8.7155199999999997</v>
      </c>
    </row>
    <row r="297" spans="2:8" x14ac:dyDescent="0.25">
      <c r="B297" s="13" t="s">
        <v>6</v>
      </c>
      <c r="C297" s="5">
        <v>2.1230000000000002</v>
      </c>
      <c r="D297" s="10">
        <f t="shared" si="40"/>
        <v>1.8682400000000001</v>
      </c>
      <c r="F297" s="13" t="s">
        <v>9</v>
      </c>
      <c r="G297" s="5">
        <v>0.14199999999999999</v>
      </c>
      <c r="H297" s="38">
        <f t="shared" si="41"/>
        <v>0.12495999999999999</v>
      </c>
    </row>
    <row r="298" spans="2:8" x14ac:dyDescent="0.25">
      <c r="B298" s="13" t="s">
        <v>7</v>
      </c>
      <c r="C298" s="5">
        <v>9.2990000000000003E-2</v>
      </c>
      <c r="D298" s="10">
        <f t="shared" si="40"/>
        <v>8.1831200000000007E-2</v>
      </c>
      <c r="F298" s="13" t="s">
        <v>3</v>
      </c>
      <c r="G298" s="5">
        <v>40.884999999999998</v>
      </c>
      <c r="H298" s="38">
        <f t="shared" si="41"/>
        <v>35.9788</v>
      </c>
    </row>
    <row r="299" spans="2:8" x14ac:dyDescent="0.25">
      <c r="B299" s="13" t="s">
        <v>8</v>
      </c>
      <c r="C299" s="5">
        <v>0.53869999999999996</v>
      </c>
      <c r="D299" s="10">
        <f t="shared" si="40"/>
        <v>0.47405599999999992</v>
      </c>
      <c r="F299" s="13" t="s">
        <v>6</v>
      </c>
      <c r="G299" s="5">
        <v>1.9590000000000001</v>
      </c>
      <c r="H299" s="38">
        <f t="shared" si="41"/>
        <v>1.7239199999999999</v>
      </c>
    </row>
    <row r="300" spans="2:8" x14ac:dyDescent="0.25">
      <c r="B300" s="13" t="s">
        <v>9</v>
      </c>
      <c r="C300" s="5">
        <v>0.17180000000000001</v>
      </c>
      <c r="D300" s="10">
        <f t="shared" si="40"/>
        <v>0.15118400000000001</v>
      </c>
      <c r="F300" s="13" t="s">
        <v>26</v>
      </c>
      <c r="G300" s="5">
        <v>-5.2999999999999999E-2</v>
      </c>
      <c r="H300" s="38">
        <f t="shared" si="41"/>
        <v>-4.6639999999999994E-2</v>
      </c>
    </row>
    <row r="301" spans="2:8" x14ac:dyDescent="0.25">
      <c r="B301" s="13" t="s">
        <v>10</v>
      </c>
      <c r="C301" s="5">
        <v>11.73</v>
      </c>
      <c r="D301" s="10">
        <f t="shared" si="40"/>
        <v>10.3224</v>
      </c>
      <c r="F301" s="13" t="s">
        <v>13</v>
      </c>
      <c r="G301" s="5">
        <v>0.03</v>
      </c>
      <c r="H301" s="38">
        <f t="shared" si="41"/>
        <v>2.6399999999999996E-2</v>
      </c>
    </row>
    <row r="302" spans="2:8" x14ac:dyDescent="0.25">
      <c r="B302" s="13" t="s">
        <v>11</v>
      </c>
      <c r="C302" s="5">
        <v>0.43619999999999998</v>
      </c>
      <c r="D302" s="10">
        <f t="shared" si="40"/>
        <v>0.38385599999999998</v>
      </c>
      <c r="F302" s="13" t="s">
        <v>35</v>
      </c>
      <c r="G302" s="5">
        <v>6.0000000000000001E-3</v>
      </c>
      <c r="H302" s="38">
        <f t="shared" si="41"/>
        <v>5.28E-3</v>
      </c>
    </row>
    <row r="303" spans="2:8" x14ac:dyDescent="0.25">
      <c r="B303" s="4" t="s">
        <v>12</v>
      </c>
      <c r="C303" s="5">
        <v>12</v>
      </c>
      <c r="D303" s="10"/>
      <c r="F303" s="4" t="s">
        <v>12</v>
      </c>
      <c r="G303" s="5">
        <v>12</v>
      </c>
      <c r="H303" s="10"/>
    </row>
    <row r="306" spans="2:8" x14ac:dyDescent="0.25">
      <c r="B306" s="117" t="s">
        <v>151</v>
      </c>
      <c r="C306" s="118"/>
      <c r="D306" s="119"/>
      <c r="F306" s="117" t="s">
        <v>294</v>
      </c>
      <c r="G306" s="118"/>
      <c r="H306" s="119"/>
    </row>
    <row r="307" spans="2:8" x14ac:dyDescent="0.25">
      <c r="B307" s="2" t="s">
        <v>0</v>
      </c>
      <c r="C307" s="3" t="s">
        <v>1</v>
      </c>
      <c r="D307" s="2" t="s">
        <v>2</v>
      </c>
      <c r="F307" s="2" t="s">
        <v>0</v>
      </c>
      <c r="G307" s="3" t="s">
        <v>1</v>
      </c>
      <c r="H307" s="2" t="s">
        <v>2</v>
      </c>
    </row>
    <row r="308" spans="2:8" x14ac:dyDescent="0.25">
      <c r="B308" s="13" t="s">
        <v>26</v>
      </c>
      <c r="C308" s="5">
        <v>0.14749999999999999</v>
      </c>
      <c r="D308" s="10">
        <f t="shared" ref="D308:D316" si="42">C308*(100-C$317)/100</f>
        <v>0.1298</v>
      </c>
      <c r="F308" s="13" t="s">
        <v>5</v>
      </c>
      <c r="G308" s="5">
        <v>43.9</v>
      </c>
      <c r="H308" s="5">
        <f>G308*(100-G$318)/100</f>
        <v>38.631999999999998</v>
      </c>
    </row>
    <row r="309" spans="2:8" x14ac:dyDescent="0.25">
      <c r="B309" s="13" t="s">
        <v>3</v>
      </c>
      <c r="C309" s="5">
        <v>37.270000000000003</v>
      </c>
      <c r="D309" s="10">
        <f t="shared" si="42"/>
        <v>32.797600000000003</v>
      </c>
      <c r="F309" s="13" t="s">
        <v>7</v>
      </c>
      <c r="G309" s="5">
        <v>6.7000000000000004E-2</v>
      </c>
      <c r="H309" s="5">
        <f t="shared" ref="H309:H317" si="43">G309*(100-G$318)/100</f>
        <v>5.8960000000000005E-2</v>
      </c>
    </row>
    <row r="310" spans="2:8" x14ac:dyDescent="0.25">
      <c r="B310" s="13" t="s">
        <v>4</v>
      </c>
      <c r="C310" s="5">
        <v>4.7469999999999999</v>
      </c>
      <c r="D310" s="10">
        <f t="shared" si="42"/>
        <v>4.1773600000000002</v>
      </c>
      <c r="F310" s="13" t="s">
        <v>4</v>
      </c>
      <c r="G310" s="5">
        <v>3.544</v>
      </c>
      <c r="H310" s="5">
        <f t="shared" si="43"/>
        <v>3.1187200000000002</v>
      </c>
    </row>
    <row r="311" spans="2:8" x14ac:dyDescent="0.25">
      <c r="B311" s="13" t="s">
        <v>5</v>
      </c>
      <c r="C311" s="5">
        <v>40.43</v>
      </c>
      <c r="D311" s="10">
        <f t="shared" si="42"/>
        <v>35.578400000000002</v>
      </c>
      <c r="F311" s="13" t="s">
        <v>10</v>
      </c>
      <c r="G311" s="5">
        <v>9.6769999999999996</v>
      </c>
      <c r="H311" s="5">
        <f t="shared" si="43"/>
        <v>8.5157600000000002</v>
      </c>
    </row>
    <row r="312" spans="2:8" x14ac:dyDescent="0.25">
      <c r="B312" s="13" t="s">
        <v>6</v>
      </c>
      <c r="C312" s="5">
        <v>4.8070000000000004</v>
      </c>
      <c r="D312" s="10">
        <f t="shared" si="42"/>
        <v>4.2301600000000006</v>
      </c>
      <c r="F312" s="13" t="s">
        <v>9</v>
      </c>
      <c r="G312" s="5">
        <v>0.14000000000000001</v>
      </c>
      <c r="H312" s="5">
        <f t="shared" si="43"/>
        <v>0.1232</v>
      </c>
    </row>
    <row r="313" spans="2:8" x14ac:dyDescent="0.25">
      <c r="B313" s="13" t="s">
        <v>8</v>
      </c>
      <c r="C313" s="5">
        <v>0.54290000000000005</v>
      </c>
      <c r="D313" s="10">
        <f t="shared" si="42"/>
        <v>0.47775200000000007</v>
      </c>
      <c r="F313" s="13" t="s">
        <v>3</v>
      </c>
      <c r="G313" s="5">
        <v>38.1</v>
      </c>
      <c r="H313" s="5">
        <f t="shared" si="43"/>
        <v>33.527999999999999</v>
      </c>
    </row>
    <row r="314" spans="2:8" x14ac:dyDescent="0.25">
      <c r="B314" s="13" t="s">
        <v>9</v>
      </c>
      <c r="C314" s="5">
        <v>0.15590000000000001</v>
      </c>
      <c r="D314" s="10">
        <f t="shared" si="42"/>
        <v>0.13719200000000001</v>
      </c>
      <c r="F314" s="13" t="s">
        <v>6</v>
      </c>
      <c r="G314" s="5">
        <v>4.5419999999999998</v>
      </c>
      <c r="H314" s="5">
        <f t="shared" si="43"/>
        <v>3.9969599999999996</v>
      </c>
    </row>
    <row r="315" spans="2:8" x14ac:dyDescent="0.25">
      <c r="B315" s="13" t="s">
        <v>10</v>
      </c>
      <c r="C315" s="5">
        <v>11.52</v>
      </c>
      <c r="D315" s="10">
        <f t="shared" si="42"/>
        <v>10.137599999999999</v>
      </c>
      <c r="F315" s="13" t="s">
        <v>26</v>
      </c>
      <c r="G315" s="5">
        <v>-2E-3</v>
      </c>
      <c r="H315" s="5">
        <f t="shared" si="43"/>
        <v>-1.7599999999999998E-3</v>
      </c>
    </row>
    <row r="316" spans="2:8" x14ac:dyDescent="0.25">
      <c r="B316" s="13" t="s">
        <v>11</v>
      </c>
      <c r="C316" s="5">
        <v>0.38140000000000002</v>
      </c>
      <c r="D316" s="10">
        <f t="shared" si="42"/>
        <v>0.33563200000000004</v>
      </c>
      <c r="F316" s="13" t="s">
        <v>13</v>
      </c>
      <c r="G316" s="5">
        <v>2.8000000000000001E-2</v>
      </c>
      <c r="H316" s="5">
        <f t="shared" si="43"/>
        <v>2.4639999999999999E-2</v>
      </c>
    </row>
    <row r="317" spans="2:8" x14ac:dyDescent="0.25">
      <c r="B317" s="4" t="s">
        <v>12</v>
      </c>
      <c r="C317" s="5">
        <v>12</v>
      </c>
      <c r="D317" s="10"/>
      <c r="F317" s="13" t="s">
        <v>35</v>
      </c>
      <c r="G317" s="5">
        <v>5.0000000000000001E-3</v>
      </c>
      <c r="H317" s="5">
        <f t="shared" si="43"/>
        <v>4.4000000000000003E-3</v>
      </c>
    </row>
    <row r="318" spans="2:8" x14ac:dyDescent="0.25">
      <c r="F318" s="4" t="s">
        <v>12</v>
      </c>
      <c r="G318" s="5">
        <v>12</v>
      </c>
      <c r="H318" s="13"/>
    </row>
    <row r="319" spans="2:8" x14ac:dyDescent="0.25">
      <c r="F319" s="41"/>
      <c r="G319" s="42"/>
      <c r="H319" s="43"/>
    </row>
    <row r="320" spans="2:8" x14ac:dyDescent="0.25">
      <c r="B320" s="117" t="s">
        <v>152</v>
      </c>
      <c r="C320" s="118"/>
      <c r="D320" s="119"/>
      <c r="F320" s="117" t="s">
        <v>280</v>
      </c>
      <c r="G320" s="118"/>
      <c r="H320" s="119"/>
    </row>
    <row r="321" spans="2:8" x14ac:dyDescent="0.25">
      <c r="B321" s="2" t="s">
        <v>0</v>
      </c>
      <c r="C321" s="3" t="s">
        <v>1</v>
      </c>
      <c r="D321" s="2" t="s">
        <v>2</v>
      </c>
      <c r="F321" s="2" t="s">
        <v>0</v>
      </c>
      <c r="G321" s="3" t="s">
        <v>1</v>
      </c>
      <c r="H321" s="2" t="s">
        <v>2</v>
      </c>
    </row>
    <row r="322" spans="2:8" x14ac:dyDescent="0.25">
      <c r="B322" s="13" t="s">
        <v>3</v>
      </c>
      <c r="C322" s="5">
        <v>34.68</v>
      </c>
      <c r="D322" s="10">
        <f t="shared" ref="D322:D332" si="44">C322*(100-C$333)/100</f>
        <v>30.865200000000002</v>
      </c>
      <c r="F322" s="13" t="s">
        <v>5</v>
      </c>
      <c r="G322" s="5">
        <v>45.66</v>
      </c>
      <c r="H322" s="8">
        <f>G322*(100-G$332)/100</f>
        <v>40.6374</v>
      </c>
    </row>
    <row r="323" spans="2:8" x14ac:dyDescent="0.25">
      <c r="B323" s="13" t="s">
        <v>4</v>
      </c>
      <c r="C323" s="5">
        <v>4.2320000000000002</v>
      </c>
      <c r="D323" s="10">
        <f t="shared" si="44"/>
        <v>3.7664800000000001</v>
      </c>
      <c r="F323" s="13" t="s">
        <v>7</v>
      </c>
      <c r="G323" s="5">
        <v>0.125</v>
      </c>
      <c r="H323" s="8">
        <f t="shared" ref="H323:H331" si="45">G323*(100-G$332)/100</f>
        <v>0.11125</v>
      </c>
    </row>
    <row r="324" spans="2:8" x14ac:dyDescent="0.25">
      <c r="B324" s="13" t="s">
        <v>5</v>
      </c>
      <c r="C324" s="5">
        <v>42.61</v>
      </c>
      <c r="D324" s="10">
        <f t="shared" si="44"/>
        <v>37.922899999999998</v>
      </c>
      <c r="F324" s="13" t="s">
        <v>4</v>
      </c>
      <c r="G324" s="5">
        <v>3.2639999999999998</v>
      </c>
      <c r="H324" s="8">
        <f t="shared" si="45"/>
        <v>2.90496</v>
      </c>
    </row>
    <row r="325" spans="2:8" x14ac:dyDescent="0.25">
      <c r="B325" s="13" t="s">
        <v>35</v>
      </c>
      <c r="C325" s="5">
        <v>1.6899999999999998E-2</v>
      </c>
      <c r="D325" s="10">
        <f t="shared" si="44"/>
        <v>1.5040999999999997E-2</v>
      </c>
      <c r="F325" s="13" t="s">
        <v>10</v>
      </c>
      <c r="G325" s="5">
        <v>8.5850000000000009</v>
      </c>
      <c r="H325" s="8">
        <f t="shared" si="45"/>
        <v>7.6406500000000008</v>
      </c>
    </row>
    <row r="326" spans="2:8" x14ac:dyDescent="0.25">
      <c r="B326" s="13" t="s">
        <v>13</v>
      </c>
      <c r="C326" s="5">
        <v>0.1716</v>
      </c>
      <c r="D326" s="10">
        <f t="shared" si="44"/>
        <v>0.152724</v>
      </c>
      <c r="F326" s="13" t="s">
        <v>9</v>
      </c>
      <c r="G326" s="5">
        <v>0.128</v>
      </c>
      <c r="H326" s="8">
        <f t="shared" si="45"/>
        <v>0.11391999999999999</v>
      </c>
    </row>
    <row r="327" spans="2:8" x14ac:dyDescent="0.25">
      <c r="B327" s="13" t="s">
        <v>6</v>
      </c>
      <c r="C327" s="5">
        <v>6.8639999999999999</v>
      </c>
      <c r="D327" s="10">
        <f t="shared" si="44"/>
        <v>6.1089599999999997</v>
      </c>
      <c r="F327" s="13" t="s">
        <v>3</v>
      </c>
      <c r="G327" s="5">
        <v>35.412999999999997</v>
      </c>
      <c r="H327" s="8">
        <f t="shared" si="45"/>
        <v>31.517569999999996</v>
      </c>
    </row>
    <row r="328" spans="2:8" x14ac:dyDescent="0.25">
      <c r="B328" s="13" t="s">
        <v>7</v>
      </c>
      <c r="C328" s="5">
        <v>0.13189999999999999</v>
      </c>
      <c r="D328" s="10">
        <f t="shared" si="44"/>
        <v>0.11739099999999998</v>
      </c>
      <c r="F328" s="13" t="s">
        <v>6</v>
      </c>
      <c r="G328" s="5">
        <v>6.6139999999999999</v>
      </c>
      <c r="H328" s="8">
        <f t="shared" si="45"/>
        <v>5.8864599999999996</v>
      </c>
    </row>
    <row r="329" spans="2:8" x14ac:dyDescent="0.25">
      <c r="B329" s="13" t="s">
        <v>8</v>
      </c>
      <c r="C329" s="5">
        <v>0.42320000000000002</v>
      </c>
      <c r="D329" s="10">
        <f t="shared" si="44"/>
        <v>0.37664799999999998</v>
      </c>
      <c r="F329" s="13" t="s">
        <v>26</v>
      </c>
      <c r="G329" s="5">
        <v>1.2E-2</v>
      </c>
      <c r="H329" s="8">
        <f t="shared" si="45"/>
        <v>1.068E-2</v>
      </c>
    </row>
    <row r="330" spans="2:8" x14ac:dyDescent="0.25">
      <c r="B330" s="13" t="s">
        <v>9</v>
      </c>
      <c r="C330" s="5">
        <v>0.15820000000000001</v>
      </c>
      <c r="D330" s="10">
        <f t="shared" si="44"/>
        <v>0.14079800000000001</v>
      </c>
      <c r="F330" s="13" t="s">
        <v>13</v>
      </c>
      <c r="G330" s="5">
        <v>0.185</v>
      </c>
      <c r="H330" s="8">
        <f t="shared" si="45"/>
        <v>0.16464999999999999</v>
      </c>
    </row>
    <row r="331" spans="2:8" x14ac:dyDescent="0.25">
      <c r="B331" s="13" t="s">
        <v>10</v>
      </c>
      <c r="C331" s="5">
        <v>10.33</v>
      </c>
      <c r="D331" s="10">
        <f t="shared" si="44"/>
        <v>9.1936999999999998</v>
      </c>
      <c r="F331" s="13" t="s">
        <v>35</v>
      </c>
      <c r="G331" s="5">
        <v>1.4E-2</v>
      </c>
      <c r="H331" s="8">
        <f t="shared" si="45"/>
        <v>1.2460000000000001E-2</v>
      </c>
    </row>
    <row r="332" spans="2:8" x14ac:dyDescent="0.25">
      <c r="B332" s="13" t="s">
        <v>11</v>
      </c>
      <c r="C332" s="5">
        <v>0.37559999999999999</v>
      </c>
      <c r="D332" s="10">
        <f t="shared" si="44"/>
        <v>0.33428399999999997</v>
      </c>
      <c r="F332" s="4" t="s">
        <v>12</v>
      </c>
      <c r="G332" s="5">
        <v>11</v>
      </c>
      <c r="H332" s="10"/>
    </row>
    <row r="333" spans="2:8" x14ac:dyDescent="0.25">
      <c r="B333" s="4" t="s">
        <v>12</v>
      </c>
      <c r="C333" s="5">
        <v>11</v>
      </c>
      <c r="D333" s="10"/>
    </row>
    <row r="336" spans="2:8" x14ac:dyDescent="0.25">
      <c r="B336" s="117" t="s">
        <v>153</v>
      </c>
      <c r="C336" s="118"/>
      <c r="D336" s="119"/>
      <c r="F336" s="117" t="s">
        <v>279</v>
      </c>
      <c r="G336" s="118"/>
      <c r="H336" s="119"/>
    </row>
    <row r="337" spans="2:8" x14ac:dyDescent="0.25">
      <c r="B337" s="2" t="s">
        <v>0</v>
      </c>
      <c r="C337" s="3" t="s">
        <v>1</v>
      </c>
      <c r="D337" s="2" t="s">
        <v>2</v>
      </c>
      <c r="F337" s="2" t="s">
        <v>0</v>
      </c>
      <c r="G337" s="3" t="s">
        <v>1</v>
      </c>
      <c r="H337" s="2" t="s">
        <v>2</v>
      </c>
    </row>
    <row r="338" spans="2:8" x14ac:dyDescent="0.25">
      <c r="B338" s="13" t="s">
        <v>3</v>
      </c>
      <c r="C338" s="5">
        <v>39.06</v>
      </c>
      <c r="D338" s="10">
        <f t="shared" ref="D338:D346" si="46">C338*(100-C$347)/100</f>
        <v>34.372800000000005</v>
      </c>
      <c r="F338" s="13" t="s">
        <v>5</v>
      </c>
      <c r="G338" s="5">
        <v>45.167000000000002</v>
      </c>
      <c r="H338" s="38">
        <f>G338*(100-G$348)/100</f>
        <v>39.746960000000001</v>
      </c>
    </row>
    <row r="339" spans="2:8" x14ac:dyDescent="0.25">
      <c r="B339" s="13" t="s">
        <v>4</v>
      </c>
      <c r="C339" s="5">
        <v>3.3079999999999998</v>
      </c>
      <c r="D339" s="10">
        <f t="shared" si="46"/>
        <v>2.9110399999999998</v>
      </c>
      <c r="F339" s="13" t="s">
        <v>7</v>
      </c>
      <c r="G339" s="5">
        <v>5.0999999999999997E-2</v>
      </c>
      <c r="H339" s="38">
        <f t="shared" ref="H339:H347" si="47">G339*(100-G$348)/100</f>
        <v>4.4879999999999996E-2</v>
      </c>
    </row>
    <row r="340" spans="2:8" x14ac:dyDescent="0.25">
      <c r="B340" s="13" t="s">
        <v>5</v>
      </c>
      <c r="C340" s="5">
        <v>41.87</v>
      </c>
      <c r="D340" s="10">
        <f t="shared" si="46"/>
        <v>36.845599999999997</v>
      </c>
      <c r="F340" s="13" t="s">
        <v>4</v>
      </c>
      <c r="G340" s="5">
        <v>2.3450000000000002</v>
      </c>
      <c r="H340" s="38">
        <f t="shared" si="47"/>
        <v>2.0636000000000001</v>
      </c>
    </row>
    <row r="341" spans="2:8" x14ac:dyDescent="0.25">
      <c r="B341" s="13" t="s">
        <v>6</v>
      </c>
      <c r="C341" s="5">
        <v>2.7269999999999999</v>
      </c>
      <c r="D341" s="10">
        <f t="shared" si="46"/>
        <v>2.3997600000000001</v>
      </c>
      <c r="F341" s="13" t="s">
        <v>10</v>
      </c>
      <c r="G341" s="5">
        <v>9.5820000000000007</v>
      </c>
      <c r="H341" s="38">
        <f t="shared" si="47"/>
        <v>8.4321600000000014</v>
      </c>
    </row>
    <row r="342" spans="2:8" x14ac:dyDescent="0.25">
      <c r="B342" s="13" t="s">
        <v>7</v>
      </c>
      <c r="C342" s="5">
        <v>5.7750000000000003E-2</v>
      </c>
      <c r="D342" s="10">
        <f t="shared" si="46"/>
        <v>5.0819999999999997E-2</v>
      </c>
      <c r="F342" s="13" t="s">
        <v>9</v>
      </c>
      <c r="G342" s="5">
        <v>0.14099999999999999</v>
      </c>
      <c r="H342" s="38">
        <f t="shared" si="47"/>
        <v>0.12408</v>
      </c>
    </row>
    <row r="343" spans="2:8" x14ac:dyDescent="0.25">
      <c r="B343" s="13" t="s">
        <v>8</v>
      </c>
      <c r="C343" s="5">
        <v>0.82489999999999997</v>
      </c>
      <c r="D343" s="10">
        <f t="shared" si="46"/>
        <v>0.725912</v>
      </c>
      <c r="F343" s="13" t="s">
        <v>3</v>
      </c>
      <c r="G343" s="5">
        <v>40.262</v>
      </c>
      <c r="H343" s="38">
        <f t="shared" si="47"/>
        <v>35.43056</v>
      </c>
    </row>
    <row r="344" spans="2:8" x14ac:dyDescent="0.25">
      <c r="B344" s="13" t="s">
        <v>9</v>
      </c>
      <c r="C344" s="5">
        <v>0.14879999999999999</v>
      </c>
      <c r="D344" s="10">
        <f t="shared" si="46"/>
        <v>0.13094399999999998</v>
      </c>
      <c r="F344" s="13" t="s">
        <v>6</v>
      </c>
      <c r="G344" s="5">
        <v>2.4710000000000001</v>
      </c>
      <c r="H344" s="38">
        <f t="shared" si="47"/>
        <v>2.17448</v>
      </c>
    </row>
    <row r="345" spans="2:8" x14ac:dyDescent="0.25">
      <c r="B345" s="13" t="s">
        <v>10</v>
      </c>
      <c r="C345" s="5">
        <v>11.54</v>
      </c>
      <c r="D345" s="10">
        <f t="shared" si="46"/>
        <v>10.155200000000001</v>
      </c>
      <c r="F345" s="13" t="s">
        <v>26</v>
      </c>
      <c r="G345" s="5">
        <v>-4.2999999999999997E-2</v>
      </c>
      <c r="H345" s="38">
        <f t="shared" si="47"/>
        <v>-3.7839999999999999E-2</v>
      </c>
    </row>
    <row r="346" spans="2:8" x14ac:dyDescent="0.25">
      <c r="B346" s="13" t="s">
        <v>11</v>
      </c>
      <c r="C346" s="5">
        <v>0.46500000000000002</v>
      </c>
      <c r="D346" s="10">
        <f t="shared" si="46"/>
        <v>0.40920000000000001</v>
      </c>
      <c r="F346" s="13" t="s">
        <v>13</v>
      </c>
      <c r="G346" s="5">
        <v>1.7999999999999999E-2</v>
      </c>
      <c r="H346" s="38">
        <f t="shared" si="47"/>
        <v>1.584E-2</v>
      </c>
    </row>
    <row r="347" spans="2:8" x14ac:dyDescent="0.25">
      <c r="B347" s="4" t="s">
        <v>12</v>
      </c>
      <c r="C347" s="5">
        <v>12</v>
      </c>
      <c r="D347" s="10"/>
      <c r="F347" s="13" t="s">
        <v>35</v>
      </c>
      <c r="G347" s="5">
        <v>6.0000000000000001E-3</v>
      </c>
      <c r="H347" s="38">
        <f t="shared" si="47"/>
        <v>5.28E-3</v>
      </c>
    </row>
    <row r="348" spans="2:8" x14ac:dyDescent="0.25">
      <c r="F348" s="4" t="s">
        <v>12</v>
      </c>
      <c r="G348" s="5">
        <v>12</v>
      </c>
      <c r="H348" s="13"/>
    </row>
    <row r="350" spans="2:8" x14ac:dyDescent="0.25">
      <c r="B350" s="117" t="s">
        <v>154</v>
      </c>
      <c r="C350" s="118"/>
      <c r="D350" s="119"/>
      <c r="F350" s="117" t="s">
        <v>278</v>
      </c>
      <c r="G350" s="118"/>
      <c r="H350" s="119"/>
    </row>
    <row r="351" spans="2:8" x14ac:dyDescent="0.25">
      <c r="B351" s="2" t="s">
        <v>0</v>
      </c>
      <c r="C351" s="3" t="s">
        <v>1</v>
      </c>
      <c r="D351" s="2" t="s">
        <v>2</v>
      </c>
      <c r="F351" s="2" t="s">
        <v>0</v>
      </c>
      <c r="G351" s="3" t="s">
        <v>1</v>
      </c>
      <c r="H351" s="2" t="s">
        <v>2</v>
      </c>
    </row>
    <row r="352" spans="2:8" x14ac:dyDescent="0.25">
      <c r="B352" s="13" t="s">
        <v>26</v>
      </c>
      <c r="C352" s="5">
        <v>0.1275</v>
      </c>
      <c r="D352" s="10">
        <f t="shared" ref="D352:D360" si="48">C352*(100- C$361)/100</f>
        <v>0.11220000000000001</v>
      </c>
      <c r="F352" s="13" t="s">
        <v>5</v>
      </c>
      <c r="G352" s="5">
        <v>44.566000000000003</v>
      </c>
      <c r="H352" s="38">
        <f>G352*(100-G$362)/100</f>
        <v>39.21808</v>
      </c>
    </row>
    <row r="353" spans="2:9" x14ac:dyDescent="0.25">
      <c r="B353" s="13" t="s">
        <v>3</v>
      </c>
      <c r="C353" s="5">
        <v>39.83</v>
      </c>
      <c r="D353" s="10">
        <f t="shared" si="48"/>
        <v>35.050399999999996</v>
      </c>
      <c r="F353" s="13" t="s">
        <v>7</v>
      </c>
      <c r="G353" s="5">
        <v>0.05</v>
      </c>
      <c r="H353" s="38">
        <f t="shared" ref="H353:H361" si="49">G353*(100-G$362)/100</f>
        <v>4.4000000000000004E-2</v>
      </c>
    </row>
    <row r="354" spans="2:9" x14ac:dyDescent="0.25">
      <c r="B354" s="13" t="s">
        <v>4</v>
      </c>
      <c r="C354" s="5">
        <v>3.149</v>
      </c>
      <c r="D354" s="10">
        <f t="shared" si="48"/>
        <v>2.7711200000000002</v>
      </c>
      <c r="F354" s="13" t="s">
        <v>4</v>
      </c>
      <c r="G354" s="5">
        <v>2.1640000000000001</v>
      </c>
      <c r="H354" s="38">
        <f t="shared" si="49"/>
        <v>1.9043200000000002</v>
      </c>
    </row>
    <row r="355" spans="2:9" x14ac:dyDescent="0.25">
      <c r="B355" s="13" t="s">
        <v>5</v>
      </c>
      <c r="C355" s="5">
        <v>41.44</v>
      </c>
      <c r="D355" s="10">
        <f t="shared" si="48"/>
        <v>36.467199999999998</v>
      </c>
      <c r="F355" s="13" t="s">
        <v>10</v>
      </c>
      <c r="G355" s="5">
        <v>9.6669999999999998</v>
      </c>
      <c r="H355" s="38">
        <f t="shared" si="49"/>
        <v>8.5069599999999994</v>
      </c>
    </row>
    <row r="356" spans="2:9" x14ac:dyDescent="0.25">
      <c r="B356" s="13" t="s">
        <v>6</v>
      </c>
      <c r="C356" s="5">
        <v>2.9780000000000002</v>
      </c>
      <c r="D356" s="10">
        <f t="shared" si="48"/>
        <v>2.6206400000000003</v>
      </c>
      <c r="F356" s="13" t="s">
        <v>9</v>
      </c>
      <c r="G356" s="5">
        <v>0.13500000000000001</v>
      </c>
      <c r="H356" s="38">
        <f t="shared" si="49"/>
        <v>0.1188</v>
      </c>
    </row>
    <row r="357" spans="2:9" x14ac:dyDescent="0.25">
      <c r="B357" s="13" t="s">
        <v>8</v>
      </c>
      <c r="C357" s="5">
        <v>0.39529999999999998</v>
      </c>
      <c r="D357" s="10">
        <f t="shared" si="48"/>
        <v>0.34786400000000001</v>
      </c>
      <c r="F357" s="13" t="s">
        <v>3</v>
      </c>
      <c r="G357" s="5">
        <v>40.509</v>
      </c>
      <c r="H357" s="38">
        <f t="shared" si="49"/>
        <v>35.647919999999999</v>
      </c>
    </row>
    <row r="358" spans="2:9" x14ac:dyDescent="0.25">
      <c r="B358" s="13" t="s">
        <v>9</v>
      </c>
      <c r="C358" s="5">
        <v>0.16830000000000001</v>
      </c>
      <c r="D358" s="10">
        <f t="shared" si="48"/>
        <v>0.14810400000000001</v>
      </c>
      <c r="F358" s="13" t="s">
        <v>6</v>
      </c>
      <c r="G358" s="5">
        <v>2.8639999999999999</v>
      </c>
      <c r="H358" s="38">
        <f t="shared" si="49"/>
        <v>2.5203199999999999</v>
      </c>
    </row>
    <row r="359" spans="2:9" x14ac:dyDescent="0.25">
      <c r="B359" s="13" t="s">
        <v>10</v>
      </c>
      <c r="C359" s="5">
        <v>11.49</v>
      </c>
      <c r="D359" s="10">
        <f t="shared" si="48"/>
        <v>10.1112</v>
      </c>
      <c r="F359" s="13" t="s">
        <v>26</v>
      </c>
      <c r="G359" s="5">
        <v>-3.0000000000000001E-3</v>
      </c>
      <c r="H359" s="38">
        <f t="shared" si="49"/>
        <v>-2.64E-3</v>
      </c>
    </row>
    <row r="360" spans="2:9" x14ac:dyDescent="0.25">
      <c r="B360" s="13" t="s">
        <v>11</v>
      </c>
      <c r="C360" s="5">
        <v>0.43309999999999998</v>
      </c>
      <c r="D360" s="10">
        <f t="shared" si="48"/>
        <v>0.38112800000000002</v>
      </c>
      <c r="F360" s="13" t="s">
        <v>13</v>
      </c>
      <c r="G360" s="5">
        <v>4.2000000000000003E-2</v>
      </c>
      <c r="H360" s="38">
        <f t="shared" si="49"/>
        <v>3.696E-2</v>
      </c>
    </row>
    <row r="361" spans="2:9" x14ac:dyDescent="0.25">
      <c r="B361" s="4" t="s">
        <v>12</v>
      </c>
      <c r="C361" s="5">
        <v>12</v>
      </c>
      <c r="D361" s="10"/>
      <c r="F361" s="13" t="s">
        <v>35</v>
      </c>
      <c r="G361" s="5">
        <v>6.0000000000000001E-3</v>
      </c>
      <c r="H361" s="38">
        <f t="shared" si="49"/>
        <v>5.28E-3</v>
      </c>
    </row>
    <row r="362" spans="2:9" x14ac:dyDescent="0.25">
      <c r="F362" s="4" t="s">
        <v>12</v>
      </c>
      <c r="G362" s="5">
        <v>12</v>
      </c>
      <c r="H362" s="13"/>
    </row>
    <row r="364" spans="2:9" x14ac:dyDescent="0.25">
      <c r="B364" s="117" t="s">
        <v>155</v>
      </c>
      <c r="C364" s="118"/>
      <c r="D364" s="119"/>
      <c r="F364" s="117" t="s">
        <v>295</v>
      </c>
      <c r="G364" s="118"/>
      <c r="H364" s="119"/>
      <c r="I364" s="16"/>
    </row>
    <row r="365" spans="2:9" x14ac:dyDescent="0.25">
      <c r="B365" s="2" t="s">
        <v>0</v>
      </c>
      <c r="C365" s="3" t="s">
        <v>1</v>
      </c>
      <c r="D365" s="2" t="s">
        <v>2</v>
      </c>
      <c r="F365" s="2" t="s">
        <v>0</v>
      </c>
      <c r="G365" s="3" t="s">
        <v>1</v>
      </c>
      <c r="H365" s="2" t="s">
        <v>2</v>
      </c>
    </row>
    <row r="366" spans="2:9" x14ac:dyDescent="0.25">
      <c r="B366" s="13" t="s">
        <v>26</v>
      </c>
      <c r="C366" s="5">
        <v>0.13719999999999999</v>
      </c>
      <c r="D366" s="10">
        <f t="shared" ref="D366:D376" si="50">C366*(100-C$377)/100</f>
        <v>0.120736</v>
      </c>
      <c r="F366" s="13" t="s">
        <v>5</v>
      </c>
      <c r="G366" s="5">
        <v>43.905999999999999</v>
      </c>
      <c r="H366" s="8">
        <f>G366*(100-G$376)/100</f>
        <v>38.637280000000004</v>
      </c>
    </row>
    <row r="367" spans="2:9" x14ac:dyDescent="0.25">
      <c r="B367" s="13" t="s">
        <v>3</v>
      </c>
      <c r="C367" s="5">
        <v>37.619999999999997</v>
      </c>
      <c r="D367" s="10">
        <f t="shared" si="50"/>
        <v>33.105600000000003</v>
      </c>
      <c r="F367" s="13" t="s">
        <v>7</v>
      </c>
      <c r="G367" s="5">
        <v>5.3999999999999999E-2</v>
      </c>
      <c r="H367" s="8">
        <f t="shared" ref="H367:H375" si="51">G367*(100-G$376)/100</f>
        <v>4.752E-2</v>
      </c>
    </row>
    <row r="368" spans="2:9" x14ac:dyDescent="0.25">
      <c r="B368" s="13" t="s">
        <v>4</v>
      </c>
      <c r="C368" s="5">
        <v>4.492</v>
      </c>
      <c r="D368" s="10">
        <f t="shared" si="50"/>
        <v>3.95296</v>
      </c>
      <c r="F368" s="13" t="s">
        <v>4</v>
      </c>
      <c r="G368" s="5">
        <v>3.4550000000000001</v>
      </c>
      <c r="H368" s="8">
        <f t="shared" si="51"/>
        <v>3.0404</v>
      </c>
    </row>
    <row r="369" spans="2:8" x14ac:dyDescent="0.25">
      <c r="B369" s="13" t="s">
        <v>5</v>
      </c>
      <c r="C369" s="5">
        <v>40.630000000000003</v>
      </c>
      <c r="D369" s="10">
        <f t="shared" si="50"/>
        <v>35.754400000000004</v>
      </c>
      <c r="F369" s="13" t="s">
        <v>10</v>
      </c>
      <c r="G369" s="5">
        <v>9.5909999999999993</v>
      </c>
      <c r="H369" s="8">
        <f t="shared" si="51"/>
        <v>8.44008</v>
      </c>
    </row>
    <row r="370" spans="2:8" x14ac:dyDescent="0.25">
      <c r="B370" s="13" t="s">
        <v>13</v>
      </c>
      <c r="C370" s="5">
        <v>3.7130000000000003E-2</v>
      </c>
      <c r="D370" s="10">
        <f t="shared" si="50"/>
        <v>3.2674399999999999E-2</v>
      </c>
      <c r="F370" s="13" t="s">
        <v>9</v>
      </c>
      <c r="G370" s="5">
        <v>0.14299999999999999</v>
      </c>
      <c r="H370" s="8">
        <f t="shared" si="51"/>
        <v>0.12584000000000001</v>
      </c>
    </row>
    <row r="371" spans="2:8" x14ac:dyDescent="0.25">
      <c r="B371" s="13" t="s">
        <v>6</v>
      </c>
      <c r="C371" s="5">
        <v>4.5449999999999999</v>
      </c>
      <c r="D371" s="10">
        <f t="shared" si="50"/>
        <v>3.9995999999999996</v>
      </c>
      <c r="F371" s="13" t="s">
        <v>3</v>
      </c>
      <c r="G371" s="5">
        <v>38.5</v>
      </c>
      <c r="H371" s="8">
        <f t="shared" si="51"/>
        <v>33.880000000000003</v>
      </c>
    </row>
    <row r="372" spans="2:8" x14ac:dyDescent="0.25">
      <c r="B372" s="13" t="s">
        <v>7</v>
      </c>
      <c r="C372" s="5">
        <v>8.251E-2</v>
      </c>
      <c r="D372" s="10">
        <f t="shared" si="50"/>
        <v>7.2608800000000001E-2</v>
      </c>
      <c r="F372" s="13" t="s">
        <v>6</v>
      </c>
      <c r="G372" s="5">
        <v>4.3259999999999996</v>
      </c>
      <c r="H372" s="8">
        <f t="shared" si="51"/>
        <v>3.80688</v>
      </c>
    </row>
    <row r="373" spans="2:8" x14ac:dyDescent="0.25">
      <c r="B373" s="13" t="s">
        <v>8</v>
      </c>
      <c r="C373" s="5">
        <v>0.52949999999999997</v>
      </c>
      <c r="D373" s="10">
        <f t="shared" si="50"/>
        <v>0.46595999999999999</v>
      </c>
      <c r="F373" s="13" t="s">
        <v>26</v>
      </c>
      <c r="G373" s="5">
        <v>-8.9999999999999993E-3</v>
      </c>
      <c r="H373" s="8">
        <f t="shared" si="51"/>
        <v>-7.92E-3</v>
      </c>
    </row>
    <row r="374" spans="2:8" x14ac:dyDescent="0.25">
      <c r="B374" s="13" t="s">
        <v>9</v>
      </c>
      <c r="C374" s="5">
        <v>0.13070000000000001</v>
      </c>
      <c r="D374" s="10">
        <f t="shared" si="50"/>
        <v>0.11501600000000002</v>
      </c>
      <c r="F374" s="13" t="s">
        <v>13</v>
      </c>
      <c r="G374" s="5">
        <v>0.03</v>
      </c>
      <c r="H374" s="8">
        <f t="shared" si="51"/>
        <v>2.6399999999999996E-2</v>
      </c>
    </row>
    <row r="375" spans="2:8" x14ac:dyDescent="0.25">
      <c r="B375" s="13" t="s">
        <v>10</v>
      </c>
      <c r="C375" s="5">
        <v>11.38</v>
      </c>
      <c r="D375" s="10">
        <f t="shared" si="50"/>
        <v>10.0144</v>
      </c>
      <c r="F375" s="13" t="s">
        <v>35</v>
      </c>
      <c r="G375" s="5">
        <v>5.0000000000000001E-3</v>
      </c>
      <c r="H375" s="8">
        <f t="shared" si="51"/>
        <v>4.4000000000000003E-3</v>
      </c>
    </row>
    <row r="376" spans="2:8" x14ac:dyDescent="0.25">
      <c r="B376" s="13" t="s">
        <v>11</v>
      </c>
      <c r="C376" s="5">
        <v>0.41699999999999998</v>
      </c>
      <c r="D376" s="10">
        <f t="shared" si="50"/>
        <v>0.36695999999999995</v>
      </c>
      <c r="F376" s="4" t="s">
        <v>12</v>
      </c>
      <c r="G376" s="5">
        <v>12</v>
      </c>
      <c r="H376" s="13"/>
    </row>
    <row r="377" spans="2:8" x14ac:dyDescent="0.25">
      <c r="B377" s="4" t="s">
        <v>12</v>
      </c>
      <c r="C377" s="5">
        <v>12</v>
      </c>
      <c r="D377" s="10"/>
      <c r="F377" s="29"/>
      <c r="G377" s="11"/>
      <c r="H377" s="14"/>
    </row>
    <row r="378" spans="2:8" x14ac:dyDescent="0.25">
      <c r="F378" s="29"/>
      <c r="G378" s="11"/>
      <c r="H378" s="14"/>
    </row>
    <row r="379" spans="2:8" x14ac:dyDescent="0.25">
      <c r="F379" s="29"/>
      <c r="G379" s="11"/>
      <c r="H379" s="14"/>
    </row>
    <row r="380" spans="2:8" x14ac:dyDescent="0.25">
      <c r="B380" s="117" t="s">
        <v>156</v>
      </c>
      <c r="C380" s="118"/>
      <c r="D380" s="119"/>
      <c r="F380" s="120" t="s">
        <v>277</v>
      </c>
      <c r="G380" s="120"/>
      <c r="H380" s="120"/>
    </row>
    <row r="381" spans="2:8" x14ac:dyDescent="0.25">
      <c r="B381" s="2" t="s">
        <v>0</v>
      </c>
      <c r="C381" s="3" t="s">
        <v>1</v>
      </c>
      <c r="D381" s="2" t="s">
        <v>2</v>
      </c>
      <c r="F381" s="2" t="s">
        <v>0</v>
      </c>
      <c r="G381" s="3" t="s">
        <v>1</v>
      </c>
      <c r="H381" s="2" t="s">
        <v>2</v>
      </c>
    </row>
    <row r="382" spans="2:8" x14ac:dyDescent="0.25">
      <c r="B382" s="13" t="s">
        <v>3</v>
      </c>
      <c r="C382" s="5">
        <v>39.630000000000003</v>
      </c>
      <c r="D382" s="10">
        <f t="shared" ref="D382:D389" si="52">C382*(100-C$390)/100</f>
        <v>34.478100000000005</v>
      </c>
      <c r="F382" s="13" t="s">
        <v>5</v>
      </c>
      <c r="G382" s="5">
        <v>44.481999999999999</v>
      </c>
      <c r="H382" s="38">
        <f>G382*(100-G$392)/100</f>
        <v>38.699339999999999</v>
      </c>
    </row>
    <row r="383" spans="2:8" x14ac:dyDescent="0.25">
      <c r="B383" s="13" t="s">
        <v>4</v>
      </c>
      <c r="C383" s="5">
        <v>3.4409999999999998</v>
      </c>
      <c r="D383" s="10">
        <f t="shared" si="52"/>
        <v>2.9936699999999998</v>
      </c>
      <c r="F383" s="13" t="s">
        <v>7</v>
      </c>
      <c r="G383" s="5">
        <v>4.9000000000000002E-2</v>
      </c>
      <c r="H383" s="38">
        <f t="shared" ref="H383:H391" si="53">G383*(100-G$392)/100</f>
        <v>4.2630000000000001E-2</v>
      </c>
    </row>
    <row r="384" spans="2:8" x14ac:dyDescent="0.25">
      <c r="B384" s="13" t="s">
        <v>5</v>
      </c>
      <c r="C384" s="5">
        <v>41.47</v>
      </c>
      <c r="D384" s="10">
        <f t="shared" si="52"/>
        <v>36.078899999999997</v>
      </c>
      <c r="F384" s="13" t="s">
        <v>4</v>
      </c>
      <c r="G384" s="5">
        <v>2.472</v>
      </c>
      <c r="H384" s="38">
        <f t="shared" si="53"/>
        <v>2.1506400000000001</v>
      </c>
    </row>
    <row r="385" spans="2:8" x14ac:dyDescent="0.25">
      <c r="B385" s="13" t="s">
        <v>6</v>
      </c>
      <c r="C385" s="5">
        <v>2.407</v>
      </c>
      <c r="D385" s="10">
        <f t="shared" si="52"/>
        <v>2.09409</v>
      </c>
      <c r="F385" s="13" t="s">
        <v>10</v>
      </c>
      <c r="G385" s="5">
        <v>10.010999999999999</v>
      </c>
      <c r="H385" s="38">
        <f t="shared" si="53"/>
        <v>8.7095699999999994</v>
      </c>
    </row>
    <row r="386" spans="2:8" x14ac:dyDescent="0.25">
      <c r="B386" s="13" t="s">
        <v>8</v>
      </c>
      <c r="C386" s="5">
        <v>0.4551</v>
      </c>
      <c r="D386" s="10">
        <f t="shared" si="52"/>
        <v>0.39593699999999998</v>
      </c>
      <c r="F386" s="13" t="s">
        <v>9</v>
      </c>
      <c r="G386" s="5">
        <v>0.14599999999999999</v>
      </c>
      <c r="H386" s="38">
        <f t="shared" si="53"/>
        <v>0.12701999999999999</v>
      </c>
    </row>
    <row r="387" spans="2:8" x14ac:dyDescent="0.25">
      <c r="B387" s="13" t="s">
        <v>9</v>
      </c>
      <c r="C387" s="5">
        <v>0.17019999999999999</v>
      </c>
      <c r="D387" s="10">
        <f t="shared" si="52"/>
        <v>0.14807399999999998</v>
      </c>
      <c r="F387" s="13" t="s">
        <v>3</v>
      </c>
      <c r="G387" s="5">
        <v>40.65</v>
      </c>
      <c r="H387" s="38">
        <f t="shared" si="53"/>
        <v>35.365499999999997</v>
      </c>
    </row>
    <row r="388" spans="2:8" x14ac:dyDescent="0.25">
      <c r="B388" s="13" t="s">
        <v>10</v>
      </c>
      <c r="C388" s="5">
        <v>12</v>
      </c>
      <c r="D388" s="10">
        <f t="shared" si="52"/>
        <v>10.44</v>
      </c>
      <c r="F388" s="13" t="s">
        <v>6</v>
      </c>
      <c r="G388" s="5">
        <v>2.2210000000000001</v>
      </c>
      <c r="H388" s="38">
        <f t="shared" si="53"/>
        <v>1.9322699999999999</v>
      </c>
    </row>
    <row r="389" spans="2:8" x14ac:dyDescent="0.25">
      <c r="B389" s="13" t="s">
        <v>11</v>
      </c>
      <c r="C389" s="5">
        <v>0.42</v>
      </c>
      <c r="D389" s="10">
        <f t="shared" si="52"/>
        <v>0.3654</v>
      </c>
      <c r="F389" s="13" t="s">
        <v>26</v>
      </c>
      <c r="G389" s="5">
        <v>-5.1999999999999998E-2</v>
      </c>
      <c r="H389" s="38">
        <f t="shared" si="53"/>
        <v>-4.5240000000000002E-2</v>
      </c>
    </row>
    <row r="390" spans="2:8" x14ac:dyDescent="0.25">
      <c r="B390" s="4" t="s">
        <v>12</v>
      </c>
      <c r="C390" s="5">
        <v>13</v>
      </c>
      <c r="D390" s="10"/>
      <c r="F390" s="13" t="s">
        <v>13</v>
      </c>
      <c r="G390" s="5">
        <v>1.6E-2</v>
      </c>
      <c r="H390" s="38">
        <f t="shared" si="53"/>
        <v>1.3920000000000002E-2</v>
      </c>
    </row>
    <row r="391" spans="2:8" x14ac:dyDescent="0.25">
      <c r="F391" s="13" t="s">
        <v>35</v>
      </c>
      <c r="G391" s="5">
        <v>4.0000000000000001E-3</v>
      </c>
      <c r="H391" s="38">
        <f t="shared" si="53"/>
        <v>3.4800000000000005E-3</v>
      </c>
    </row>
    <row r="392" spans="2:8" x14ac:dyDescent="0.25">
      <c r="F392" s="4" t="s">
        <v>12</v>
      </c>
      <c r="G392" s="5">
        <v>13</v>
      </c>
      <c r="H392" s="10"/>
    </row>
    <row r="393" spans="2:8" x14ac:dyDescent="0.25">
      <c r="F393" s="29"/>
      <c r="G393" s="11"/>
      <c r="H393" s="20"/>
    </row>
    <row r="394" spans="2:8" x14ac:dyDescent="0.25">
      <c r="B394" s="117" t="s">
        <v>157</v>
      </c>
      <c r="C394" s="118"/>
      <c r="D394" s="119"/>
      <c r="F394" s="120" t="s">
        <v>276</v>
      </c>
      <c r="G394" s="120"/>
      <c r="H394" s="120"/>
    </row>
    <row r="395" spans="2:8" x14ac:dyDescent="0.25">
      <c r="B395" s="2" t="s">
        <v>0</v>
      </c>
      <c r="C395" s="3" t="s">
        <v>1</v>
      </c>
      <c r="D395" s="2" t="s">
        <v>2</v>
      </c>
      <c r="F395" s="2" t="s">
        <v>0</v>
      </c>
      <c r="G395" s="3" t="s">
        <v>1</v>
      </c>
      <c r="H395" s="2" t="s">
        <v>2</v>
      </c>
    </row>
    <row r="396" spans="2:8" x14ac:dyDescent="0.25">
      <c r="B396" s="13" t="s">
        <v>26</v>
      </c>
      <c r="C396" s="5">
        <v>0.1169</v>
      </c>
      <c r="D396" s="10">
        <f t="shared" ref="D396:D405" si="54">C396*(100-C$406)/100</f>
        <v>0.10287200000000001</v>
      </c>
      <c r="F396" s="13" t="s">
        <v>5</v>
      </c>
      <c r="G396" s="5">
        <v>45.465000000000003</v>
      </c>
      <c r="H396" s="8">
        <f>G396*(100-G$406)/100</f>
        <v>40.0092</v>
      </c>
    </row>
    <row r="397" spans="2:8" x14ac:dyDescent="0.25">
      <c r="B397" s="13" t="s">
        <v>3</v>
      </c>
      <c r="C397" s="5">
        <v>38.97</v>
      </c>
      <c r="D397" s="10">
        <f t="shared" si="54"/>
        <v>34.293599999999998</v>
      </c>
      <c r="F397" s="13" t="s">
        <v>7</v>
      </c>
      <c r="G397" s="5">
        <v>3.5999999999999997E-2</v>
      </c>
      <c r="H397" s="8">
        <f t="shared" ref="H397:H405" si="55">G397*(100-G$406)/100</f>
        <v>3.168E-2</v>
      </c>
    </row>
    <row r="398" spans="2:8" x14ac:dyDescent="0.25">
      <c r="B398" s="13" t="s">
        <v>4</v>
      </c>
      <c r="C398" s="5">
        <v>2.8809999999999998</v>
      </c>
      <c r="D398" s="10">
        <f t="shared" si="54"/>
        <v>2.5352799999999998</v>
      </c>
      <c r="F398" s="13" t="s">
        <v>4</v>
      </c>
      <c r="G398" s="5">
        <v>1.9159999999999999</v>
      </c>
      <c r="H398" s="8">
        <f t="shared" si="55"/>
        <v>1.68608</v>
      </c>
    </row>
    <row r="399" spans="2:8" x14ac:dyDescent="0.25">
      <c r="B399" s="13" t="s">
        <v>5</v>
      </c>
      <c r="C399" s="5">
        <v>42.23</v>
      </c>
      <c r="D399" s="10">
        <f t="shared" si="54"/>
        <v>37.162399999999998</v>
      </c>
      <c r="F399" s="13" t="s">
        <v>10</v>
      </c>
      <c r="G399" s="5">
        <v>9.4369999999999994</v>
      </c>
      <c r="H399" s="8">
        <f t="shared" si="55"/>
        <v>8.3045599999999986</v>
      </c>
    </row>
    <row r="400" spans="2:8" x14ac:dyDescent="0.25">
      <c r="B400" s="13" t="s">
        <v>13</v>
      </c>
      <c r="C400" s="5">
        <v>7.7520000000000006E-2</v>
      </c>
      <c r="D400" s="10">
        <f t="shared" si="54"/>
        <v>6.8217600000000003E-2</v>
      </c>
      <c r="F400" s="13" t="s">
        <v>9</v>
      </c>
      <c r="G400" s="5">
        <v>0.13600000000000001</v>
      </c>
      <c r="H400" s="8">
        <f t="shared" si="55"/>
        <v>0.11967999999999999</v>
      </c>
    </row>
    <row r="401" spans="2:8" x14ac:dyDescent="0.25">
      <c r="B401" s="13" t="s">
        <v>6</v>
      </c>
      <c r="C401" s="5">
        <v>3.2170000000000001</v>
      </c>
      <c r="D401" s="10">
        <f t="shared" si="54"/>
        <v>2.8309600000000001</v>
      </c>
      <c r="F401" s="13" t="s">
        <v>3</v>
      </c>
      <c r="G401" s="5">
        <v>39.966000000000001</v>
      </c>
      <c r="H401" s="8">
        <f t="shared" si="55"/>
        <v>35.170080000000006</v>
      </c>
    </row>
    <row r="402" spans="2:8" x14ac:dyDescent="0.25">
      <c r="B402" s="13" t="s">
        <v>8</v>
      </c>
      <c r="C402" s="5">
        <v>0.59309999999999996</v>
      </c>
      <c r="D402" s="10">
        <f t="shared" si="54"/>
        <v>0.52192799999999995</v>
      </c>
      <c r="F402" s="13" t="s">
        <v>6</v>
      </c>
      <c r="G402" s="5">
        <v>2.9830000000000001</v>
      </c>
      <c r="H402" s="8">
        <f t="shared" si="55"/>
        <v>2.6250400000000003</v>
      </c>
    </row>
    <row r="403" spans="2:8" x14ac:dyDescent="0.25">
      <c r="B403" s="13" t="s">
        <v>9</v>
      </c>
      <c r="C403" s="5">
        <v>0.1236</v>
      </c>
      <c r="D403" s="10">
        <f t="shared" si="54"/>
        <v>0.10876799999999999</v>
      </c>
      <c r="F403" s="13" t="s">
        <v>26</v>
      </c>
      <c r="G403" s="5">
        <v>-2.7E-2</v>
      </c>
      <c r="H403" s="8">
        <f t="shared" si="55"/>
        <v>-2.376E-2</v>
      </c>
    </row>
    <row r="404" spans="2:8" x14ac:dyDescent="0.25">
      <c r="B404" s="13" t="s">
        <v>10</v>
      </c>
      <c r="C404" s="5">
        <v>11.38</v>
      </c>
      <c r="D404" s="10">
        <f t="shared" si="54"/>
        <v>10.0144</v>
      </c>
      <c r="F404" s="13" t="s">
        <v>13</v>
      </c>
      <c r="G404" s="5">
        <v>8.3000000000000004E-2</v>
      </c>
      <c r="H404" s="8">
        <f t="shared" si="55"/>
        <v>7.3040000000000008E-2</v>
      </c>
    </row>
    <row r="405" spans="2:8" x14ac:dyDescent="0.25">
      <c r="B405" s="13" t="s">
        <v>11</v>
      </c>
      <c r="C405" s="5">
        <v>0.41039999999999999</v>
      </c>
      <c r="D405" s="10">
        <f t="shared" si="54"/>
        <v>0.36115200000000003</v>
      </c>
      <c r="F405" s="13" t="s">
        <v>35</v>
      </c>
      <c r="G405" s="5">
        <v>5.0000000000000001E-3</v>
      </c>
      <c r="H405" s="8">
        <f t="shared" si="55"/>
        <v>4.4000000000000003E-3</v>
      </c>
    </row>
    <row r="406" spans="2:8" x14ac:dyDescent="0.25">
      <c r="B406" s="4" t="s">
        <v>12</v>
      </c>
      <c r="C406" s="5">
        <v>12</v>
      </c>
      <c r="D406" s="10"/>
      <c r="F406" s="4" t="s">
        <v>12</v>
      </c>
      <c r="G406" s="5">
        <v>12</v>
      </c>
      <c r="H406" s="13"/>
    </row>
    <row r="409" spans="2:8" x14ac:dyDescent="0.25">
      <c r="B409" s="117" t="s">
        <v>158</v>
      </c>
      <c r="C409" s="118"/>
      <c r="D409" s="119"/>
      <c r="F409" s="117" t="s">
        <v>275</v>
      </c>
      <c r="G409" s="118"/>
      <c r="H409" s="119"/>
    </row>
    <row r="410" spans="2:8" x14ac:dyDescent="0.25">
      <c r="B410" s="2" t="s">
        <v>0</v>
      </c>
      <c r="C410" s="3" t="s">
        <v>1</v>
      </c>
      <c r="D410" s="2" t="s">
        <v>2</v>
      </c>
      <c r="F410" s="2" t="s">
        <v>0</v>
      </c>
      <c r="G410" s="3" t="s">
        <v>1</v>
      </c>
      <c r="H410" s="2" t="s">
        <v>2</v>
      </c>
    </row>
    <row r="411" spans="2:8" x14ac:dyDescent="0.25">
      <c r="B411" s="13" t="s">
        <v>26</v>
      </c>
      <c r="C411" s="5">
        <v>0.13170000000000001</v>
      </c>
      <c r="D411" s="10">
        <f t="shared" ref="D411:D421" si="56">C411*(100-C$422)/100</f>
        <v>0.11589600000000001</v>
      </c>
      <c r="F411" s="13" t="s">
        <v>5</v>
      </c>
      <c r="G411" s="5">
        <v>45.106999999999999</v>
      </c>
      <c r="H411" s="38">
        <f>G411*(100-G$421)/100</f>
        <v>39.694160000000004</v>
      </c>
    </row>
    <row r="412" spans="2:8" x14ac:dyDescent="0.25">
      <c r="B412" s="13" t="s">
        <v>3</v>
      </c>
      <c r="C412" s="5">
        <v>38.07</v>
      </c>
      <c r="D412" s="10">
        <f t="shared" si="56"/>
        <v>33.501599999999996</v>
      </c>
      <c r="F412" s="13" t="s">
        <v>7</v>
      </c>
      <c r="G412" s="5">
        <v>5.0999999999999997E-2</v>
      </c>
      <c r="H412" s="38">
        <f t="shared" ref="H412:H420" si="57">G412*(100-G$421)/100</f>
        <v>4.4879999999999996E-2</v>
      </c>
    </row>
    <row r="413" spans="2:8" x14ac:dyDescent="0.25">
      <c r="B413" s="13" t="s">
        <v>4</v>
      </c>
      <c r="C413" s="5">
        <v>3.5339999999999998</v>
      </c>
      <c r="D413" s="10">
        <f t="shared" si="56"/>
        <v>3.1099199999999998</v>
      </c>
      <c r="F413" s="13" t="s">
        <v>4</v>
      </c>
      <c r="G413" s="5">
        <v>2.496</v>
      </c>
      <c r="H413" s="38">
        <f t="shared" si="57"/>
        <v>2.1964799999999998</v>
      </c>
    </row>
    <row r="414" spans="2:8" x14ac:dyDescent="0.25">
      <c r="B414" s="13" t="s">
        <v>5</v>
      </c>
      <c r="C414" s="5">
        <v>41.91</v>
      </c>
      <c r="D414" s="10">
        <f t="shared" si="56"/>
        <v>36.880800000000001</v>
      </c>
      <c r="F414" s="13" t="s">
        <v>10</v>
      </c>
      <c r="G414" s="5">
        <v>9.6300000000000008</v>
      </c>
      <c r="H414" s="38">
        <f t="shared" si="57"/>
        <v>8.474400000000001</v>
      </c>
    </row>
    <row r="415" spans="2:8" x14ac:dyDescent="0.25">
      <c r="B415" s="13" t="s">
        <v>13</v>
      </c>
      <c r="C415" s="5">
        <v>0.12130000000000001</v>
      </c>
      <c r="D415" s="10">
        <f t="shared" si="56"/>
        <v>0.10674400000000001</v>
      </c>
      <c r="F415" s="13" t="s">
        <v>9</v>
      </c>
      <c r="G415" s="5">
        <v>0.13900000000000001</v>
      </c>
      <c r="H415" s="38">
        <f t="shared" si="57"/>
        <v>0.12232000000000001</v>
      </c>
    </row>
    <row r="416" spans="2:8" x14ac:dyDescent="0.25">
      <c r="B416" s="13" t="s">
        <v>6</v>
      </c>
      <c r="C416" s="5">
        <v>3.6739999999999999</v>
      </c>
      <c r="D416" s="10">
        <f t="shared" si="56"/>
        <v>3.23312</v>
      </c>
      <c r="F416" s="13" t="s">
        <v>3</v>
      </c>
      <c r="G416" s="5">
        <v>38.863</v>
      </c>
      <c r="H416" s="38">
        <f t="shared" si="57"/>
        <v>34.199440000000003</v>
      </c>
    </row>
    <row r="417" spans="2:8" x14ac:dyDescent="0.25">
      <c r="B417" s="13" t="s">
        <v>7</v>
      </c>
      <c r="C417" s="5">
        <v>5.806E-2</v>
      </c>
      <c r="D417" s="10">
        <f t="shared" si="56"/>
        <v>5.1092800000000001E-2</v>
      </c>
      <c r="F417" s="13" t="s">
        <v>6</v>
      </c>
      <c r="G417" s="5">
        <v>3.5030000000000001</v>
      </c>
      <c r="H417" s="38">
        <f t="shared" si="57"/>
        <v>3.08264</v>
      </c>
    </row>
    <row r="418" spans="2:8" x14ac:dyDescent="0.25">
      <c r="B418" s="13" t="s">
        <v>8</v>
      </c>
      <c r="C418" s="5">
        <v>0.5212</v>
      </c>
      <c r="D418" s="10">
        <f t="shared" si="56"/>
        <v>0.45865600000000001</v>
      </c>
      <c r="F418" s="13" t="s">
        <v>26</v>
      </c>
      <c r="G418" s="5">
        <v>6.4000000000000001E-2</v>
      </c>
      <c r="H418" s="38">
        <f t="shared" si="57"/>
        <v>5.6319999999999995E-2</v>
      </c>
    </row>
    <row r="419" spans="2:8" x14ac:dyDescent="0.25">
      <c r="B419" s="13" t="s">
        <v>9</v>
      </c>
      <c r="C419" s="5">
        <v>0.128</v>
      </c>
      <c r="D419" s="10">
        <f t="shared" si="56"/>
        <v>0.11263999999999999</v>
      </c>
      <c r="F419" s="13" t="s">
        <v>13</v>
      </c>
      <c r="G419" s="5">
        <v>0.14299999999999999</v>
      </c>
      <c r="H419" s="38">
        <f t="shared" si="57"/>
        <v>0.12584000000000001</v>
      </c>
    </row>
    <row r="420" spans="2:8" x14ac:dyDescent="0.25">
      <c r="B420" s="13" t="s">
        <v>10</v>
      </c>
      <c r="C420" s="5">
        <v>11.48</v>
      </c>
      <c r="D420" s="10">
        <f t="shared" si="56"/>
        <v>10.102399999999999</v>
      </c>
      <c r="F420" s="13" t="s">
        <v>35</v>
      </c>
      <c r="G420" s="5">
        <v>6.0000000000000001E-3</v>
      </c>
      <c r="H420" s="38">
        <f t="shared" si="57"/>
        <v>5.28E-3</v>
      </c>
    </row>
    <row r="421" spans="2:8" x14ac:dyDescent="0.25">
      <c r="B421" s="13" t="s">
        <v>11</v>
      </c>
      <c r="C421" s="5">
        <v>0.36799999999999999</v>
      </c>
      <c r="D421" s="10">
        <f t="shared" si="56"/>
        <v>0.32384000000000002</v>
      </c>
      <c r="F421" s="4" t="s">
        <v>12</v>
      </c>
      <c r="G421" s="5">
        <v>12</v>
      </c>
      <c r="H421" s="10"/>
    </row>
    <row r="422" spans="2:8" x14ac:dyDescent="0.25">
      <c r="B422" s="4" t="s">
        <v>12</v>
      </c>
      <c r="C422" s="5">
        <v>12</v>
      </c>
      <c r="D422" s="10"/>
    </row>
    <row r="425" spans="2:8" x14ac:dyDescent="0.25">
      <c r="B425" s="117" t="s">
        <v>159</v>
      </c>
      <c r="C425" s="118"/>
      <c r="D425" s="119"/>
      <c r="F425" s="117" t="s">
        <v>247</v>
      </c>
      <c r="G425" s="118"/>
      <c r="H425" s="119"/>
    </row>
    <row r="426" spans="2:8" x14ac:dyDescent="0.25">
      <c r="B426" s="2" t="s">
        <v>0</v>
      </c>
      <c r="C426" s="3" t="s">
        <v>1</v>
      </c>
      <c r="D426" s="2" t="s">
        <v>2</v>
      </c>
      <c r="F426" s="2" t="s">
        <v>0</v>
      </c>
      <c r="G426" s="3" t="s">
        <v>1</v>
      </c>
      <c r="H426" s="2" t="s">
        <v>2</v>
      </c>
    </row>
    <row r="427" spans="2:8" x14ac:dyDescent="0.25">
      <c r="B427" s="13" t="s">
        <v>3</v>
      </c>
      <c r="C427" s="5">
        <v>37.21</v>
      </c>
      <c r="D427" s="10">
        <f t="shared" ref="D427:D436" si="58">C427*(100-C$437)/100</f>
        <v>32.744799999999998</v>
      </c>
      <c r="F427" s="13" t="s">
        <v>5</v>
      </c>
      <c r="G427" s="5">
        <v>45.25</v>
      </c>
      <c r="H427" s="5">
        <f>G427*(100-G$437)/100</f>
        <v>39.82</v>
      </c>
    </row>
    <row r="428" spans="2:8" x14ac:dyDescent="0.25">
      <c r="B428" s="13" t="s">
        <v>4</v>
      </c>
      <c r="C428" s="5">
        <v>3.6579999999999999</v>
      </c>
      <c r="D428" s="10">
        <f t="shared" si="58"/>
        <v>3.2190400000000001</v>
      </c>
      <c r="F428" s="13" t="s">
        <v>7</v>
      </c>
      <c r="G428" s="5">
        <v>0.09</v>
      </c>
      <c r="H428" s="5">
        <f t="shared" ref="H428:H436" si="59">G428*(100-G$437)/100</f>
        <v>7.9199999999999993E-2</v>
      </c>
    </row>
    <row r="429" spans="2:8" x14ac:dyDescent="0.25">
      <c r="B429" s="13" t="s">
        <v>5</v>
      </c>
      <c r="C429" s="5">
        <v>42.3</v>
      </c>
      <c r="D429" s="10">
        <f t="shared" si="58"/>
        <v>37.223999999999997</v>
      </c>
      <c r="F429" s="13" t="s">
        <v>4</v>
      </c>
      <c r="G429" s="5">
        <v>2.613</v>
      </c>
      <c r="H429" s="5">
        <f t="shared" si="59"/>
        <v>2.2994399999999997</v>
      </c>
    </row>
    <row r="430" spans="2:8" x14ac:dyDescent="0.25">
      <c r="B430" s="13" t="s">
        <v>13</v>
      </c>
      <c r="C430" s="5">
        <v>4.929E-2</v>
      </c>
      <c r="D430" s="10">
        <f t="shared" si="58"/>
        <v>4.3375199999999996E-2</v>
      </c>
      <c r="F430" s="13" t="s">
        <v>10</v>
      </c>
      <c r="G430" s="5">
        <v>9.9239999999999995</v>
      </c>
      <c r="H430" s="5">
        <f t="shared" si="59"/>
        <v>8.7331199999999995</v>
      </c>
    </row>
    <row r="431" spans="2:8" x14ac:dyDescent="0.25">
      <c r="B431" s="13" t="s">
        <v>6</v>
      </c>
      <c r="C431" s="5">
        <v>4.0410000000000004</v>
      </c>
      <c r="D431" s="10">
        <f t="shared" si="58"/>
        <v>3.5560800000000006</v>
      </c>
      <c r="F431" s="13" t="s">
        <v>9</v>
      </c>
      <c r="G431" s="5">
        <v>0.15</v>
      </c>
      <c r="H431" s="5">
        <f t="shared" si="59"/>
        <v>0.13200000000000001</v>
      </c>
    </row>
    <row r="432" spans="2:8" x14ac:dyDescent="0.25">
      <c r="B432" s="13" t="s">
        <v>7</v>
      </c>
      <c r="C432" s="5">
        <v>9.7600000000000006E-2</v>
      </c>
      <c r="D432" s="10">
        <f t="shared" si="58"/>
        <v>8.5888000000000006E-2</v>
      </c>
      <c r="F432" s="13" t="s">
        <v>3</v>
      </c>
      <c r="G432" s="5">
        <v>38.134</v>
      </c>
      <c r="H432" s="5">
        <f t="shared" si="59"/>
        <v>33.557919999999996</v>
      </c>
    </row>
    <row r="433" spans="2:8" x14ac:dyDescent="0.25">
      <c r="B433" s="13" t="s">
        <v>8</v>
      </c>
      <c r="C433" s="5">
        <v>0.41770000000000002</v>
      </c>
      <c r="D433" s="10">
        <f t="shared" si="58"/>
        <v>0.36757600000000001</v>
      </c>
      <c r="F433" s="13" t="s">
        <v>6</v>
      </c>
      <c r="G433" s="5">
        <v>3.7850000000000001</v>
      </c>
      <c r="H433" s="5">
        <f t="shared" si="59"/>
        <v>3.3308000000000004</v>
      </c>
    </row>
    <row r="434" spans="2:8" x14ac:dyDescent="0.25">
      <c r="B434" s="13" t="s">
        <v>9</v>
      </c>
      <c r="C434" s="5">
        <v>0.17369999999999999</v>
      </c>
      <c r="D434" s="10">
        <f t="shared" si="58"/>
        <v>0.15285599999999999</v>
      </c>
      <c r="F434" s="13" t="s">
        <v>26</v>
      </c>
      <c r="G434" s="5">
        <v>-0.02</v>
      </c>
      <c r="H434" s="5">
        <f t="shared" si="59"/>
        <v>-1.7600000000000001E-2</v>
      </c>
    </row>
    <row r="435" spans="2:8" x14ac:dyDescent="0.25">
      <c r="B435" s="13" t="s">
        <v>10</v>
      </c>
      <c r="C435" s="5">
        <v>11.63</v>
      </c>
      <c r="D435" s="10">
        <f t="shared" si="58"/>
        <v>10.234400000000001</v>
      </c>
      <c r="F435" s="13" t="s">
        <v>13</v>
      </c>
      <c r="G435" s="5">
        <v>7.0000000000000007E-2</v>
      </c>
      <c r="H435" s="5">
        <f t="shared" si="59"/>
        <v>6.1600000000000002E-2</v>
      </c>
    </row>
    <row r="436" spans="2:8" x14ac:dyDescent="0.25">
      <c r="B436" s="13" t="s">
        <v>11</v>
      </c>
      <c r="C436" s="5">
        <v>0.42280000000000001</v>
      </c>
      <c r="D436" s="10">
        <f t="shared" si="58"/>
        <v>0.37206400000000001</v>
      </c>
      <c r="F436" s="13" t="s">
        <v>35</v>
      </c>
      <c r="G436" s="5">
        <v>5.0000000000000001E-3</v>
      </c>
      <c r="H436" s="5">
        <f t="shared" si="59"/>
        <v>4.4000000000000003E-3</v>
      </c>
    </row>
    <row r="437" spans="2:8" x14ac:dyDescent="0.25">
      <c r="B437" s="4" t="s">
        <v>12</v>
      </c>
      <c r="C437" s="5">
        <v>12</v>
      </c>
      <c r="D437" s="10"/>
      <c r="F437" s="4" t="s">
        <v>12</v>
      </c>
      <c r="G437" s="5">
        <v>12</v>
      </c>
      <c r="H437" s="10"/>
    </row>
    <row r="440" spans="2:8" x14ac:dyDescent="0.25">
      <c r="B440" s="117" t="s">
        <v>160</v>
      </c>
      <c r="C440" s="118"/>
      <c r="D440" s="119"/>
      <c r="F440" s="117" t="s">
        <v>274</v>
      </c>
      <c r="G440" s="118"/>
      <c r="H440" s="119"/>
    </row>
    <row r="441" spans="2:8" x14ac:dyDescent="0.25">
      <c r="B441" s="2" t="s">
        <v>0</v>
      </c>
      <c r="C441" s="3" t="s">
        <v>1</v>
      </c>
      <c r="D441" s="2" t="s">
        <v>2</v>
      </c>
      <c r="F441" s="2" t="s">
        <v>0</v>
      </c>
      <c r="G441" s="3" t="s">
        <v>1</v>
      </c>
      <c r="H441" s="2" t="s">
        <v>2</v>
      </c>
    </row>
    <row r="442" spans="2:8" x14ac:dyDescent="0.25">
      <c r="B442" s="13" t="s">
        <v>3</v>
      </c>
      <c r="C442" s="5">
        <v>40.65</v>
      </c>
      <c r="D442" s="10">
        <f t="shared" ref="D442:D451" si="60">C442*(100-C$452)/100</f>
        <v>35.365499999999997</v>
      </c>
      <c r="F442" s="13" t="s">
        <v>3</v>
      </c>
      <c r="G442" s="13">
        <v>40.651000000000003</v>
      </c>
      <c r="H442" s="10">
        <f>G442*(100-G$452)/100</f>
        <v>35.366370000000003</v>
      </c>
    </row>
    <row r="443" spans="2:8" x14ac:dyDescent="0.25">
      <c r="B443" s="13" t="s">
        <v>4</v>
      </c>
      <c r="C443" s="5">
        <v>2.5299999999999998</v>
      </c>
      <c r="D443" s="10">
        <f t="shared" si="60"/>
        <v>2.2010999999999998</v>
      </c>
      <c r="F443" s="13" t="s">
        <v>4</v>
      </c>
      <c r="G443" s="13">
        <v>2.5299999999999998</v>
      </c>
      <c r="H443" s="10">
        <f t="shared" ref="H443:H451" si="61">G443*(100-G$452)/100</f>
        <v>2.2010999999999998</v>
      </c>
    </row>
    <row r="444" spans="2:8" x14ac:dyDescent="0.25">
      <c r="B444" s="13" t="s">
        <v>5</v>
      </c>
      <c r="C444" s="5">
        <v>41.27</v>
      </c>
      <c r="D444" s="10">
        <f t="shared" si="60"/>
        <v>35.904900000000005</v>
      </c>
      <c r="F444" s="13" t="s">
        <v>5</v>
      </c>
      <c r="G444" s="13">
        <v>41.273000000000003</v>
      </c>
      <c r="H444" s="10">
        <f t="shared" si="61"/>
        <v>35.907510000000002</v>
      </c>
    </row>
    <row r="445" spans="2:8" x14ac:dyDescent="0.25">
      <c r="B445" s="13" t="s">
        <v>13</v>
      </c>
      <c r="C445" s="5">
        <v>6.3469999999999999E-2</v>
      </c>
      <c r="D445" s="10">
        <f t="shared" si="60"/>
        <v>5.5218900000000001E-2</v>
      </c>
      <c r="F445" s="13" t="s">
        <v>13</v>
      </c>
      <c r="G445" s="13">
        <v>6.3E-2</v>
      </c>
      <c r="H445" s="10">
        <f t="shared" si="61"/>
        <v>5.4809999999999998E-2</v>
      </c>
    </row>
    <row r="446" spans="2:8" x14ac:dyDescent="0.25">
      <c r="B446" s="13" t="s">
        <v>6</v>
      </c>
      <c r="C446" s="5">
        <v>2.02</v>
      </c>
      <c r="D446" s="10">
        <f t="shared" si="60"/>
        <v>1.7574000000000001</v>
      </c>
      <c r="F446" s="13" t="s">
        <v>6</v>
      </c>
      <c r="G446" s="13">
        <v>2.02</v>
      </c>
      <c r="H446" s="10">
        <f t="shared" si="61"/>
        <v>1.7574000000000001</v>
      </c>
    </row>
    <row r="447" spans="2:8" x14ac:dyDescent="0.25">
      <c r="B447" s="13" t="s">
        <v>7</v>
      </c>
      <c r="C447" s="5">
        <v>8.2680000000000003E-2</v>
      </c>
      <c r="D447" s="10">
        <f t="shared" si="60"/>
        <v>7.1931600000000012E-2</v>
      </c>
      <c r="F447" s="13" t="s">
        <v>7</v>
      </c>
      <c r="G447" s="13">
        <v>8.3000000000000004E-2</v>
      </c>
      <c r="H447" s="10">
        <f t="shared" si="61"/>
        <v>7.2209999999999996E-2</v>
      </c>
    </row>
    <row r="448" spans="2:8" x14ac:dyDescent="0.25">
      <c r="B448" s="13" t="s">
        <v>8</v>
      </c>
      <c r="C448" s="5">
        <v>0.56830000000000003</v>
      </c>
      <c r="D448" s="10">
        <f t="shared" si="60"/>
        <v>0.49442100000000005</v>
      </c>
      <c r="F448" s="13" t="s">
        <v>8</v>
      </c>
      <c r="G448" s="13">
        <v>0.56799999999999995</v>
      </c>
      <c r="H448" s="10">
        <f t="shared" si="61"/>
        <v>0.49415999999999999</v>
      </c>
    </row>
    <row r="449" spans="2:8" x14ac:dyDescent="0.25">
      <c r="B449" s="13" t="s">
        <v>9</v>
      </c>
      <c r="C449" s="5">
        <v>0.15609999999999999</v>
      </c>
      <c r="D449" s="10">
        <f t="shared" si="60"/>
        <v>0.13580699999999998</v>
      </c>
      <c r="F449" s="13" t="s">
        <v>9</v>
      </c>
      <c r="G449" s="13">
        <v>0.156</v>
      </c>
      <c r="H449" s="10">
        <f t="shared" si="61"/>
        <v>0.13571999999999998</v>
      </c>
    </row>
    <row r="450" spans="2:8" x14ac:dyDescent="0.25">
      <c r="B450" s="13" t="s">
        <v>10</v>
      </c>
      <c r="C450" s="5">
        <v>12.22</v>
      </c>
      <c r="D450" s="10">
        <f t="shared" si="60"/>
        <v>10.631400000000001</v>
      </c>
      <c r="F450" s="13" t="s">
        <v>10</v>
      </c>
      <c r="G450" s="13">
        <v>12.215</v>
      </c>
      <c r="H450" s="10">
        <f t="shared" si="61"/>
        <v>10.627049999999999</v>
      </c>
    </row>
    <row r="451" spans="2:8" x14ac:dyDescent="0.25">
      <c r="B451" s="13" t="s">
        <v>11</v>
      </c>
      <c r="C451" s="5">
        <v>0.43980000000000002</v>
      </c>
      <c r="D451" s="10">
        <f t="shared" si="60"/>
        <v>0.38262599999999997</v>
      </c>
      <c r="F451" s="13" t="s">
        <v>11</v>
      </c>
      <c r="G451" s="13">
        <v>0.44</v>
      </c>
      <c r="H451" s="10">
        <f t="shared" si="61"/>
        <v>0.38280000000000003</v>
      </c>
    </row>
    <row r="452" spans="2:8" x14ac:dyDescent="0.25">
      <c r="B452" s="4" t="s">
        <v>12</v>
      </c>
      <c r="C452" s="5">
        <v>13</v>
      </c>
      <c r="D452" s="10"/>
      <c r="F452" s="4" t="s">
        <v>12</v>
      </c>
      <c r="G452" s="5">
        <v>13</v>
      </c>
      <c r="H452" s="10"/>
    </row>
    <row r="455" spans="2:8" x14ac:dyDescent="0.25">
      <c r="B455" s="117" t="s">
        <v>161</v>
      </c>
      <c r="C455" s="118"/>
      <c r="D455" s="119"/>
      <c r="F455" s="120" t="s">
        <v>273</v>
      </c>
      <c r="G455" s="120"/>
      <c r="H455" s="120"/>
    </row>
    <row r="456" spans="2:8" x14ac:dyDescent="0.25">
      <c r="B456" s="2" t="s">
        <v>0</v>
      </c>
      <c r="C456" s="3" t="s">
        <v>1</v>
      </c>
      <c r="D456" s="2" t="s">
        <v>2</v>
      </c>
      <c r="F456" s="2" t="s">
        <v>0</v>
      </c>
      <c r="G456" s="3" t="s">
        <v>1</v>
      </c>
      <c r="H456" s="2" t="s">
        <v>2</v>
      </c>
    </row>
    <row r="457" spans="2:8" x14ac:dyDescent="0.25">
      <c r="B457" s="13" t="s">
        <v>3</v>
      </c>
      <c r="C457" s="5">
        <v>39.090000000000003</v>
      </c>
      <c r="D457" s="10">
        <f t="shared" ref="D457:D466" si="62">C457*(100-C$467)/100</f>
        <v>34.3992</v>
      </c>
      <c r="F457" s="13" t="s">
        <v>5</v>
      </c>
      <c r="G457" s="5">
        <v>45.515000000000001</v>
      </c>
      <c r="H457" s="5">
        <f>G457*(100-G$467)/100</f>
        <v>40.053200000000004</v>
      </c>
    </row>
    <row r="458" spans="2:8" x14ac:dyDescent="0.25">
      <c r="B458" s="13" t="s">
        <v>4</v>
      </c>
      <c r="C458" s="5">
        <v>2.8420000000000001</v>
      </c>
      <c r="D458" s="10">
        <f t="shared" si="62"/>
        <v>2.5009600000000001</v>
      </c>
      <c r="F458" s="13" t="s">
        <v>7</v>
      </c>
      <c r="G458" s="5">
        <v>5.2999999999999999E-2</v>
      </c>
      <c r="H458" s="5">
        <f t="shared" ref="H458:H466" si="63">G458*(100-G$467)/100</f>
        <v>4.6639999999999994E-2</v>
      </c>
    </row>
    <row r="459" spans="2:8" x14ac:dyDescent="0.25">
      <c r="B459" s="13" t="s">
        <v>5</v>
      </c>
      <c r="C459" s="5">
        <v>42.4</v>
      </c>
      <c r="D459" s="10">
        <f t="shared" si="62"/>
        <v>37.311999999999998</v>
      </c>
      <c r="F459" s="13" t="s">
        <v>4</v>
      </c>
      <c r="G459" s="5">
        <v>1.9119999999999999</v>
      </c>
      <c r="H459" s="5">
        <f t="shared" si="63"/>
        <v>1.6825600000000001</v>
      </c>
    </row>
    <row r="460" spans="2:8" x14ac:dyDescent="0.25">
      <c r="B460" s="13" t="s">
        <v>13</v>
      </c>
      <c r="C460" s="5">
        <v>0.12379999999999999</v>
      </c>
      <c r="D460" s="10">
        <f t="shared" si="62"/>
        <v>0.10894399999999999</v>
      </c>
      <c r="F460" s="13" t="s">
        <v>10</v>
      </c>
      <c r="G460" s="5">
        <v>9.359</v>
      </c>
      <c r="H460" s="5">
        <f t="shared" si="63"/>
        <v>8.2359200000000001</v>
      </c>
    </row>
    <row r="461" spans="2:8" x14ac:dyDescent="0.25">
      <c r="B461" s="13" t="s">
        <v>6</v>
      </c>
      <c r="C461" s="5">
        <v>3.129</v>
      </c>
      <c r="D461" s="10">
        <f t="shared" si="62"/>
        <v>2.75352</v>
      </c>
      <c r="F461" s="13" t="s">
        <v>9</v>
      </c>
      <c r="G461" s="5">
        <v>0.13500000000000001</v>
      </c>
      <c r="H461" s="5">
        <f t="shared" si="63"/>
        <v>0.1188</v>
      </c>
    </row>
    <row r="462" spans="2:8" x14ac:dyDescent="0.25">
      <c r="B462" s="13" t="s">
        <v>7</v>
      </c>
      <c r="C462" s="5">
        <v>6.8739999999999996E-2</v>
      </c>
      <c r="D462" s="10">
        <f t="shared" si="62"/>
        <v>6.0491199999999995E-2</v>
      </c>
      <c r="F462" s="13" t="s">
        <v>3</v>
      </c>
      <c r="G462" s="5">
        <v>39.851999999999997</v>
      </c>
      <c r="H462" s="5">
        <f t="shared" si="63"/>
        <v>35.069759999999995</v>
      </c>
    </row>
    <row r="463" spans="2:8" x14ac:dyDescent="0.25">
      <c r="B463" s="13" t="s">
        <v>8</v>
      </c>
      <c r="C463" s="5">
        <v>0.49490000000000001</v>
      </c>
      <c r="D463" s="10">
        <f t="shared" si="62"/>
        <v>0.43551200000000001</v>
      </c>
      <c r="F463" s="13" t="s">
        <v>6</v>
      </c>
      <c r="G463" s="5">
        <v>3.0110000000000001</v>
      </c>
      <c r="H463" s="5">
        <f t="shared" si="63"/>
        <v>2.64968</v>
      </c>
    </row>
    <row r="464" spans="2:8" x14ac:dyDescent="0.25">
      <c r="B464" s="13" t="s">
        <v>9</v>
      </c>
      <c r="C464" s="5">
        <v>0.15210000000000001</v>
      </c>
      <c r="D464" s="10">
        <f t="shared" si="62"/>
        <v>0.13384800000000002</v>
      </c>
      <c r="F464" s="13" t="s">
        <v>26</v>
      </c>
      <c r="G464" s="5">
        <v>2.7E-2</v>
      </c>
      <c r="H464" s="5">
        <f t="shared" si="63"/>
        <v>2.376E-2</v>
      </c>
    </row>
    <row r="465" spans="2:8" x14ac:dyDescent="0.25">
      <c r="B465" s="13" t="s">
        <v>10</v>
      </c>
      <c r="C465" s="5">
        <v>11.29</v>
      </c>
      <c r="D465" s="10">
        <f t="shared" si="62"/>
        <v>9.9352</v>
      </c>
      <c r="F465" s="13" t="s">
        <v>13</v>
      </c>
      <c r="G465" s="5">
        <v>0.13</v>
      </c>
      <c r="H465" s="5">
        <f t="shared" si="63"/>
        <v>0.11440000000000002</v>
      </c>
    </row>
    <row r="466" spans="2:8" x14ac:dyDescent="0.25">
      <c r="B466" s="13" t="s">
        <v>11</v>
      </c>
      <c r="C466" s="5">
        <v>0.41099999999999998</v>
      </c>
      <c r="D466" s="10">
        <f t="shared" si="62"/>
        <v>0.36168</v>
      </c>
      <c r="F466" s="13" t="s">
        <v>35</v>
      </c>
      <c r="G466" s="5">
        <v>5.0000000000000001E-3</v>
      </c>
      <c r="H466" s="5">
        <f t="shared" si="63"/>
        <v>4.4000000000000003E-3</v>
      </c>
    </row>
    <row r="467" spans="2:8" x14ac:dyDescent="0.25">
      <c r="B467" s="4" t="s">
        <v>12</v>
      </c>
      <c r="C467" s="5">
        <v>12</v>
      </c>
      <c r="D467" s="10"/>
      <c r="F467" s="4" t="s">
        <v>12</v>
      </c>
      <c r="G467" s="5">
        <v>12</v>
      </c>
      <c r="H467" s="13"/>
    </row>
    <row r="470" spans="2:8" x14ac:dyDescent="0.25">
      <c r="B470" s="117" t="s">
        <v>162</v>
      </c>
      <c r="C470" s="118"/>
      <c r="D470" s="119"/>
      <c r="F470" s="117" t="s">
        <v>272</v>
      </c>
      <c r="G470" s="118"/>
      <c r="H470" s="119"/>
    </row>
    <row r="471" spans="2:8" x14ac:dyDescent="0.25">
      <c r="B471" s="2" t="s">
        <v>0</v>
      </c>
      <c r="C471" s="3" t="s">
        <v>1</v>
      </c>
      <c r="D471" s="2" t="s">
        <v>2</v>
      </c>
      <c r="F471" s="2" t="s">
        <v>0</v>
      </c>
      <c r="G471" s="3" t="s">
        <v>1</v>
      </c>
      <c r="H471" s="2" t="s">
        <v>2</v>
      </c>
    </row>
    <row r="472" spans="2:8" x14ac:dyDescent="0.25">
      <c r="B472" s="13" t="s">
        <v>26</v>
      </c>
      <c r="C472" s="5">
        <v>0.14430000000000001</v>
      </c>
      <c r="D472" s="10">
        <f t="shared" ref="D472:D481" si="64">C472*(100-C$482)/100</f>
        <v>0.124098</v>
      </c>
      <c r="F472" s="13" t="s">
        <v>5</v>
      </c>
      <c r="G472" s="5">
        <v>44.889000000000003</v>
      </c>
      <c r="H472" s="38">
        <f>G472*(100-G$482)/100</f>
        <v>38.60454</v>
      </c>
    </row>
    <row r="473" spans="2:8" x14ac:dyDescent="0.25">
      <c r="B473" s="13" t="s">
        <v>3</v>
      </c>
      <c r="C473" s="5">
        <v>40.97</v>
      </c>
      <c r="D473" s="10">
        <f t="shared" si="64"/>
        <v>35.234200000000001</v>
      </c>
      <c r="F473" s="13" t="s">
        <v>7</v>
      </c>
      <c r="G473" s="5">
        <v>3.6999999999999998E-2</v>
      </c>
      <c r="H473" s="38">
        <f t="shared" ref="H473:H481" si="65">G473*(100-G$482)/100</f>
        <v>3.1820000000000001E-2</v>
      </c>
    </row>
    <row r="474" spans="2:8" x14ac:dyDescent="0.25">
      <c r="B474" s="13" t="s">
        <v>4</v>
      </c>
      <c r="C474" s="5">
        <v>2.266</v>
      </c>
      <c r="D474" s="10">
        <f t="shared" si="64"/>
        <v>1.94876</v>
      </c>
      <c r="F474" s="13" t="s">
        <v>4</v>
      </c>
      <c r="G474" s="5">
        <v>1.387</v>
      </c>
      <c r="H474" s="38">
        <f t="shared" si="65"/>
        <v>1.19282</v>
      </c>
    </row>
    <row r="475" spans="2:8" x14ac:dyDescent="0.25">
      <c r="B475" s="13" t="s">
        <v>5</v>
      </c>
      <c r="C475" s="5">
        <v>41.68</v>
      </c>
      <c r="D475" s="10">
        <f t="shared" si="64"/>
        <v>35.844799999999999</v>
      </c>
      <c r="F475" s="13" t="s">
        <v>10</v>
      </c>
      <c r="G475" s="5">
        <v>9.9079999999999995</v>
      </c>
      <c r="H475" s="38">
        <f t="shared" si="65"/>
        <v>8.52088</v>
      </c>
    </row>
    <row r="476" spans="2:8" x14ac:dyDescent="0.25">
      <c r="B476" s="13" t="s">
        <v>13</v>
      </c>
      <c r="C476" s="5">
        <v>6.3210000000000002E-2</v>
      </c>
      <c r="D476" s="10">
        <f t="shared" si="64"/>
        <v>5.4360600000000002E-2</v>
      </c>
      <c r="F476" s="13" t="s">
        <v>9</v>
      </c>
      <c r="G476" s="5">
        <v>0.14399999999999999</v>
      </c>
      <c r="H476" s="38">
        <f t="shared" si="65"/>
        <v>0.12383999999999999</v>
      </c>
    </row>
    <row r="477" spans="2:8" x14ac:dyDescent="0.25">
      <c r="B477" s="13" t="s">
        <v>6</v>
      </c>
      <c r="C477" s="5">
        <v>1.8560000000000001</v>
      </c>
      <c r="D477" s="10">
        <f t="shared" si="64"/>
        <v>1.5961600000000002</v>
      </c>
      <c r="F477" s="13" t="s">
        <v>3</v>
      </c>
      <c r="G477" s="5">
        <v>41.777000000000001</v>
      </c>
      <c r="H477" s="38">
        <f t="shared" si="65"/>
        <v>35.928220000000003</v>
      </c>
    </row>
    <row r="478" spans="2:8" x14ac:dyDescent="0.25">
      <c r="B478" s="13" t="s">
        <v>8</v>
      </c>
      <c r="C478" s="5">
        <v>0.495</v>
      </c>
      <c r="D478" s="10">
        <f t="shared" si="64"/>
        <v>0.42570000000000002</v>
      </c>
      <c r="F478" s="13" t="s">
        <v>6</v>
      </c>
      <c r="G478" s="5">
        <v>1.794</v>
      </c>
      <c r="H478" s="38">
        <f t="shared" si="65"/>
        <v>1.54284</v>
      </c>
    </row>
    <row r="479" spans="2:8" x14ac:dyDescent="0.25">
      <c r="B479" s="13" t="s">
        <v>9</v>
      </c>
      <c r="C479" s="5">
        <v>0.16850000000000001</v>
      </c>
      <c r="D479" s="10">
        <f t="shared" si="64"/>
        <v>0.14491000000000001</v>
      </c>
      <c r="F479" s="13" t="s">
        <v>26</v>
      </c>
      <c r="G479" s="5">
        <v>-2.1000000000000001E-2</v>
      </c>
      <c r="H479" s="38">
        <f t="shared" si="65"/>
        <v>-1.806E-2</v>
      </c>
    </row>
    <row r="480" spans="2:8" x14ac:dyDescent="0.25">
      <c r="B480" s="13" t="s">
        <v>10</v>
      </c>
      <c r="C480" s="5">
        <v>11.88</v>
      </c>
      <c r="D480" s="10">
        <f t="shared" si="64"/>
        <v>10.216800000000001</v>
      </c>
      <c r="F480" s="13" t="s">
        <v>13</v>
      </c>
      <c r="G480" s="5">
        <v>7.5999999999999998E-2</v>
      </c>
      <c r="H480" s="38">
        <f t="shared" si="65"/>
        <v>6.5360000000000001E-2</v>
      </c>
    </row>
    <row r="481" spans="2:8" x14ac:dyDescent="0.25">
      <c r="B481" s="13" t="s">
        <v>11</v>
      </c>
      <c r="C481" s="5">
        <v>0.47110000000000002</v>
      </c>
      <c r="D481" s="10">
        <f t="shared" si="64"/>
        <v>0.40514600000000001</v>
      </c>
      <c r="F481" s="13" t="s">
        <v>35</v>
      </c>
      <c r="G481" s="5">
        <v>6.0000000000000001E-3</v>
      </c>
      <c r="H481" s="38">
        <f t="shared" si="65"/>
        <v>5.1600000000000005E-3</v>
      </c>
    </row>
    <row r="482" spans="2:8" x14ac:dyDescent="0.25">
      <c r="B482" s="4" t="s">
        <v>12</v>
      </c>
      <c r="C482" s="5">
        <v>14</v>
      </c>
      <c r="D482" s="10"/>
      <c r="F482" s="4" t="s">
        <v>12</v>
      </c>
      <c r="G482" s="5">
        <v>14</v>
      </c>
      <c r="H482" s="10"/>
    </row>
    <row r="484" spans="2:8" x14ac:dyDescent="0.25">
      <c r="F484" s="16"/>
      <c r="G484" s="36"/>
    </row>
    <row r="485" spans="2:8" x14ac:dyDescent="0.25">
      <c r="B485" s="117" t="s">
        <v>163</v>
      </c>
      <c r="C485" s="118"/>
      <c r="D485" s="119"/>
      <c r="F485" s="117" t="s">
        <v>271</v>
      </c>
      <c r="G485" s="118"/>
      <c r="H485" s="119"/>
    </row>
    <row r="486" spans="2:8" x14ac:dyDescent="0.25">
      <c r="B486" s="2" t="s">
        <v>0</v>
      </c>
      <c r="C486" s="3" t="s">
        <v>1</v>
      </c>
      <c r="D486" s="2" t="s">
        <v>2</v>
      </c>
      <c r="F486" s="2" t="s">
        <v>0</v>
      </c>
      <c r="G486" s="3" t="s">
        <v>1</v>
      </c>
      <c r="H486" s="2" t="s">
        <v>2</v>
      </c>
    </row>
    <row r="487" spans="2:8" x14ac:dyDescent="0.25">
      <c r="B487" s="13" t="s">
        <v>26</v>
      </c>
      <c r="C487" s="5">
        <v>0.16159999999999999</v>
      </c>
      <c r="D487" s="10">
        <f t="shared" ref="D487:D496" si="66">C487*(100-C$497)/100</f>
        <v>0.142208</v>
      </c>
      <c r="F487" s="13" t="s">
        <v>5</v>
      </c>
      <c r="G487" s="5">
        <v>44.978000000000002</v>
      </c>
      <c r="H487" s="38">
        <f>G487*(100-G$497)/100</f>
        <v>39.580640000000002</v>
      </c>
    </row>
    <row r="488" spans="2:8" x14ac:dyDescent="0.25">
      <c r="B488" s="13" t="s">
        <v>3</v>
      </c>
      <c r="C488" s="5">
        <v>40.22</v>
      </c>
      <c r="D488" s="10">
        <f t="shared" si="66"/>
        <v>35.393599999999999</v>
      </c>
      <c r="F488" s="13" t="s">
        <v>7</v>
      </c>
      <c r="G488" s="5">
        <v>4.7E-2</v>
      </c>
      <c r="H488" s="38">
        <f t="shared" ref="H488:H496" si="67">G488*(100-G$497)/100</f>
        <v>4.1360000000000001E-2</v>
      </c>
    </row>
    <row r="489" spans="2:8" x14ac:dyDescent="0.25">
      <c r="B489" s="13" t="s">
        <v>4</v>
      </c>
      <c r="C489" s="5">
        <v>2.5960000000000001</v>
      </c>
      <c r="D489" s="10">
        <f t="shared" si="66"/>
        <v>2.2844800000000003</v>
      </c>
      <c r="F489" s="13" t="s">
        <v>4</v>
      </c>
      <c r="G489" s="5">
        <v>1.6830000000000001</v>
      </c>
      <c r="H489" s="38">
        <f t="shared" si="67"/>
        <v>1.4810400000000001</v>
      </c>
    </row>
    <row r="490" spans="2:8" x14ac:dyDescent="0.25">
      <c r="B490" s="13" t="s">
        <v>5</v>
      </c>
      <c r="C490" s="5">
        <v>41.69</v>
      </c>
      <c r="D490" s="10">
        <f t="shared" si="66"/>
        <v>36.687199999999997</v>
      </c>
      <c r="F490" s="13" t="s">
        <v>10</v>
      </c>
      <c r="G490" s="5">
        <v>9.9849999999999994</v>
      </c>
      <c r="H490" s="38">
        <f t="shared" si="67"/>
        <v>8.7867999999999995</v>
      </c>
    </row>
    <row r="491" spans="2:8" x14ac:dyDescent="0.25">
      <c r="B491" s="13" t="s">
        <v>13</v>
      </c>
      <c r="C491" s="5">
        <v>7.8259999999999996E-2</v>
      </c>
      <c r="D491" s="10">
        <f t="shared" si="66"/>
        <v>6.8868799999999994E-2</v>
      </c>
      <c r="F491" s="13" t="s">
        <v>9</v>
      </c>
      <c r="G491" s="5">
        <v>0.14199999999999999</v>
      </c>
      <c r="H491" s="38">
        <f t="shared" si="67"/>
        <v>0.12495999999999999</v>
      </c>
    </row>
    <row r="492" spans="2:8" x14ac:dyDescent="0.25">
      <c r="B492" s="13" t="s">
        <v>6</v>
      </c>
      <c r="C492" s="5">
        <v>2.0920000000000001</v>
      </c>
      <c r="D492" s="10">
        <f t="shared" si="66"/>
        <v>1.8409599999999999</v>
      </c>
      <c r="F492" s="13" t="s">
        <v>3</v>
      </c>
      <c r="G492" s="5">
        <v>41.045000000000002</v>
      </c>
      <c r="H492" s="38">
        <f t="shared" si="67"/>
        <v>36.119599999999998</v>
      </c>
    </row>
    <row r="493" spans="2:8" x14ac:dyDescent="0.25">
      <c r="B493" s="13" t="s">
        <v>8</v>
      </c>
      <c r="C493" s="5">
        <v>0.47110000000000002</v>
      </c>
      <c r="D493" s="10">
        <f t="shared" si="66"/>
        <v>0.41456799999999999</v>
      </c>
      <c r="F493" s="13" t="s">
        <v>6</v>
      </c>
      <c r="G493" s="5">
        <v>2.024</v>
      </c>
      <c r="H493" s="38">
        <f t="shared" si="67"/>
        <v>1.78112</v>
      </c>
    </row>
    <row r="494" spans="2:8" x14ac:dyDescent="0.25">
      <c r="B494" s="13" t="s">
        <v>9</v>
      </c>
      <c r="C494" s="5">
        <v>0.15659999999999999</v>
      </c>
      <c r="D494" s="10">
        <f t="shared" si="66"/>
        <v>0.13780799999999999</v>
      </c>
      <c r="F494" s="13" t="s">
        <v>26</v>
      </c>
      <c r="G494" s="5">
        <v>3.0000000000000001E-3</v>
      </c>
      <c r="H494" s="38">
        <f t="shared" si="67"/>
        <v>2.64E-3</v>
      </c>
    </row>
    <row r="495" spans="2:8" x14ac:dyDescent="0.25">
      <c r="B495" s="13" t="s">
        <v>10</v>
      </c>
      <c r="C495" s="5">
        <v>12.12</v>
      </c>
      <c r="D495" s="10">
        <f t="shared" si="66"/>
        <v>10.6656</v>
      </c>
      <c r="F495" s="13" t="s">
        <v>13</v>
      </c>
      <c r="G495" s="5">
        <v>8.8999999999999996E-2</v>
      </c>
      <c r="H495" s="38">
        <f t="shared" si="67"/>
        <v>7.8320000000000001E-2</v>
      </c>
    </row>
    <row r="496" spans="2:8" x14ac:dyDescent="0.25">
      <c r="B496" s="13" t="s">
        <v>11</v>
      </c>
      <c r="C496" s="5">
        <v>0.41870000000000002</v>
      </c>
      <c r="D496" s="10">
        <f t="shared" si="66"/>
        <v>0.36845600000000006</v>
      </c>
      <c r="F496" s="13" t="s">
        <v>35</v>
      </c>
      <c r="G496" s="5">
        <v>5.0000000000000001E-3</v>
      </c>
      <c r="H496" s="38">
        <f t="shared" si="67"/>
        <v>4.4000000000000003E-3</v>
      </c>
    </row>
    <row r="497" spans="2:8" x14ac:dyDescent="0.25">
      <c r="B497" s="4" t="s">
        <v>12</v>
      </c>
      <c r="C497" s="5">
        <v>12</v>
      </c>
      <c r="D497" s="10"/>
      <c r="F497" s="4" t="s">
        <v>12</v>
      </c>
      <c r="G497" s="5">
        <v>12</v>
      </c>
      <c r="H497" s="10"/>
    </row>
    <row r="500" spans="2:8" x14ac:dyDescent="0.25">
      <c r="B500" s="117" t="s">
        <v>164</v>
      </c>
      <c r="C500" s="118"/>
      <c r="D500" s="119"/>
      <c r="F500" s="117" t="s">
        <v>270</v>
      </c>
      <c r="G500" s="118"/>
      <c r="H500" s="119"/>
    </row>
    <row r="501" spans="2:8" x14ac:dyDescent="0.25">
      <c r="B501" s="2" t="s">
        <v>0</v>
      </c>
      <c r="C501" s="3" t="s">
        <v>1</v>
      </c>
      <c r="D501" s="2" t="s">
        <v>2</v>
      </c>
      <c r="F501" s="2" t="s">
        <v>0</v>
      </c>
      <c r="G501" s="3" t="s">
        <v>1</v>
      </c>
      <c r="H501" s="2" t="s">
        <v>2</v>
      </c>
    </row>
    <row r="502" spans="2:8" x14ac:dyDescent="0.25">
      <c r="B502" s="13" t="s">
        <v>26</v>
      </c>
      <c r="C502" s="5">
        <v>0.13059999999999999</v>
      </c>
      <c r="D502" s="10">
        <f t="shared" ref="D502:D511" si="68">C502*(100-C$512)/100</f>
        <v>0.11492799999999999</v>
      </c>
      <c r="F502" s="13" t="s">
        <v>5</v>
      </c>
      <c r="G502" s="5">
        <v>45.070999999999998</v>
      </c>
      <c r="H502" s="38">
        <f>G502*(100-G$512)/100</f>
        <v>39.662479999999995</v>
      </c>
    </row>
    <row r="503" spans="2:8" x14ac:dyDescent="0.25">
      <c r="B503" s="13" t="s">
        <v>3</v>
      </c>
      <c r="C503" s="5">
        <v>40.98</v>
      </c>
      <c r="D503" s="10">
        <f t="shared" si="68"/>
        <v>36.062399999999997</v>
      </c>
      <c r="F503" s="13" t="s">
        <v>7</v>
      </c>
      <c r="G503" s="5">
        <v>3.9E-2</v>
      </c>
      <c r="H503" s="38">
        <f t="shared" ref="H503:H511" si="69">G503*(100-G$512)/100</f>
        <v>3.4319999999999996E-2</v>
      </c>
    </row>
    <row r="504" spans="2:8" x14ac:dyDescent="0.25">
      <c r="B504" s="13" t="s">
        <v>4</v>
      </c>
      <c r="C504" s="5">
        <v>2.1480000000000001</v>
      </c>
      <c r="D504" s="10">
        <f t="shared" si="68"/>
        <v>1.8902399999999999</v>
      </c>
      <c r="F504" s="13" t="s">
        <v>4</v>
      </c>
      <c r="G504" s="5">
        <v>1.3380000000000001</v>
      </c>
      <c r="H504" s="38">
        <f t="shared" si="69"/>
        <v>1.17744</v>
      </c>
    </row>
    <row r="505" spans="2:8" x14ac:dyDescent="0.25">
      <c r="B505" s="13" t="s">
        <v>5</v>
      </c>
      <c r="C505" s="5">
        <v>41.93</v>
      </c>
      <c r="D505" s="10">
        <f t="shared" si="68"/>
        <v>36.898400000000002</v>
      </c>
      <c r="F505" s="13" t="s">
        <v>10</v>
      </c>
      <c r="G505" s="5">
        <v>9.5939999999999994</v>
      </c>
      <c r="H505" s="38">
        <f t="shared" si="69"/>
        <v>8.4427199999999996</v>
      </c>
    </row>
    <row r="506" spans="2:8" x14ac:dyDescent="0.25">
      <c r="B506" s="13" t="s">
        <v>13</v>
      </c>
      <c r="C506" s="5">
        <v>4.666E-2</v>
      </c>
      <c r="D506" s="10">
        <f t="shared" si="68"/>
        <v>4.1060800000000001E-2</v>
      </c>
      <c r="F506" s="13" t="s">
        <v>9</v>
      </c>
      <c r="G506" s="5">
        <v>0.13700000000000001</v>
      </c>
      <c r="H506" s="38">
        <f t="shared" si="69"/>
        <v>0.12056000000000001</v>
      </c>
    </row>
    <row r="507" spans="2:8" x14ac:dyDescent="0.25">
      <c r="B507" s="13" t="s">
        <v>6</v>
      </c>
      <c r="C507" s="5">
        <v>2.1579999999999999</v>
      </c>
      <c r="D507" s="10">
        <f t="shared" si="68"/>
        <v>1.8990400000000001</v>
      </c>
      <c r="F507" s="13" t="s">
        <v>3</v>
      </c>
      <c r="G507" s="5">
        <v>41.747999999999998</v>
      </c>
      <c r="H507" s="38">
        <f t="shared" si="69"/>
        <v>36.738239999999998</v>
      </c>
    </row>
    <row r="508" spans="2:8" x14ac:dyDescent="0.25">
      <c r="B508" s="13" t="s">
        <v>8</v>
      </c>
      <c r="C508" s="5">
        <v>0.51049999999999995</v>
      </c>
      <c r="D508" s="10">
        <f t="shared" si="68"/>
        <v>0.44923999999999992</v>
      </c>
      <c r="F508" s="13" t="s">
        <v>6</v>
      </c>
      <c r="G508" s="5">
        <v>1.966</v>
      </c>
      <c r="H508" s="38">
        <f t="shared" si="69"/>
        <v>1.7300800000000001</v>
      </c>
    </row>
    <row r="509" spans="2:8" x14ac:dyDescent="0.25">
      <c r="B509" s="13" t="s">
        <v>9</v>
      </c>
      <c r="C509" s="5">
        <v>0.1767</v>
      </c>
      <c r="D509" s="10">
        <f t="shared" si="68"/>
        <v>0.155496</v>
      </c>
      <c r="F509" s="13" t="s">
        <v>26</v>
      </c>
      <c r="G509" s="5">
        <v>5.8000000000000003E-2</v>
      </c>
      <c r="H509" s="38">
        <f t="shared" si="69"/>
        <v>5.1040000000000002E-2</v>
      </c>
    </row>
    <row r="510" spans="2:8" x14ac:dyDescent="0.25">
      <c r="B510" s="13" t="s">
        <v>10</v>
      </c>
      <c r="C510" s="5">
        <v>11.46</v>
      </c>
      <c r="D510" s="10">
        <f t="shared" si="68"/>
        <v>10.0848</v>
      </c>
      <c r="F510" s="13" t="s">
        <v>13</v>
      </c>
      <c r="G510" s="5">
        <v>4.4999999999999998E-2</v>
      </c>
      <c r="H510" s="38">
        <f t="shared" si="69"/>
        <v>3.9599999999999996E-2</v>
      </c>
    </row>
    <row r="511" spans="2:8" x14ac:dyDescent="0.25">
      <c r="B511" s="13" t="s">
        <v>11</v>
      </c>
      <c r="C511" s="5">
        <v>0.46389999999999998</v>
      </c>
      <c r="D511" s="10">
        <f t="shared" si="68"/>
        <v>0.40823199999999998</v>
      </c>
      <c r="F511" s="13" t="s">
        <v>35</v>
      </c>
      <c r="G511" s="5">
        <v>4.0000000000000001E-3</v>
      </c>
      <c r="H511" s="38">
        <f t="shared" si="69"/>
        <v>3.5199999999999997E-3</v>
      </c>
    </row>
    <row r="512" spans="2:8" x14ac:dyDescent="0.25">
      <c r="B512" s="4" t="s">
        <v>12</v>
      </c>
      <c r="C512" s="5">
        <v>12</v>
      </c>
      <c r="D512" s="10"/>
      <c r="F512" s="4" t="s">
        <v>12</v>
      </c>
      <c r="G512" s="5">
        <v>12</v>
      </c>
      <c r="H512" s="10"/>
    </row>
    <row r="515" spans="2:8" x14ac:dyDescent="0.25">
      <c r="B515" s="117" t="s">
        <v>166</v>
      </c>
      <c r="C515" s="118"/>
      <c r="D515" s="119"/>
      <c r="F515" s="117" t="s">
        <v>269</v>
      </c>
      <c r="G515" s="118"/>
      <c r="H515" s="119"/>
    </row>
    <row r="516" spans="2:8" x14ac:dyDescent="0.25">
      <c r="B516" s="2" t="s">
        <v>0</v>
      </c>
      <c r="C516" s="3" t="s">
        <v>1</v>
      </c>
      <c r="D516" s="2" t="s">
        <v>2</v>
      </c>
      <c r="F516" s="2" t="s">
        <v>0</v>
      </c>
      <c r="G516" s="3" t="s">
        <v>1</v>
      </c>
      <c r="H516" s="2" t="s">
        <v>2</v>
      </c>
    </row>
    <row r="517" spans="2:8" x14ac:dyDescent="0.25">
      <c r="B517" s="13" t="s">
        <v>3</v>
      </c>
      <c r="C517" s="5">
        <v>39.14</v>
      </c>
      <c r="D517" s="10">
        <f t="shared" ref="D517:D525" si="70">C517*(100-C$526)/100</f>
        <v>34.834600000000002</v>
      </c>
      <c r="F517" s="13" t="s">
        <v>5</v>
      </c>
      <c r="G517" s="5">
        <v>46.154000000000003</v>
      </c>
      <c r="H517" s="5">
        <f>G517*(100-G$527)/100</f>
        <v>41.077060000000003</v>
      </c>
    </row>
    <row r="518" spans="2:8" x14ac:dyDescent="0.25">
      <c r="B518" s="13" t="s">
        <v>4</v>
      </c>
      <c r="C518" s="5">
        <v>2.5259999999999998</v>
      </c>
      <c r="D518" s="10">
        <f t="shared" si="70"/>
        <v>2.2481399999999998</v>
      </c>
      <c r="F518" s="13" t="s">
        <v>7</v>
      </c>
      <c r="G518" s="5">
        <v>3.3000000000000002E-2</v>
      </c>
      <c r="H518" s="5">
        <f t="shared" ref="H518:H526" si="71">G518*(100-G$527)/100</f>
        <v>2.9370000000000004E-2</v>
      </c>
    </row>
    <row r="519" spans="2:8" x14ac:dyDescent="0.25">
      <c r="B519" s="13" t="s">
        <v>5</v>
      </c>
      <c r="C519" s="5">
        <v>42.74</v>
      </c>
      <c r="D519" s="10">
        <f t="shared" si="70"/>
        <v>38.038600000000002</v>
      </c>
      <c r="F519" s="13" t="s">
        <v>4</v>
      </c>
      <c r="G519" s="5">
        <v>1.6379999999999999</v>
      </c>
      <c r="H519" s="5">
        <f t="shared" si="71"/>
        <v>1.4578199999999999</v>
      </c>
    </row>
    <row r="520" spans="2:8" x14ac:dyDescent="0.25">
      <c r="B520" s="13" t="s">
        <v>13</v>
      </c>
      <c r="C520" s="5">
        <v>8.6860000000000007E-2</v>
      </c>
      <c r="D520" s="10">
        <f t="shared" si="70"/>
        <v>7.730540000000001E-2</v>
      </c>
      <c r="F520" s="13" t="s">
        <v>10</v>
      </c>
      <c r="G520" s="5">
        <v>9.2360000000000007</v>
      </c>
      <c r="H520" s="5">
        <f t="shared" si="71"/>
        <v>8.2200400000000009</v>
      </c>
    </row>
    <row r="521" spans="2:8" x14ac:dyDescent="0.25">
      <c r="B521" s="13" t="s">
        <v>6</v>
      </c>
      <c r="C521" s="5">
        <v>3.218</v>
      </c>
      <c r="D521" s="10">
        <f t="shared" si="70"/>
        <v>2.86402</v>
      </c>
      <c r="F521" s="13" t="s">
        <v>9</v>
      </c>
      <c r="G521" s="5">
        <v>0.13300000000000001</v>
      </c>
      <c r="H521" s="5">
        <f t="shared" si="71"/>
        <v>0.11837</v>
      </c>
    </row>
    <row r="522" spans="2:8" x14ac:dyDescent="0.25">
      <c r="B522" s="13" t="s">
        <v>8</v>
      </c>
      <c r="C522" s="5">
        <v>0.52200000000000002</v>
      </c>
      <c r="D522" s="10">
        <f t="shared" si="70"/>
        <v>0.46457999999999999</v>
      </c>
      <c r="F522" s="13" t="s">
        <v>3</v>
      </c>
      <c r="G522" s="5">
        <v>39.777000000000001</v>
      </c>
      <c r="H522" s="5">
        <f t="shared" si="71"/>
        <v>35.401530000000001</v>
      </c>
    </row>
    <row r="523" spans="2:8" x14ac:dyDescent="0.25">
      <c r="B523" s="13" t="s">
        <v>9</v>
      </c>
      <c r="C523" s="5">
        <v>0.1371</v>
      </c>
      <c r="D523" s="10">
        <f t="shared" si="70"/>
        <v>0.122019</v>
      </c>
      <c r="F523" s="13" t="s">
        <v>6</v>
      </c>
      <c r="G523" s="5">
        <v>2.923</v>
      </c>
      <c r="H523" s="5">
        <f t="shared" si="71"/>
        <v>2.6014699999999999</v>
      </c>
    </row>
    <row r="524" spans="2:8" x14ac:dyDescent="0.25">
      <c r="B524" s="13" t="s">
        <v>10</v>
      </c>
      <c r="C524" s="5">
        <v>11.16</v>
      </c>
      <c r="D524" s="10">
        <f t="shared" si="70"/>
        <v>9.9323999999999995</v>
      </c>
      <c r="F524" s="13" t="s">
        <v>26</v>
      </c>
      <c r="G524" s="5">
        <v>-1E-3</v>
      </c>
      <c r="H524" s="5">
        <f t="shared" si="71"/>
        <v>-8.8999999999999995E-4</v>
      </c>
    </row>
    <row r="525" spans="2:8" x14ac:dyDescent="0.25">
      <c r="B525" s="13" t="s">
        <v>11</v>
      </c>
      <c r="C525" s="5">
        <v>0.47299999999999998</v>
      </c>
      <c r="D525" s="10">
        <f t="shared" si="70"/>
        <v>0.42097000000000001</v>
      </c>
      <c r="F525" s="13" t="s">
        <v>13</v>
      </c>
      <c r="G525" s="5">
        <v>0.10299999999999999</v>
      </c>
      <c r="H525" s="5">
        <f t="shared" si="71"/>
        <v>9.1670000000000001E-2</v>
      </c>
    </row>
    <row r="526" spans="2:8" x14ac:dyDescent="0.25">
      <c r="B526" s="4" t="s">
        <v>12</v>
      </c>
      <c r="C526" s="5">
        <v>11</v>
      </c>
      <c r="D526" s="10"/>
      <c r="F526" s="13" t="s">
        <v>35</v>
      </c>
      <c r="G526" s="5">
        <v>3.0000000000000001E-3</v>
      </c>
      <c r="H526" s="5">
        <f t="shared" si="71"/>
        <v>2.6700000000000001E-3</v>
      </c>
    </row>
    <row r="527" spans="2:8" x14ac:dyDescent="0.25">
      <c r="F527" s="4" t="s">
        <v>12</v>
      </c>
      <c r="G527" s="5">
        <v>11</v>
      </c>
      <c r="H527" s="10"/>
    </row>
    <row r="529" spans="2:8" x14ac:dyDescent="0.25">
      <c r="B529" s="117" t="s">
        <v>165</v>
      </c>
      <c r="C529" s="118"/>
      <c r="D529" s="119"/>
      <c r="F529" s="117" t="s">
        <v>268</v>
      </c>
      <c r="G529" s="118"/>
      <c r="H529" s="119"/>
    </row>
    <row r="530" spans="2:8" x14ac:dyDescent="0.25">
      <c r="B530" s="2" t="s">
        <v>0</v>
      </c>
      <c r="C530" s="3" t="s">
        <v>1</v>
      </c>
      <c r="D530" s="2" t="s">
        <v>2</v>
      </c>
      <c r="F530" s="2" t="s">
        <v>0</v>
      </c>
      <c r="G530" s="3" t="s">
        <v>1</v>
      </c>
      <c r="H530" s="2" t="s">
        <v>2</v>
      </c>
    </row>
    <row r="531" spans="2:8" x14ac:dyDescent="0.25">
      <c r="B531" s="13" t="s">
        <v>3</v>
      </c>
      <c r="C531" s="5">
        <v>39.520000000000003</v>
      </c>
      <c r="D531" s="10">
        <f t="shared" ref="D531:D540" si="72">C531*(100-C$541)/100</f>
        <v>35.172800000000002</v>
      </c>
      <c r="F531" s="13" t="s">
        <v>5</v>
      </c>
      <c r="G531" s="5">
        <v>45.417999999999999</v>
      </c>
      <c r="H531" s="5">
        <f>G531*(100-G$541)/100</f>
        <v>40.422019999999996</v>
      </c>
    </row>
    <row r="532" spans="2:8" x14ac:dyDescent="0.25">
      <c r="B532" s="13" t="s">
        <v>4</v>
      </c>
      <c r="C532" s="5">
        <v>3.2480000000000002</v>
      </c>
      <c r="D532" s="10">
        <f t="shared" si="72"/>
        <v>2.89072</v>
      </c>
      <c r="F532" s="13" t="s">
        <v>7</v>
      </c>
      <c r="G532" s="5">
        <v>4.8000000000000001E-2</v>
      </c>
      <c r="H532" s="5">
        <f t="shared" ref="H532:H540" si="73">G532*(100-G$541)/100</f>
        <v>4.2720000000000001E-2</v>
      </c>
    </row>
    <row r="533" spans="2:8" x14ac:dyDescent="0.25">
      <c r="B533" s="13" t="s">
        <v>5</v>
      </c>
      <c r="C533" s="5">
        <v>42.19</v>
      </c>
      <c r="D533" s="10">
        <f t="shared" si="72"/>
        <v>37.549099999999996</v>
      </c>
      <c r="F533" s="13" t="s">
        <v>4</v>
      </c>
      <c r="G533" s="5">
        <v>2.226</v>
      </c>
      <c r="H533" s="5">
        <f t="shared" si="73"/>
        <v>1.9811400000000001</v>
      </c>
    </row>
    <row r="534" spans="2:8" x14ac:dyDescent="0.25">
      <c r="B534" s="13" t="s">
        <v>13</v>
      </c>
      <c r="C534" s="5">
        <v>0.1082</v>
      </c>
      <c r="D534" s="10">
        <f t="shared" si="72"/>
        <v>9.6298000000000009E-2</v>
      </c>
      <c r="F534" s="13" t="s">
        <v>10</v>
      </c>
      <c r="G534" s="5">
        <v>9.3559999999999999</v>
      </c>
      <c r="H534" s="5">
        <f t="shared" si="73"/>
        <v>8.3268399999999989</v>
      </c>
    </row>
    <row r="535" spans="2:8" x14ac:dyDescent="0.25">
      <c r="B535" s="13" t="s">
        <v>6</v>
      </c>
      <c r="C535" s="5">
        <v>2.69</v>
      </c>
      <c r="D535" s="10">
        <f t="shared" si="72"/>
        <v>2.3940999999999999</v>
      </c>
      <c r="F535" s="13" t="s">
        <v>9</v>
      </c>
      <c r="G535" s="5">
        <v>0.13600000000000001</v>
      </c>
      <c r="H535" s="5">
        <f t="shared" si="73"/>
        <v>0.12104000000000001</v>
      </c>
    </row>
    <row r="536" spans="2:8" x14ac:dyDescent="0.25">
      <c r="B536" s="13" t="s">
        <v>7</v>
      </c>
      <c r="C536" s="5">
        <v>6.8089999999999998E-2</v>
      </c>
      <c r="D536" s="10">
        <f t="shared" si="72"/>
        <v>6.0600100000000004E-2</v>
      </c>
      <c r="F536" s="13" t="s">
        <v>3</v>
      </c>
      <c r="G536" s="5">
        <v>40.283000000000001</v>
      </c>
      <c r="H536" s="5">
        <f t="shared" si="73"/>
        <v>35.851869999999998</v>
      </c>
    </row>
    <row r="537" spans="2:8" x14ac:dyDescent="0.25">
      <c r="B537" s="13" t="s">
        <v>8</v>
      </c>
      <c r="C537" s="5">
        <v>0.4924</v>
      </c>
      <c r="D537" s="10">
        <f t="shared" si="72"/>
        <v>0.43823600000000001</v>
      </c>
      <c r="F537" s="13" t="s">
        <v>6</v>
      </c>
      <c r="G537" s="5">
        <v>2.4409999999999998</v>
      </c>
      <c r="H537" s="5">
        <f t="shared" si="73"/>
        <v>2.1724899999999998</v>
      </c>
    </row>
    <row r="538" spans="2:8" x14ac:dyDescent="0.25">
      <c r="B538" s="13" t="s">
        <v>9</v>
      </c>
      <c r="C538" s="5">
        <v>0.1663</v>
      </c>
      <c r="D538" s="10">
        <f t="shared" si="72"/>
        <v>0.148007</v>
      </c>
      <c r="F538" s="13" t="s">
        <v>26</v>
      </c>
      <c r="G538" s="5">
        <v>2E-3</v>
      </c>
      <c r="H538" s="5">
        <f t="shared" si="73"/>
        <v>1.7799999999999999E-3</v>
      </c>
    </row>
    <row r="539" spans="2:8" x14ac:dyDescent="0.25">
      <c r="B539" s="13" t="s">
        <v>10</v>
      </c>
      <c r="C539" s="5">
        <v>11.08</v>
      </c>
      <c r="D539" s="10">
        <f t="shared" si="72"/>
        <v>9.8612000000000002</v>
      </c>
      <c r="F539" s="13" t="s">
        <v>13</v>
      </c>
      <c r="G539" s="5">
        <v>8.3000000000000004E-2</v>
      </c>
      <c r="H539" s="5">
        <f t="shared" si="73"/>
        <v>7.3870000000000005E-2</v>
      </c>
    </row>
    <row r="540" spans="2:8" x14ac:dyDescent="0.25">
      <c r="B540" s="13" t="s">
        <v>11</v>
      </c>
      <c r="C540" s="5">
        <v>0.4325</v>
      </c>
      <c r="D540" s="10">
        <f t="shared" si="72"/>
        <v>0.38492500000000002</v>
      </c>
      <c r="F540" s="13" t="s">
        <v>35</v>
      </c>
      <c r="G540" s="5">
        <v>6.0000000000000001E-3</v>
      </c>
      <c r="H540" s="5">
        <f t="shared" si="73"/>
        <v>5.3400000000000001E-3</v>
      </c>
    </row>
    <row r="541" spans="2:8" x14ac:dyDescent="0.25">
      <c r="B541" s="4" t="s">
        <v>12</v>
      </c>
      <c r="C541" s="5">
        <v>11</v>
      </c>
      <c r="D541" s="10"/>
      <c r="F541" s="4" t="s">
        <v>12</v>
      </c>
      <c r="G541" s="5">
        <v>11</v>
      </c>
      <c r="H541" s="10"/>
    </row>
    <row r="544" spans="2:8" x14ac:dyDescent="0.25">
      <c r="B544" s="117" t="s">
        <v>167</v>
      </c>
      <c r="C544" s="118"/>
      <c r="D544" s="119"/>
      <c r="F544" s="117" t="s">
        <v>267</v>
      </c>
      <c r="G544" s="118"/>
      <c r="H544" s="119"/>
    </row>
    <row r="545" spans="2:8" x14ac:dyDescent="0.25">
      <c r="B545" s="2" t="s">
        <v>0</v>
      </c>
      <c r="C545" s="3" t="s">
        <v>1</v>
      </c>
      <c r="D545" s="2" t="s">
        <v>2</v>
      </c>
      <c r="F545" s="2" t="s">
        <v>0</v>
      </c>
      <c r="G545" s="3" t="s">
        <v>1</v>
      </c>
      <c r="H545" s="2" t="s">
        <v>2</v>
      </c>
    </row>
    <row r="546" spans="2:8" x14ac:dyDescent="0.25">
      <c r="B546" s="13" t="s">
        <v>26</v>
      </c>
      <c r="C546" s="5">
        <v>0.1298</v>
      </c>
      <c r="D546" s="10">
        <f t="shared" ref="D546:D556" si="74">C546*(100-C$557)/100</f>
        <v>0.112926</v>
      </c>
      <c r="F546" s="13" t="s">
        <v>5</v>
      </c>
      <c r="G546" s="5">
        <v>44.046999999999997</v>
      </c>
      <c r="H546" s="5">
        <f>G546*(100-G$556)/100</f>
        <v>38.320889999999999</v>
      </c>
    </row>
    <row r="547" spans="2:8" x14ac:dyDescent="0.25">
      <c r="B547" s="13" t="s">
        <v>3</v>
      </c>
      <c r="C547" s="5">
        <v>41.41</v>
      </c>
      <c r="D547" s="10">
        <f t="shared" si="74"/>
        <v>36.026699999999998</v>
      </c>
      <c r="F547" s="13" t="s">
        <v>7</v>
      </c>
      <c r="G547" s="5">
        <v>5.1999999999999998E-2</v>
      </c>
      <c r="H547" s="5">
        <f t="shared" ref="H547:H555" si="75">G547*(100-G$556)/100</f>
        <v>4.5240000000000002E-2</v>
      </c>
    </row>
    <row r="548" spans="2:8" x14ac:dyDescent="0.25">
      <c r="B548" s="13" t="s">
        <v>4</v>
      </c>
      <c r="C548" s="5">
        <v>2.9569999999999999</v>
      </c>
      <c r="D548" s="10">
        <f t="shared" si="74"/>
        <v>2.5725899999999999</v>
      </c>
      <c r="F548" s="13" t="s">
        <v>4</v>
      </c>
      <c r="G548" s="5">
        <v>2.016</v>
      </c>
      <c r="H548" s="5">
        <f t="shared" si="75"/>
        <v>1.7539199999999999</v>
      </c>
    </row>
    <row r="549" spans="2:8" x14ac:dyDescent="0.25">
      <c r="B549" s="13" t="s">
        <v>5</v>
      </c>
      <c r="C549" s="5">
        <v>40.64</v>
      </c>
      <c r="D549" s="10">
        <f t="shared" si="74"/>
        <v>35.3568</v>
      </c>
      <c r="F549" s="13" t="s">
        <v>10</v>
      </c>
      <c r="G549" s="5">
        <v>10.246</v>
      </c>
      <c r="H549" s="5">
        <f t="shared" si="75"/>
        <v>8.9140200000000007</v>
      </c>
    </row>
    <row r="550" spans="2:8" x14ac:dyDescent="0.25">
      <c r="B550" s="13" t="s">
        <v>13</v>
      </c>
      <c r="C550" s="5">
        <v>5.985E-2</v>
      </c>
      <c r="D550" s="10">
        <f t="shared" si="74"/>
        <v>5.2069499999999998E-2</v>
      </c>
      <c r="F550" s="13" t="s">
        <v>9</v>
      </c>
      <c r="G550" s="5">
        <v>0.14199999999999999</v>
      </c>
      <c r="H550" s="5">
        <f t="shared" si="75"/>
        <v>0.12354</v>
      </c>
    </row>
    <row r="551" spans="2:8" x14ac:dyDescent="0.25">
      <c r="B551" s="13" t="s">
        <v>6</v>
      </c>
      <c r="C551" s="5">
        <v>1.3089999999999999</v>
      </c>
      <c r="D551" s="10">
        <f t="shared" si="74"/>
        <v>1.13883</v>
      </c>
      <c r="F551" s="13" t="s">
        <v>3</v>
      </c>
      <c r="G551" s="5">
        <v>42.226999999999997</v>
      </c>
      <c r="H551" s="5">
        <f t="shared" si="75"/>
        <v>36.737490000000001</v>
      </c>
    </row>
    <row r="552" spans="2:8" x14ac:dyDescent="0.25">
      <c r="B552" s="13" t="s">
        <v>7</v>
      </c>
      <c r="C552" s="5">
        <v>6.8320000000000006E-2</v>
      </c>
      <c r="D552" s="10">
        <f t="shared" si="74"/>
        <v>5.9438400000000009E-2</v>
      </c>
      <c r="F552" s="13" t="s">
        <v>6</v>
      </c>
      <c r="G552" s="5">
        <v>1.23</v>
      </c>
      <c r="H552" s="5">
        <f t="shared" si="75"/>
        <v>1.0701000000000001</v>
      </c>
    </row>
    <row r="553" spans="2:8" x14ac:dyDescent="0.25">
      <c r="B553" s="13" t="s">
        <v>8</v>
      </c>
      <c r="C553" s="5">
        <v>0.57620000000000005</v>
      </c>
      <c r="D553" s="10">
        <f t="shared" si="74"/>
        <v>0.50129400000000002</v>
      </c>
      <c r="F553" s="13" t="s">
        <v>26</v>
      </c>
      <c r="G553" s="5">
        <v>-1.7999999999999999E-2</v>
      </c>
      <c r="H553" s="5">
        <f t="shared" si="75"/>
        <v>-1.5659999999999997E-2</v>
      </c>
    </row>
    <row r="554" spans="2:8" x14ac:dyDescent="0.25">
      <c r="B554" s="13" t="s">
        <v>9</v>
      </c>
      <c r="C554" s="5">
        <v>0.1588</v>
      </c>
      <c r="D554" s="10">
        <f t="shared" si="74"/>
        <v>0.138156</v>
      </c>
      <c r="F554" s="13" t="s">
        <v>13</v>
      </c>
      <c r="G554" s="5">
        <v>5.0999999999999997E-2</v>
      </c>
      <c r="H554" s="5">
        <f t="shared" si="75"/>
        <v>4.4369999999999993E-2</v>
      </c>
    </row>
    <row r="555" spans="2:8" x14ac:dyDescent="0.25">
      <c r="B555" s="13" t="s">
        <v>10</v>
      </c>
      <c r="C555" s="5">
        <v>12.26</v>
      </c>
      <c r="D555" s="10">
        <f t="shared" si="74"/>
        <v>10.666199999999998</v>
      </c>
      <c r="F555" s="13" t="s">
        <v>35</v>
      </c>
      <c r="G555" s="5">
        <v>7.0000000000000001E-3</v>
      </c>
      <c r="H555" s="5">
        <f t="shared" si="75"/>
        <v>6.0899999999999999E-3</v>
      </c>
    </row>
    <row r="556" spans="2:8" x14ac:dyDescent="0.25">
      <c r="B556" s="13" t="s">
        <v>11</v>
      </c>
      <c r="C556" s="5">
        <v>0.43</v>
      </c>
      <c r="D556" s="10">
        <f t="shared" si="74"/>
        <v>0.37409999999999999</v>
      </c>
      <c r="F556" s="4" t="s">
        <v>12</v>
      </c>
      <c r="G556" s="5">
        <v>13</v>
      </c>
      <c r="H556" s="10"/>
    </row>
    <row r="557" spans="2:8" x14ac:dyDescent="0.25">
      <c r="B557" s="4" t="s">
        <v>12</v>
      </c>
      <c r="C557" s="5">
        <v>13</v>
      </c>
      <c r="D557" s="10"/>
    </row>
    <row r="560" spans="2:8" x14ac:dyDescent="0.25">
      <c r="B560" s="117" t="s">
        <v>168</v>
      </c>
      <c r="C560" s="118"/>
      <c r="D560" s="119"/>
      <c r="F560" s="117" t="s">
        <v>296</v>
      </c>
      <c r="G560" s="118"/>
      <c r="H560" s="119"/>
    </row>
    <row r="561" spans="2:8" x14ac:dyDescent="0.25">
      <c r="B561" s="2" t="s">
        <v>0</v>
      </c>
      <c r="C561" s="3" t="s">
        <v>1</v>
      </c>
      <c r="D561" s="2" t="s">
        <v>2</v>
      </c>
      <c r="F561" s="2" t="s">
        <v>0</v>
      </c>
      <c r="G561" s="3" t="s">
        <v>1</v>
      </c>
      <c r="H561" s="2" t="s">
        <v>2</v>
      </c>
    </row>
    <row r="562" spans="2:8" x14ac:dyDescent="0.25">
      <c r="B562" s="13" t="s">
        <v>3</v>
      </c>
      <c r="C562" s="5">
        <v>40.33</v>
      </c>
      <c r="D562" s="10">
        <f t="shared" ref="D562:D570" si="76">C562*(100-C$571)/100</f>
        <v>35.490400000000001</v>
      </c>
      <c r="F562" s="13" t="s">
        <v>5</v>
      </c>
      <c r="G562" s="5">
        <v>45.524000000000001</v>
      </c>
      <c r="H562" s="5">
        <f>G562*(100-G$572)/100</f>
        <v>40.061120000000003</v>
      </c>
    </row>
    <row r="563" spans="2:8" x14ac:dyDescent="0.25">
      <c r="B563" s="13" t="s">
        <v>4</v>
      </c>
      <c r="C563" s="5">
        <v>2.7919999999999998</v>
      </c>
      <c r="D563" s="10">
        <f t="shared" si="76"/>
        <v>2.4569599999999996</v>
      </c>
      <c r="F563" s="13" t="s">
        <v>7</v>
      </c>
      <c r="G563" s="5">
        <v>3.4000000000000002E-2</v>
      </c>
      <c r="H563" s="5">
        <f t="shared" ref="H563:H571" si="77">G563*(100-G$572)/100</f>
        <v>2.9919999999999999E-2</v>
      </c>
    </row>
    <row r="564" spans="2:8" x14ac:dyDescent="0.25">
      <c r="B564" s="13" t="s">
        <v>5</v>
      </c>
      <c r="C564" s="5">
        <v>42.45</v>
      </c>
      <c r="D564" s="10">
        <f t="shared" si="76"/>
        <v>37.356000000000002</v>
      </c>
      <c r="F564" s="13" t="s">
        <v>4</v>
      </c>
      <c r="G564" s="5">
        <v>1.851</v>
      </c>
      <c r="H564" s="5">
        <f t="shared" si="77"/>
        <v>1.6288800000000001</v>
      </c>
    </row>
    <row r="565" spans="2:8" x14ac:dyDescent="0.25">
      <c r="B565" s="13" t="s">
        <v>13</v>
      </c>
      <c r="C565" s="5">
        <v>4.7160000000000001E-2</v>
      </c>
      <c r="D565" s="10">
        <f t="shared" si="76"/>
        <v>4.1500799999999997E-2</v>
      </c>
      <c r="F565" s="13" t="s">
        <v>10</v>
      </c>
      <c r="G565" s="5">
        <v>9.7260000000000009</v>
      </c>
      <c r="H565" s="5">
        <f t="shared" si="77"/>
        <v>8.5588800000000003</v>
      </c>
    </row>
    <row r="566" spans="2:8" x14ac:dyDescent="0.25">
      <c r="B566" s="13" t="s">
        <v>6</v>
      </c>
      <c r="C566" s="5">
        <v>1.869</v>
      </c>
      <c r="D566" s="10">
        <f t="shared" si="76"/>
        <v>1.6447200000000002</v>
      </c>
      <c r="F566" s="13" t="s">
        <v>9</v>
      </c>
      <c r="G566" s="5">
        <v>0.14299999999999999</v>
      </c>
      <c r="H566" s="5">
        <f t="shared" si="77"/>
        <v>0.12584000000000001</v>
      </c>
    </row>
    <row r="567" spans="2:8" x14ac:dyDescent="0.25">
      <c r="B567" s="13" t="s">
        <v>8</v>
      </c>
      <c r="C567" s="5">
        <v>0.56810000000000005</v>
      </c>
      <c r="D567" s="10">
        <f t="shared" si="76"/>
        <v>0.49992800000000004</v>
      </c>
      <c r="F567" s="13" t="s">
        <v>3</v>
      </c>
      <c r="G567" s="5">
        <v>40.829000000000001</v>
      </c>
      <c r="H567" s="5">
        <f t="shared" si="77"/>
        <v>35.929520000000004</v>
      </c>
    </row>
    <row r="568" spans="2:8" x14ac:dyDescent="0.25">
      <c r="B568" s="13" t="s">
        <v>9</v>
      </c>
      <c r="C568" s="5">
        <v>0.17199999999999999</v>
      </c>
      <c r="D568" s="10">
        <f t="shared" si="76"/>
        <v>0.15135999999999999</v>
      </c>
      <c r="F568" s="13" t="s">
        <v>6</v>
      </c>
      <c r="G568" s="5">
        <v>1.8089999999999999</v>
      </c>
      <c r="H568" s="5">
        <f t="shared" si="77"/>
        <v>1.59192</v>
      </c>
    </row>
    <row r="569" spans="2:8" x14ac:dyDescent="0.25">
      <c r="B569" s="13" t="s">
        <v>10</v>
      </c>
      <c r="C569" s="5">
        <v>11.34</v>
      </c>
      <c r="D569" s="10">
        <f t="shared" si="76"/>
        <v>9.9791999999999987</v>
      </c>
      <c r="F569" s="13" t="s">
        <v>26</v>
      </c>
      <c r="G569" s="5">
        <v>2.5999999999999999E-2</v>
      </c>
      <c r="H569" s="5">
        <f t="shared" si="77"/>
        <v>2.2879999999999998E-2</v>
      </c>
    </row>
    <row r="570" spans="2:8" x14ac:dyDescent="0.25">
      <c r="B570" s="13" t="s">
        <v>11</v>
      </c>
      <c r="C570" s="5">
        <v>0.43740000000000001</v>
      </c>
      <c r="D570" s="10">
        <f t="shared" si="76"/>
        <v>0.38491199999999998</v>
      </c>
      <c r="F570" s="13" t="s">
        <v>13</v>
      </c>
      <c r="G570" s="5">
        <v>5.1999999999999998E-2</v>
      </c>
      <c r="H570" s="5">
        <f t="shared" si="77"/>
        <v>4.5759999999999995E-2</v>
      </c>
    </row>
    <row r="571" spans="2:8" x14ac:dyDescent="0.25">
      <c r="B571" s="4" t="s">
        <v>12</v>
      </c>
      <c r="C571" s="5">
        <v>12</v>
      </c>
      <c r="D571" s="10"/>
      <c r="F571" s="13" t="s">
        <v>35</v>
      </c>
      <c r="G571" s="5">
        <v>5.0000000000000001E-3</v>
      </c>
      <c r="H571" s="5">
        <f t="shared" si="77"/>
        <v>4.4000000000000003E-3</v>
      </c>
    </row>
    <row r="572" spans="2:8" x14ac:dyDescent="0.25">
      <c r="F572" s="4" t="s">
        <v>12</v>
      </c>
      <c r="G572" s="5">
        <v>12</v>
      </c>
      <c r="H572" s="10"/>
    </row>
    <row r="574" spans="2:8" x14ac:dyDescent="0.25">
      <c r="B574" s="117" t="s">
        <v>169</v>
      </c>
      <c r="C574" s="118"/>
      <c r="D574" s="119"/>
      <c r="F574" s="117" t="s">
        <v>297</v>
      </c>
      <c r="G574" s="118"/>
      <c r="H574" s="119"/>
    </row>
    <row r="575" spans="2:8" x14ac:dyDescent="0.25">
      <c r="B575" s="2" t="s">
        <v>0</v>
      </c>
      <c r="C575" s="3" t="s">
        <v>1</v>
      </c>
      <c r="D575" s="2" t="s">
        <v>2</v>
      </c>
      <c r="F575" s="2" t="s">
        <v>0</v>
      </c>
      <c r="G575" s="3" t="s">
        <v>1</v>
      </c>
      <c r="H575" s="2" t="s">
        <v>2</v>
      </c>
    </row>
    <row r="576" spans="2:8" x14ac:dyDescent="0.25">
      <c r="B576" s="13" t="s">
        <v>26</v>
      </c>
      <c r="C576" s="5">
        <v>0.11509999999999999</v>
      </c>
      <c r="D576" s="10">
        <f t="shared" ref="D576:D585" si="78">C576*(100-C$586)/100</f>
        <v>0.101288</v>
      </c>
      <c r="F576" s="13" t="s">
        <v>5</v>
      </c>
      <c r="G576" s="5">
        <v>61.024999999999999</v>
      </c>
      <c r="H576" s="30">
        <f>G576*(100-G$586)/100</f>
        <v>53.701999999999998</v>
      </c>
    </row>
    <row r="577" spans="2:9" x14ac:dyDescent="0.25">
      <c r="B577" s="13" t="s">
        <v>3</v>
      </c>
      <c r="C577" s="5">
        <v>39.42</v>
      </c>
      <c r="D577" s="10">
        <f t="shared" si="78"/>
        <v>34.689599999999999</v>
      </c>
      <c r="F577" s="13" t="s">
        <v>7</v>
      </c>
      <c r="G577" s="5">
        <v>7.3999999999999996E-2</v>
      </c>
      <c r="H577" s="30">
        <f t="shared" ref="H577:H585" si="79">G577*(100-G$586)/100</f>
        <v>6.5119999999999997E-2</v>
      </c>
    </row>
    <row r="578" spans="2:9" x14ac:dyDescent="0.25">
      <c r="B578" s="13" t="s">
        <v>4</v>
      </c>
      <c r="C578" s="5">
        <v>2.8260000000000001</v>
      </c>
      <c r="D578" s="10">
        <f t="shared" si="78"/>
        <v>2.4868800000000002</v>
      </c>
      <c r="F578" s="13" t="s">
        <v>4</v>
      </c>
      <c r="G578" s="5">
        <v>2.5009999999999999</v>
      </c>
      <c r="H578" s="30">
        <f t="shared" si="79"/>
        <v>2.2008799999999997</v>
      </c>
    </row>
    <row r="579" spans="2:9" x14ac:dyDescent="0.25">
      <c r="B579" s="13" t="s">
        <v>5</v>
      </c>
      <c r="C579" s="5">
        <v>42.25</v>
      </c>
      <c r="D579" s="10">
        <f t="shared" si="78"/>
        <v>37.18</v>
      </c>
      <c r="F579" s="13" t="s">
        <v>10</v>
      </c>
      <c r="G579" s="5">
        <v>14.289</v>
      </c>
      <c r="H579" s="30">
        <f t="shared" si="79"/>
        <v>12.57432</v>
      </c>
    </row>
    <row r="580" spans="2:9" x14ac:dyDescent="0.25">
      <c r="B580" s="13" t="s">
        <v>13</v>
      </c>
      <c r="C580" s="5">
        <v>5.663E-2</v>
      </c>
      <c r="D580" s="10">
        <f t="shared" si="78"/>
        <v>4.9834400000000001E-2</v>
      </c>
      <c r="F580" s="13" t="s">
        <v>9</v>
      </c>
      <c r="G580" s="5">
        <v>0.215</v>
      </c>
      <c r="H580" s="30">
        <f t="shared" si="79"/>
        <v>0.18919999999999998</v>
      </c>
    </row>
    <row r="581" spans="2:9" x14ac:dyDescent="0.25">
      <c r="B581" s="13" t="s">
        <v>6</v>
      </c>
      <c r="C581" s="5">
        <v>3.02</v>
      </c>
      <c r="D581" s="10">
        <f t="shared" si="78"/>
        <v>2.6576</v>
      </c>
      <c r="F581" s="13" t="s">
        <v>3</v>
      </c>
      <c r="G581" s="5">
        <v>17.887</v>
      </c>
      <c r="H581" s="30">
        <f t="shared" si="79"/>
        <v>15.74056</v>
      </c>
    </row>
    <row r="582" spans="2:9" x14ac:dyDescent="0.25">
      <c r="B582" s="13" t="s">
        <v>7</v>
      </c>
      <c r="C582" s="5">
        <v>5.1150000000000001E-2</v>
      </c>
      <c r="D582" s="10">
        <f t="shared" si="78"/>
        <v>4.5011999999999996E-2</v>
      </c>
      <c r="F582" s="13" t="s">
        <v>6</v>
      </c>
      <c r="G582" s="5">
        <v>3.843</v>
      </c>
      <c r="H582" s="30">
        <f t="shared" si="79"/>
        <v>3.3818399999999995</v>
      </c>
    </row>
    <row r="583" spans="2:9" x14ac:dyDescent="0.25">
      <c r="B583" s="13" t="s">
        <v>8</v>
      </c>
      <c r="C583" s="5">
        <v>0.46360000000000001</v>
      </c>
      <c r="D583" s="10">
        <f t="shared" si="78"/>
        <v>0.40796800000000005</v>
      </c>
      <c r="F583" s="13" t="s">
        <v>26</v>
      </c>
      <c r="G583" s="5">
        <v>5.8999999999999997E-2</v>
      </c>
      <c r="H583" s="30">
        <f t="shared" si="79"/>
        <v>5.1920000000000001E-2</v>
      </c>
    </row>
    <row r="584" spans="2:9" x14ac:dyDescent="0.25">
      <c r="B584" s="13" t="s">
        <v>10</v>
      </c>
      <c r="C584" s="5">
        <v>11.4</v>
      </c>
      <c r="D584" s="10">
        <f t="shared" si="78"/>
        <v>10.032</v>
      </c>
      <c r="F584" s="13" t="s">
        <v>13</v>
      </c>
      <c r="G584" s="5">
        <v>9.9000000000000005E-2</v>
      </c>
      <c r="H584" s="30">
        <f t="shared" si="79"/>
        <v>8.7120000000000003E-2</v>
      </c>
      <c r="I584" s="15"/>
    </row>
    <row r="585" spans="2:9" x14ac:dyDescent="0.25">
      <c r="B585" s="13" t="s">
        <v>11</v>
      </c>
      <c r="C585" s="5">
        <v>0.40189999999999998</v>
      </c>
      <c r="D585" s="10">
        <f t="shared" si="78"/>
        <v>0.35367199999999999</v>
      </c>
      <c r="F585" s="13" t="s">
        <v>35</v>
      </c>
      <c r="G585" s="5">
        <v>8.9999999999999993E-3</v>
      </c>
      <c r="H585" s="30">
        <f t="shared" si="79"/>
        <v>7.92E-3</v>
      </c>
    </row>
    <row r="586" spans="2:9" x14ac:dyDescent="0.25">
      <c r="B586" s="4" t="s">
        <v>12</v>
      </c>
      <c r="C586" s="5">
        <v>12</v>
      </c>
      <c r="D586" s="10"/>
      <c r="F586" s="4" t="s">
        <v>12</v>
      </c>
      <c r="G586" s="5">
        <v>12</v>
      </c>
      <c r="H586" s="13"/>
    </row>
    <row r="587" spans="2:9" x14ac:dyDescent="0.25">
      <c r="F587" s="41"/>
      <c r="G587" s="42"/>
      <c r="H587" s="43"/>
    </row>
    <row r="588" spans="2:9" x14ac:dyDescent="0.25">
      <c r="F588" s="41"/>
      <c r="G588" s="42"/>
      <c r="H588" s="43"/>
    </row>
    <row r="589" spans="2:9" x14ac:dyDescent="0.25">
      <c r="B589" s="117" t="s">
        <v>170</v>
      </c>
      <c r="C589" s="118"/>
      <c r="D589" s="119"/>
      <c r="F589" s="120" t="s">
        <v>265</v>
      </c>
      <c r="G589" s="120"/>
      <c r="H589" s="120"/>
    </row>
    <row r="590" spans="2:9" x14ac:dyDescent="0.25">
      <c r="B590" s="2" t="s">
        <v>0</v>
      </c>
      <c r="C590" s="3" t="s">
        <v>1</v>
      </c>
      <c r="D590" s="2" t="s">
        <v>2</v>
      </c>
      <c r="F590" s="2" t="s">
        <v>0</v>
      </c>
      <c r="G590" s="3" t="s">
        <v>1</v>
      </c>
      <c r="H590" s="2" t="s">
        <v>2</v>
      </c>
    </row>
    <row r="591" spans="2:9" x14ac:dyDescent="0.25">
      <c r="B591" s="13" t="s">
        <v>26</v>
      </c>
      <c r="C591" s="5">
        <v>0.15260000000000001</v>
      </c>
      <c r="D591" s="10">
        <f t="shared" ref="D591:D600" si="80">C591*(100-C$601)/100</f>
        <v>0.13581399999999999</v>
      </c>
      <c r="F591" s="13" t="s">
        <v>5</v>
      </c>
      <c r="G591" s="5">
        <v>45.140999999999998</v>
      </c>
      <c r="H591" s="8">
        <f>G591*(100-G$601)/100</f>
        <v>40.175489999999996</v>
      </c>
    </row>
    <row r="592" spans="2:9" x14ac:dyDescent="0.25">
      <c r="B592" s="13" t="s">
        <v>3</v>
      </c>
      <c r="C592" s="5">
        <v>39.18</v>
      </c>
      <c r="D592" s="10">
        <f t="shared" si="80"/>
        <v>34.870199999999997</v>
      </c>
      <c r="F592" s="13" t="s">
        <v>7</v>
      </c>
      <c r="G592" s="5">
        <v>3.2000000000000001E-2</v>
      </c>
      <c r="H592" s="8">
        <f t="shared" ref="H592:H600" si="81">G592*(100-G$601)/100</f>
        <v>2.8479999999999998E-2</v>
      </c>
    </row>
    <row r="593" spans="2:8" x14ac:dyDescent="0.25">
      <c r="B593" s="13" t="s">
        <v>4</v>
      </c>
      <c r="C593" s="5">
        <v>3.1549999999999998</v>
      </c>
      <c r="D593" s="10">
        <f t="shared" si="80"/>
        <v>2.8079499999999995</v>
      </c>
      <c r="F593" s="13" t="s">
        <v>4</v>
      </c>
      <c r="G593" s="5">
        <v>2.2040000000000002</v>
      </c>
      <c r="H593" s="8">
        <f t="shared" si="81"/>
        <v>1.96156</v>
      </c>
    </row>
    <row r="594" spans="2:8" x14ac:dyDescent="0.25">
      <c r="B594" s="13" t="s">
        <v>5</v>
      </c>
      <c r="C594" s="5">
        <v>41.93</v>
      </c>
      <c r="D594" s="10">
        <f t="shared" si="80"/>
        <v>37.317700000000002</v>
      </c>
      <c r="F594" s="13" t="s">
        <v>10</v>
      </c>
      <c r="G594" s="5">
        <v>9.3580000000000005</v>
      </c>
      <c r="H594" s="8">
        <f t="shared" si="81"/>
        <v>8.3286200000000008</v>
      </c>
    </row>
    <row r="595" spans="2:8" x14ac:dyDescent="0.25">
      <c r="B595" s="13" t="s">
        <v>13</v>
      </c>
      <c r="C595" s="5">
        <v>6.0049999999999999E-2</v>
      </c>
      <c r="D595" s="10">
        <f t="shared" si="80"/>
        <v>5.3444499999999999E-2</v>
      </c>
      <c r="F595" s="13" t="s">
        <v>9</v>
      </c>
      <c r="G595" s="5">
        <v>0.14199999999999999</v>
      </c>
      <c r="H595" s="8">
        <f t="shared" si="81"/>
        <v>0.12637999999999999</v>
      </c>
    </row>
    <row r="596" spans="2:8" x14ac:dyDescent="0.25">
      <c r="B596" s="13" t="s">
        <v>6</v>
      </c>
      <c r="C596" s="5">
        <v>3.1429999999999998</v>
      </c>
      <c r="D596" s="10">
        <f t="shared" si="80"/>
        <v>2.7972699999999997</v>
      </c>
      <c r="F596" s="13" t="s">
        <v>3</v>
      </c>
      <c r="G596" s="5">
        <v>40.340000000000003</v>
      </c>
      <c r="H596" s="8">
        <f t="shared" si="81"/>
        <v>35.9026</v>
      </c>
    </row>
    <row r="597" spans="2:8" x14ac:dyDescent="0.25">
      <c r="B597" s="13" t="s">
        <v>8</v>
      </c>
      <c r="C597" s="5">
        <v>0.4486</v>
      </c>
      <c r="D597" s="10">
        <f t="shared" si="80"/>
        <v>0.39925400000000005</v>
      </c>
      <c r="F597" s="13" t="s">
        <v>6</v>
      </c>
      <c r="G597" s="5">
        <v>2.726</v>
      </c>
      <c r="H597" s="8">
        <f t="shared" si="81"/>
        <v>2.4261400000000002</v>
      </c>
    </row>
    <row r="598" spans="2:8" x14ac:dyDescent="0.25">
      <c r="B598" s="13" t="s">
        <v>9</v>
      </c>
      <c r="C598" s="5">
        <v>0.1613</v>
      </c>
      <c r="D598" s="10">
        <f t="shared" si="80"/>
        <v>0.14355700000000002</v>
      </c>
      <c r="F598" s="13" t="s">
        <v>26</v>
      </c>
      <c r="G598" s="5">
        <v>-2.1999999999999999E-2</v>
      </c>
      <c r="H598" s="8">
        <f t="shared" si="81"/>
        <v>-1.958E-2</v>
      </c>
    </row>
    <row r="599" spans="2:8" x14ac:dyDescent="0.25">
      <c r="B599" s="13" t="s">
        <v>10</v>
      </c>
      <c r="C599" s="5">
        <v>11.35</v>
      </c>
      <c r="D599" s="10">
        <f t="shared" si="80"/>
        <v>10.1015</v>
      </c>
      <c r="F599" s="13" t="s">
        <v>13</v>
      </c>
      <c r="G599" s="5">
        <v>7.2999999999999995E-2</v>
      </c>
      <c r="H599" s="8">
        <f t="shared" si="81"/>
        <v>6.497E-2</v>
      </c>
    </row>
    <row r="600" spans="2:8" x14ac:dyDescent="0.25">
      <c r="B600" s="13" t="s">
        <v>11</v>
      </c>
      <c r="C600" s="5">
        <v>0.4239</v>
      </c>
      <c r="D600" s="10">
        <f t="shared" si="80"/>
        <v>0.37727100000000002</v>
      </c>
      <c r="F600" s="13" t="s">
        <v>35</v>
      </c>
      <c r="G600" s="5">
        <v>5.0000000000000001E-3</v>
      </c>
      <c r="H600" s="8">
        <f t="shared" si="81"/>
        <v>4.45E-3</v>
      </c>
    </row>
    <row r="601" spans="2:8" x14ac:dyDescent="0.25">
      <c r="B601" s="4" t="s">
        <v>12</v>
      </c>
      <c r="C601" s="5">
        <v>11</v>
      </c>
      <c r="D601" s="10"/>
      <c r="F601" s="4" t="s">
        <v>12</v>
      </c>
      <c r="G601" s="5">
        <v>11</v>
      </c>
      <c r="H601" s="10"/>
    </row>
    <row r="604" spans="2:8" x14ac:dyDescent="0.25">
      <c r="B604" s="117" t="s">
        <v>171</v>
      </c>
      <c r="C604" s="118"/>
      <c r="D604" s="119"/>
      <c r="F604" s="117" t="s">
        <v>298</v>
      </c>
      <c r="G604" s="118"/>
      <c r="H604" s="119"/>
    </row>
    <row r="605" spans="2:8" x14ac:dyDescent="0.25">
      <c r="B605" s="2" t="s">
        <v>0</v>
      </c>
      <c r="C605" s="3" t="s">
        <v>1</v>
      </c>
      <c r="D605" s="2" t="s">
        <v>2</v>
      </c>
      <c r="F605" s="2" t="s">
        <v>0</v>
      </c>
      <c r="G605" s="3" t="s">
        <v>1</v>
      </c>
      <c r="H605" s="2" t="s">
        <v>2</v>
      </c>
    </row>
    <row r="606" spans="2:8" x14ac:dyDescent="0.25">
      <c r="B606" s="13" t="s">
        <v>3</v>
      </c>
      <c r="C606" s="5">
        <v>40.39</v>
      </c>
      <c r="D606" s="10">
        <f t="shared" ref="D606:D614" si="82">C606*(100-C$615)/100</f>
        <v>35.543199999999999</v>
      </c>
      <c r="F606" s="13" t="s">
        <v>5</v>
      </c>
      <c r="G606" s="5">
        <v>45.216000000000001</v>
      </c>
      <c r="H606" s="38">
        <f>G606*(100-G$616)/100</f>
        <v>39.790080000000003</v>
      </c>
    </row>
    <row r="607" spans="2:8" x14ac:dyDescent="0.25">
      <c r="B607" s="13" t="s">
        <v>4</v>
      </c>
      <c r="C607" s="5">
        <v>2.6389999999999998</v>
      </c>
      <c r="D607" s="10">
        <f t="shared" si="82"/>
        <v>2.3223199999999995</v>
      </c>
      <c r="F607" s="13" t="s">
        <v>7</v>
      </c>
      <c r="G607" s="5">
        <v>3.5000000000000003E-2</v>
      </c>
      <c r="H607" s="38">
        <f t="shared" ref="H607:H615" si="83">G607*(100-G$616)/100</f>
        <v>3.0800000000000001E-2</v>
      </c>
    </row>
    <row r="608" spans="2:8" x14ac:dyDescent="0.25">
      <c r="B608" s="13" t="s">
        <v>5</v>
      </c>
      <c r="C608" s="5">
        <v>42.15</v>
      </c>
      <c r="D608" s="10">
        <f t="shared" si="82"/>
        <v>37.091999999999999</v>
      </c>
      <c r="F608" s="13" t="s">
        <v>4</v>
      </c>
      <c r="G608" s="5">
        <v>1.726</v>
      </c>
      <c r="H608" s="38">
        <f t="shared" si="83"/>
        <v>1.51888</v>
      </c>
    </row>
    <row r="609" spans="2:9" x14ac:dyDescent="0.25">
      <c r="B609" s="13" t="s">
        <v>13</v>
      </c>
      <c r="C609" s="5">
        <v>3.7929999999999998E-2</v>
      </c>
      <c r="D609" s="10">
        <f t="shared" si="82"/>
        <v>3.3378400000000003E-2</v>
      </c>
      <c r="F609" s="13" t="s">
        <v>10</v>
      </c>
      <c r="G609" s="5">
        <v>9.5920000000000005</v>
      </c>
      <c r="H609" s="38">
        <f t="shared" si="83"/>
        <v>8.4409600000000005</v>
      </c>
    </row>
    <row r="610" spans="2:9" x14ac:dyDescent="0.25">
      <c r="B610" s="13" t="s">
        <v>6</v>
      </c>
      <c r="C610" s="5">
        <v>2.2069999999999999</v>
      </c>
      <c r="D610" s="10">
        <f t="shared" si="82"/>
        <v>1.9421599999999999</v>
      </c>
      <c r="F610" s="13" t="s">
        <v>9</v>
      </c>
      <c r="G610" s="5">
        <v>0.13900000000000001</v>
      </c>
      <c r="H610" s="38">
        <f t="shared" si="83"/>
        <v>0.12232000000000001</v>
      </c>
    </row>
    <row r="611" spans="2:9" x14ac:dyDescent="0.25">
      <c r="B611" s="13" t="s">
        <v>8</v>
      </c>
      <c r="C611" s="5">
        <v>0.54890000000000005</v>
      </c>
      <c r="D611" s="10">
        <f t="shared" si="82"/>
        <v>0.48303200000000002</v>
      </c>
      <c r="F611" s="13" t="s">
        <v>3</v>
      </c>
      <c r="G611" s="5">
        <v>41.216999999999999</v>
      </c>
      <c r="H611" s="38">
        <f t="shared" si="83"/>
        <v>36.270960000000002</v>
      </c>
    </row>
    <row r="612" spans="2:9" x14ac:dyDescent="0.25">
      <c r="B612" s="13" t="s">
        <v>9</v>
      </c>
      <c r="C612" s="5">
        <v>0.13009999999999999</v>
      </c>
      <c r="D612" s="10">
        <f t="shared" si="82"/>
        <v>0.11448799999999998</v>
      </c>
      <c r="F612" s="13" t="s">
        <v>6</v>
      </c>
      <c r="G612" s="5">
        <v>2.0750000000000002</v>
      </c>
      <c r="H612" s="38">
        <f t="shared" si="83"/>
        <v>1.8260000000000003</v>
      </c>
      <c r="I612" s="16"/>
    </row>
    <row r="613" spans="2:9" x14ac:dyDescent="0.25">
      <c r="B613" s="13" t="s">
        <v>10</v>
      </c>
      <c r="C613" s="5">
        <v>11.47</v>
      </c>
      <c r="D613" s="10">
        <f t="shared" si="82"/>
        <v>10.0936</v>
      </c>
      <c r="F613" s="13" t="s">
        <v>26</v>
      </c>
      <c r="G613" s="5">
        <v>-5.0999999999999997E-2</v>
      </c>
      <c r="H613" s="38">
        <f t="shared" si="83"/>
        <v>-4.4879999999999996E-2</v>
      </c>
    </row>
    <row r="614" spans="2:9" x14ac:dyDescent="0.25">
      <c r="B614" s="13" t="s">
        <v>11</v>
      </c>
      <c r="C614" s="5">
        <v>0.43469999999999998</v>
      </c>
      <c r="D614" s="10">
        <f t="shared" si="82"/>
        <v>0.38253599999999999</v>
      </c>
      <c r="F614" s="13" t="s">
        <v>13</v>
      </c>
      <c r="G614" s="5">
        <v>4.7E-2</v>
      </c>
      <c r="H614" s="38">
        <f t="shared" si="83"/>
        <v>4.1360000000000001E-2</v>
      </c>
    </row>
    <row r="615" spans="2:9" x14ac:dyDescent="0.25">
      <c r="B615" s="4" t="s">
        <v>12</v>
      </c>
      <c r="C615" s="5">
        <v>12</v>
      </c>
      <c r="D615" s="10"/>
      <c r="F615" s="13" t="s">
        <v>35</v>
      </c>
      <c r="G615" s="5">
        <v>4.0000000000000001E-3</v>
      </c>
      <c r="H615" s="38">
        <f t="shared" si="83"/>
        <v>3.5199999999999997E-3</v>
      </c>
    </row>
    <row r="616" spans="2:9" x14ac:dyDescent="0.25">
      <c r="F616" s="4" t="s">
        <v>12</v>
      </c>
      <c r="G616" s="5">
        <v>12</v>
      </c>
      <c r="H616" s="10"/>
    </row>
    <row r="618" spans="2:9" x14ac:dyDescent="0.25">
      <c r="B618" s="117" t="s">
        <v>172</v>
      </c>
      <c r="C618" s="118"/>
      <c r="D618" s="119"/>
      <c r="F618" s="117" t="s">
        <v>299</v>
      </c>
      <c r="G618" s="118"/>
      <c r="H618" s="119"/>
    </row>
    <row r="619" spans="2:9" x14ac:dyDescent="0.25">
      <c r="B619" s="2" t="s">
        <v>0</v>
      </c>
      <c r="C619" s="3" t="s">
        <v>1</v>
      </c>
      <c r="D619" s="2" t="s">
        <v>2</v>
      </c>
      <c r="F619" s="2" t="s">
        <v>0</v>
      </c>
      <c r="G619" s="3" t="s">
        <v>1</v>
      </c>
      <c r="H619" s="2" t="s">
        <v>2</v>
      </c>
    </row>
    <row r="620" spans="2:9" x14ac:dyDescent="0.25">
      <c r="B620" s="13" t="s">
        <v>3</v>
      </c>
      <c r="C620" s="5">
        <v>41.33</v>
      </c>
      <c r="D620" s="10">
        <f t="shared" ref="D620:D629" si="84">C620*(100-C$630)/100</f>
        <v>36.370399999999997</v>
      </c>
      <c r="F620" s="13" t="s">
        <v>5</v>
      </c>
      <c r="G620" s="5">
        <v>45.319000000000003</v>
      </c>
      <c r="H620" s="38">
        <f>G620*(100-G$630)/100</f>
        <v>39.880720000000004</v>
      </c>
    </row>
    <row r="621" spans="2:9" x14ac:dyDescent="0.25">
      <c r="B621" s="13" t="s">
        <v>4</v>
      </c>
      <c r="C621" s="5">
        <v>2.1269999999999998</v>
      </c>
      <c r="D621" s="10">
        <f t="shared" si="84"/>
        <v>1.8717599999999999</v>
      </c>
      <c r="F621" s="13" t="s">
        <v>7</v>
      </c>
      <c r="G621" s="5">
        <v>2.8000000000000001E-2</v>
      </c>
      <c r="H621" s="38">
        <f t="shared" ref="H621:H629" si="85">G621*(100-G$630)/100</f>
        <v>2.4639999999999999E-2</v>
      </c>
    </row>
    <row r="622" spans="2:9" x14ac:dyDescent="0.25">
      <c r="B622" s="13" t="s">
        <v>5</v>
      </c>
      <c r="C622" s="5">
        <v>42.04</v>
      </c>
      <c r="D622" s="10">
        <f t="shared" si="84"/>
        <v>36.995199999999997</v>
      </c>
      <c r="F622" s="13" t="s">
        <v>4</v>
      </c>
      <c r="G622" s="5">
        <v>1.2290000000000001</v>
      </c>
      <c r="H622" s="38">
        <f t="shared" si="85"/>
        <v>1.0815200000000003</v>
      </c>
    </row>
    <row r="623" spans="2:9" x14ac:dyDescent="0.25">
      <c r="B623" s="13" t="s">
        <v>13</v>
      </c>
      <c r="C623" s="5">
        <v>3.0349999999999999E-2</v>
      </c>
      <c r="D623" s="10">
        <f t="shared" si="84"/>
        <v>2.6707999999999999E-2</v>
      </c>
      <c r="F623" s="13" t="s">
        <v>10</v>
      </c>
      <c r="G623" s="5">
        <v>9.6080000000000005</v>
      </c>
      <c r="H623" s="38">
        <f t="shared" si="85"/>
        <v>8.4550400000000003</v>
      </c>
    </row>
    <row r="624" spans="2:9" x14ac:dyDescent="0.25">
      <c r="B624" s="13" t="s">
        <v>6</v>
      </c>
      <c r="C624" s="5">
        <v>1.5509999999999999</v>
      </c>
      <c r="D624" s="10">
        <f t="shared" si="84"/>
        <v>1.3648800000000001</v>
      </c>
      <c r="F624" s="13" t="s">
        <v>9</v>
      </c>
      <c r="G624" s="5">
        <v>0.13900000000000001</v>
      </c>
      <c r="H624" s="38">
        <f t="shared" si="85"/>
        <v>0.12232000000000001</v>
      </c>
    </row>
    <row r="625" spans="2:8" x14ac:dyDescent="0.25">
      <c r="B625" s="13" t="s">
        <v>7</v>
      </c>
      <c r="C625" s="5">
        <v>5.9929999999999997E-2</v>
      </c>
      <c r="D625" s="10">
        <f t="shared" si="84"/>
        <v>5.2738399999999998E-2</v>
      </c>
      <c r="F625" s="13" t="s">
        <v>3</v>
      </c>
      <c r="G625" s="5">
        <v>42.22</v>
      </c>
      <c r="H625" s="38">
        <f t="shared" si="85"/>
        <v>37.153599999999997</v>
      </c>
    </row>
    <row r="626" spans="2:8" x14ac:dyDescent="0.25">
      <c r="B626" s="13" t="s">
        <v>8</v>
      </c>
      <c r="C626" s="5">
        <v>0.48520000000000002</v>
      </c>
      <c r="D626" s="10">
        <f t="shared" si="84"/>
        <v>0.42697600000000002</v>
      </c>
      <c r="F626" s="13" t="s">
        <v>6</v>
      </c>
      <c r="G626" s="5">
        <v>1.407</v>
      </c>
      <c r="H626" s="38">
        <f t="shared" si="85"/>
        <v>1.2381599999999999</v>
      </c>
    </row>
    <row r="627" spans="2:8" x14ac:dyDescent="0.25">
      <c r="B627" s="13" t="s">
        <v>9</v>
      </c>
      <c r="C627" s="5">
        <v>0.1593</v>
      </c>
      <c r="D627" s="10">
        <f t="shared" si="84"/>
        <v>0.140184</v>
      </c>
      <c r="F627" s="13" t="s">
        <v>26</v>
      </c>
      <c r="G627" s="5">
        <v>6.0000000000000001E-3</v>
      </c>
      <c r="H627" s="38">
        <f t="shared" si="85"/>
        <v>5.28E-3</v>
      </c>
    </row>
    <row r="628" spans="2:8" x14ac:dyDescent="0.25">
      <c r="B628" s="13" t="s">
        <v>10</v>
      </c>
      <c r="C628" s="5">
        <v>11.77</v>
      </c>
      <c r="D628" s="10">
        <f t="shared" si="84"/>
        <v>10.3576</v>
      </c>
      <c r="F628" s="13" t="s">
        <v>13</v>
      </c>
      <c r="G628" s="5">
        <v>0.04</v>
      </c>
      <c r="H628" s="38">
        <f t="shared" si="85"/>
        <v>3.5200000000000002E-2</v>
      </c>
    </row>
    <row r="629" spans="2:8" x14ac:dyDescent="0.25">
      <c r="B629" s="13" t="s">
        <v>11</v>
      </c>
      <c r="C629" s="5">
        <v>0.45300000000000001</v>
      </c>
      <c r="D629" s="10">
        <f t="shared" si="84"/>
        <v>0.39864000000000005</v>
      </c>
      <c r="F629" s="13" t="s">
        <v>35</v>
      </c>
      <c r="G629" s="5">
        <v>4.0000000000000001E-3</v>
      </c>
      <c r="H629" s="38">
        <f t="shared" si="85"/>
        <v>3.5199999999999997E-3</v>
      </c>
    </row>
    <row r="630" spans="2:8" x14ac:dyDescent="0.25">
      <c r="B630" s="4" t="s">
        <v>12</v>
      </c>
      <c r="C630" s="5">
        <v>12</v>
      </c>
      <c r="D630" s="10"/>
      <c r="F630" s="4" t="s">
        <v>12</v>
      </c>
      <c r="G630" s="5">
        <v>12</v>
      </c>
      <c r="H630" s="10"/>
    </row>
  </sheetData>
  <mergeCells count="88">
    <mergeCell ref="F618:H618"/>
    <mergeCell ref="F604:H604"/>
    <mergeCell ref="F574:H574"/>
    <mergeCell ref="F560:H560"/>
    <mergeCell ref="F485:H485"/>
    <mergeCell ref="F589:H589"/>
    <mergeCell ref="F544:H544"/>
    <mergeCell ref="F529:H529"/>
    <mergeCell ref="F515:H515"/>
    <mergeCell ref="F500:H500"/>
    <mergeCell ref="F277:H277"/>
    <mergeCell ref="F440:H440"/>
    <mergeCell ref="F364:H364"/>
    <mergeCell ref="F190:H190"/>
    <mergeCell ref="F306:H306"/>
    <mergeCell ref="F409:H409"/>
    <mergeCell ref="F291:H291"/>
    <mergeCell ref="F249:H249"/>
    <mergeCell ref="F234:H234"/>
    <mergeCell ref="F206:H206"/>
    <mergeCell ref="F425:H425"/>
    <mergeCell ref="F336:H336"/>
    <mergeCell ref="F320:H320"/>
    <mergeCell ref="F263:H263"/>
    <mergeCell ref="F470:H470"/>
    <mergeCell ref="F455:H455"/>
    <mergeCell ref="F394:H394"/>
    <mergeCell ref="F380:H380"/>
    <mergeCell ref="F350:H350"/>
    <mergeCell ref="B589:D589"/>
    <mergeCell ref="B604:D604"/>
    <mergeCell ref="B618:D618"/>
    <mergeCell ref="B500:D500"/>
    <mergeCell ref="B515:D515"/>
    <mergeCell ref="B529:D529"/>
    <mergeCell ref="B544:D544"/>
    <mergeCell ref="B560:D560"/>
    <mergeCell ref="B440:D440"/>
    <mergeCell ref="B455:D455"/>
    <mergeCell ref="B470:D470"/>
    <mergeCell ref="B485:D485"/>
    <mergeCell ref="B574:D574"/>
    <mergeCell ref="B364:D364"/>
    <mergeCell ref="B380:D380"/>
    <mergeCell ref="B394:D394"/>
    <mergeCell ref="B409:D409"/>
    <mergeCell ref="B425:D425"/>
    <mergeCell ref="B306:D306"/>
    <mergeCell ref="B320:D320"/>
    <mergeCell ref="B336:D336"/>
    <mergeCell ref="B350:D350"/>
    <mergeCell ref="B60:D60"/>
    <mergeCell ref="B74:D74"/>
    <mergeCell ref="B88:D88"/>
    <mergeCell ref="B102:D102"/>
    <mergeCell ref="B117:D117"/>
    <mergeCell ref="B291:D291"/>
    <mergeCell ref="B132:D132"/>
    <mergeCell ref="B146:D146"/>
    <mergeCell ref="B160:D160"/>
    <mergeCell ref="B190:D190"/>
    <mergeCell ref="B174:D174"/>
    <mergeCell ref="B277:D277"/>
    <mergeCell ref="B1:D1"/>
    <mergeCell ref="F1:H1"/>
    <mergeCell ref="B3:D3"/>
    <mergeCell ref="B17:D17"/>
    <mergeCell ref="B31:D31"/>
    <mergeCell ref="F31:H31"/>
    <mergeCell ref="F17:H17"/>
    <mergeCell ref="F3:H3"/>
    <mergeCell ref="B263:D263"/>
    <mergeCell ref="F174:H174"/>
    <mergeCell ref="B234:D234"/>
    <mergeCell ref="B249:D249"/>
    <mergeCell ref="F220:H220"/>
    <mergeCell ref="F102:H102"/>
    <mergeCell ref="F88:H88"/>
    <mergeCell ref="F74:H74"/>
    <mergeCell ref="B46:D46"/>
    <mergeCell ref="B220:D220"/>
    <mergeCell ref="F160:H160"/>
    <mergeCell ref="F132:H132"/>
    <mergeCell ref="F146:H146"/>
    <mergeCell ref="B206:D206"/>
    <mergeCell ref="F46:H46"/>
    <mergeCell ref="F117:H117"/>
    <mergeCell ref="F60:H60"/>
  </mergeCells>
  <pageMargins left="0.7" right="0.7" top="0.75" bottom="0.75" header="0.3" footer="0.3"/>
  <pageSetup paperSize="9" orientation="portrait" verticalDpi="30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I588"/>
  <sheetViews>
    <sheetView workbookViewId="0">
      <selection activeCell="K10" sqref="K10"/>
    </sheetView>
  </sheetViews>
  <sheetFormatPr defaultColWidth="8.85546875" defaultRowHeight="15" x14ac:dyDescent="0.25"/>
  <cols>
    <col min="3" max="3" width="8.85546875" style="26"/>
    <col min="4" max="4" width="18.140625" customWidth="1"/>
    <col min="5" max="5" width="8.42578125" customWidth="1"/>
    <col min="7" max="7" width="8.85546875" style="26"/>
    <col min="8" max="8" width="18.28515625" customWidth="1"/>
  </cols>
  <sheetData>
    <row r="1" spans="2:9" x14ac:dyDescent="0.25">
      <c r="B1" s="124" t="s">
        <v>69</v>
      </c>
      <c r="C1" s="125"/>
      <c r="D1" s="125"/>
      <c r="E1" s="21"/>
      <c r="F1" s="121" t="s">
        <v>68</v>
      </c>
      <c r="G1" s="122"/>
      <c r="H1" s="123"/>
      <c r="I1" s="50"/>
    </row>
    <row r="2" spans="2:9" x14ac:dyDescent="0.25">
      <c r="C2" s="27"/>
      <c r="E2" s="13"/>
      <c r="I2" s="14"/>
    </row>
    <row r="3" spans="2:9" x14ac:dyDescent="0.25">
      <c r="B3" s="117" t="s">
        <v>15</v>
      </c>
      <c r="C3" s="118"/>
      <c r="D3" s="119"/>
      <c r="E3" s="18"/>
      <c r="F3" s="117" t="s">
        <v>222</v>
      </c>
      <c r="G3" s="118"/>
      <c r="H3" s="118"/>
      <c r="I3" s="14"/>
    </row>
    <row r="4" spans="2:9" x14ac:dyDescent="0.25">
      <c r="B4" s="2" t="s">
        <v>0</v>
      </c>
      <c r="C4" s="3" t="s">
        <v>1</v>
      </c>
      <c r="D4" s="2" t="s">
        <v>2</v>
      </c>
      <c r="E4" s="19"/>
      <c r="F4" s="2" t="s">
        <v>0</v>
      </c>
      <c r="G4" s="3" t="s">
        <v>1</v>
      </c>
      <c r="H4" s="48" t="s">
        <v>2</v>
      </c>
      <c r="I4" s="14"/>
    </row>
    <row r="5" spans="2:9" x14ac:dyDescent="0.25">
      <c r="B5" s="4" t="s">
        <v>3</v>
      </c>
      <c r="C5" s="8">
        <v>40.6</v>
      </c>
      <c r="D5" s="10">
        <f t="shared" ref="D5:D14" si="0">C5*(100-C$15)/100</f>
        <v>34.915999999999997</v>
      </c>
      <c r="E5" s="20"/>
      <c r="F5" s="13" t="s">
        <v>5</v>
      </c>
      <c r="G5" s="5">
        <v>44.814</v>
      </c>
      <c r="H5" s="49">
        <f>G5*(100-G$15)/100</f>
        <v>38.540039999999998</v>
      </c>
      <c r="I5" s="14"/>
    </row>
    <row r="6" spans="2:9" x14ac:dyDescent="0.25">
      <c r="B6" s="4" t="s">
        <v>4</v>
      </c>
      <c r="C6" s="8">
        <v>2.4300000000000002</v>
      </c>
      <c r="D6" s="10">
        <f t="shared" si="0"/>
        <v>2.0898000000000003</v>
      </c>
      <c r="E6" s="20"/>
      <c r="F6" s="13" t="s">
        <v>7</v>
      </c>
      <c r="G6" s="5">
        <v>4.7E-2</v>
      </c>
      <c r="H6" s="49">
        <f t="shared" ref="H6:H14" si="1">G6*(100-G$15)/100</f>
        <v>4.0419999999999998E-2</v>
      </c>
      <c r="I6" s="14"/>
    </row>
    <row r="7" spans="2:9" x14ac:dyDescent="0.25">
      <c r="B7" s="4" t="s">
        <v>5</v>
      </c>
      <c r="C7" s="8">
        <v>41.88</v>
      </c>
      <c r="D7" s="10">
        <f t="shared" si="0"/>
        <v>36.016800000000003</v>
      </c>
      <c r="E7" s="20"/>
      <c r="F7" s="13" t="s">
        <v>4</v>
      </c>
      <c r="G7" s="5">
        <v>1.4790000000000001</v>
      </c>
      <c r="H7" s="49">
        <f t="shared" si="1"/>
        <v>1.2719400000000001</v>
      </c>
      <c r="I7" s="14"/>
    </row>
    <row r="8" spans="2:9" x14ac:dyDescent="0.25">
      <c r="B8" s="4" t="s">
        <v>13</v>
      </c>
      <c r="C8" s="8">
        <v>3.0800000000000001E-2</v>
      </c>
      <c r="D8" s="10">
        <f t="shared" si="0"/>
        <v>2.6488000000000001E-2</v>
      </c>
      <c r="E8" s="20"/>
      <c r="F8" s="13" t="s">
        <v>10</v>
      </c>
      <c r="G8" s="5">
        <v>10.654999999999999</v>
      </c>
      <c r="H8" s="49">
        <f t="shared" si="1"/>
        <v>9.1632999999999996</v>
      </c>
      <c r="I8" s="14"/>
    </row>
    <row r="9" spans="2:9" x14ac:dyDescent="0.25">
      <c r="B9" s="4" t="s">
        <v>6</v>
      </c>
      <c r="C9" s="8">
        <v>1.4730000000000001</v>
      </c>
      <c r="D9" s="10">
        <f t="shared" si="0"/>
        <v>1.26678</v>
      </c>
      <c r="E9" s="20"/>
      <c r="F9" s="13" t="s">
        <v>9</v>
      </c>
      <c r="G9" s="5">
        <v>0.14599999999999999</v>
      </c>
      <c r="H9" s="10">
        <f t="shared" si="1"/>
        <v>0.12556</v>
      </c>
    </row>
    <row r="10" spans="2:9" x14ac:dyDescent="0.25">
      <c r="B10" s="4" t="s">
        <v>7</v>
      </c>
      <c r="C10" s="8">
        <v>5.2479999999999999E-2</v>
      </c>
      <c r="D10" s="10">
        <f t="shared" si="0"/>
        <v>4.5132800000000001E-2</v>
      </c>
      <c r="E10" s="20"/>
      <c r="F10" s="13" t="s">
        <v>3</v>
      </c>
      <c r="G10" s="5">
        <v>41.555999999999997</v>
      </c>
      <c r="H10" s="10">
        <f t="shared" si="1"/>
        <v>35.738160000000001</v>
      </c>
    </row>
    <row r="11" spans="2:9" x14ac:dyDescent="0.25">
      <c r="B11" s="4" t="s">
        <v>8</v>
      </c>
      <c r="C11" s="8">
        <v>0.60770000000000002</v>
      </c>
      <c r="D11" s="10">
        <f t="shared" si="0"/>
        <v>0.52262200000000003</v>
      </c>
      <c r="E11" s="20"/>
      <c r="F11" s="13" t="s">
        <v>6</v>
      </c>
      <c r="G11" s="5">
        <v>1.337</v>
      </c>
      <c r="H11" s="10">
        <f t="shared" si="1"/>
        <v>1.1498200000000001</v>
      </c>
    </row>
    <row r="12" spans="2:9" x14ac:dyDescent="0.25">
      <c r="B12" s="4" t="s">
        <v>9</v>
      </c>
      <c r="C12" s="9">
        <v>0.15859999999999999</v>
      </c>
      <c r="D12" s="10">
        <f t="shared" si="0"/>
        <v>0.13639599999999999</v>
      </c>
      <c r="E12" s="20"/>
      <c r="F12" s="13" t="s">
        <v>26</v>
      </c>
      <c r="G12" s="5">
        <v>-5.8000000000000003E-2</v>
      </c>
      <c r="H12" s="10">
        <f t="shared" si="1"/>
        <v>-4.9880000000000008E-2</v>
      </c>
    </row>
    <row r="13" spans="2:9" x14ac:dyDescent="0.25">
      <c r="B13" s="7" t="s">
        <v>10</v>
      </c>
      <c r="C13" s="8">
        <v>12.29</v>
      </c>
      <c r="D13" s="10">
        <f t="shared" si="0"/>
        <v>10.569399999999998</v>
      </c>
      <c r="E13" s="20"/>
      <c r="F13" s="13" t="s">
        <v>13</v>
      </c>
      <c r="G13" s="5">
        <v>1.4999999999999999E-2</v>
      </c>
      <c r="H13" s="10">
        <f t="shared" si="1"/>
        <v>1.29E-2</v>
      </c>
    </row>
    <row r="14" spans="2:9" x14ac:dyDescent="0.25">
      <c r="B14" s="4" t="s">
        <v>11</v>
      </c>
      <c r="C14" s="8">
        <v>0.47949999999999998</v>
      </c>
      <c r="D14" s="10">
        <f t="shared" si="0"/>
        <v>0.41237000000000001</v>
      </c>
      <c r="E14" s="20"/>
      <c r="F14" s="13" t="s">
        <v>35</v>
      </c>
      <c r="G14" s="5">
        <v>7.0000000000000001E-3</v>
      </c>
      <c r="H14" s="10">
        <f t="shared" si="1"/>
        <v>6.0200000000000002E-3</v>
      </c>
    </row>
    <row r="15" spans="2:9" x14ac:dyDescent="0.25">
      <c r="B15" s="4" t="s">
        <v>12</v>
      </c>
      <c r="C15" s="5">
        <v>14</v>
      </c>
      <c r="D15" s="5"/>
      <c r="E15" s="11"/>
      <c r="F15" s="4" t="s">
        <v>12</v>
      </c>
      <c r="G15" s="5">
        <v>14</v>
      </c>
      <c r="H15" s="5"/>
    </row>
    <row r="18" spans="2:8" x14ac:dyDescent="0.25">
      <c r="B18" s="120" t="s">
        <v>16</v>
      </c>
      <c r="C18" s="120"/>
      <c r="D18" s="120"/>
      <c r="E18" s="18"/>
      <c r="F18" s="120" t="s">
        <v>314</v>
      </c>
      <c r="G18" s="120"/>
      <c r="H18" s="120"/>
    </row>
    <row r="19" spans="2:8" x14ac:dyDescent="0.25">
      <c r="B19" s="2" t="s">
        <v>0</v>
      </c>
      <c r="C19" s="3" t="s">
        <v>1</v>
      </c>
      <c r="D19" s="2" t="s">
        <v>2</v>
      </c>
      <c r="E19" s="19"/>
      <c r="F19" s="2" t="s">
        <v>0</v>
      </c>
      <c r="G19" s="3" t="s">
        <v>1</v>
      </c>
      <c r="H19" s="2" t="s">
        <v>2</v>
      </c>
    </row>
    <row r="20" spans="2:8" x14ac:dyDescent="0.25">
      <c r="B20" s="4" t="s">
        <v>3</v>
      </c>
      <c r="C20" s="8">
        <v>41.61</v>
      </c>
      <c r="D20" s="10">
        <f t="shared" ref="D20:D28" si="2">C20*(100-C$29)/100</f>
        <v>35.368499999999997</v>
      </c>
      <c r="E20" s="20"/>
      <c r="F20" s="13" t="s">
        <v>5</v>
      </c>
      <c r="G20" s="13">
        <v>48.93</v>
      </c>
      <c r="H20" s="8">
        <f t="shared" ref="H20:H29" si="3">G20*(100-G$30)/100</f>
        <v>41.590499999999999</v>
      </c>
    </row>
    <row r="21" spans="2:8" x14ac:dyDescent="0.25">
      <c r="B21" s="4" t="s">
        <v>4</v>
      </c>
      <c r="C21" s="8">
        <v>2.613</v>
      </c>
      <c r="D21" s="10">
        <f t="shared" si="2"/>
        <v>2.22105</v>
      </c>
      <c r="E21" s="20"/>
      <c r="F21" s="13" t="s">
        <v>7</v>
      </c>
      <c r="G21" s="13">
        <v>0.192</v>
      </c>
      <c r="H21" s="8">
        <f t="shared" si="3"/>
        <v>0.16320000000000001</v>
      </c>
    </row>
    <row r="22" spans="2:8" x14ac:dyDescent="0.25">
      <c r="B22" s="4" t="s">
        <v>5</v>
      </c>
      <c r="C22" s="8">
        <v>40.56</v>
      </c>
      <c r="D22" s="10">
        <f t="shared" si="2"/>
        <v>34.476000000000006</v>
      </c>
      <c r="E22" s="20"/>
      <c r="F22" s="13" t="s">
        <v>4</v>
      </c>
      <c r="G22" s="13">
        <v>-36.676000000000002</v>
      </c>
      <c r="H22" s="8">
        <f t="shared" si="3"/>
        <v>-31.174600000000002</v>
      </c>
    </row>
    <row r="23" spans="2:8" x14ac:dyDescent="0.25">
      <c r="B23" s="4" t="s">
        <v>6</v>
      </c>
      <c r="C23" s="8">
        <v>1.911</v>
      </c>
      <c r="D23" s="10">
        <f t="shared" si="2"/>
        <v>1.62435</v>
      </c>
      <c r="E23" s="20"/>
      <c r="F23" s="13" t="s">
        <v>10</v>
      </c>
      <c r="G23" s="13">
        <v>16.934999999999999</v>
      </c>
      <c r="H23" s="8">
        <f t="shared" si="3"/>
        <v>14.394749999999998</v>
      </c>
    </row>
    <row r="24" spans="2:8" x14ac:dyDescent="0.25">
      <c r="B24" s="4" t="s">
        <v>7</v>
      </c>
      <c r="C24" s="8">
        <v>6.7589999999999997E-2</v>
      </c>
      <c r="D24" s="10">
        <f t="shared" si="2"/>
        <v>5.7451499999999996E-2</v>
      </c>
      <c r="E24" s="20"/>
      <c r="F24" s="13" t="s">
        <v>9</v>
      </c>
      <c r="G24" s="13">
        <v>13.933</v>
      </c>
      <c r="H24" s="8">
        <f t="shared" si="3"/>
        <v>11.84305</v>
      </c>
    </row>
    <row r="25" spans="2:8" x14ac:dyDescent="0.25">
      <c r="B25" s="4" t="s">
        <v>8</v>
      </c>
      <c r="C25" s="8">
        <v>0.56399999999999995</v>
      </c>
      <c r="D25" s="10">
        <f t="shared" si="2"/>
        <v>0.47939999999999999</v>
      </c>
      <c r="E25" s="20"/>
      <c r="F25" s="13" t="s">
        <v>3</v>
      </c>
      <c r="G25" s="13">
        <v>7.4429999999999996</v>
      </c>
      <c r="H25" s="8">
        <f t="shared" si="3"/>
        <v>6.3265500000000001</v>
      </c>
    </row>
    <row r="26" spans="2:8" x14ac:dyDescent="0.25">
      <c r="B26" s="4" t="s">
        <v>9</v>
      </c>
      <c r="C26" s="9">
        <v>0.15740000000000001</v>
      </c>
      <c r="D26" s="10">
        <f t="shared" si="2"/>
        <v>0.13379000000000002</v>
      </c>
      <c r="E26" s="20"/>
      <c r="F26" s="13" t="s">
        <v>6</v>
      </c>
      <c r="G26" s="13">
        <v>50.033000000000001</v>
      </c>
      <c r="H26" s="8">
        <f t="shared" si="3"/>
        <v>42.52805</v>
      </c>
    </row>
    <row r="27" spans="2:8" x14ac:dyDescent="0.25">
      <c r="B27" s="7" t="s">
        <v>10</v>
      </c>
      <c r="C27" s="8">
        <v>12.06</v>
      </c>
      <c r="D27" s="10">
        <f t="shared" si="2"/>
        <v>10.251000000000001</v>
      </c>
      <c r="E27" s="20"/>
      <c r="F27" s="13" t="s">
        <v>26</v>
      </c>
      <c r="G27" s="13">
        <v>-0.60699999999999998</v>
      </c>
      <c r="H27" s="8">
        <f t="shared" si="3"/>
        <v>-0.51595000000000002</v>
      </c>
    </row>
    <row r="28" spans="2:8" x14ac:dyDescent="0.25">
      <c r="B28" s="4" t="s">
        <v>11</v>
      </c>
      <c r="C28" s="8">
        <v>0.46539999999999998</v>
      </c>
      <c r="D28" s="10">
        <f t="shared" si="2"/>
        <v>0.39559</v>
      </c>
      <c r="E28" s="20"/>
      <c r="F28" s="13" t="s">
        <v>13</v>
      </c>
      <c r="G28" s="13">
        <v>0.30499999999999999</v>
      </c>
      <c r="H28" s="8">
        <f t="shared" si="3"/>
        <v>0.25924999999999998</v>
      </c>
    </row>
    <row r="29" spans="2:8" x14ac:dyDescent="0.25">
      <c r="B29" s="4" t="s">
        <v>12</v>
      </c>
      <c r="C29" s="5">
        <v>15</v>
      </c>
      <c r="D29" s="5"/>
      <c r="E29" s="11"/>
      <c r="F29" s="13" t="s">
        <v>35</v>
      </c>
      <c r="G29" s="13">
        <v>-0.48699999999999999</v>
      </c>
      <c r="H29" s="8">
        <f t="shared" si="3"/>
        <v>-0.41394999999999998</v>
      </c>
    </row>
    <row r="30" spans="2:8" x14ac:dyDescent="0.25">
      <c r="F30" s="4" t="s">
        <v>12</v>
      </c>
      <c r="G30" s="5">
        <v>15</v>
      </c>
      <c r="H30" s="5"/>
    </row>
    <row r="32" spans="2:8" x14ac:dyDescent="0.25">
      <c r="B32" s="120" t="s">
        <v>17</v>
      </c>
      <c r="C32" s="120"/>
      <c r="D32" s="120"/>
      <c r="E32" s="18"/>
      <c r="F32" s="120" t="s">
        <v>197</v>
      </c>
      <c r="G32" s="120"/>
      <c r="H32" s="120"/>
    </row>
    <row r="33" spans="2:8" x14ac:dyDescent="0.25">
      <c r="B33" s="2" t="s">
        <v>0</v>
      </c>
      <c r="C33" s="3" t="s">
        <v>1</v>
      </c>
      <c r="D33" s="2" t="s">
        <v>2</v>
      </c>
      <c r="E33" s="19"/>
      <c r="F33" s="2" t="s">
        <v>0</v>
      </c>
      <c r="G33" s="3" t="s">
        <v>1</v>
      </c>
      <c r="H33" s="2" t="s">
        <v>2</v>
      </c>
    </row>
    <row r="34" spans="2:8" x14ac:dyDescent="0.25">
      <c r="B34" s="4" t="s">
        <v>3</v>
      </c>
      <c r="C34" s="8">
        <v>43.667000000000002</v>
      </c>
      <c r="D34" s="10">
        <f t="shared" ref="D34:D41" si="4">C34*(100-C$42)/100</f>
        <v>37.116950000000003</v>
      </c>
      <c r="E34" s="20"/>
      <c r="F34" s="13" t="s">
        <v>5</v>
      </c>
      <c r="G34" s="5">
        <v>-30.768999999999998</v>
      </c>
      <c r="H34" s="10">
        <f t="shared" ref="H34:H43" si="5">G34*(100-G$44)/100</f>
        <v>-26.153649999999999</v>
      </c>
    </row>
    <row r="35" spans="2:8" x14ac:dyDescent="0.25">
      <c r="B35" s="4" t="s">
        <v>4</v>
      </c>
      <c r="C35" s="8">
        <v>2.1520000000000001</v>
      </c>
      <c r="D35" s="10">
        <f t="shared" si="4"/>
        <v>1.8292000000000002</v>
      </c>
      <c r="E35" s="20"/>
      <c r="F35" s="13" t="s">
        <v>7</v>
      </c>
      <c r="G35" s="5">
        <v>4.05</v>
      </c>
      <c r="H35" s="10">
        <f t="shared" si="5"/>
        <v>3.4424999999999999</v>
      </c>
    </row>
    <row r="36" spans="2:8" x14ac:dyDescent="0.25">
      <c r="B36" s="4" t="s">
        <v>5</v>
      </c>
      <c r="C36" s="8">
        <v>38.826999999999998</v>
      </c>
      <c r="D36" s="10">
        <f t="shared" si="4"/>
        <v>33.002949999999998</v>
      </c>
      <c r="E36" s="20"/>
      <c r="F36" s="13" t="s">
        <v>4</v>
      </c>
      <c r="G36" s="5">
        <v>200.15100000000001</v>
      </c>
      <c r="H36" s="10">
        <f t="shared" si="5"/>
        <v>170.12834999999998</v>
      </c>
    </row>
    <row r="37" spans="2:8" x14ac:dyDescent="0.25">
      <c r="B37" s="4" t="s">
        <v>6</v>
      </c>
      <c r="C37" s="8">
        <v>0.2</v>
      </c>
      <c r="D37" s="10">
        <f t="shared" si="4"/>
        <v>0.17</v>
      </c>
      <c r="E37" s="20"/>
      <c r="F37" s="13" t="s">
        <v>10</v>
      </c>
      <c r="G37" s="5">
        <v>-5.9290000000000003</v>
      </c>
      <c r="H37" s="10">
        <f t="shared" si="5"/>
        <v>-5.03965</v>
      </c>
    </row>
    <row r="38" spans="2:8" x14ac:dyDescent="0.25">
      <c r="B38" s="4" t="s">
        <v>8</v>
      </c>
      <c r="C38" s="8">
        <v>0.72199999999999998</v>
      </c>
      <c r="D38" s="10">
        <f t="shared" si="4"/>
        <v>0.61370000000000002</v>
      </c>
      <c r="E38" s="20"/>
      <c r="F38" s="13" t="s">
        <v>9</v>
      </c>
      <c r="G38" s="5">
        <v>-66.522999999999996</v>
      </c>
      <c r="H38" s="10">
        <f t="shared" si="5"/>
        <v>-56.544550000000001</v>
      </c>
    </row>
    <row r="39" spans="2:8" x14ac:dyDescent="0.25">
      <c r="B39" s="4" t="s">
        <v>9</v>
      </c>
      <c r="C39" s="9">
        <v>0.21199999999999999</v>
      </c>
      <c r="D39" s="10">
        <f t="shared" si="4"/>
        <v>0.1802</v>
      </c>
      <c r="E39" s="20"/>
      <c r="F39" s="13" t="s">
        <v>3</v>
      </c>
      <c r="G39" s="5">
        <v>-37.826999999999998</v>
      </c>
      <c r="H39" s="10">
        <f t="shared" si="5"/>
        <v>-32.152950000000004</v>
      </c>
    </row>
    <row r="40" spans="2:8" x14ac:dyDescent="0.25">
      <c r="B40" s="7" t="s">
        <v>10</v>
      </c>
      <c r="C40" s="8">
        <v>13.734</v>
      </c>
      <c r="D40" s="10">
        <f t="shared" si="4"/>
        <v>11.673900000000001</v>
      </c>
      <c r="E40" s="20"/>
      <c r="F40" s="13" t="s">
        <v>6</v>
      </c>
      <c r="G40" s="5">
        <v>2.42</v>
      </c>
      <c r="H40" s="10">
        <f t="shared" si="5"/>
        <v>2.0569999999999999</v>
      </c>
    </row>
    <row r="41" spans="2:8" x14ac:dyDescent="0.25">
      <c r="B41" s="4" t="s">
        <v>11</v>
      </c>
      <c r="C41" s="8">
        <v>0.48599999999999999</v>
      </c>
      <c r="D41" s="10">
        <f t="shared" si="4"/>
        <v>0.41310000000000002</v>
      </c>
      <c r="E41" s="20"/>
      <c r="F41" s="13" t="s">
        <v>26</v>
      </c>
      <c r="G41" s="5">
        <v>47.015999999999998</v>
      </c>
      <c r="H41" s="10">
        <f t="shared" si="5"/>
        <v>39.9636</v>
      </c>
    </row>
    <row r="42" spans="2:8" x14ac:dyDescent="0.25">
      <c r="B42" s="4" t="s">
        <v>12</v>
      </c>
      <c r="C42" s="5">
        <v>15</v>
      </c>
      <c r="D42" s="5"/>
      <c r="E42" s="11"/>
      <c r="F42" s="13" t="s">
        <v>13</v>
      </c>
      <c r="G42" s="5">
        <v>-0.17699999999999999</v>
      </c>
      <c r="H42" s="10">
        <f t="shared" si="5"/>
        <v>-0.15045</v>
      </c>
    </row>
    <row r="43" spans="2:8" x14ac:dyDescent="0.25">
      <c r="F43" s="13" t="s">
        <v>35</v>
      </c>
      <c r="G43" s="5">
        <v>-12.411</v>
      </c>
      <c r="H43" s="10">
        <f t="shared" si="5"/>
        <v>-10.549349999999999</v>
      </c>
    </row>
    <row r="44" spans="2:8" x14ac:dyDescent="0.25">
      <c r="F44" s="4" t="s">
        <v>12</v>
      </c>
      <c r="G44" s="5">
        <v>15</v>
      </c>
      <c r="H44" s="5"/>
    </row>
    <row r="46" spans="2:8" x14ac:dyDescent="0.25">
      <c r="B46" s="120" t="s">
        <v>18</v>
      </c>
      <c r="C46" s="120"/>
      <c r="D46" s="120"/>
      <c r="E46" s="18"/>
      <c r="F46" s="120" t="s">
        <v>180</v>
      </c>
      <c r="G46" s="120"/>
      <c r="H46" s="120"/>
    </row>
    <row r="47" spans="2:8" x14ac:dyDescent="0.25">
      <c r="B47" s="2" t="s">
        <v>0</v>
      </c>
      <c r="C47" s="3" t="s">
        <v>1</v>
      </c>
      <c r="D47" s="2" t="s">
        <v>2</v>
      </c>
      <c r="E47" s="19"/>
      <c r="F47" s="2" t="s">
        <v>0</v>
      </c>
      <c r="G47" s="3" t="s">
        <v>1</v>
      </c>
      <c r="H47" s="2" t="s">
        <v>2</v>
      </c>
    </row>
    <row r="48" spans="2:8" x14ac:dyDescent="0.25">
      <c r="B48" s="13" t="s">
        <v>26</v>
      </c>
      <c r="C48" s="5">
        <v>0.83220000000000005</v>
      </c>
      <c r="D48" s="6">
        <f t="shared" ref="D48:D56" si="6">C48*(100-C$57)/100</f>
        <v>0.70737000000000005</v>
      </c>
      <c r="E48" s="17"/>
      <c r="F48" s="13" t="s">
        <v>5</v>
      </c>
      <c r="G48" s="5">
        <v>43.914000000000001</v>
      </c>
      <c r="H48" s="10">
        <f t="shared" ref="H48:H57" si="7">G48*(100-G$58)/100</f>
        <v>37.326900000000002</v>
      </c>
    </row>
    <row r="49" spans="2:8" x14ac:dyDescent="0.25">
      <c r="B49" s="13" t="s">
        <v>3</v>
      </c>
      <c r="C49" s="5">
        <v>0.47910000000000003</v>
      </c>
      <c r="D49" s="6">
        <f t="shared" si="6"/>
        <v>0.40723500000000001</v>
      </c>
      <c r="E49" s="17"/>
      <c r="F49" s="13" t="s">
        <v>7</v>
      </c>
      <c r="G49" s="5">
        <v>2.8000000000000001E-2</v>
      </c>
      <c r="H49" s="10">
        <f t="shared" si="7"/>
        <v>2.3799999999999998E-2</v>
      </c>
    </row>
    <row r="50" spans="2:8" x14ac:dyDescent="0.25">
      <c r="B50" s="13" t="s">
        <v>4</v>
      </c>
      <c r="C50" s="5">
        <v>2.601</v>
      </c>
      <c r="D50" s="6">
        <f t="shared" si="6"/>
        <v>2.2108500000000002</v>
      </c>
      <c r="E50" s="17"/>
      <c r="F50" s="13" t="s">
        <v>4</v>
      </c>
      <c r="G50" s="5">
        <v>1.018</v>
      </c>
      <c r="H50" s="10">
        <f t="shared" si="7"/>
        <v>0.86529999999999996</v>
      </c>
    </row>
    <row r="51" spans="2:8" x14ac:dyDescent="0.25">
      <c r="B51" s="13" t="s">
        <v>5</v>
      </c>
      <c r="C51" s="5">
        <v>69.14</v>
      </c>
      <c r="D51" s="6">
        <f t="shared" si="6"/>
        <v>58.768999999999998</v>
      </c>
      <c r="E51" s="17"/>
      <c r="F51" s="13" t="s">
        <v>10</v>
      </c>
      <c r="G51" s="5">
        <v>10.374000000000001</v>
      </c>
      <c r="H51" s="10">
        <f t="shared" si="7"/>
        <v>8.8179000000000016</v>
      </c>
    </row>
    <row r="52" spans="2:8" x14ac:dyDescent="0.25">
      <c r="B52" s="13" t="s">
        <v>6</v>
      </c>
      <c r="C52" s="5">
        <v>2.9430000000000001</v>
      </c>
      <c r="D52" s="6">
        <f t="shared" si="6"/>
        <v>2.5015499999999999</v>
      </c>
      <c r="E52" s="17"/>
      <c r="F52" s="13" t="s">
        <v>9</v>
      </c>
      <c r="G52" s="5">
        <v>0.156</v>
      </c>
      <c r="H52" s="10">
        <f t="shared" si="7"/>
        <v>0.1326</v>
      </c>
    </row>
    <row r="53" spans="2:8" x14ac:dyDescent="0.25">
      <c r="B53" s="13" t="s">
        <v>8</v>
      </c>
      <c r="C53" s="5">
        <v>1.1419999999999999</v>
      </c>
      <c r="D53" s="6">
        <f t="shared" si="6"/>
        <v>0.9706999999999999</v>
      </c>
      <c r="E53" s="17"/>
      <c r="F53" s="13" t="s">
        <v>3</v>
      </c>
      <c r="G53" s="5">
        <v>43.298999999999999</v>
      </c>
      <c r="H53" s="10">
        <f t="shared" si="7"/>
        <v>36.80415</v>
      </c>
    </row>
    <row r="54" spans="2:8" x14ac:dyDescent="0.25">
      <c r="B54" s="13" t="s">
        <v>9</v>
      </c>
      <c r="C54" s="5">
        <v>0.34820000000000001</v>
      </c>
      <c r="D54" s="6">
        <f t="shared" si="6"/>
        <v>0.29597000000000001</v>
      </c>
      <c r="E54" s="17"/>
      <c r="F54" s="13" t="s">
        <v>6</v>
      </c>
      <c r="G54" s="5">
        <v>1.282</v>
      </c>
      <c r="H54" s="10">
        <f t="shared" si="7"/>
        <v>1.0896999999999999</v>
      </c>
    </row>
    <row r="55" spans="2:8" x14ac:dyDescent="0.25">
      <c r="B55" s="13" t="s">
        <v>10</v>
      </c>
      <c r="C55" s="5">
        <v>21.5</v>
      </c>
      <c r="D55" s="6">
        <f t="shared" si="6"/>
        <v>18.274999999999999</v>
      </c>
      <c r="E55" s="17"/>
      <c r="F55" s="13" t="s">
        <v>26</v>
      </c>
      <c r="G55" s="5">
        <v>-7.8E-2</v>
      </c>
      <c r="H55" s="10">
        <f t="shared" si="7"/>
        <v>-6.6299999999999998E-2</v>
      </c>
    </row>
    <row r="56" spans="2:8" x14ac:dyDescent="0.25">
      <c r="B56" s="13" t="s">
        <v>11</v>
      </c>
      <c r="C56" s="5">
        <v>1.0169999999999999</v>
      </c>
      <c r="D56" s="6">
        <f t="shared" si="6"/>
        <v>0.86444999999999994</v>
      </c>
      <c r="E56" s="17"/>
      <c r="F56" s="13" t="s">
        <v>13</v>
      </c>
      <c r="G56" s="5">
        <v>4.0000000000000001E-3</v>
      </c>
      <c r="H56" s="10">
        <f t="shared" si="7"/>
        <v>3.4000000000000002E-3</v>
      </c>
    </row>
    <row r="57" spans="2:8" x14ac:dyDescent="0.25">
      <c r="B57" s="4" t="s">
        <v>12</v>
      </c>
      <c r="C57" s="5">
        <v>15</v>
      </c>
      <c r="D57" s="5"/>
      <c r="E57" s="17"/>
      <c r="F57" s="13" t="s">
        <v>35</v>
      </c>
      <c r="G57" s="5">
        <v>3.0000000000000001E-3</v>
      </c>
      <c r="H57" s="10">
        <f t="shared" si="7"/>
        <v>2.5500000000000002E-3</v>
      </c>
    </row>
    <row r="58" spans="2:8" x14ac:dyDescent="0.25">
      <c r="E58" s="11"/>
      <c r="F58" s="4" t="s">
        <v>12</v>
      </c>
      <c r="G58" s="5">
        <v>15</v>
      </c>
      <c r="H58" s="5"/>
    </row>
    <row r="60" spans="2:8" x14ac:dyDescent="0.25">
      <c r="B60" s="120" t="s">
        <v>19</v>
      </c>
      <c r="C60" s="120"/>
      <c r="D60" s="120"/>
      <c r="F60" s="120" t="s">
        <v>181</v>
      </c>
      <c r="G60" s="120"/>
      <c r="H60" s="120"/>
    </row>
    <row r="61" spans="2:8" x14ac:dyDescent="0.25">
      <c r="B61" s="2" t="s">
        <v>0</v>
      </c>
      <c r="C61" s="3" t="s">
        <v>1</v>
      </c>
      <c r="D61" s="2" t="s">
        <v>2</v>
      </c>
      <c r="E61" s="18"/>
      <c r="F61" s="2" t="s">
        <v>0</v>
      </c>
      <c r="G61" s="3" t="s">
        <v>1</v>
      </c>
      <c r="H61" s="2" t="s">
        <v>2</v>
      </c>
    </row>
    <row r="62" spans="2:8" x14ac:dyDescent="0.25">
      <c r="B62" s="13" t="s">
        <v>3</v>
      </c>
      <c r="C62" s="5">
        <v>6.6680000000000001</v>
      </c>
      <c r="D62" s="6">
        <f t="shared" ref="D62:D70" si="8">C62*(100-C$71)/100</f>
        <v>5.8678400000000002</v>
      </c>
      <c r="E62" s="19"/>
      <c r="F62" s="13" t="s">
        <v>5</v>
      </c>
      <c r="G62" s="5">
        <v>43.081000000000003</v>
      </c>
      <c r="H62" s="10">
        <f t="shared" ref="H62:H71" si="9">G62*(100-G$72)/100</f>
        <v>37.911280000000005</v>
      </c>
    </row>
    <row r="63" spans="2:8" x14ac:dyDescent="0.25">
      <c r="B63" s="13" t="s">
        <v>4</v>
      </c>
      <c r="C63" s="5">
        <v>6.9029999999999996</v>
      </c>
      <c r="D63" s="6">
        <f t="shared" si="8"/>
        <v>6.0746399999999996</v>
      </c>
      <c r="E63" s="17"/>
      <c r="F63" s="13" t="s">
        <v>7</v>
      </c>
      <c r="G63" s="5">
        <v>0.106</v>
      </c>
      <c r="H63" s="10">
        <f t="shared" si="9"/>
        <v>9.3279999999999988E-2</v>
      </c>
    </row>
    <row r="64" spans="2:8" x14ac:dyDescent="0.25">
      <c r="B64" s="13" t="s">
        <v>5</v>
      </c>
      <c r="C64" s="5">
        <v>58.33</v>
      </c>
      <c r="D64" s="6">
        <f t="shared" si="8"/>
        <v>51.330399999999997</v>
      </c>
      <c r="E64" s="17"/>
      <c r="F64" s="13" t="s">
        <v>4</v>
      </c>
      <c r="G64" s="5">
        <v>3.6659999999999999</v>
      </c>
      <c r="H64" s="10">
        <f t="shared" si="9"/>
        <v>3.2260800000000001</v>
      </c>
    </row>
    <row r="65" spans="2:8" x14ac:dyDescent="0.25">
      <c r="B65" s="13" t="s">
        <v>6</v>
      </c>
      <c r="C65" s="5">
        <v>7.3719999999999999</v>
      </c>
      <c r="D65" s="6">
        <f t="shared" si="8"/>
        <v>6.4873599999999998</v>
      </c>
      <c r="E65" s="17"/>
      <c r="F65" s="13" t="s">
        <v>10</v>
      </c>
      <c r="G65" s="5">
        <v>10.352</v>
      </c>
      <c r="H65" s="10">
        <f t="shared" si="9"/>
        <v>9.1097599999999996</v>
      </c>
    </row>
    <row r="66" spans="2:8" x14ac:dyDescent="0.25">
      <c r="B66" s="13" t="s">
        <v>7</v>
      </c>
      <c r="C66" s="5">
        <v>0.1573</v>
      </c>
      <c r="D66" s="6">
        <f t="shared" si="8"/>
        <v>0.13842399999999999</v>
      </c>
      <c r="E66" s="17"/>
      <c r="F66" s="13" t="s">
        <v>9</v>
      </c>
      <c r="G66" s="5">
        <v>0.156</v>
      </c>
      <c r="H66" s="10">
        <f t="shared" si="9"/>
        <v>0.13727999999999999</v>
      </c>
    </row>
    <row r="67" spans="2:8" x14ac:dyDescent="0.25">
      <c r="B67" s="13" t="s">
        <v>8</v>
      </c>
      <c r="C67" s="5">
        <v>0.76910000000000001</v>
      </c>
      <c r="D67" s="6">
        <f t="shared" si="8"/>
        <v>0.67680800000000008</v>
      </c>
      <c r="E67" s="17"/>
      <c r="F67" s="13" t="s">
        <v>3</v>
      </c>
      <c r="G67" s="5">
        <v>37.960999999999999</v>
      </c>
      <c r="H67" s="10">
        <f t="shared" si="9"/>
        <v>33.405679999999997</v>
      </c>
    </row>
    <row r="68" spans="2:8" x14ac:dyDescent="0.25">
      <c r="B68" s="13" t="s">
        <v>9</v>
      </c>
      <c r="C68" s="5">
        <v>0.26719999999999999</v>
      </c>
      <c r="D68" s="6">
        <f t="shared" si="8"/>
        <v>0.23513600000000001</v>
      </c>
      <c r="E68" s="17"/>
      <c r="F68" s="13" t="s">
        <v>6</v>
      </c>
      <c r="G68" s="5">
        <v>4.6909999999999998</v>
      </c>
      <c r="H68" s="10">
        <f t="shared" si="9"/>
        <v>4.1280799999999997</v>
      </c>
    </row>
    <row r="69" spans="2:8" x14ac:dyDescent="0.25">
      <c r="B69" s="13" t="s">
        <v>10</v>
      </c>
      <c r="C69" s="5">
        <v>18.93</v>
      </c>
      <c r="D69" s="6">
        <f t="shared" si="8"/>
        <v>16.6584</v>
      </c>
      <c r="E69" s="17"/>
      <c r="F69" s="13" t="s">
        <v>26</v>
      </c>
      <c r="G69" s="5">
        <v>-2.8000000000000001E-2</v>
      </c>
      <c r="H69" s="10">
        <f t="shared" si="9"/>
        <v>-2.4639999999999999E-2</v>
      </c>
    </row>
    <row r="70" spans="2:8" x14ac:dyDescent="0.25">
      <c r="B70" s="13" t="s">
        <v>11</v>
      </c>
      <c r="C70" s="5">
        <v>0.60129999999999995</v>
      </c>
      <c r="D70" s="6">
        <f t="shared" si="8"/>
        <v>0.52914399999999995</v>
      </c>
      <c r="E70" s="17"/>
      <c r="F70" s="13" t="s">
        <v>13</v>
      </c>
      <c r="G70" s="5">
        <v>7.0000000000000001E-3</v>
      </c>
      <c r="H70" s="10">
        <f t="shared" si="9"/>
        <v>6.1599999999999997E-3</v>
      </c>
    </row>
    <row r="71" spans="2:8" x14ac:dyDescent="0.25">
      <c r="B71" s="4" t="s">
        <v>12</v>
      </c>
      <c r="C71" s="5">
        <v>12</v>
      </c>
      <c r="D71" s="5"/>
      <c r="E71" s="17"/>
      <c r="F71" s="13" t="s">
        <v>35</v>
      </c>
      <c r="G71" s="5">
        <v>6.0000000000000001E-3</v>
      </c>
      <c r="H71" s="10">
        <f t="shared" si="9"/>
        <v>5.28E-3</v>
      </c>
    </row>
    <row r="72" spans="2:8" x14ac:dyDescent="0.25">
      <c r="E72" s="17"/>
      <c r="F72" s="4" t="s">
        <v>12</v>
      </c>
      <c r="G72" s="5">
        <v>12</v>
      </c>
      <c r="H72" s="5"/>
    </row>
    <row r="73" spans="2:8" x14ac:dyDescent="0.25">
      <c r="E73" s="11"/>
    </row>
    <row r="74" spans="2:8" x14ac:dyDescent="0.25">
      <c r="B74" s="120" t="s">
        <v>20</v>
      </c>
      <c r="C74" s="120"/>
      <c r="D74" s="120"/>
      <c r="F74" s="120" t="s">
        <v>182</v>
      </c>
      <c r="G74" s="120"/>
      <c r="H74" s="120"/>
    </row>
    <row r="75" spans="2:8" x14ac:dyDescent="0.25">
      <c r="B75" s="2" t="s">
        <v>0</v>
      </c>
      <c r="C75" s="3" t="s">
        <v>1</v>
      </c>
      <c r="D75" s="2" t="s">
        <v>2</v>
      </c>
      <c r="F75" s="2" t="s">
        <v>0</v>
      </c>
      <c r="G75" s="3" t="s">
        <v>1</v>
      </c>
      <c r="H75" s="2" t="s">
        <v>2</v>
      </c>
    </row>
    <row r="76" spans="2:8" x14ac:dyDescent="0.25">
      <c r="B76" s="13" t="s">
        <v>26</v>
      </c>
      <c r="C76" s="5">
        <v>2.2770000000000001</v>
      </c>
      <c r="D76" s="6">
        <f t="shared" ref="D76:D83" si="10">C76*(100-C$84)/100</f>
        <v>1.9809900000000003</v>
      </c>
      <c r="E76" s="18"/>
      <c r="F76" s="13" t="s">
        <v>5</v>
      </c>
      <c r="G76" s="5">
        <v>41.734000000000002</v>
      </c>
      <c r="H76" s="10">
        <f>G76*(100-G$86)/100</f>
        <v>36.308579999999999</v>
      </c>
    </row>
    <row r="77" spans="2:8" x14ac:dyDescent="0.25">
      <c r="B77" s="13" t="s">
        <v>3</v>
      </c>
      <c r="C77" s="5">
        <v>0.80800000000000005</v>
      </c>
      <c r="D77" s="6">
        <f t="shared" si="10"/>
        <v>0.70296000000000003</v>
      </c>
      <c r="E77" s="19"/>
      <c r="F77" s="13" t="s">
        <v>7</v>
      </c>
      <c r="G77" s="5">
        <v>7.8E-2</v>
      </c>
      <c r="H77" s="10">
        <f t="shared" ref="H77:H85" si="11">G77*(100-G$86)/100</f>
        <v>6.785999999999999E-2</v>
      </c>
    </row>
    <row r="78" spans="2:8" x14ac:dyDescent="0.25">
      <c r="B78" s="13" t="s">
        <v>6</v>
      </c>
      <c r="C78" s="5">
        <v>11.08</v>
      </c>
      <c r="D78" s="6">
        <f t="shared" si="10"/>
        <v>9.6395999999999997</v>
      </c>
      <c r="E78" s="17"/>
      <c r="F78" s="13" t="s">
        <v>4</v>
      </c>
      <c r="G78" s="5">
        <v>2.161</v>
      </c>
      <c r="H78" s="10">
        <f t="shared" si="11"/>
        <v>1.8800700000000001</v>
      </c>
    </row>
    <row r="79" spans="2:8" x14ac:dyDescent="0.25">
      <c r="B79" s="13" t="s">
        <v>7</v>
      </c>
      <c r="C79" s="5">
        <v>0.53700000000000003</v>
      </c>
      <c r="D79" s="6">
        <f t="shared" si="10"/>
        <v>0.46718999999999999</v>
      </c>
      <c r="E79" s="17"/>
      <c r="F79" s="13" t="s">
        <v>10</v>
      </c>
      <c r="G79" s="5">
        <v>11.55</v>
      </c>
      <c r="H79" s="10">
        <f t="shared" si="11"/>
        <v>10.048500000000001</v>
      </c>
    </row>
    <row r="80" spans="2:8" x14ac:dyDescent="0.25">
      <c r="B80" s="13" t="s">
        <v>8</v>
      </c>
      <c r="C80" s="5">
        <v>2.2280000000000002</v>
      </c>
      <c r="D80" s="6">
        <f t="shared" si="10"/>
        <v>1.9383600000000001</v>
      </c>
      <c r="E80" s="17"/>
      <c r="F80" s="13" t="s">
        <v>9</v>
      </c>
      <c r="G80" s="5">
        <v>0.16900000000000001</v>
      </c>
      <c r="H80" s="10">
        <f t="shared" si="11"/>
        <v>0.14703000000000002</v>
      </c>
    </row>
    <row r="81" spans="2:9" x14ac:dyDescent="0.25">
      <c r="B81" s="13" t="s">
        <v>9</v>
      </c>
      <c r="C81" s="5">
        <v>1.1639999999999999</v>
      </c>
      <c r="D81" s="6">
        <f t="shared" si="10"/>
        <v>1.0126799999999998</v>
      </c>
      <c r="E81" s="17"/>
      <c r="F81" s="13" t="s">
        <v>3</v>
      </c>
      <c r="G81" s="5">
        <v>41.273000000000003</v>
      </c>
      <c r="H81" s="10">
        <f t="shared" si="11"/>
        <v>35.907510000000002</v>
      </c>
    </row>
    <row r="82" spans="2:9" x14ac:dyDescent="0.25">
      <c r="B82" s="13" t="s">
        <v>10</v>
      </c>
      <c r="C82" s="5">
        <v>79.03</v>
      </c>
      <c r="D82" s="6">
        <f t="shared" si="10"/>
        <v>68.756100000000004</v>
      </c>
      <c r="E82" s="17"/>
      <c r="F82" s="13" t="s">
        <v>6</v>
      </c>
      <c r="G82" s="5">
        <v>3.0979999999999999</v>
      </c>
      <c r="H82" s="10">
        <f t="shared" si="11"/>
        <v>2.6952600000000002</v>
      </c>
    </row>
    <row r="83" spans="2:9" x14ac:dyDescent="0.25">
      <c r="B83" s="13" t="s">
        <v>11</v>
      </c>
      <c r="C83" s="5">
        <v>2.8839999999999999</v>
      </c>
      <c r="D83" s="6">
        <f t="shared" si="10"/>
        <v>2.50908</v>
      </c>
      <c r="E83" s="17"/>
      <c r="F83" s="13" t="s">
        <v>26</v>
      </c>
      <c r="G83" s="5">
        <v>-7.0999999999999994E-2</v>
      </c>
      <c r="H83" s="10">
        <f t="shared" si="11"/>
        <v>-6.1769999999999999E-2</v>
      </c>
    </row>
    <row r="84" spans="2:9" x14ac:dyDescent="0.25">
      <c r="B84" s="4" t="s">
        <v>12</v>
      </c>
      <c r="C84" s="5">
        <v>13</v>
      </c>
      <c r="D84" s="5"/>
      <c r="E84" s="17"/>
      <c r="F84" s="13" t="s">
        <v>13</v>
      </c>
      <c r="G84" s="5">
        <v>4.0000000000000001E-3</v>
      </c>
      <c r="H84" s="10">
        <f t="shared" si="11"/>
        <v>3.4800000000000005E-3</v>
      </c>
    </row>
    <row r="85" spans="2:9" x14ac:dyDescent="0.25">
      <c r="E85" s="17"/>
      <c r="F85" s="13" t="s">
        <v>35</v>
      </c>
      <c r="G85" s="5">
        <v>5.0000000000000001E-3</v>
      </c>
      <c r="H85" s="10">
        <f t="shared" si="11"/>
        <v>4.3499999999999997E-3</v>
      </c>
    </row>
    <row r="86" spans="2:9" x14ac:dyDescent="0.25">
      <c r="E86" s="17"/>
      <c r="F86" s="4" t="s">
        <v>12</v>
      </c>
      <c r="G86" s="5">
        <v>13</v>
      </c>
      <c r="H86" s="5"/>
    </row>
    <row r="87" spans="2:9" x14ac:dyDescent="0.25">
      <c r="E87" s="17"/>
      <c r="F87" s="29"/>
      <c r="G87" s="11"/>
      <c r="H87" s="11"/>
    </row>
    <row r="88" spans="2:9" x14ac:dyDescent="0.25">
      <c r="B88" s="117" t="s">
        <v>21</v>
      </c>
      <c r="C88" s="118"/>
      <c r="D88" s="119"/>
      <c r="E88" s="17"/>
      <c r="F88" s="117" t="s">
        <v>224</v>
      </c>
      <c r="G88" s="118"/>
      <c r="H88" s="119"/>
      <c r="I88" s="62"/>
    </row>
    <row r="89" spans="2:9" x14ac:dyDescent="0.25">
      <c r="B89" s="2" t="s">
        <v>0</v>
      </c>
      <c r="C89" s="3" t="s">
        <v>1</v>
      </c>
      <c r="D89" s="2" t="s">
        <v>2</v>
      </c>
      <c r="E89" s="11"/>
      <c r="F89" s="2" t="s">
        <v>0</v>
      </c>
      <c r="G89" s="3" t="s">
        <v>1</v>
      </c>
      <c r="H89" s="2" t="s">
        <v>2</v>
      </c>
      <c r="I89" s="62"/>
    </row>
    <row r="90" spans="2:9" x14ac:dyDescent="0.25">
      <c r="B90" s="4" t="s">
        <v>25</v>
      </c>
      <c r="C90" s="8">
        <v>0.1144</v>
      </c>
      <c r="D90" s="10">
        <f t="shared" ref="D90:D98" si="12">C90*(100-C$99)/100</f>
        <v>9.6096000000000001E-2</v>
      </c>
      <c r="E90" s="62"/>
      <c r="F90" s="13" t="s">
        <v>5</v>
      </c>
      <c r="G90" s="5">
        <v>40.159999999999997</v>
      </c>
      <c r="H90" s="10">
        <f>G90*(100-G$100)/100</f>
        <v>33.734399999999994</v>
      </c>
      <c r="I90" s="62"/>
    </row>
    <row r="91" spans="2:9" x14ac:dyDescent="0.25">
      <c r="B91" s="4" t="s">
        <v>3</v>
      </c>
      <c r="C91" s="8">
        <v>46.45</v>
      </c>
      <c r="D91" s="10">
        <f t="shared" si="12"/>
        <v>39.018000000000001</v>
      </c>
      <c r="E91" s="62"/>
      <c r="F91" s="13" t="s">
        <v>7</v>
      </c>
      <c r="G91" s="5">
        <v>1.4E-2</v>
      </c>
      <c r="H91" s="10">
        <f t="shared" ref="H91:H99" si="13">G91*(100-G$100)/100</f>
        <v>1.176E-2</v>
      </c>
      <c r="I91" s="62"/>
    </row>
    <row r="92" spans="2:9" x14ac:dyDescent="0.25">
      <c r="B92" s="4" t="s">
        <v>4</v>
      </c>
      <c r="C92" s="8">
        <v>1.044</v>
      </c>
      <c r="D92" s="10">
        <f t="shared" si="12"/>
        <v>0.87695999999999996</v>
      </c>
      <c r="E92" s="63"/>
      <c r="F92" s="32" t="s">
        <v>4</v>
      </c>
      <c r="G92" s="5">
        <v>0.251</v>
      </c>
      <c r="H92" s="10">
        <f t="shared" si="13"/>
        <v>0.21084</v>
      </c>
      <c r="I92" s="62"/>
    </row>
    <row r="93" spans="2:9" x14ac:dyDescent="0.25">
      <c r="B93" s="4" t="s">
        <v>5</v>
      </c>
      <c r="C93" s="8">
        <v>37.43</v>
      </c>
      <c r="D93" s="10">
        <f t="shared" si="12"/>
        <v>31.441199999999998</v>
      </c>
      <c r="E93" s="19"/>
      <c r="F93" s="13" t="s">
        <v>10</v>
      </c>
      <c r="G93" s="5">
        <v>11.694000000000001</v>
      </c>
      <c r="H93" s="10">
        <f t="shared" si="13"/>
        <v>9.8229600000000001</v>
      </c>
      <c r="I93" s="62"/>
    </row>
    <row r="94" spans="2:9" x14ac:dyDescent="0.25">
      <c r="B94" s="4" t="s">
        <v>6</v>
      </c>
      <c r="C94" s="8">
        <v>0.26790000000000003</v>
      </c>
      <c r="D94" s="10">
        <f t="shared" si="12"/>
        <v>0.22503600000000001</v>
      </c>
      <c r="E94" s="20"/>
      <c r="F94" s="13" t="s">
        <v>9</v>
      </c>
      <c r="G94" s="5">
        <v>0.16500000000000001</v>
      </c>
      <c r="H94" s="10">
        <f t="shared" si="13"/>
        <v>0.1386</v>
      </c>
      <c r="I94" s="62"/>
    </row>
    <row r="95" spans="2:9" x14ac:dyDescent="0.25">
      <c r="B95" s="4" t="s">
        <v>8</v>
      </c>
      <c r="C95" s="9">
        <v>0.50780000000000003</v>
      </c>
      <c r="D95" s="10">
        <f t="shared" si="12"/>
        <v>0.42655199999999999</v>
      </c>
      <c r="E95" s="20"/>
      <c r="F95" s="13" t="s">
        <v>3</v>
      </c>
      <c r="G95" s="5">
        <v>47.548000000000002</v>
      </c>
      <c r="H95" s="10">
        <f t="shared" si="13"/>
        <v>39.94032</v>
      </c>
    </row>
    <row r="96" spans="2:9" x14ac:dyDescent="0.25">
      <c r="B96" s="4" t="s">
        <v>9</v>
      </c>
      <c r="C96" s="8">
        <v>0.17499999999999999</v>
      </c>
      <c r="D96" s="10">
        <f t="shared" si="12"/>
        <v>0.14699999999999999</v>
      </c>
      <c r="E96" s="20"/>
      <c r="F96" s="13" t="s">
        <v>6</v>
      </c>
      <c r="G96" s="5">
        <v>0.23599999999999999</v>
      </c>
      <c r="H96" s="10">
        <f t="shared" si="13"/>
        <v>0.19823999999999997</v>
      </c>
    </row>
    <row r="97" spans="2:9" x14ac:dyDescent="0.25">
      <c r="B97" s="7" t="s">
        <v>10</v>
      </c>
      <c r="C97" s="8">
        <v>13.52</v>
      </c>
      <c r="D97" s="10">
        <f t="shared" si="12"/>
        <v>11.3568</v>
      </c>
      <c r="E97" s="20"/>
      <c r="F97" s="13" t="s">
        <v>26</v>
      </c>
      <c r="G97" s="5">
        <v>-7.9000000000000001E-2</v>
      </c>
      <c r="H97" s="10">
        <f t="shared" si="13"/>
        <v>-6.6360000000000002E-2</v>
      </c>
    </row>
    <row r="98" spans="2:9" x14ac:dyDescent="0.25">
      <c r="B98" s="4" t="s">
        <v>11</v>
      </c>
      <c r="C98" s="5">
        <v>0.48470000000000002</v>
      </c>
      <c r="D98" s="10">
        <f t="shared" si="12"/>
        <v>0.40714800000000007</v>
      </c>
      <c r="E98" s="20"/>
      <c r="F98" s="13" t="s">
        <v>13</v>
      </c>
      <c r="G98" s="5">
        <v>6.0000000000000001E-3</v>
      </c>
      <c r="H98" s="10">
        <f t="shared" si="13"/>
        <v>5.0400000000000002E-3</v>
      </c>
    </row>
    <row r="99" spans="2:9" x14ac:dyDescent="0.25">
      <c r="B99" s="4" t="s">
        <v>12</v>
      </c>
      <c r="C99" s="12">
        <v>16</v>
      </c>
      <c r="D99" s="13"/>
      <c r="E99" s="20"/>
      <c r="F99" s="13" t="s">
        <v>35</v>
      </c>
      <c r="G99" s="5">
        <v>5.0000000000000001E-3</v>
      </c>
      <c r="H99" s="10">
        <f t="shared" si="13"/>
        <v>4.1999999999999997E-3</v>
      </c>
    </row>
    <row r="100" spans="2:9" x14ac:dyDescent="0.25">
      <c r="C100" s="28"/>
      <c r="D100" s="15"/>
      <c r="E100" s="20"/>
      <c r="F100" s="4" t="s">
        <v>12</v>
      </c>
      <c r="G100" s="12">
        <v>16</v>
      </c>
      <c r="H100" s="13"/>
    </row>
    <row r="101" spans="2:9" x14ac:dyDescent="0.25">
      <c r="E101" s="20"/>
    </row>
    <row r="102" spans="2:9" x14ac:dyDescent="0.25">
      <c r="B102" s="120" t="s">
        <v>22</v>
      </c>
      <c r="C102" s="120"/>
      <c r="D102" s="120"/>
      <c r="E102" s="20"/>
      <c r="F102" s="120" t="s">
        <v>199</v>
      </c>
      <c r="G102" s="120"/>
      <c r="H102" s="120"/>
      <c r="I102" s="15"/>
    </row>
    <row r="103" spans="2:9" x14ac:dyDescent="0.25">
      <c r="B103" s="2" t="s">
        <v>0</v>
      </c>
      <c r="C103" s="3" t="s">
        <v>1</v>
      </c>
      <c r="D103" s="2" t="s">
        <v>2</v>
      </c>
      <c r="E103" s="14"/>
      <c r="F103" s="2" t="s">
        <v>0</v>
      </c>
      <c r="G103" s="3" t="s">
        <v>1</v>
      </c>
      <c r="H103" s="2" t="s">
        <v>2</v>
      </c>
    </row>
    <row r="104" spans="2:9" x14ac:dyDescent="0.25">
      <c r="B104" s="4" t="s">
        <v>3</v>
      </c>
      <c r="C104" s="8">
        <v>44.67</v>
      </c>
      <c r="D104" s="10">
        <f t="shared" ref="D104:D112" si="14">C104*(100-C$113)/100</f>
        <v>37.969500000000004</v>
      </c>
      <c r="E104" s="15"/>
      <c r="F104" s="13" t="s">
        <v>5</v>
      </c>
      <c r="G104" s="5">
        <v>93.936999999999998</v>
      </c>
      <c r="H104" s="10">
        <f t="shared" ref="H104:H113" si="15">G104*(100-G$114)/100</f>
        <v>79.84644999999999</v>
      </c>
    </row>
    <row r="105" spans="2:9" x14ac:dyDescent="0.25">
      <c r="B105" s="4" t="s">
        <v>4</v>
      </c>
      <c r="C105" s="8">
        <v>1.605</v>
      </c>
      <c r="D105" s="10">
        <f t="shared" si="14"/>
        <v>1.3642500000000002</v>
      </c>
      <c r="F105" s="13" t="s">
        <v>7</v>
      </c>
      <c r="G105" s="5">
        <v>-2E-3</v>
      </c>
      <c r="H105" s="10">
        <f t="shared" si="15"/>
        <v>-1.7000000000000001E-3</v>
      </c>
    </row>
    <row r="106" spans="2:9" x14ac:dyDescent="0.25">
      <c r="B106" s="4" t="s">
        <v>5</v>
      </c>
      <c r="C106" s="8">
        <v>37.44</v>
      </c>
      <c r="D106" s="10">
        <f t="shared" si="14"/>
        <v>31.823999999999998</v>
      </c>
      <c r="E106" s="18"/>
      <c r="F106" s="13" t="s">
        <v>4</v>
      </c>
      <c r="G106" s="5">
        <v>0.69099999999999995</v>
      </c>
      <c r="H106" s="10">
        <f t="shared" si="15"/>
        <v>0.58734999999999993</v>
      </c>
    </row>
    <row r="107" spans="2:9" x14ac:dyDescent="0.25">
      <c r="B107" s="4" t="s">
        <v>6</v>
      </c>
      <c r="C107" s="8">
        <v>0.25609999999999999</v>
      </c>
      <c r="D107" s="10">
        <f t="shared" si="14"/>
        <v>0.21768499999999999</v>
      </c>
      <c r="E107" s="19"/>
      <c r="F107" s="13" t="s">
        <v>10</v>
      </c>
      <c r="G107" s="5">
        <v>2.34</v>
      </c>
      <c r="H107" s="10">
        <f t="shared" si="15"/>
        <v>1.9889999999999999</v>
      </c>
    </row>
    <row r="108" spans="2:9" x14ac:dyDescent="0.25">
      <c r="B108" s="4" t="s">
        <v>7</v>
      </c>
      <c r="C108" s="8">
        <v>5.0639999999999998E-2</v>
      </c>
      <c r="D108" s="10">
        <f t="shared" si="14"/>
        <v>4.3043999999999999E-2</v>
      </c>
      <c r="E108" s="20"/>
      <c r="F108" s="13" t="s">
        <v>9</v>
      </c>
      <c r="G108" s="5">
        <v>1.498</v>
      </c>
      <c r="H108" s="10">
        <f t="shared" si="15"/>
        <v>1.2732999999999999</v>
      </c>
    </row>
    <row r="109" spans="2:9" x14ac:dyDescent="0.25">
      <c r="B109" s="4" t="s">
        <v>8</v>
      </c>
      <c r="C109" s="8">
        <v>0.7359</v>
      </c>
      <c r="D109" s="10">
        <f t="shared" si="14"/>
        <v>0.62551499999999993</v>
      </c>
      <c r="E109" s="20"/>
      <c r="F109" s="13" t="s">
        <v>3</v>
      </c>
      <c r="G109" s="5">
        <v>1.1970000000000001</v>
      </c>
      <c r="H109" s="10">
        <f t="shared" si="15"/>
        <v>1.01745</v>
      </c>
    </row>
    <row r="110" spans="2:9" x14ac:dyDescent="0.25">
      <c r="B110" s="4" t="s">
        <v>9</v>
      </c>
      <c r="C110" s="9">
        <v>0.222</v>
      </c>
      <c r="D110" s="10">
        <f t="shared" si="14"/>
        <v>0.18870000000000001</v>
      </c>
      <c r="E110" s="20"/>
      <c r="F110" s="13" t="s">
        <v>6</v>
      </c>
      <c r="G110" s="5">
        <v>0.36399999999999999</v>
      </c>
      <c r="H110" s="10">
        <f t="shared" si="15"/>
        <v>0.30939999999999995</v>
      </c>
    </row>
    <row r="111" spans="2:9" x14ac:dyDescent="0.25">
      <c r="B111" s="7" t="s">
        <v>10</v>
      </c>
      <c r="C111" s="8">
        <v>14.57</v>
      </c>
      <c r="D111" s="10">
        <f t="shared" si="14"/>
        <v>12.384500000000001</v>
      </c>
      <c r="E111" s="20"/>
      <c r="F111" s="13" t="s">
        <v>26</v>
      </c>
      <c r="G111" s="5">
        <v>-6.7000000000000004E-2</v>
      </c>
      <c r="H111" s="10">
        <f t="shared" si="15"/>
        <v>-5.6950000000000001E-2</v>
      </c>
    </row>
    <row r="112" spans="2:9" x14ac:dyDescent="0.25">
      <c r="B112" s="4" t="s">
        <v>11</v>
      </c>
      <c r="C112" s="8">
        <v>0.45</v>
      </c>
      <c r="D112" s="10">
        <f t="shared" si="14"/>
        <v>0.38250000000000001</v>
      </c>
      <c r="E112" s="20"/>
      <c r="F112" s="32" t="s">
        <v>13</v>
      </c>
      <c r="G112" s="5">
        <v>2.9000000000000001E-2</v>
      </c>
      <c r="H112" s="10">
        <f t="shared" si="15"/>
        <v>2.4650000000000002E-2</v>
      </c>
    </row>
    <row r="113" spans="2:8" x14ac:dyDescent="0.25">
      <c r="B113" s="4" t="s">
        <v>12</v>
      </c>
      <c r="C113" s="5">
        <v>15</v>
      </c>
      <c r="D113" s="5"/>
      <c r="E113" s="20"/>
      <c r="F113" s="13" t="s">
        <v>35</v>
      </c>
      <c r="G113" s="5">
        <v>1.4E-2</v>
      </c>
      <c r="H113" s="10">
        <f t="shared" si="15"/>
        <v>1.1899999999999999E-2</v>
      </c>
    </row>
    <row r="114" spans="2:8" x14ac:dyDescent="0.25">
      <c r="E114" s="20"/>
      <c r="F114" s="4" t="s">
        <v>12</v>
      </c>
      <c r="G114" s="5">
        <v>15</v>
      </c>
      <c r="H114" s="5"/>
    </row>
    <row r="115" spans="2:8" x14ac:dyDescent="0.25">
      <c r="E115" s="20"/>
    </row>
    <row r="116" spans="2:8" x14ac:dyDescent="0.25">
      <c r="B116" s="120" t="s">
        <v>23</v>
      </c>
      <c r="C116" s="120"/>
      <c r="D116" s="120"/>
      <c r="E116" s="20"/>
      <c r="F116" s="120" t="s">
        <v>219</v>
      </c>
      <c r="G116" s="120"/>
      <c r="H116" s="120"/>
    </row>
    <row r="117" spans="2:8" x14ac:dyDescent="0.25">
      <c r="B117" s="2" t="s">
        <v>0</v>
      </c>
      <c r="C117" s="3" t="s">
        <v>1</v>
      </c>
      <c r="D117" s="2" t="s">
        <v>2</v>
      </c>
      <c r="E117" s="11"/>
      <c r="F117" s="2" t="s">
        <v>0</v>
      </c>
      <c r="G117" s="3" t="s">
        <v>1</v>
      </c>
      <c r="H117" s="2" t="s">
        <v>2</v>
      </c>
    </row>
    <row r="118" spans="2:8" x14ac:dyDescent="0.25">
      <c r="B118" s="4" t="s">
        <v>3</v>
      </c>
      <c r="C118" s="8">
        <v>44.57</v>
      </c>
      <c r="D118" s="6">
        <f t="shared" ref="D118:D125" si="16">C118*(100-C$126)/100</f>
        <v>37.884499999999996</v>
      </c>
      <c r="F118" s="13" t="s">
        <v>5</v>
      </c>
      <c r="G118" s="5">
        <v>40.326000000000001</v>
      </c>
      <c r="H118" s="6">
        <f>G118*(100-G$128)/100</f>
        <v>34.277099999999997</v>
      </c>
    </row>
    <row r="119" spans="2:8" x14ac:dyDescent="0.25">
      <c r="B119" s="4" t="s">
        <v>4</v>
      </c>
      <c r="C119" s="8">
        <v>1.524</v>
      </c>
      <c r="D119" s="6">
        <f t="shared" si="16"/>
        <v>1.2953999999999999</v>
      </c>
      <c r="F119" s="13" t="s">
        <v>7</v>
      </c>
      <c r="G119" s="5">
        <v>2.9000000000000001E-2</v>
      </c>
      <c r="H119" s="6">
        <f t="shared" ref="H119:H127" si="17">G119*(100-G$128)/100</f>
        <v>2.4650000000000002E-2</v>
      </c>
    </row>
    <row r="120" spans="2:8" x14ac:dyDescent="0.25">
      <c r="B120" s="4" t="s">
        <v>5</v>
      </c>
      <c r="C120" s="8">
        <v>37.340000000000003</v>
      </c>
      <c r="D120" s="6">
        <f t="shared" si="16"/>
        <v>31.739000000000001</v>
      </c>
      <c r="E120" s="18"/>
      <c r="F120" s="13" t="s">
        <v>4</v>
      </c>
      <c r="G120" s="5">
        <v>0.69499999999999995</v>
      </c>
      <c r="H120" s="6">
        <f t="shared" si="17"/>
        <v>0.59075</v>
      </c>
    </row>
    <row r="121" spans="2:8" x14ac:dyDescent="0.25">
      <c r="B121" s="4" t="s">
        <v>6</v>
      </c>
      <c r="C121" s="8">
        <v>0.60760000000000003</v>
      </c>
      <c r="D121" s="6">
        <f t="shared" si="16"/>
        <v>0.51646000000000003</v>
      </c>
      <c r="E121" s="19"/>
      <c r="F121" s="13" t="s">
        <v>10</v>
      </c>
      <c r="G121" s="5">
        <v>12.706</v>
      </c>
      <c r="H121" s="6">
        <f t="shared" si="17"/>
        <v>10.8001</v>
      </c>
    </row>
    <row r="122" spans="2:8" x14ac:dyDescent="0.25">
      <c r="B122" s="4" t="s">
        <v>8</v>
      </c>
      <c r="C122" s="8">
        <v>0.64990000000000003</v>
      </c>
      <c r="D122" s="6">
        <f t="shared" si="16"/>
        <v>0.55241499999999999</v>
      </c>
      <c r="E122" s="17"/>
      <c r="F122" s="13" t="s">
        <v>9</v>
      </c>
      <c r="G122" s="5">
        <v>0.186</v>
      </c>
      <c r="H122" s="6">
        <f t="shared" si="17"/>
        <v>0.15810000000000002</v>
      </c>
    </row>
    <row r="123" spans="2:8" x14ac:dyDescent="0.25">
      <c r="B123" s="4" t="s">
        <v>9</v>
      </c>
      <c r="C123" s="9">
        <v>0.17710000000000001</v>
      </c>
      <c r="D123" s="6">
        <f t="shared" si="16"/>
        <v>0.150535</v>
      </c>
      <c r="E123" s="17"/>
      <c r="F123" s="13" t="s">
        <v>3</v>
      </c>
      <c r="G123" s="5">
        <v>45.518000000000001</v>
      </c>
      <c r="H123" s="6">
        <f t="shared" si="17"/>
        <v>38.690300000000001</v>
      </c>
    </row>
    <row r="124" spans="2:8" x14ac:dyDescent="0.25">
      <c r="B124" s="7" t="s">
        <v>10</v>
      </c>
      <c r="C124" s="8">
        <v>14.68</v>
      </c>
      <c r="D124" s="6">
        <f t="shared" si="16"/>
        <v>12.478</v>
      </c>
      <c r="E124" s="17"/>
      <c r="F124" s="13" t="s">
        <v>6</v>
      </c>
      <c r="G124" s="5">
        <v>0.55900000000000005</v>
      </c>
      <c r="H124" s="6">
        <f t="shared" si="17"/>
        <v>0.47515000000000007</v>
      </c>
    </row>
    <row r="125" spans="2:8" x14ac:dyDescent="0.25">
      <c r="B125" s="4" t="s">
        <v>11</v>
      </c>
      <c r="C125" s="8">
        <v>0.44740000000000002</v>
      </c>
      <c r="D125" s="6">
        <f t="shared" si="16"/>
        <v>0.38029000000000002</v>
      </c>
      <c r="E125" s="17"/>
      <c r="F125" s="13" t="s">
        <v>26</v>
      </c>
      <c r="G125" s="5">
        <v>-2.8000000000000001E-2</v>
      </c>
      <c r="H125" s="6">
        <f t="shared" si="17"/>
        <v>-2.3799999999999998E-2</v>
      </c>
    </row>
    <row r="126" spans="2:8" x14ac:dyDescent="0.25">
      <c r="B126" s="4" t="s">
        <v>12</v>
      </c>
      <c r="C126" s="5">
        <v>15</v>
      </c>
      <c r="D126" s="5"/>
      <c r="E126" s="17"/>
      <c r="F126" s="13" t="s">
        <v>13</v>
      </c>
      <c r="G126" s="5">
        <v>5.0000000000000001E-3</v>
      </c>
      <c r="H126" s="10">
        <f t="shared" si="17"/>
        <v>4.2500000000000003E-3</v>
      </c>
    </row>
    <row r="127" spans="2:8" x14ac:dyDescent="0.25">
      <c r="B127" s="29"/>
      <c r="C127" s="11"/>
      <c r="D127" s="11"/>
      <c r="E127" s="17"/>
      <c r="F127" s="13" t="s">
        <v>35</v>
      </c>
      <c r="G127" s="5">
        <v>6.0000000000000001E-3</v>
      </c>
      <c r="H127" s="6">
        <f t="shared" si="17"/>
        <v>5.1000000000000004E-3</v>
      </c>
    </row>
    <row r="128" spans="2:8" x14ac:dyDescent="0.25">
      <c r="E128" s="17"/>
      <c r="F128" s="4" t="s">
        <v>12</v>
      </c>
      <c r="G128" s="5">
        <v>15</v>
      </c>
      <c r="H128" s="5"/>
    </row>
    <row r="129" spans="2:9" x14ac:dyDescent="0.25">
      <c r="E129" s="17"/>
    </row>
    <row r="130" spans="2:9" x14ac:dyDescent="0.25">
      <c r="B130" s="120" t="s">
        <v>24</v>
      </c>
      <c r="C130" s="120"/>
      <c r="D130" s="120"/>
      <c r="E130" s="17"/>
      <c r="F130" s="117" t="s">
        <v>184</v>
      </c>
      <c r="G130" s="118"/>
      <c r="H130" s="119"/>
    </row>
    <row r="131" spans="2:9" x14ac:dyDescent="0.25">
      <c r="B131" s="2" t="s">
        <v>0</v>
      </c>
      <c r="C131" s="3" t="s">
        <v>1</v>
      </c>
      <c r="D131" s="2" t="s">
        <v>2</v>
      </c>
      <c r="E131" s="11"/>
      <c r="F131" s="2" t="s">
        <v>0</v>
      </c>
      <c r="G131" s="3" t="s">
        <v>1</v>
      </c>
      <c r="H131" s="2" t="s">
        <v>2</v>
      </c>
    </row>
    <row r="132" spans="2:9" x14ac:dyDescent="0.25">
      <c r="B132" s="4" t="s">
        <v>3</v>
      </c>
      <c r="C132" s="8">
        <v>44.01</v>
      </c>
      <c r="D132" s="10">
        <f t="shared" ref="D132:D139" si="18">C132*(100-C$140)/100</f>
        <v>37.408499999999997</v>
      </c>
      <c r="F132" s="13" t="s">
        <v>5</v>
      </c>
      <c r="G132" s="5">
        <v>41.09</v>
      </c>
      <c r="H132" s="10">
        <f t="shared" ref="H132:H141" si="19">G132*(100-G$142)/100</f>
        <v>34.926500000000004</v>
      </c>
      <c r="I132" s="15"/>
    </row>
    <row r="133" spans="2:9" x14ac:dyDescent="0.25">
      <c r="B133" s="4" t="s">
        <v>4</v>
      </c>
      <c r="C133" s="8">
        <v>1.8979999999999999</v>
      </c>
      <c r="D133" s="10">
        <f t="shared" si="18"/>
        <v>1.6132999999999997</v>
      </c>
      <c r="F133" s="13" t="s">
        <v>7</v>
      </c>
      <c r="G133" s="5">
        <v>0.02</v>
      </c>
      <c r="H133" s="10">
        <f t="shared" si="19"/>
        <v>1.7000000000000001E-2</v>
      </c>
    </row>
    <row r="134" spans="2:9" x14ac:dyDescent="0.25">
      <c r="B134" s="4" t="s">
        <v>5</v>
      </c>
      <c r="C134" s="8">
        <v>38.18</v>
      </c>
      <c r="D134" s="10">
        <f t="shared" si="18"/>
        <v>32.453000000000003</v>
      </c>
      <c r="E134" s="18"/>
      <c r="F134" s="13" t="s">
        <v>4</v>
      </c>
      <c r="G134" s="5">
        <v>0.995</v>
      </c>
      <c r="H134" s="10">
        <f t="shared" si="19"/>
        <v>0.84575</v>
      </c>
    </row>
    <row r="135" spans="2:9" x14ac:dyDescent="0.25">
      <c r="B135" s="4" t="s">
        <v>6</v>
      </c>
      <c r="C135" s="8">
        <v>0.3543</v>
      </c>
      <c r="D135" s="10">
        <f t="shared" si="18"/>
        <v>0.30115500000000001</v>
      </c>
      <c r="E135" s="19"/>
      <c r="F135" s="13" t="s">
        <v>10</v>
      </c>
      <c r="G135" s="5">
        <v>12.372999999999999</v>
      </c>
      <c r="H135" s="10">
        <f t="shared" si="19"/>
        <v>10.517049999999999</v>
      </c>
    </row>
    <row r="136" spans="2:9" x14ac:dyDescent="0.25">
      <c r="B136" s="4" t="s">
        <v>8</v>
      </c>
      <c r="C136" s="8">
        <v>0.59060000000000001</v>
      </c>
      <c r="D136" s="10">
        <f t="shared" si="18"/>
        <v>0.50200999999999996</v>
      </c>
      <c r="E136" s="20"/>
      <c r="F136" s="13" t="s">
        <v>9</v>
      </c>
      <c r="G136" s="5">
        <v>0.17199999999999999</v>
      </c>
      <c r="H136" s="10">
        <f t="shared" si="19"/>
        <v>0.1462</v>
      </c>
    </row>
    <row r="137" spans="2:9" x14ac:dyDescent="0.25">
      <c r="B137" s="4" t="s">
        <v>9</v>
      </c>
      <c r="C137" s="9">
        <v>0.1825</v>
      </c>
      <c r="D137" s="10">
        <f t="shared" si="18"/>
        <v>0.15512499999999999</v>
      </c>
      <c r="E137" s="20"/>
      <c r="F137" s="13" t="s">
        <v>3</v>
      </c>
      <c r="G137" s="5">
        <v>45.121000000000002</v>
      </c>
      <c r="H137" s="10">
        <f t="shared" si="19"/>
        <v>38.352850000000004</v>
      </c>
    </row>
    <row r="138" spans="2:9" x14ac:dyDescent="0.25">
      <c r="B138" s="7" t="s">
        <v>10</v>
      </c>
      <c r="C138" s="8">
        <v>14.43</v>
      </c>
      <c r="D138" s="10">
        <f t="shared" si="18"/>
        <v>12.265499999999999</v>
      </c>
      <c r="E138" s="20"/>
      <c r="F138" s="13" t="s">
        <v>6</v>
      </c>
      <c r="G138" s="5">
        <v>0.28100000000000003</v>
      </c>
      <c r="H138" s="10">
        <f t="shared" si="19"/>
        <v>0.23885000000000001</v>
      </c>
    </row>
    <row r="139" spans="2:9" x14ac:dyDescent="0.25">
      <c r="B139" s="4" t="s">
        <v>11</v>
      </c>
      <c r="C139" s="8">
        <v>0.35049999999999998</v>
      </c>
      <c r="D139" s="10">
        <f t="shared" si="18"/>
        <v>0.297925</v>
      </c>
      <c r="E139" s="20"/>
      <c r="F139" s="13" t="s">
        <v>26</v>
      </c>
      <c r="G139" s="5">
        <v>-6.0999999999999999E-2</v>
      </c>
      <c r="H139" s="10">
        <f t="shared" si="19"/>
        <v>-5.1849999999999993E-2</v>
      </c>
    </row>
    <row r="140" spans="2:9" x14ac:dyDescent="0.25">
      <c r="B140" s="4" t="s">
        <v>12</v>
      </c>
      <c r="C140" s="5">
        <v>15</v>
      </c>
      <c r="D140" s="5"/>
      <c r="E140" s="20"/>
      <c r="F140" s="13" t="s">
        <v>13</v>
      </c>
      <c r="G140" s="5">
        <v>4.0000000000000001E-3</v>
      </c>
      <c r="H140" s="10">
        <f t="shared" si="19"/>
        <v>3.4000000000000002E-3</v>
      </c>
    </row>
    <row r="141" spans="2:9" x14ac:dyDescent="0.25">
      <c r="E141" s="20"/>
      <c r="F141" s="13" t="s">
        <v>35</v>
      </c>
      <c r="G141" s="5">
        <v>4.0000000000000001E-3</v>
      </c>
      <c r="H141" s="10">
        <f t="shared" si="19"/>
        <v>3.4000000000000002E-3</v>
      </c>
    </row>
    <row r="142" spans="2:9" x14ac:dyDescent="0.25">
      <c r="E142" s="20"/>
      <c r="F142" s="4" t="s">
        <v>12</v>
      </c>
      <c r="G142" s="5">
        <v>15</v>
      </c>
      <c r="H142" s="5"/>
    </row>
    <row r="143" spans="2:9" x14ac:dyDescent="0.25">
      <c r="E143" s="20"/>
    </row>
    <row r="144" spans="2:9" x14ac:dyDescent="0.25">
      <c r="B144" s="117" t="s">
        <v>14</v>
      </c>
      <c r="C144" s="118"/>
      <c r="D144" s="119"/>
      <c r="E144" s="20"/>
      <c r="F144" s="120" t="s">
        <v>185</v>
      </c>
      <c r="G144" s="120"/>
      <c r="H144" s="120"/>
    </row>
    <row r="145" spans="2:9" x14ac:dyDescent="0.25">
      <c r="B145" s="2" t="s">
        <v>0</v>
      </c>
      <c r="C145" s="3" t="s">
        <v>1</v>
      </c>
      <c r="D145" s="2" t="s">
        <v>2</v>
      </c>
      <c r="E145" s="11"/>
      <c r="F145" s="2" t="s">
        <v>0</v>
      </c>
      <c r="G145" s="3" t="s">
        <v>1</v>
      </c>
      <c r="H145" s="2" t="s">
        <v>2</v>
      </c>
    </row>
    <row r="146" spans="2:9" x14ac:dyDescent="0.25">
      <c r="B146" s="4" t="s">
        <v>26</v>
      </c>
      <c r="C146" s="8">
        <v>0.1492</v>
      </c>
      <c r="D146" s="6">
        <f t="shared" ref="D146:D155" si="20">C146*(100-C$156)/100</f>
        <v>0.129804</v>
      </c>
      <c r="F146" s="13" t="s">
        <v>5</v>
      </c>
      <c r="G146" s="5">
        <v>93.873999999999995</v>
      </c>
      <c r="H146" s="10">
        <f t="shared" ref="H146:H155" si="21">G146*(100-G$156)/100</f>
        <v>81.670379999999994</v>
      </c>
    </row>
    <row r="147" spans="2:9" x14ac:dyDescent="0.25">
      <c r="B147" s="4" t="s">
        <v>3</v>
      </c>
      <c r="C147" s="8">
        <v>40.01</v>
      </c>
      <c r="D147" s="6">
        <f t="shared" si="20"/>
        <v>34.808700000000002</v>
      </c>
      <c r="F147" s="13" t="s">
        <v>7</v>
      </c>
      <c r="G147" s="5">
        <v>5.0999999999999997E-2</v>
      </c>
      <c r="H147" s="10">
        <f t="shared" si="21"/>
        <v>4.4369999999999993E-2</v>
      </c>
    </row>
    <row r="148" spans="2:9" x14ac:dyDescent="0.25">
      <c r="B148" s="4" t="s">
        <v>4</v>
      </c>
      <c r="C148" s="8">
        <v>3.3109999999999999</v>
      </c>
      <c r="D148" s="6">
        <f t="shared" si="20"/>
        <v>2.8805700000000001</v>
      </c>
      <c r="E148" s="18"/>
      <c r="F148" s="13" t="s">
        <v>4</v>
      </c>
      <c r="G148" s="5">
        <v>-1.6279999999999999</v>
      </c>
      <c r="H148" s="10">
        <f t="shared" si="21"/>
        <v>-1.4163600000000001</v>
      </c>
    </row>
    <row r="149" spans="2:9" x14ac:dyDescent="0.25">
      <c r="B149" s="4" t="s">
        <v>5</v>
      </c>
      <c r="C149" s="8">
        <v>37.340000000000003</v>
      </c>
      <c r="D149" s="6">
        <f t="shared" si="20"/>
        <v>32.485800000000005</v>
      </c>
      <c r="E149" s="19"/>
      <c r="F149" s="13" t="s">
        <v>10</v>
      </c>
      <c r="G149" s="5">
        <v>6.2130000000000001</v>
      </c>
      <c r="H149" s="10">
        <f t="shared" si="21"/>
        <v>5.4053100000000009</v>
      </c>
    </row>
    <row r="150" spans="2:9" x14ac:dyDescent="0.25">
      <c r="B150" s="4" t="s">
        <v>6</v>
      </c>
      <c r="C150" s="8">
        <v>2.7290000000000001</v>
      </c>
      <c r="D150" s="6">
        <f t="shared" si="20"/>
        <v>2.3742299999999998</v>
      </c>
      <c r="E150" s="17"/>
      <c r="F150" s="13" t="s">
        <v>9</v>
      </c>
      <c r="G150" s="5">
        <v>2.5419999999999998</v>
      </c>
      <c r="H150" s="10">
        <f t="shared" si="21"/>
        <v>2.2115399999999998</v>
      </c>
    </row>
    <row r="151" spans="2:9" x14ac:dyDescent="0.25">
      <c r="B151" s="4" t="s">
        <v>7</v>
      </c>
      <c r="C151" s="8">
        <v>6.583E-2</v>
      </c>
      <c r="D151" s="6">
        <f t="shared" si="20"/>
        <v>5.7272100000000006E-2</v>
      </c>
      <c r="E151" s="17"/>
      <c r="F151" s="13" t="s">
        <v>3</v>
      </c>
      <c r="G151" s="5">
        <v>1.2549999999999999</v>
      </c>
      <c r="H151" s="10">
        <f t="shared" si="21"/>
        <v>1.09185</v>
      </c>
      <c r="I151" s="16"/>
    </row>
    <row r="152" spans="2:9" x14ac:dyDescent="0.25">
      <c r="B152" s="4" t="s">
        <v>8</v>
      </c>
      <c r="C152" s="9">
        <v>0.71130000000000004</v>
      </c>
      <c r="D152" s="6">
        <f t="shared" si="20"/>
        <v>0.61883100000000002</v>
      </c>
      <c r="E152" s="17"/>
      <c r="F152" s="13" t="s">
        <v>6</v>
      </c>
      <c r="G152" s="5">
        <v>-1.2999999999999999E-2</v>
      </c>
      <c r="H152" s="10">
        <f t="shared" si="21"/>
        <v>-1.1310000000000001E-2</v>
      </c>
    </row>
    <row r="153" spans="2:9" x14ac:dyDescent="0.25">
      <c r="B153" s="4" t="s">
        <v>9</v>
      </c>
      <c r="C153" s="8">
        <v>0.2046</v>
      </c>
      <c r="D153" s="6">
        <f t="shared" si="20"/>
        <v>0.17800199999999999</v>
      </c>
      <c r="E153" s="17"/>
      <c r="F153" s="13" t="s">
        <v>26</v>
      </c>
      <c r="G153" s="5">
        <v>-2.383</v>
      </c>
      <c r="H153" s="10">
        <f t="shared" si="21"/>
        <v>-2.07321</v>
      </c>
    </row>
    <row r="154" spans="2:9" x14ac:dyDescent="0.25">
      <c r="B154" s="7" t="s">
        <v>10</v>
      </c>
      <c r="C154" s="8">
        <v>15.09</v>
      </c>
      <c r="D154" s="6">
        <f t="shared" si="20"/>
        <v>13.128299999999999</v>
      </c>
      <c r="E154" s="17"/>
      <c r="F154" s="13" t="s">
        <v>13</v>
      </c>
      <c r="G154" s="5">
        <v>4.2999999999999997E-2</v>
      </c>
      <c r="H154" s="10">
        <f t="shared" si="21"/>
        <v>3.7409999999999999E-2</v>
      </c>
    </row>
    <row r="155" spans="2:9" x14ac:dyDescent="0.25">
      <c r="B155" s="4" t="s">
        <v>11</v>
      </c>
      <c r="C155" s="5">
        <v>0.38369999999999999</v>
      </c>
      <c r="D155" s="6">
        <f t="shared" si="20"/>
        <v>0.33381900000000003</v>
      </c>
      <c r="E155" s="17"/>
      <c r="F155" s="13" t="s">
        <v>35</v>
      </c>
      <c r="G155" s="5">
        <v>4.7E-2</v>
      </c>
      <c r="H155" s="10">
        <f t="shared" si="21"/>
        <v>4.0890000000000003E-2</v>
      </c>
    </row>
    <row r="156" spans="2:9" x14ac:dyDescent="0.25">
      <c r="B156" s="4" t="s">
        <v>12</v>
      </c>
      <c r="C156" s="12">
        <v>13</v>
      </c>
      <c r="D156" s="13"/>
      <c r="E156" s="17"/>
      <c r="F156" s="4" t="s">
        <v>12</v>
      </c>
      <c r="G156" s="12">
        <v>13</v>
      </c>
      <c r="H156" s="13"/>
    </row>
    <row r="157" spans="2:9" x14ac:dyDescent="0.25">
      <c r="E157" s="17"/>
    </row>
    <row r="158" spans="2:9" x14ac:dyDescent="0.25">
      <c r="E158" s="17"/>
    </row>
    <row r="159" spans="2:9" x14ac:dyDescent="0.25">
      <c r="B159" s="117" t="s">
        <v>27</v>
      </c>
      <c r="C159" s="118"/>
      <c r="D159" s="119"/>
      <c r="E159" s="17"/>
      <c r="F159" s="117" t="s">
        <v>203</v>
      </c>
      <c r="G159" s="118"/>
      <c r="H159" s="119"/>
    </row>
    <row r="160" spans="2:9" x14ac:dyDescent="0.25">
      <c r="B160" s="2" t="s">
        <v>0</v>
      </c>
      <c r="C160" s="3" t="s">
        <v>1</v>
      </c>
      <c r="D160" s="2" t="s">
        <v>2</v>
      </c>
      <c r="E160" s="14"/>
      <c r="F160" s="2" t="s">
        <v>0</v>
      </c>
      <c r="G160" s="3" t="s">
        <v>1</v>
      </c>
      <c r="H160" s="2" t="s">
        <v>2</v>
      </c>
    </row>
    <row r="161" spans="2:9" x14ac:dyDescent="0.25">
      <c r="B161" s="4" t="s">
        <v>26</v>
      </c>
      <c r="C161" s="8">
        <v>0.159</v>
      </c>
      <c r="D161" s="6">
        <f t="shared" ref="D161:D169" si="22">C161*(100-C$170)/100</f>
        <v>0.13674</v>
      </c>
      <c r="F161" s="13" t="s">
        <v>5</v>
      </c>
      <c r="G161" s="5">
        <v>41.628999999999998</v>
      </c>
      <c r="H161" s="6">
        <f>G161*(100-G$171)/100</f>
        <v>35.800939999999997</v>
      </c>
    </row>
    <row r="162" spans="2:9" x14ac:dyDescent="0.25">
      <c r="B162" s="4" t="s">
        <v>3</v>
      </c>
      <c r="C162" s="8">
        <v>41.44</v>
      </c>
      <c r="D162" s="6">
        <f t="shared" si="22"/>
        <v>35.638399999999997</v>
      </c>
      <c r="F162" s="13" t="s">
        <v>7</v>
      </c>
      <c r="G162" s="5">
        <v>5.3999999999999999E-2</v>
      </c>
      <c r="H162" s="6">
        <f t="shared" ref="H162:H170" si="23">G162*(100-G$171)/100</f>
        <v>4.6440000000000002E-2</v>
      </c>
    </row>
    <row r="163" spans="2:9" x14ac:dyDescent="0.25">
      <c r="B163" s="4" t="s">
        <v>4</v>
      </c>
      <c r="C163" s="8">
        <v>2.4790000000000001</v>
      </c>
      <c r="D163" s="6">
        <f t="shared" si="22"/>
        <v>2.1319400000000002</v>
      </c>
      <c r="E163" s="18"/>
      <c r="F163" s="13" t="s">
        <v>4</v>
      </c>
      <c r="G163" s="5">
        <v>1.4330000000000001</v>
      </c>
      <c r="H163" s="6">
        <f t="shared" si="23"/>
        <v>1.23238</v>
      </c>
    </row>
    <row r="164" spans="2:9" x14ac:dyDescent="0.25">
      <c r="B164" s="4" t="s">
        <v>5</v>
      </c>
      <c r="C164" s="8">
        <v>38.99</v>
      </c>
      <c r="D164" s="6">
        <f t="shared" si="22"/>
        <v>33.531400000000005</v>
      </c>
      <c r="E164" s="19"/>
      <c r="F164" s="13" t="s">
        <v>10</v>
      </c>
      <c r="G164" s="5">
        <v>12.456</v>
      </c>
      <c r="H164" s="6">
        <f t="shared" si="23"/>
        <v>10.712159999999999</v>
      </c>
    </row>
    <row r="165" spans="2:9" x14ac:dyDescent="0.25">
      <c r="B165" s="4" t="s">
        <v>6</v>
      </c>
      <c r="C165" s="8">
        <v>1.452</v>
      </c>
      <c r="D165" s="6">
        <f t="shared" si="22"/>
        <v>1.2487200000000001</v>
      </c>
      <c r="E165" s="17"/>
      <c r="F165" s="13" t="s">
        <v>9</v>
      </c>
      <c r="G165" s="5">
        <v>0.185</v>
      </c>
      <c r="H165" s="6">
        <f t="shared" si="23"/>
        <v>0.15909999999999999</v>
      </c>
      <c r="I165" s="15"/>
    </row>
    <row r="166" spans="2:9" x14ac:dyDescent="0.25">
      <c r="B166" s="4" t="s">
        <v>8</v>
      </c>
      <c r="C166" s="8">
        <v>0.55649999999999999</v>
      </c>
      <c r="D166" s="6">
        <f t="shared" si="22"/>
        <v>0.47859000000000002</v>
      </c>
      <c r="E166" s="17"/>
      <c r="F166" s="13" t="s">
        <v>3</v>
      </c>
      <c r="G166" s="5">
        <v>42.904000000000003</v>
      </c>
      <c r="H166" s="6">
        <f t="shared" si="23"/>
        <v>36.897440000000003</v>
      </c>
    </row>
    <row r="167" spans="2:9" x14ac:dyDescent="0.25">
      <c r="B167" s="4" t="s">
        <v>9</v>
      </c>
      <c r="C167" s="9">
        <v>0.21609999999999999</v>
      </c>
      <c r="D167" s="6">
        <f t="shared" si="22"/>
        <v>0.18584599999999998</v>
      </c>
      <c r="E167" s="17"/>
      <c r="F167" s="13" t="s">
        <v>6</v>
      </c>
      <c r="G167" s="5">
        <v>1.278</v>
      </c>
      <c r="H167" s="6">
        <f t="shared" si="23"/>
        <v>1.0990800000000001</v>
      </c>
    </row>
    <row r="168" spans="2:9" x14ac:dyDescent="0.25">
      <c r="B168" s="7" t="s">
        <v>10</v>
      </c>
      <c r="C168" s="8">
        <v>14.33</v>
      </c>
      <c r="D168" s="6">
        <f t="shared" si="22"/>
        <v>12.3238</v>
      </c>
      <c r="E168" s="17"/>
      <c r="F168" s="13" t="s">
        <v>26</v>
      </c>
      <c r="G168" s="5">
        <v>4.1000000000000002E-2</v>
      </c>
      <c r="H168" s="6">
        <f t="shared" si="23"/>
        <v>3.526E-2</v>
      </c>
    </row>
    <row r="169" spans="2:9" x14ac:dyDescent="0.25">
      <c r="B169" s="4" t="s">
        <v>11</v>
      </c>
      <c r="C169" s="8">
        <v>0.375</v>
      </c>
      <c r="D169" s="6">
        <f t="shared" si="22"/>
        <v>0.32250000000000001</v>
      </c>
      <c r="E169" s="17"/>
      <c r="F169" s="13" t="s">
        <v>13</v>
      </c>
      <c r="G169" s="5">
        <v>0.01</v>
      </c>
      <c r="H169" s="6">
        <f t="shared" si="23"/>
        <v>8.6E-3</v>
      </c>
    </row>
    <row r="170" spans="2:9" x14ac:dyDescent="0.25">
      <c r="B170" s="4" t="s">
        <v>12</v>
      </c>
      <c r="C170" s="5">
        <v>14</v>
      </c>
      <c r="D170" s="5"/>
      <c r="E170" s="17"/>
      <c r="F170" s="13" t="s">
        <v>35</v>
      </c>
      <c r="G170" s="5">
        <v>8.9999999999999993E-3</v>
      </c>
      <c r="H170" s="6">
        <f t="shared" si="23"/>
        <v>7.7399999999999995E-3</v>
      </c>
    </row>
    <row r="171" spans="2:9" x14ac:dyDescent="0.25">
      <c r="B171" s="29"/>
      <c r="C171" s="11"/>
      <c r="D171" s="11"/>
      <c r="E171" s="17"/>
      <c r="F171" s="4" t="s">
        <v>12</v>
      </c>
      <c r="G171" s="5">
        <v>14</v>
      </c>
      <c r="H171" s="5"/>
    </row>
    <row r="172" spans="2:9" x14ac:dyDescent="0.25">
      <c r="E172" s="17"/>
    </row>
    <row r="173" spans="2:9" x14ac:dyDescent="0.25">
      <c r="E173" s="17"/>
      <c r="F173" s="16"/>
      <c r="G173" s="36"/>
    </row>
    <row r="174" spans="2:9" x14ac:dyDescent="0.25">
      <c r="B174" s="117" t="s">
        <v>28</v>
      </c>
      <c r="C174" s="118"/>
      <c r="D174" s="119"/>
      <c r="E174" s="17"/>
      <c r="F174" s="117" t="s">
        <v>201</v>
      </c>
      <c r="G174" s="118"/>
      <c r="H174" s="119"/>
    </row>
    <row r="175" spans="2:9" x14ac:dyDescent="0.25">
      <c r="B175" s="2" t="s">
        <v>0</v>
      </c>
      <c r="C175" s="3" t="s">
        <v>1</v>
      </c>
      <c r="D175" s="2" t="s">
        <v>2</v>
      </c>
      <c r="E175" s="11"/>
      <c r="F175" s="2" t="s">
        <v>0</v>
      </c>
      <c r="G175" s="3" t="s">
        <v>1</v>
      </c>
      <c r="H175" s="2" t="s">
        <v>2</v>
      </c>
    </row>
    <row r="176" spans="2:9" x14ac:dyDescent="0.25">
      <c r="B176" s="4" t="s">
        <v>3</v>
      </c>
      <c r="C176" s="8">
        <v>38.43</v>
      </c>
      <c r="D176" s="10">
        <f t="shared" ref="D176:D185" si="24">C176*(100-C$186)/100</f>
        <v>33.818400000000004</v>
      </c>
      <c r="F176" s="13" t="s">
        <v>5</v>
      </c>
      <c r="G176" s="5">
        <v>42.414999999999999</v>
      </c>
      <c r="H176" s="10">
        <f>G176*(100-G$186)/100</f>
        <v>37.325200000000002</v>
      </c>
    </row>
    <row r="177" spans="2:8" x14ac:dyDescent="0.25">
      <c r="B177" s="4" t="s">
        <v>4</v>
      </c>
      <c r="C177" s="8">
        <v>5.6760000000000002</v>
      </c>
      <c r="D177" s="10">
        <f t="shared" si="24"/>
        <v>4.9948800000000002</v>
      </c>
      <c r="F177" s="13" t="s">
        <v>7</v>
      </c>
      <c r="G177" s="5">
        <v>8.2000000000000003E-2</v>
      </c>
      <c r="H177" s="10">
        <f t="shared" ref="H177:H185" si="25">G177*(100-G$186)/100</f>
        <v>7.2160000000000002E-2</v>
      </c>
    </row>
    <row r="178" spans="2:8" x14ac:dyDescent="0.25">
      <c r="B178" s="4" t="s">
        <v>5</v>
      </c>
      <c r="C178" s="8">
        <v>39.58</v>
      </c>
      <c r="D178" s="10">
        <f t="shared" si="24"/>
        <v>34.830399999999997</v>
      </c>
      <c r="E178" s="18"/>
      <c r="F178" s="13" t="s">
        <v>4</v>
      </c>
      <c r="G178" s="5">
        <v>4.4969999999999999</v>
      </c>
      <c r="H178" s="10">
        <f t="shared" si="25"/>
        <v>3.95736</v>
      </c>
    </row>
    <row r="179" spans="2:8" x14ac:dyDescent="0.25">
      <c r="B179" s="4" t="s">
        <v>13</v>
      </c>
      <c r="C179" s="8">
        <v>0.188</v>
      </c>
      <c r="D179" s="10">
        <f t="shared" si="24"/>
        <v>0.16544</v>
      </c>
      <c r="E179" s="19"/>
      <c r="F179" s="13" t="s">
        <v>10</v>
      </c>
      <c r="G179" s="5">
        <v>10.984999999999999</v>
      </c>
      <c r="H179" s="10">
        <f t="shared" si="25"/>
        <v>9.6668000000000003</v>
      </c>
    </row>
    <row r="180" spans="2:8" x14ac:dyDescent="0.25">
      <c r="B180" s="4" t="s">
        <v>6</v>
      </c>
      <c r="C180" s="8">
        <v>2.738</v>
      </c>
      <c r="D180" s="10">
        <f t="shared" si="24"/>
        <v>2.40944</v>
      </c>
      <c r="E180" s="20"/>
      <c r="F180" s="13" t="s">
        <v>9</v>
      </c>
      <c r="G180" s="5">
        <v>0.153</v>
      </c>
      <c r="H180" s="10">
        <f t="shared" si="25"/>
        <v>0.13464000000000001</v>
      </c>
    </row>
    <row r="181" spans="2:8" x14ac:dyDescent="0.25">
      <c r="B181" s="4" t="s">
        <v>7</v>
      </c>
      <c r="C181" s="8">
        <v>7.4759999999999993E-2</v>
      </c>
      <c r="D181" s="10">
        <f t="shared" si="24"/>
        <v>6.5788799999999995E-2</v>
      </c>
      <c r="E181" s="20"/>
      <c r="F181" s="13" t="s">
        <v>3</v>
      </c>
      <c r="G181" s="5">
        <v>38.929000000000002</v>
      </c>
      <c r="H181" s="10">
        <f t="shared" si="25"/>
        <v>34.257520000000007</v>
      </c>
    </row>
    <row r="182" spans="2:8" x14ac:dyDescent="0.25">
      <c r="B182" s="4" t="s">
        <v>8</v>
      </c>
      <c r="C182" s="8">
        <v>0.35399999999999998</v>
      </c>
      <c r="D182" s="10">
        <f t="shared" si="24"/>
        <v>0.31151999999999996</v>
      </c>
      <c r="E182" s="20"/>
      <c r="F182" s="13" t="s">
        <v>6</v>
      </c>
      <c r="G182" s="5">
        <v>2.6309999999999998</v>
      </c>
      <c r="H182" s="10">
        <f t="shared" si="25"/>
        <v>2.31528</v>
      </c>
    </row>
    <row r="183" spans="2:8" x14ac:dyDescent="0.25">
      <c r="B183" s="4" t="s">
        <v>9</v>
      </c>
      <c r="C183" s="9">
        <v>0.16930000000000001</v>
      </c>
      <c r="D183" s="10">
        <f t="shared" si="24"/>
        <v>0.14898400000000001</v>
      </c>
      <c r="E183" s="20"/>
      <c r="F183" s="13" t="s">
        <v>26</v>
      </c>
      <c r="G183" s="5">
        <v>0.08</v>
      </c>
      <c r="H183" s="10">
        <f t="shared" si="25"/>
        <v>7.0400000000000004E-2</v>
      </c>
    </row>
    <row r="184" spans="2:8" x14ac:dyDescent="0.25">
      <c r="B184" s="7" t="s">
        <v>10</v>
      </c>
      <c r="C184" s="8">
        <v>12.38</v>
      </c>
      <c r="D184" s="10">
        <f t="shared" si="24"/>
        <v>10.894400000000001</v>
      </c>
      <c r="E184" s="20"/>
      <c r="F184" s="13" t="s">
        <v>13</v>
      </c>
      <c r="G184" s="5">
        <v>0.221</v>
      </c>
      <c r="H184" s="10">
        <f t="shared" si="25"/>
        <v>0.19448000000000001</v>
      </c>
    </row>
    <row r="185" spans="2:8" x14ac:dyDescent="0.25">
      <c r="B185" s="4" t="s">
        <v>11</v>
      </c>
      <c r="C185" s="8">
        <v>0.41499999999999998</v>
      </c>
      <c r="D185" s="10">
        <f t="shared" si="24"/>
        <v>0.36519999999999997</v>
      </c>
      <c r="E185" s="20"/>
      <c r="F185" s="13" t="s">
        <v>35</v>
      </c>
      <c r="G185" s="5">
        <v>7.0000000000000001E-3</v>
      </c>
      <c r="H185" s="10">
        <f t="shared" si="25"/>
        <v>6.1599999999999997E-3</v>
      </c>
    </row>
    <row r="186" spans="2:8" x14ac:dyDescent="0.25">
      <c r="B186" s="4" t="s">
        <v>12</v>
      </c>
      <c r="C186" s="5">
        <v>12</v>
      </c>
      <c r="D186" s="5"/>
      <c r="E186" s="20"/>
      <c r="F186" s="4" t="s">
        <v>12</v>
      </c>
      <c r="G186" s="5">
        <v>12</v>
      </c>
      <c r="H186" s="5"/>
    </row>
    <row r="187" spans="2:8" x14ac:dyDescent="0.25">
      <c r="E187" s="20"/>
    </row>
    <row r="188" spans="2:8" x14ac:dyDescent="0.25">
      <c r="E188" s="20"/>
    </row>
    <row r="189" spans="2:8" x14ac:dyDescent="0.25">
      <c r="B189" s="117" t="s">
        <v>29</v>
      </c>
      <c r="C189" s="118"/>
      <c r="D189" s="119"/>
      <c r="E189" s="20"/>
      <c r="F189" s="117" t="s">
        <v>198</v>
      </c>
      <c r="G189" s="118"/>
      <c r="H189" s="119"/>
    </row>
    <row r="190" spans="2:8" x14ac:dyDescent="0.25">
      <c r="B190" s="2" t="s">
        <v>0</v>
      </c>
      <c r="C190" s="3" t="s">
        <v>1</v>
      </c>
      <c r="D190" s="2" t="s">
        <v>2</v>
      </c>
      <c r="E190" s="11"/>
      <c r="F190" s="2" t="s">
        <v>0</v>
      </c>
      <c r="G190" s="3" t="s">
        <v>1</v>
      </c>
      <c r="H190" s="2" t="s">
        <v>2</v>
      </c>
    </row>
    <row r="191" spans="2:8" x14ac:dyDescent="0.25">
      <c r="B191" s="13" t="s">
        <v>3</v>
      </c>
      <c r="C191" s="5">
        <v>45.09</v>
      </c>
      <c r="D191" s="6">
        <f>C191*(100-C$199)/100</f>
        <v>38.326500000000003</v>
      </c>
      <c r="F191" s="13" t="s">
        <v>5</v>
      </c>
      <c r="G191" s="5">
        <v>40.963999999999999</v>
      </c>
      <c r="H191" s="34">
        <f>G191*(100-G$201)/100</f>
        <v>34.819400000000002</v>
      </c>
    </row>
    <row r="192" spans="2:8" x14ac:dyDescent="0.25">
      <c r="B192" s="13" t="s">
        <v>4</v>
      </c>
      <c r="C192" s="5">
        <v>1.7230000000000001</v>
      </c>
      <c r="D192" s="6">
        <f t="shared" ref="D192:D198" si="26">C192*(100-C$199)/100</f>
        <v>1.46455</v>
      </c>
      <c r="F192" s="13" t="s">
        <v>7</v>
      </c>
      <c r="G192" s="5">
        <v>2.4E-2</v>
      </c>
      <c r="H192" s="34">
        <f t="shared" ref="H192:H200" si="27">G192*(100-G$201)/100</f>
        <v>2.0400000000000001E-2</v>
      </c>
    </row>
    <row r="193" spans="2:8" x14ac:dyDescent="0.25">
      <c r="B193" s="13" t="s">
        <v>5</v>
      </c>
      <c r="C193" s="5">
        <v>37.200000000000003</v>
      </c>
      <c r="D193" s="6">
        <f t="shared" si="26"/>
        <v>31.620000000000005</v>
      </c>
      <c r="E193" s="18"/>
      <c r="F193" s="13" t="s">
        <v>4</v>
      </c>
      <c r="G193" s="5">
        <v>0.93700000000000006</v>
      </c>
      <c r="H193" s="34">
        <f t="shared" si="27"/>
        <v>0.7964500000000001</v>
      </c>
    </row>
    <row r="194" spans="2:8" x14ac:dyDescent="0.25">
      <c r="B194" s="13" t="s">
        <v>6</v>
      </c>
      <c r="C194" s="5">
        <v>0.80730000000000002</v>
      </c>
      <c r="D194" s="6">
        <f t="shared" si="26"/>
        <v>0.68620500000000006</v>
      </c>
      <c r="E194" s="19"/>
      <c r="F194" s="13" t="s">
        <v>10</v>
      </c>
      <c r="G194" s="5">
        <v>10.711</v>
      </c>
      <c r="H194" s="34">
        <f t="shared" si="27"/>
        <v>9.1043500000000002</v>
      </c>
    </row>
    <row r="195" spans="2:8" x14ac:dyDescent="0.25">
      <c r="B195" s="13" t="s">
        <v>8</v>
      </c>
      <c r="C195" s="5">
        <v>0.74199999999999999</v>
      </c>
      <c r="D195" s="6">
        <f t="shared" si="26"/>
        <v>0.63070000000000004</v>
      </c>
      <c r="E195" s="17"/>
      <c r="F195" s="13" t="s">
        <v>9</v>
      </c>
      <c r="G195" s="5">
        <v>0.154</v>
      </c>
      <c r="H195" s="34">
        <f t="shared" si="27"/>
        <v>0.13089999999999999</v>
      </c>
    </row>
    <row r="196" spans="2:8" x14ac:dyDescent="0.25">
      <c r="B196" s="13" t="s">
        <v>9</v>
      </c>
      <c r="C196" s="5">
        <v>0.18820000000000001</v>
      </c>
      <c r="D196" s="6">
        <f t="shared" si="26"/>
        <v>0.15997</v>
      </c>
      <c r="E196" s="17"/>
      <c r="F196" s="13" t="s">
        <v>3</v>
      </c>
      <c r="G196" s="5">
        <v>46.591000000000001</v>
      </c>
      <c r="H196" s="34">
        <f t="shared" si="27"/>
        <v>39.602350000000001</v>
      </c>
    </row>
    <row r="197" spans="2:8" x14ac:dyDescent="0.25">
      <c r="B197" s="13" t="s">
        <v>10</v>
      </c>
      <c r="C197" s="5">
        <v>13.77</v>
      </c>
      <c r="D197" s="6">
        <f t="shared" si="26"/>
        <v>11.704500000000001</v>
      </c>
      <c r="E197" s="17"/>
      <c r="F197" s="13" t="s">
        <v>6</v>
      </c>
      <c r="G197" s="5">
        <v>0.7</v>
      </c>
      <c r="H197" s="34">
        <f t="shared" si="27"/>
        <v>0.59499999999999997</v>
      </c>
    </row>
    <row r="198" spans="2:8" x14ac:dyDescent="0.25">
      <c r="B198" s="13" t="s">
        <v>11</v>
      </c>
      <c r="C198" s="5">
        <v>0.48230000000000001</v>
      </c>
      <c r="D198" s="6">
        <f t="shared" si="26"/>
        <v>0.40995500000000001</v>
      </c>
      <c r="E198" s="17"/>
      <c r="F198" s="13" t="s">
        <v>26</v>
      </c>
      <c r="G198" s="5">
        <v>-8.5999999999999993E-2</v>
      </c>
      <c r="H198" s="34">
        <f t="shared" si="27"/>
        <v>-7.3099999999999998E-2</v>
      </c>
    </row>
    <row r="199" spans="2:8" x14ac:dyDescent="0.25">
      <c r="B199" s="4" t="s">
        <v>12</v>
      </c>
      <c r="C199" s="5">
        <v>15</v>
      </c>
      <c r="D199" s="6"/>
      <c r="E199" s="17"/>
      <c r="F199" s="13" t="s">
        <v>13</v>
      </c>
      <c r="G199" s="5">
        <v>2E-3</v>
      </c>
      <c r="H199" s="35">
        <f t="shared" si="27"/>
        <v>1.7000000000000001E-3</v>
      </c>
    </row>
    <row r="200" spans="2:8" x14ac:dyDescent="0.25">
      <c r="E200" s="17"/>
      <c r="F200" s="13" t="s">
        <v>35</v>
      </c>
      <c r="G200" s="5">
        <v>3.0000000000000001E-3</v>
      </c>
      <c r="H200" s="35">
        <f t="shared" si="27"/>
        <v>2.5500000000000002E-3</v>
      </c>
    </row>
    <row r="201" spans="2:8" x14ac:dyDescent="0.25">
      <c r="E201" s="17"/>
      <c r="F201" s="4" t="s">
        <v>12</v>
      </c>
      <c r="G201" s="5">
        <v>15</v>
      </c>
      <c r="H201" s="34"/>
    </row>
    <row r="202" spans="2:8" x14ac:dyDescent="0.25">
      <c r="E202" s="17"/>
    </row>
    <row r="203" spans="2:8" x14ac:dyDescent="0.25">
      <c r="B203" s="117" t="s">
        <v>30</v>
      </c>
      <c r="C203" s="118"/>
      <c r="D203" s="119"/>
      <c r="E203" s="17"/>
      <c r="F203" s="117" t="s">
        <v>202</v>
      </c>
      <c r="G203" s="118"/>
      <c r="H203" s="119"/>
    </row>
    <row r="204" spans="2:8" x14ac:dyDescent="0.25">
      <c r="B204" s="2" t="s">
        <v>0</v>
      </c>
      <c r="C204" s="3" t="s">
        <v>1</v>
      </c>
      <c r="D204" s="2" t="s">
        <v>2</v>
      </c>
      <c r="E204" s="11"/>
      <c r="F204" s="2" t="s">
        <v>0</v>
      </c>
      <c r="G204" s="3" t="s">
        <v>1</v>
      </c>
      <c r="H204" s="2" t="s">
        <v>2</v>
      </c>
    </row>
    <row r="205" spans="2:8" x14ac:dyDescent="0.25">
      <c r="B205" s="13" t="s">
        <v>3</v>
      </c>
      <c r="C205" s="13">
        <v>40.636000000000003</v>
      </c>
      <c r="D205" s="6">
        <f>C205*(100-C$213)/100</f>
        <v>35.759680000000003</v>
      </c>
      <c r="F205" s="13" t="s">
        <v>5</v>
      </c>
      <c r="G205" s="5">
        <v>44.945999999999998</v>
      </c>
      <c r="H205" s="6">
        <f>G205*(100-G$215)/100</f>
        <v>39.552479999999996</v>
      </c>
    </row>
    <row r="206" spans="2:8" x14ac:dyDescent="0.25">
      <c r="B206" s="13" t="s">
        <v>4</v>
      </c>
      <c r="C206" s="13">
        <v>2.1869999999999998</v>
      </c>
      <c r="D206" s="6">
        <f t="shared" ref="D206:D212" si="28">C206*(100-C$213)/100</f>
        <v>1.9245599999999998</v>
      </c>
      <c r="F206" s="13" t="s">
        <v>7</v>
      </c>
      <c r="G206" s="5">
        <v>0.03</v>
      </c>
      <c r="H206" s="6">
        <f t="shared" ref="H206:H214" si="29">G206*(100-G$215)/100</f>
        <v>2.6399999999999996E-2</v>
      </c>
    </row>
    <row r="207" spans="2:8" x14ac:dyDescent="0.25">
      <c r="B207" s="13" t="s">
        <v>5</v>
      </c>
      <c r="C207" s="13">
        <v>42.101999999999997</v>
      </c>
      <c r="D207" s="6">
        <f t="shared" si="28"/>
        <v>37.049759999999999</v>
      </c>
      <c r="E207" s="18"/>
      <c r="F207" s="13" t="s">
        <v>4</v>
      </c>
      <c r="G207" s="5">
        <v>1.2230000000000001</v>
      </c>
      <c r="H207" s="6">
        <f t="shared" si="29"/>
        <v>1.0762400000000001</v>
      </c>
    </row>
    <row r="208" spans="2:8" x14ac:dyDescent="0.25">
      <c r="B208" s="13" t="s">
        <v>6</v>
      </c>
      <c r="C208" s="13">
        <v>2.2189999999999999</v>
      </c>
      <c r="D208" s="6">
        <f t="shared" si="28"/>
        <v>1.95272</v>
      </c>
      <c r="E208" s="19"/>
      <c r="F208" s="31" t="s">
        <v>10</v>
      </c>
      <c r="G208" s="5">
        <v>10.154</v>
      </c>
      <c r="H208" s="6">
        <f t="shared" si="29"/>
        <v>8.9355200000000004</v>
      </c>
    </row>
    <row r="209" spans="2:9" x14ac:dyDescent="0.25">
      <c r="B209" s="13" t="s">
        <v>8</v>
      </c>
      <c r="C209" s="13">
        <v>0.46100000000000002</v>
      </c>
      <c r="D209" s="6">
        <f t="shared" si="28"/>
        <v>0.40568000000000004</v>
      </c>
      <c r="E209" s="17"/>
      <c r="F209" s="13" t="s">
        <v>9</v>
      </c>
      <c r="G209" s="5">
        <v>0.14799999999999999</v>
      </c>
      <c r="H209" s="6">
        <f t="shared" si="29"/>
        <v>0.13023999999999999</v>
      </c>
    </row>
    <row r="210" spans="2:9" x14ac:dyDescent="0.25">
      <c r="B210" s="13" t="s">
        <v>9</v>
      </c>
      <c r="C210" s="13">
        <v>0.152</v>
      </c>
      <c r="D210" s="6">
        <f t="shared" si="28"/>
        <v>0.13375999999999999</v>
      </c>
      <c r="E210" s="17"/>
      <c r="F210" s="13" t="s">
        <v>3</v>
      </c>
      <c r="G210" s="5">
        <v>41.607999999999997</v>
      </c>
      <c r="H210" s="6">
        <f t="shared" si="29"/>
        <v>36.61504</v>
      </c>
    </row>
    <row r="211" spans="2:9" x14ac:dyDescent="0.25">
      <c r="B211" s="13" t="s">
        <v>10</v>
      </c>
      <c r="C211" s="13">
        <v>11.759</v>
      </c>
      <c r="D211" s="6">
        <f t="shared" si="28"/>
        <v>10.347919999999998</v>
      </c>
      <c r="E211" s="17"/>
      <c r="F211" s="13" t="s">
        <v>6</v>
      </c>
      <c r="G211" s="5">
        <v>1.94</v>
      </c>
      <c r="H211" s="6">
        <f t="shared" si="29"/>
        <v>1.7072000000000001</v>
      </c>
    </row>
    <row r="212" spans="2:9" x14ac:dyDescent="0.25">
      <c r="B212" s="13" t="s">
        <v>11</v>
      </c>
      <c r="C212" s="13">
        <v>0.48499999999999999</v>
      </c>
      <c r="D212" s="6">
        <f t="shared" si="28"/>
        <v>0.42680000000000001</v>
      </c>
      <c r="E212" s="17"/>
      <c r="F212" s="13" t="s">
        <v>26</v>
      </c>
      <c r="G212" s="5">
        <v>-0.06</v>
      </c>
      <c r="H212" s="6">
        <f t="shared" si="29"/>
        <v>-5.2799999999999993E-2</v>
      </c>
    </row>
    <row r="213" spans="2:9" x14ac:dyDescent="0.25">
      <c r="B213" s="4" t="s">
        <v>12</v>
      </c>
      <c r="C213" s="5">
        <v>12</v>
      </c>
      <c r="D213" s="6"/>
      <c r="E213" s="17"/>
      <c r="F213" s="32" t="s">
        <v>13</v>
      </c>
      <c r="G213" s="5">
        <v>0.01</v>
      </c>
      <c r="H213" s="6">
        <f t="shared" si="29"/>
        <v>8.8000000000000005E-3</v>
      </c>
    </row>
    <row r="214" spans="2:9" x14ac:dyDescent="0.25">
      <c r="B214" s="29"/>
      <c r="C214" s="11"/>
      <c r="D214" s="11"/>
      <c r="E214" s="17"/>
      <c r="F214" s="13" t="s">
        <v>35</v>
      </c>
      <c r="G214" s="5">
        <v>3.0000000000000001E-3</v>
      </c>
      <c r="H214" s="10">
        <f t="shared" si="29"/>
        <v>2.64E-3</v>
      </c>
    </row>
    <row r="215" spans="2:9" x14ac:dyDescent="0.25">
      <c r="B215" s="29"/>
      <c r="C215" s="11"/>
      <c r="D215" s="11"/>
      <c r="E215" s="17"/>
      <c r="F215" s="4" t="s">
        <v>12</v>
      </c>
      <c r="G215" s="5">
        <v>12</v>
      </c>
      <c r="H215" s="5"/>
      <c r="I215" s="16"/>
    </row>
    <row r="216" spans="2:9" x14ac:dyDescent="0.25">
      <c r="E216" s="17"/>
    </row>
    <row r="217" spans="2:9" x14ac:dyDescent="0.25">
      <c r="E217" s="17"/>
    </row>
    <row r="218" spans="2:9" x14ac:dyDescent="0.25">
      <c r="B218" s="117" t="s">
        <v>31</v>
      </c>
      <c r="C218" s="118"/>
      <c r="D218" s="119"/>
      <c r="E218" s="17"/>
      <c r="F218" s="117" t="s">
        <v>221</v>
      </c>
      <c r="G218" s="118"/>
      <c r="H218" s="119"/>
    </row>
    <row r="219" spans="2:9" x14ac:dyDescent="0.25">
      <c r="B219" s="2" t="s">
        <v>0</v>
      </c>
      <c r="C219" s="3" t="s">
        <v>1</v>
      </c>
      <c r="D219" s="2" t="s">
        <v>2</v>
      </c>
      <c r="E219" s="11"/>
      <c r="F219" s="2" t="s">
        <v>0</v>
      </c>
      <c r="G219" s="3" t="s">
        <v>1</v>
      </c>
      <c r="H219" s="2" t="s">
        <v>2</v>
      </c>
    </row>
    <row r="220" spans="2:9" x14ac:dyDescent="0.25">
      <c r="B220" s="13" t="s">
        <v>3</v>
      </c>
      <c r="C220" s="13">
        <v>40.94</v>
      </c>
      <c r="D220" s="6">
        <f>C220*(100-C$228)/100</f>
        <v>35.617799999999995</v>
      </c>
      <c r="F220" s="13" t="s">
        <v>5</v>
      </c>
      <c r="G220" s="5">
        <v>43.631</v>
      </c>
      <c r="H220" s="6">
        <f>G220*(100-G$230)/100</f>
        <v>37.958970000000001</v>
      </c>
    </row>
    <row r="221" spans="2:9" x14ac:dyDescent="0.25">
      <c r="B221" s="13" t="s">
        <v>4</v>
      </c>
      <c r="C221" s="13">
        <v>2.9390000000000001</v>
      </c>
      <c r="D221" s="6">
        <f t="shared" ref="D221:D227" si="30">C221*(100-C$228)/100</f>
        <v>2.5569299999999999</v>
      </c>
      <c r="F221" s="13" t="s">
        <v>7</v>
      </c>
      <c r="G221" s="5">
        <v>0.05</v>
      </c>
      <c r="H221" s="6">
        <f t="shared" ref="H221:H229" si="31">G221*(100-G$230)/100</f>
        <v>4.3500000000000004E-2</v>
      </c>
    </row>
    <row r="222" spans="2:9" x14ac:dyDescent="0.25">
      <c r="B222" s="13" t="s">
        <v>5</v>
      </c>
      <c r="C222" s="13">
        <v>40.46</v>
      </c>
      <c r="D222" s="6">
        <f t="shared" si="30"/>
        <v>35.200200000000002</v>
      </c>
      <c r="E222" s="18"/>
      <c r="F222" s="13" t="s">
        <v>4</v>
      </c>
      <c r="G222" s="5">
        <v>1.946</v>
      </c>
      <c r="H222" s="6">
        <f t="shared" si="31"/>
        <v>1.69302</v>
      </c>
    </row>
    <row r="223" spans="2:9" x14ac:dyDescent="0.25">
      <c r="B223" s="13" t="s">
        <v>6</v>
      </c>
      <c r="C223" s="13">
        <v>2.2240000000000002</v>
      </c>
      <c r="D223" s="6">
        <f t="shared" si="30"/>
        <v>1.9348800000000004</v>
      </c>
      <c r="E223" s="19"/>
      <c r="F223" s="13" t="s">
        <v>10</v>
      </c>
      <c r="G223" s="5">
        <v>10.413</v>
      </c>
      <c r="H223" s="6">
        <f t="shared" si="31"/>
        <v>9.05931</v>
      </c>
    </row>
    <row r="224" spans="2:9" x14ac:dyDescent="0.25">
      <c r="B224" s="13" t="s">
        <v>8</v>
      </c>
      <c r="C224" s="13">
        <v>0.49370000000000003</v>
      </c>
      <c r="D224" s="6">
        <f t="shared" si="30"/>
        <v>0.42951900000000004</v>
      </c>
      <c r="E224" s="17"/>
      <c r="F224" s="13" t="s">
        <v>9</v>
      </c>
      <c r="G224" s="5">
        <v>0.15</v>
      </c>
      <c r="H224" s="6">
        <f t="shared" si="31"/>
        <v>0.13049999999999998</v>
      </c>
    </row>
    <row r="225" spans="2:9" x14ac:dyDescent="0.25">
      <c r="B225" s="13" t="s">
        <v>9</v>
      </c>
      <c r="C225" s="13">
        <v>0.17730000000000001</v>
      </c>
      <c r="D225" s="6">
        <f t="shared" si="30"/>
        <v>0.154251</v>
      </c>
      <c r="E225" s="17"/>
      <c r="F225" s="13" t="s">
        <v>3</v>
      </c>
      <c r="G225" s="5">
        <v>41.951000000000001</v>
      </c>
      <c r="H225" s="6">
        <f t="shared" si="31"/>
        <v>36.497370000000004</v>
      </c>
    </row>
    <row r="226" spans="2:9" x14ac:dyDescent="0.25">
      <c r="B226" s="13" t="s">
        <v>10</v>
      </c>
      <c r="C226" s="13">
        <v>12.25</v>
      </c>
      <c r="D226" s="6">
        <f t="shared" si="30"/>
        <v>10.657500000000001</v>
      </c>
      <c r="E226" s="17"/>
      <c r="F226" s="13" t="s">
        <v>6</v>
      </c>
      <c r="G226" s="5">
        <v>2.0059999999999998</v>
      </c>
      <c r="H226" s="6">
        <f t="shared" si="31"/>
        <v>1.74522</v>
      </c>
      <c r="I226" s="15"/>
    </row>
    <row r="227" spans="2:9" x14ac:dyDescent="0.25">
      <c r="B227" s="13" t="s">
        <v>11</v>
      </c>
      <c r="C227" s="13">
        <v>0.50590000000000002</v>
      </c>
      <c r="D227" s="6">
        <f t="shared" si="30"/>
        <v>0.440133</v>
      </c>
      <c r="E227" s="17"/>
      <c r="F227" s="13" t="s">
        <v>26</v>
      </c>
      <c r="G227" s="5">
        <v>-0.16300000000000001</v>
      </c>
      <c r="H227" s="6">
        <f t="shared" si="31"/>
        <v>-0.14181000000000002</v>
      </c>
    </row>
    <row r="228" spans="2:9" x14ac:dyDescent="0.25">
      <c r="B228" s="4" t="s">
        <v>12</v>
      </c>
      <c r="C228" s="5">
        <v>13</v>
      </c>
      <c r="D228" s="5"/>
      <c r="E228" s="17"/>
      <c r="F228" s="13" t="s">
        <v>13</v>
      </c>
      <c r="G228" s="5">
        <v>1.2E-2</v>
      </c>
      <c r="H228" s="6">
        <f t="shared" si="31"/>
        <v>1.044E-2</v>
      </c>
    </row>
    <row r="229" spans="2:9" x14ac:dyDescent="0.25">
      <c r="B229" s="29"/>
      <c r="C229" s="11"/>
      <c r="D229" s="11"/>
      <c r="E229" s="17"/>
      <c r="F229" s="13" t="s">
        <v>35</v>
      </c>
      <c r="G229" s="5">
        <v>4.0000000000000001E-3</v>
      </c>
      <c r="H229" s="10">
        <f t="shared" si="31"/>
        <v>3.4800000000000005E-3</v>
      </c>
    </row>
    <row r="230" spans="2:9" x14ac:dyDescent="0.25">
      <c r="E230" s="17"/>
      <c r="F230" s="4" t="s">
        <v>12</v>
      </c>
      <c r="G230" s="5">
        <v>13</v>
      </c>
      <c r="H230" s="5"/>
    </row>
    <row r="231" spans="2:9" x14ac:dyDescent="0.25">
      <c r="E231" s="17"/>
    </row>
    <row r="232" spans="2:9" x14ac:dyDescent="0.25">
      <c r="B232" s="117" t="s">
        <v>32</v>
      </c>
      <c r="C232" s="118"/>
      <c r="D232" s="119"/>
      <c r="E232" s="17"/>
      <c r="F232" s="117" t="s">
        <v>32</v>
      </c>
      <c r="G232" s="118"/>
      <c r="H232" s="119"/>
    </row>
    <row r="233" spans="2:9" x14ac:dyDescent="0.25">
      <c r="B233" s="2" t="s">
        <v>0</v>
      </c>
      <c r="C233" s="3" t="s">
        <v>1</v>
      </c>
      <c r="D233" s="2" t="s">
        <v>2</v>
      </c>
      <c r="E233" s="11"/>
      <c r="F233" s="2" t="s">
        <v>0</v>
      </c>
      <c r="G233" s="3" t="s">
        <v>1</v>
      </c>
      <c r="H233" s="2" t="s">
        <v>2</v>
      </c>
    </row>
    <row r="234" spans="2:9" x14ac:dyDescent="0.25">
      <c r="B234" s="4" t="s">
        <v>3</v>
      </c>
      <c r="C234" s="5">
        <v>40.99</v>
      </c>
      <c r="D234" s="6">
        <f t="shared" ref="D234:D242" si="32">C234*(100-C$243)/100</f>
        <v>35.661300000000004</v>
      </c>
      <c r="F234" s="32" t="s">
        <v>5</v>
      </c>
      <c r="G234" s="5">
        <v>43.003999999999998</v>
      </c>
      <c r="H234" s="6">
        <f>G234*(100-G$244)/100</f>
        <v>37.41348</v>
      </c>
    </row>
    <row r="235" spans="2:9" x14ac:dyDescent="0.25">
      <c r="B235" s="4" t="s">
        <v>4</v>
      </c>
      <c r="C235" s="5">
        <v>3.137</v>
      </c>
      <c r="D235" s="6">
        <f t="shared" si="32"/>
        <v>2.72919</v>
      </c>
      <c r="F235" s="13" t="s">
        <v>7</v>
      </c>
      <c r="G235" s="5">
        <v>4.5999999999999999E-2</v>
      </c>
      <c r="H235" s="6">
        <f t="shared" ref="H235:H242" si="33">G235*(100-G$244)/100</f>
        <v>4.002E-2</v>
      </c>
    </row>
    <row r="236" spans="2:9" x14ac:dyDescent="0.25">
      <c r="B236" s="4" t="s">
        <v>5</v>
      </c>
      <c r="C236" s="5">
        <v>39.619999999999997</v>
      </c>
      <c r="D236" s="6">
        <f t="shared" si="32"/>
        <v>34.469399999999993</v>
      </c>
      <c r="E236" s="18"/>
      <c r="F236" s="13" t="s">
        <v>4</v>
      </c>
      <c r="G236" s="5">
        <v>2.0939999999999999</v>
      </c>
      <c r="H236" s="6">
        <f t="shared" si="33"/>
        <v>1.82178</v>
      </c>
    </row>
    <row r="237" spans="2:9" x14ac:dyDescent="0.25">
      <c r="B237" s="4" t="s">
        <v>6</v>
      </c>
      <c r="C237" s="5">
        <v>2.2469999999999999</v>
      </c>
      <c r="D237" s="6">
        <f t="shared" si="32"/>
        <v>1.9548899999999998</v>
      </c>
      <c r="E237" s="19"/>
      <c r="F237" s="13" t="s">
        <v>10</v>
      </c>
      <c r="G237" s="5">
        <v>10.78</v>
      </c>
      <c r="H237" s="6">
        <f t="shared" si="33"/>
        <v>9.3785999999999987</v>
      </c>
    </row>
    <row r="238" spans="2:9" x14ac:dyDescent="0.25">
      <c r="B238" s="4" t="s">
        <v>7</v>
      </c>
      <c r="C238" s="5">
        <v>6.4070000000000002E-2</v>
      </c>
      <c r="D238" s="6">
        <f t="shared" si="32"/>
        <v>5.5740900000000003E-2</v>
      </c>
      <c r="E238" s="17"/>
      <c r="F238" s="13" t="s">
        <v>9</v>
      </c>
      <c r="G238" s="5">
        <v>0.151</v>
      </c>
      <c r="H238" s="6">
        <f t="shared" si="33"/>
        <v>0.13137000000000001</v>
      </c>
    </row>
    <row r="239" spans="2:9" x14ac:dyDescent="0.25">
      <c r="B239" s="4" t="s">
        <v>8</v>
      </c>
      <c r="C239" s="5">
        <v>0.73299999999999998</v>
      </c>
      <c r="D239" s="6">
        <f t="shared" si="32"/>
        <v>0.63771</v>
      </c>
      <c r="E239" s="17"/>
      <c r="F239" s="13" t="s">
        <v>3</v>
      </c>
      <c r="G239" s="5">
        <v>41.819000000000003</v>
      </c>
      <c r="H239" s="6">
        <f t="shared" si="33"/>
        <v>36.382530000000003</v>
      </c>
    </row>
    <row r="240" spans="2:9" x14ac:dyDescent="0.25">
      <c r="B240" s="4" t="s">
        <v>9</v>
      </c>
      <c r="C240" s="5">
        <v>0.19570000000000001</v>
      </c>
      <c r="D240" s="6">
        <f t="shared" si="32"/>
        <v>0.17025899999999999</v>
      </c>
      <c r="E240" s="17"/>
      <c r="F240" s="13" t="s">
        <v>6</v>
      </c>
      <c r="G240" s="5">
        <v>2.0720000000000001</v>
      </c>
      <c r="H240" s="6">
        <f t="shared" si="33"/>
        <v>1.80264</v>
      </c>
    </row>
    <row r="241" spans="2:8" x14ac:dyDescent="0.25">
      <c r="B241" s="4" t="s">
        <v>10</v>
      </c>
      <c r="C241" s="5">
        <v>12.58</v>
      </c>
      <c r="D241" s="6">
        <f t="shared" si="32"/>
        <v>10.944600000000001</v>
      </c>
      <c r="E241" s="17"/>
      <c r="F241" s="13" t="s">
        <v>26</v>
      </c>
      <c r="G241" s="5">
        <v>1.6E-2</v>
      </c>
      <c r="H241" s="6">
        <f t="shared" si="33"/>
        <v>1.3920000000000002E-2</v>
      </c>
    </row>
    <row r="242" spans="2:8" x14ac:dyDescent="0.25">
      <c r="B242" s="4" t="s">
        <v>11</v>
      </c>
      <c r="C242" s="5">
        <v>0.442</v>
      </c>
      <c r="D242" s="6">
        <f t="shared" si="32"/>
        <v>0.38453999999999999</v>
      </c>
      <c r="E242" s="17"/>
      <c r="F242" s="13" t="s">
        <v>13</v>
      </c>
      <c r="G242" s="5">
        <v>1.2E-2</v>
      </c>
      <c r="H242" s="6">
        <f t="shared" si="33"/>
        <v>1.044E-2</v>
      </c>
    </row>
    <row r="243" spans="2:8" x14ac:dyDescent="0.25">
      <c r="B243" s="4" t="s">
        <v>12</v>
      </c>
      <c r="C243" s="5">
        <v>13</v>
      </c>
      <c r="D243" s="5"/>
      <c r="E243" s="17"/>
      <c r="F243" s="13" t="s">
        <v>35</v>
      </c>
      <c r="G243" s="5">
        <v>5.0000000000000001E-3</v>
      </c>
      <c r="H243" s="10">
        <f>G243*(100-G$244)/100</f>
        <v>4.3499999999999997E-3</v>
      </c>
    </row>
    <row r="244" spans="2:8" x14ac:dyDescent="0.25">
      <c r="B244" s="29"/>
      <c r="C244" s="11"/>
      <c r="D244" s="11"/>
      <c r="E244" s="17"/>
      <c r="F244" s="4" t="s">
        <v>12</v>
      </c>
      <c r="G244" s="5">
        <v>13</v>
      </c>
      <c r="H244" s="5"/>
    </row>
    <row r="245" spans="2:8" x14ac:dyDescent="0.25">
      <c r="E245" s="17"/>
    </row>
    <row r="246" spans="2:8" x14ac:dyDescent="0.25">
      <c r="E246" s="17"/>
    </row>
    <row r="247" spans="2:8" x14ac:dyDescent="0.25">
      <c r="B247" s="117" t="s">
        <v>33</v>
      </c>
      <c r="C247" s="118"/>
      <c r="D247" s="119"/>
      <c r="E247" s="17"/>
      <c r="F247" s="120" t="s">
        <v>183</v>
      </c>
      <c r="G247" s="120"/>
      <c r="H247" s="120"/>
    </row>
    <row r="248" spans="2:8" x14ac:dyDescent="0.25">
      <c r="B248" s="2" t="s">
        <v>0</v>
      </c>
      <c r="C248" s="3" t="s">
        <v>1</v>
      </c>
      <c r="D248" s="2" t="s">
        <v>2</v>
      </c>
      <c r="E248" s="11"/>
      <c r="F248" s="2" t="s">
        <v>0</v>
      </c>
      <c r="G248" s="3" t="s">
        <v>1</v>
      </c>
      <c r="H248" s="2" t="s">
        <v>2</v>
      </c>
    </row>
    <row r="249" spans="2:8" x14ac:dyDescent="0.25">
      <c r="B249" s="4" t="s">
        <v>26</v>
      </c>
      <c r="C249" s="5">
        <v>0.13900000000000001</v>
      </c>
      <c r="D249" s="6">
        <f t="shared" ref="D249:D258" si="34">C249*(100-C$259)/100</f>
        <v>0.12232000000000001</v>
      </c>
      <c r="F249" s="13" t="s">
        <v>5</v>
      </c>
      <c r="G249" s="5">
        <v>44.4</v>
      </c>
      <c r="H249" s="10">
        <f>G249*(100-G$259)/100</f>
        <v>39.071999999999996</v>
      </c>
    </row>
    <row r="250" spans="2:8" x14ac:dyDescent="0.25">
      <c r="B250" s="4" t="s">
        <v>3</v>
      </c>
      <c r="C250" s="5">
        <v>41.51</v>
      </c>
      <c r="D250" s="6">
        <f t="shared" si="34"/>
        <v>36.528799999999997</v>
      </c>
      <c r="F250" s="13" t="s">
        <v>7</v>
      </c>
      <c r="G250" s="5">
        <v>9.6000000000000002E-2</v>
      </c>
      <c r="H250" s="10">
        <f t="shared" ref="H250:H258" si="35">G250*(100-G$259)/100</f>
        <v>8.448E-2</v>
      </c>
    </row>
    <row r="251" spans="2:8" x14ac:dyDescent="0.25">
      <c r="B251" s="4" t="s">
        <v>4</v>
      </c>
      <c r="C251" s="5">
        <v>2.2959999999999998</v>
      </c>
      <c r="D251" s="6">
        <f t="shared" si="34"/>
        <v>2.0204799999999996</v>
      </c>
      <c r="E251" s="18"/>
      <c r="F251" s="13" t="s">
        <v>4</v>
      </c>
      <c r="G251" s="5">
        <v>1.395</v>
      </c>
      <c r="H251" s="10">
        <f t="shared" si="35"/>
        <v>1.2276</v>
      </c>
    </row>
    <row r="252" spans="2:8" x14ac:dyDescent="0.25">
      <c r="B252" s="4" t="s">
        <v>5</v>
      </c>
      <c r="C252" s="5">
        <v>41.33</v>
      </c>
      <c r="D252" s="6">
        <f t="shared" si="34"/>
        <v>36.370399999999997</v>
      </c>
      <c r="E252" s="19"/>
      <c r="F252" s="13" t="s">
        <v>10</v>
      </c>
      <c r="G252" s="5">
        <v>9.5939999999999994</v>
      </c>
      <c r="H252" s="10">
        <f t="shared" si="35"/>
        <v>8.4427199999999996</v>
      </c>
    </row>
    <row r="253" spans="2:8" x14ac:dyDescent="0.25">
      <c r="B253" s="4" t="s">
        <v>6</v>
      </c>
      <c r="C253" s="5">
        <v>2.266</v>
      </c>
      <c r="D253" s="6">
        <f t="shared" si="34"/>
        <v>1.9940800000000001</v>
      </c>
      <c r="E253" s="17"/>
      <c r="F253" s="13" t="s">
        <v>9</v>
      </c>
      <c r="G253" s="5">
        <v>0.13600000000000001</v>
      </c>
      <c r="H253" s="10">
        <f t="shared" si="35"/>
        <v>0.11967999999999999</v>
      </c>
    </row>
    <row r="254" spans="2:8" x14ac:dyDescent="0.25">
      <c r="B254" s="4" t="s">
        <v>7</v>
      </c>
      <c r="C254" s="5">
        <v>0.12429999999999999</v>
      </c>
      <c r="D254" s="6">
        <f t="shared" si="34"/>
        <v>0.109384</v>
      </c>
      <c r="E254" s="17"/>
      <c r="F254" s="13" t="s">
        <v>3</v>
      </c>
      <c r="G254" s="5">
        <v>42.271000000000001</v>
      </c>
      <c r="H254" s="10">
        <f t="shared" si="35"/>
        <v>37.198479999999996</v>
      </c>
    </row>
    <row r="255" spans="2:8" x14ac:dyDescent="0.25">
      <c r="B255" s="4" t="s">
        <v>8</v>
      </c>
      <c r="C255" s="5">
        <v>0.45169999999999999</v>
      </c>
      <c r="D255" s="6">
        <f t="shared" si="34"/>
        <v>0.39749600000000002</v>
      </c>
      <c r="E255" s="17"/>
      <c r="F255" s="13" t="s">
        <v>6</v>
      </c>
      <c r="G255" s="5">
        <v>2.1190000000000002</v>
      </c>
      <c r="H255" s="10">
        <f t="shared" si="35"/>
        <v>1.8647200000000002</v>
      </c>
    </row>
    <row r="256" spans="2:8" x14ac:dyDescent="0.25">
      <c r="B256" s="4" t="s">
        <v>9</v>
      </c>
      <c r="C256" s="5">
        <v>0.16969999999999999</v>
      </c>
      <c r="D256" s="6">
        <f t="shared" si="34"/>
        <v>0.149336</v>
      </c>
      <c r="E256" s="17"/>
      <c r="F256" s="13" t="s">
        <v>26</v>
      </c>
      <c r="G256" s="5">
        <v>-2.9000000000000001E-2</v>
      </c>
      <c r="H256" s="10">
        <f t="shared" si="35"/>
        <v>-2.5520000000000001E-2</v>
      </c>
    </row>
    <row r="257" spans="2:8" x14ac:dyDescent="0.25">
      <c r="B257" s="7" t="s">
        <v>10</v>
      </c>
      <c r="C257" s="5">
        <v>11.25</v>
      </c>
      <c r="D257" s="6">
        <f t="shared" si="34"/>
        <v>9.9</v>
      </c>
      <c r="E257" s="17"/>
      <c r="F257" s="13" t="s">
        <v>13</v>
      </c>
      <c r="G257" s="5">
        <v>1.4999999999999999E-2</v>
      </c>
      <c r="H257" s="10">
        <f t="shared" si="35"/>
        <v>1.3199999999999998E-2</v>
      </c>
    </row>
    <row r="258" spans="2:8" x14ac:dyDescent="0.25">
      <c r="B258" s="4" t="s">
        <v>11</v>
      </c>
      <c r="C258" s="5">
        <v>0.4718</v>
      </c>
      <c r="D258" s="6">
        <f t="shared" si="34"/>
        <v>0.415184</v>
      </c>
      <c r="E258" s="17"/>
      <c r="F258" s="13" t="s">
        <v>35</v>
      </c>
      <c r="G258" s="5">
        <v>4.0000000000000001E-3</v>
      </c>
      <c r="H258" s="10">
        <f t="shared" si="35"/>
        <v>3.5199999999999997E-3</v>
      </c>
    </row>
    <row r="259" spans="2:8" x14ac:dyDescent="0.25">
      <c r="B259" s="4" t="s">
        <v>12</v>
      </c>
      <c r="C259" s="5">
        <v>12</v>
      </c>
      <c r="D259" s="5"/>
      <c r="E259" s="17"/>
      <c r="F259" s="4" t="s">
        <v>12</v>
      </c>
      <c r="G259" s="5">
        <v>12</v>
      </c>
      <c r="H259" s="5"/>
    </row>
    <row r="260" spans="2:8" x14ac:dyDescent="0.25">
      <c r="E260" s="17"/>
    </row>
    <row r="261" spans="2:8" x14ac:dyDescent="0.25">
      <c r="D261" s="16"/>
      <c r="E261" s="17"/>
    </row>
    <row r="262" spans="2:8" x14ac:dyDescent="0.25">
      <c r="B262" s="117" t="s">
        <v>34</v>
      </c>
      <c r="C262" s="118"/>
      <c r="D262" s="119"/>
      <c r="E262" s="17"/>
      <c r="F262" s="117" t="s">
        <v>200</v>
      </c>
      <c r="G262" s="118"/>
      <c r="H262" s="119"/>
    </row>
    <row r="263" spans="2:8" x14ac:dyDescent="0.25">
      <c r="B263" s="2" t="s">
        <v>0</v>
      </c>
      <c r="C263" s="3" t="s">
        <v>1</v>
      </c>
      <c r="D263" s="2" t="s">
        <v>2</v>
      </c>
      <c r="E263" s="11"/>
      <c r="F263" s="2" t="s">
        <v>0</v>
      </c>
      <c r="G263" s="3" t="s">
        <v>1</v>
      </c>
      <c r="H263" s="2" t="s">
        <v>2</v>
      </c>
    </row>
    <row r="264" spans="2:8" x14ac:dyDescent="0.25">
      <c r="B264" s="13" t="s">
        <v>3</v>
      </c>
      <c r="C264" s="5">
        <v>43.51</v>
      </c>
      <c r="D264" s="6">
        <f t="shared" ref="D264:D271" si="36">C264*(100-C$272)/100</f>
        <v>37.418599999999998</v>
      </c>
      <c r="F264" s="13" t="s">
        <v>5</v>
      </c>
      <c r="G264" s="5">
        <v>98.798000000000002</v>
      </c>
      <c r="H264" s="10">
        <f t="shared" ref="H264:H273" si="37">G264*(100-G$274)/100</f>
        <v>84.966280000000012</v>
      </c>
    </row>
    <row r="265" spans="2:8" x14ac:dyDescent="0.25">
      <c r="B265" s="13" t="s">
        <v>4</v>
      </c>
      <c r="C265" s="5">
        <v>1.552</v>
      </c>
      <c r="D265" s="6">
        <f t="shared" si="36"/>
        <v>1.3347200000000001</v>
      </c>
      <c r="E265" s="16"/>
      <c r="F265" s="13" t="s">
        <v>7</v>
      </c>
      <c r="G265" s="5">
        <v>1.2999999999999999E-2</v>
      </c>
      <c r="H265" s="10">
        <f t="shared" si="37"/>
        <v>1.1179999999999999E-2</v>
      </c>
    </row>
    <row r="266" spans="2:8" x14ac:dyDescent="0.25">
      <c r="B266" s="13" t="s">
        <v>5</v>
      </c>
      <c r="C266" s="5">
        <v>40.06</v>
      </c>
      <c r="D266" s="6">
        <f t="shared" si="36"/>
        <v>34.451600000000006</v>
      </c>
      <c r="E266" s="18"/>
      <c r="F266" s="13" t="s">
        <v>4</v>
      </c>
      <c r="G266" s="5">
        <v>-1.913</v>
      </c>
      <c r="H266" s="10">
        <f t="shared" si="37"/>
        <v>-1.6451800000000001</v>
      </c>
    </row>
    <row r="267" spans="2:8" x14ac:dyDescent="0.25">
      <c r="B267" s="13" t="s">
        <v>6</v>
      </c>
      <c r="C267" s="5">
        <v>0.59860000000000002</v>
      </c>
      <c r="D267" s="6">
        <f t="shared" si="36"/>
        <v>0.51479600000000003</v>
      </c>
      <c r="E267" s="19"/>
      <c r="F267" s="13" t="s">
        <v>10</v>
      </c>
      <c r="G267" s="5">
        <v>1.135</v>
      </c>
      <c r="H267" s="10">
        <f t="shared" si="37"/>
        <v>0.97609999999999997</v>
      </c>
    </row>
    <row r="268" spans="2:8" x14ac:dyDescent="0.25">
      <c r="B268" s="13" t="s">
        <v>8</v>
      </c>
      <c r="C268" s="5">
        <v>0.51459999999999995</v>
      </c>
      <c r="D268" s="6">
        <f t="shared" si="36"/>
        <v>0.44255599999999995</v>
      </c>
      <c r="E268" s="17"/>
      <c r="F268" s="13" t="s">
        <v>9</v>
      </c>
      <c r="G268" s="5">
        <v>0.82699999999999996</v>
      </c>
      <c r="H268" s="10">
        <f t="shared" si="37"/>
        <v>0.71121999999999996</v>
      </c>
    </row>
    <row r="269" spans="2:8" x14ac:dyDescent="0.25">
      <c r="B269" s="13" t="s">
        <v>9</v>
      </c>
      <c r="C269" s="5">
        <v>0.17180000000000001</v>
      </c>
      <c r="D269" s="6">
        <f t="shared" si="36"/>
        <v>0.14774800000000002</v>
      </c>
      <c r="E269" s="17"/>
      <c r="F269" s="13" t="s">
        <v>3</v>
      </c>
      <c r="G269" s="5">
        <v>0.69899999999999995</v>
      </c>
      <c r="H269" s="10">
        <f t="shared" si="37"/>
        <v>0.60114000000000001</v>
      </c>
    </row>
    <row r="270" spans="2:8" x14ac:dyDescent="0.25">
      <c r="B270" s="13" t="s">
        <v>10</v>
      </c>
      <c r="C270" s="5">
        <v>13.08</v>
      </c>
      <c r="D270" s="6">
        <f t="shared" si="36"/>
        <v>11.248800000000001</v>
      </c>
      <c r="E270" s="17"/>
      <c r="F270" s="13" t="s">
        <v>6</v>
      </c>
      <c r="G270" s="5">
        <v>0.39200000000000002</v>
      </c>
      <c r="H270" s="10">
        <f t="shared" si="37"/>
        <v>0.33712000000000003</v>
      </c>
    </row>
    <row r="271" spans="2:8" x14ac:dyDescent="0.25">
      <c r="B271" s="13" t="s">
        <v>11</v>
      </c>
      <c r="C271" s="5">
        <v>0.51229999999999998</v>
      </c>
      <c r="D271" s="6">
        <f t="shared" si="36"/>
        <v>0.44057800000000003</v>
      </c>
      <c r="E271" s="17"/>
      <c r="F271" s="13" t="s">
        <v>26</v>
      </c>
      <c r="G271" s="5">
        <v>3.3000000000000002E-2</v>
      </c>
      <c r="H271" s="10">
        <f t="shared" si="37"/>
        <v>2.8380000000000002E-2</v>
      </c>
    </row>
    <row r="272" spans="2:8" x14ac:dyDescent="0.25">
      <c r="B272" s="4" t="s">
        <v>12</v>
      </c>
      <c r="C272" s="5">
        <v>14</v>
      </c>
      <c r="D272" s="5"/>
      <c r="E272" s="17"/>
      <c r="F272" s="13" t="s">
        <v>13</v>
      </c>
      <c r="G272" s="5">
        <v>0.02</v>
      </c>
      <c r="H272" s="10">
        <f t="shared" si="37"/>
        <v>1.72E-2</v>
      </c>
    </row>
    <row r="273" spans="2:8" x14ac:dyDescent="0.25">
      <c r="E273" s="17"/>
      <c r="F273" s="13" t="s">
        <v>35</v>
      </c>
      <c r="G273" s="5">
        <v>-4.0000000000000001E-3</v>
      </c>
      <c r="H273" s="10">
        <f t="shared" si="37"/>
        <v>-3.4400000000000003E-3</v>
      </c>
    </row>
    <row r="274" spans="2:8" x14ac:dyDescent="0.25">
      <c r="E274" s="17"/>
      <c r="F274" s="4" t="s">
        <v>12</v>
      </c>
      <c r="G274" s="5">
        <v>14</v>
      </c>
      <c r="H274" s="5"/>
    </row>
    <row r="275" spans="2:8" x14ac:dyDescent="0.25">
      <c r="E275" s="17"/>
    </row>
    <row r="276" spans="2:8" x14ac:dyDescent="0.25">
      <c r="B276" s="117" t="s">
        <v>36</v>
      </c>
      <c r="C276" s="118"/>
      <c r="D276" s="119"/>
      <c r="E276" s="17"/>
      <c r="F276" s="117" t="s">
        <v>36</v>
      </c>
      <c r="G276" s="118"/>
      <c r="H276" s="119"/>
    </row>
    <row r="277" spans="2:8" x14ac:dyDescent="0.25">
      <c r="B277" s="2" t="s">
        <v>0</v>
      </c>
      <c r="C277" s="3" t="s">
        <v>1</v>
      </c>
      <c r="D277" s="2" t="s">
        <v>2</v>
      </c>
      <c r="E277" s="11"/>
      <c r="F277" s="2" t="s">
        <v>0</v>
      </c>
      <c r="G277" s="3" t="s">
        <v>1</v>
      </c>
      <c r="H277" s="2" t="s">
        <v>2</v>
      </c>
    </row>
    <row r="278" spans="2:8" x14ac:dyDescent="0.25">
      <c r="B278" s="13" t="s">
        <v>26</v>
      </c>
      <c r="C278" s="5">
        <v>0.3054</v>
      </c>
      <c r="D278" s="10">
        <f t="shared" ref="D278:D289" si="38">C278*(100-C$290)/100</f>
        <v>0.27485999999999999</v>
      </c>
      <c r="F278" s="13" t="s">
        <v>5</v>
      </c>
      <c r="G278" s="5">
        <v>45.399000000000001</v>
      </c>
      <c r="H278" s="10">
        <f>G278*(100-G$288)/100</f>
        <v>40.859099999999998</v>
      </c>
    </row>
    <row r="279" spans="2:8" x14ac:dyDescent="0.25">
      <c r="B279" s="13" t="s">
        <v>3</v>
      </c>
      <c r="C279" s="5">
        <v>35.979999999999997</v>
      </c>
      <c r="D279" s="10">
        <f t="shared" si="38"/>
        <v>32.381999999999998</v>
      </c>
      <c r="F279" s="13" t="s">
        <v>7</v>
      </c>
      <c r="G279" s="5">
        <v>0.1</v>
      </c>
      <c r="H279" s="10">
        <f t="shared" ref="H279:H287" si="39">G279*(100-G$288)/100</f>
        <v>0.09</v>
      </c>
    </row>
    <row r="280" spans="2:8" x14ac:dyDescent="0.25">
      <c r="B280" s="13" t="s">
        <v>4</v>
      </c>
      <c r="C280" s="5">
        <v>4.8070000000000004</v>
      </c>
      <c r="D280" s="10">
        <f t="shared" si="38"/>
        <v>4.3263000000000007</v>
      </c>
      <c r="E280" s="18"/>
      <c r="F280" s="13" t="s">
        <v>4</v>
      </c>
      <c r="G280" s="5">
        <v>3.657</v>
      </c>
      <c r="H280" s="10">
        <f t="shared" si="39"/>
        <v>3.2913000000000001</v>
      </c>
    </row>
    <row r="281" spans="2:8" x14ac:dyDescent="0.25">
      <c r="B281" s="13" t="s">
        <v>5</v>
      </c>
      <c r="C281" s="5">
        <v>41.99</v>
      </c>
      <c r="D281" s="10">
        <f t="shared" si="38"/>
        <v>37.791000000000004</v>
      </c>
      <c r="E281" s="19"/>
      <c r="F281" s="13" t="s">
        <v>10</v>
      </c>
      <c r="G281" s="5">
        <v>8.3040000000000003</v>
      </c>
      <c r="H281" s="10">
        <f t="shared" si="39"/>
        <v>7.4736000000000002</v>
      </c>
    </row>
    <row r="282" spans="2:8" x14ac:dyDescent="0.25">
      <c r="B282" s="13" t="s">
        <v>35</v>
      </c>
      <c r="C282" s="5">
        <v>3.1449999999999999E-2</v>
      </c>
      <c r="D282" s="10">
        <f t="shared" si="38"/>
        <v>2.8304999999999997E-2</v>
      </c>
      <c r="E282" s="20"/>
      <c r="F282" s="13" t="s">
        <v>9</v>
      </c>
      <c r="G282" s="5">
        <v>0.12</v>
      </c>
      <c r="H282" s="10">
        <f t="shared" si="39"/>
        <v>0.10799999999999998</v>
      </c>
    </row>
    <row r="283" spans="2:8" x14ac:dyDescent="0.25">
      <c r="B283" s="13" t="s">
        <v>13</v>
      </c>
      <c r="C283" s="5">
        <v>0.17460000000000001</v>
      </c>
      <c r="D283" s="10">
        <f t="shared" si="38"/>
        <v>0.15714</v>
      </c>
      <c r="E283" s="20"/>
      <c r="F283" s="13" t="s">
        <v>3</v>
      </c>
      <c r="G283" s="5">
        <v>36.454000000000001</v>
      </c>
      <c r="H283" s="10">
        <f t="shared" si="39"/>
        <v>32.808599999999998</v>
      </c>
    </row>
    <row r="284" spans="2:8" x14ac:dyDescent="0.25">
      <c r="B284" s="13" t="s">
        <v>6</v>
      </c>
      <c r="C284" s="5">
        <v>5.8860000000000001</v>
      </c>
      <c r="D284" s="10">
        <f t="shared" si="38"/>
        <v>5.2973999999999997</v>
      </c>
      <c r="E284" s="20"/>
      <c r="F284" s="13" t="s">
        <v>6</v>
      </c>
      <c r="G284" s="5">
        <v>5.4580000000000002</v>
      </c>
      <c r="H284" s="10">
        <f t="shared" si="39"/>
        <v>4.9122000000000003</v>
      </c>
    </row>
    <row r="285" spans="2:8" x14ac:dyDescent="0.25">
      <c r="B285" s="13" t="s">
        <v>7</v>
      </c>
      <c r="C285" s="5">
        <v>0.1019</v>
      </c>
      <c r="D285" s="10">
        <f t="shared" si="38"/>
        <v>9.1710000000000014E-2</v>
      </c>
      <c r="E285" s="20"/>
      <c r="F285" s="13" t="s">
        <v>26</v>
      </c>
      <c r="G285" s="5">
        <v>0.26400000000000001</v>
      </c>
      <c r="H285" s="10">
        <f t="shared" si="39"/>
        <v>0.23760000000000001</v>
      </c>
    </row>
    <row r="286" spans="2:8" x14ac:dyDescent="0.25">
      <c r="B286" s="13" t="s">
        <v>8</v>
      </c>
      <c r="C286" s="5">
        <v>0.48449999999999999</v>
      </c>
      <c r="D286" s="10">
        <f t="shared" si="38"/>
        <v>0.43604999999999999</v>
      </c>
      <c r="E286" s="20"/>
      <c r="F286" s="13" t="s">
        <v>13</v>
      </c>
      <c r="G286" s="5">
        <v>0.21099999999999999</v>
      </c>
      <c r="H286" s="10">
        <f t="shared" si="39"/>
        <v>0.18989999999999999</v>
      </c>
    </row>
    <row r="287" spans="2:8" x14ac:dyDescent="0.25">
      <c r="B287" s="13" t="s">
        <v>9</v>
      </c>
      <c r="C287" s="5">
        <v>0.13059999999999999</v>
      </c>
      <c r="D287" s="10">
        <f t="shared" si="38"/>
        <v>0.11753999999999999</v>
      </c>
      <c r="E287" s="20"/>
      <c r="F287" s="13" t="s">
        <v>35</v>
      </c>
      <c r="G287" s="5">
        <v>3.1E-2</v>
      </c>
      <c r="H287" s="10">
        <f t="shared" si="39"/>
        <v>2.7900000000000001E-2</v>
      </c>
    </row>
    <row r="288" spans="2:8" x14ac:dyDescent="0.25">
      <c r="B288" s="13" t="s">
        <v>10</v>
      </c>
      <c r="C288" s="5">
        <v>9.6910000000000007</v>
      </c>
      <c r="D288" s="10">
        <f t="shared" si="38"/>
        <v>8.7218999999999998</v>
      </c>
      <c r="E288" s="20"/>
      <c r="F288" s="4" t="s">
        <v>12</v>
      </c>
      <c r="G288" s="5">
        <v>10</v>
      </c>
      <c r="H288" s="10"/>
    </row>
    <row r="289" spans="2:8" x14ac:dyDescent="0.25">
      <c r="B289" s="13" t="s">
        <v>11</v>
      </c>
      <c r="C289" s="5">
        <v>0.41570000000000001</v>
      </c>
      <c r="D289" s="10">
        <f t="shared" si="38"/>
        <v>0.37413000000000002</v>
      </c>
      <c r="E289" s="20"/>
      <c r="F289" s="29"/>
      <c r="G289" s="11"/>
      <c r="H289" s="20"/>
    </row>
    <row r="290" spans="2:8" x14ac:dyDescent="0.25">
      <c r="B290" s="4" t="s">
        <v>12</v>
      </c>
      <c r="C290" s="5">
        <v>10</v>
      </c>
      <c r="D290" s="5"/>
      <c r="E290" s="20"/>
      <c r="F290" s="29"/>
      <c r="G290" s="11"/>
      <c r="H290" s="11"/>
    </row>
    <row r="291" spans="2:8" x14ac:dyDescent="0.25">
      <c r="E291" s="20"/>
    </row>
    <row r="292" spans="2:8" x14ac:dyDescent="0.25">
      <c r="E292" s="20"/>
    </row>
    <row r="293" spans="2:8" x14ac:dyDescent="0.25">
      <c r="B293" s="117" t="s">
        <v>37</v>
      </c>
      <c r="C293" s="118"/>
      <c r="D293" s="119"/>
      <c r="E293" s="20"/>
      <c r="F293" s="117" t="s">
        <v>220</v>
      </c>
      <c r="G293" s="118"/>
      <c r="H293" s="119"/>
    </row>
    <row r="294" spans="2:8" x14ac:dyDescent="0.25">
      <c r="B294" s="2" t="s">
        <v>0</v>
      </c>
      <c r="C294" s="3" t="s">
        <v>1</v>
      </c>
      <c r="D294" s="2" t="s">
        <v>2</v>
      </c>
      <c r="E294" s="11"/>
      <c r="F294" s="2" t="s">
        <v>0</v>
      </c>
      <c r="G294" s="3" t="s">
        <v>1</v>
      </c>
      <c r="H294" s="2" t="s">
        <v>2</v>
      </c>
    </row>
    <row r="295" spans="2:8" x14ac:dyDescent="0.25">
      <c r="B295" s="13" t="s">
        <v>26</v>
      </c>
      <c r="C295" s="5">
        <v>0.3054</v>
      </c>
      <c r="D295" s="10">
        <f t="shared" ref="D295:D305" si="40">C295*(100-C$306)/100</f>
        <v>0.26875199999999999</v>
      </c>
      <c r="F295" s="13" t="s">
        <v>5</v>
      </c>
      <c r="G295" s="5">
        <v>44.957999999999998</v>
      </c>
      <c r="H295" s="10">
        <f>G295*(100-G$305)/100</f>
        <v>39.563040000000001</v>
      </c>
    </row>
    <row r="296" spans="2:8" x14ac:dyDescent="0.25">
      <c r="B296" s="13" t="s">
        <v>3</v>
      </c>
      <c r="C296" s="5">
        <v>35.979999999999997</v>
      </c>
      <c r="D296" s="10">
        <f t="shared" si="40"/>
        <v>31.662399999999998</v>
      </c>
      <c r="F296" s="13" t="s">
        <v>7</v>
      </c>
      <c r="G296" s="5">
        <v>0.10199999999999999</v>
      </c>
      <c r="H296" s="10">
        <f t="shared" ref="H296:H304" si="41">G296*(100-G$305)/100</f>
        <v>8.9759999999999993E-2</v>
      </c>
    </row>
    <row r="297" spans="2:8" x14ac:dyDescent="0.25">
      <c r="B297" s="13" t="s">
        <v>4</v>
      </c>
      <c r="C297" s="5">
        <v>4.8070000000000004</v>
      </c>
      <c r="D297" s="10">
        <f t="shared" si="40"/>
        <v>4.2301600000000006</v>
      </c>
      <c r="E297" s="18"/>
      <c r="F297" s="13" t="s">
        <v>4</v>
      </c>
      <c r="G297" s="5">
        <v>3.028</v>
      </c>
      <c r="H297" s="10">
        <f t="shared" si="41"/>
        <v>2.6646399999999999</v>
      </c>
    </row>
    <row r="298" spans="2:8" x14ac:dyDescent="0.25">
      <c r="B298" s="13" t="s">
        <v>5</v>
      </c>
      <c r="C298" s="5">
        <v>41.99</v>
      </c>
      <c r="D298" s="10">
        <f t="shared" si="40"/>
        <v>36.9512</v>
      </c>
      <c r="E298" s="19"/>
      <c r="F298" s="13" t="s">
        <v>10</v>
      </c>
      <c r="G298" s="5">
        <v>9.5129999999999999</v>
      </c>
      <c r="H298" s="10">
        <f t="shared" si="41"/>
        <v>8.3714399999999998</v>
      </c>
    </row>
    <row r="299" spans="2:8" x14ac:dyDescent="0.25">
      <c r="B299" s="13" t="s">
        <v>13</v>
      </c>
      <c r="C299" s="5">
        <v>3.1449999999999999E-2</v>
      </c>
      <c r="D299" s="10">
        <f t="shared" si="40"/>
        <v>2.7675999999999999E-2</v>
      </c>
      <c r="E299" s="20"/>
      <c r="F299" s="13" t="s">
        <v>9</v>
      </c>
      <c r="G299" s="5">
        <v>0.13700000000000001</v>
      </c>
      <c r="H299" s="10">
        <f t="shared" si="41"/>
        <v>0.12056000000000001</v>
      </c>
    </row>
    <row r="300" spans="2:8" x14ac:dyDescent="0.25">
      <c r="B300" s="13" t="s">
        <v>6</v>
      </c>
      <c r="C300" s="5">
        <v>0.17460000000000001</v>
      </c>
      <c r="D300" s="10">
        <f t="shared" si="40"/>
        <v>0.15364800000000001</v>
      </c>
      <c r="E300" s="20"/>
      <c r="F300" s="13" t="s">
        <v>3</v>
      </c>
      <c r="G300" s="5">
        <v>36.807000000000002</v>
      </c>
      <c r="H300" s="10">
        <f t="shared" si="41"/>
        <v>32.390160000000002</v>
      </c>
    </row>
    <row r="301" spans="2:8" x14ac:dyDescent="0.25">
      <c r="B301" s="13" t="s">
        <v>7</v>
      </c>
      <c r="C301" s="5">
        <v>5.8860000000000001</v>
      </c>
      <c r="D301" s="10">
        <f t="shared" si="40"/>
        <v>5.1796799999999994</v>
      </c>
      <c r="E301" s="20"/>
      <c r="F301" s="13" t="s">
        <v>6</v>
      </c>
      <c r="G301" s="5">
        <v>5.0979999999999999</v>
      </c>
      <c r="H301" s="10">
        <f t="shared" si="41"/>
        <v>4.4862399999999996</v>
      </c>
    </row>
    <row r="302" spans="2:8" x14ac:dyDescent="0.25">
      <c r="B302" s="13" t="s">
        <v>8</v>
      </c>
      <c r="C302" s="5">
        <v>0.1019</v>
      </c>
      <c r="D302" s="10">
        <f t="shared" si="40"/>
        <v>8.9672000000000002E-2</v>
      </c>
      <c r="E302" s="20"/>
      <c r="F302" s="13" t="s">
        <v>26</v>
      </c>
      <c r="G302" s="5">
        <v>0.114</v>
      </c>
      <c r="H302" s="10">
        <f t="shared" si="41"/>
        <v>0.10032000000000001</v>
      </c>
    </row>
    <row r="303" spans="2:8" x14ac:dyDescent="0.25">
      <c r="B303" s="13" t="s">
        <v>9</v>
      </c>
      <c r="C303" s="5">
        <v>0.48449999999999999</v>
      </c>
      <c r="D303" s="10">
        <f t="shared" si="40"/>
        <v>0.42635999999999996</v>
      </c>
      <c r="E303" s="20"/>
      <c r="F303" s="13" t="s">
        <v>13</v>
      </c>
      <c r="G303" s="5">
        <v>0.22600000000000001</v>
      </c>
      <c r="H303" s="10">
        <f t="shared" si="41"/>
        <v>0.19888000000000003</v>
      </c>
    </row>
    <row r="304" spans="2:8" x14ac:dyDescent="0.25">
      <c r="B304" s="13" t="s">
        <v>10</v>
      </c>
      <c r="C304" s="5">
        <v>0.13059999999999999</v>
      </c>
      <c r="D304" s="10">
        <f t="shared" si="40"/>
        <v>0.11492799999999999</v>
      </c>
      <c r="E304" s="20"/>
      <c r="F304" s="13" t="s">
        <v>35</v>
      </c>
      <c r="G304" s="5">
        <v>1.7000000000000001E-2</v>
      </c>
      <c r="H304" s="10">
        <f t="shared" si="41"/>
        <v>1.4959999999999999E-2</v>
      </c>
    </row>
    <row r="305" spans="2:8" x14ac:dyDescent="0.25">
      <c r="B305" s="13" t="s">
        <v>11</v>
      </c>
      <c r="C305" s="5">
        <v>9.6910000000000007</v>
      </c>
      <c r="D305" s="10">
        <f t="shared" si="40"/>
        <v>8.528080000000001</v>
      </c>
      <c r="E305" s="20"/>
      <c r="F305" s="4" t="s">
        <v>12</v>
      </c>
      <c r="G305" s="5">
        <v>12</v>
      </c>
      <c r="H305" s="5"/>
    </row>
    <row r="306" spans="2:8" x14ac:dyDescent="0.25">
      <c r="B306" s="4" t="s">
        <v>12</v>
      </c>
      <c r="C306" s="5">
        <v>12</v>
      </c>
      <c r="D306" s="5"/>
      <c r="E306" s="20"/>
      <c r="F306" s="29"/>
      <c r="G306" s="11"/>
      <c r="H306" s="11"/>
    </row>
    <row r="307" spans="2:8" x14ac:dyDescent="0.25">
      <c r="E307" s="20"/>
    </row>
    <row r="308" spans="2:8" x14ac:dyDescent="0.25">
      <c r="E308" s="20"/>
    </row>
    <row r="309" spans="2:8" x14ac:dyDescent="0.25">
      <c r="B309" s="117" t="s">
        <v>38</v>
      </c>
      <c r="C309" s="118"/>
      <c r="D309" s="119"/>
      <c r="E309" s="20"/>
      <c r="F309" s="117" t="s">
        <v>186</v>
      </c>
      <c r="G309" s="118"/>
      <c r="H309" s="119"/>
    </row>
    <row r="310" spans="2:8" x14ac:dyDescent="0.25">
      <c r="B310" s="2" t="s">
        <v>0</v>
      </c>
      <c r="C310" s="3" t="s">
        <v>1</v>
      </c>
      <c r="D310" s="2" t="s">
        <v>2</v>
      </c>
      <c r="E310" s="11"/>
      <c r="F310" s="2" t="s">
        <v>0</v>
      </c>
      <c r="G310" s="3" t="s">
        <v>1</v>
      </c>
      <c r="H310" s="2" t="s">
        <v>2</v>
      </c>
    </row>
    <row r="311" spans="2:8" x14ac:dyDescent="0.25">
      <c r="B311" s="13" t="s">
        <v>3</v>
      </c>
      <c r="C311" s="5">
        <v>41.65</v>
      </c>
      <c r="D311" s="6">
        <f t="shared" ref="D311:D319" si="42">C311*(100-C$320)/100</f>
        <v>36.235499999999995</v>
      </c>
      <c r="F311" s="13" t="s">
        <v>5</v>
      </c>
      <c r="G311" s="5">
        <v>8.0259999999999998</v>
      </c>
      <c r="H311" s="6">
        <f>G311*(100-G$321)/100</f>
        <v>6.9826199999999998</v>
      </c>
    </row>
    <row r="312" spans="2:8" x14ac:dyDescent="0.25">
      <c r="B312" s="13" t="s">
        <v>4</v>
      </c>
      <c r="C312" s="5">
        <v>2.274</v>
      </c>
      <c r="D312" s="6">
        <f t="shared" si="42"/>
        <v>1.97838</v>
      </c>
      <c r="F312" s="13" t="s">
        <v>7</v>
      </c>
      <c r="G312" s="5">
        <v>-2.956</v>
      </c>
      <c r="H312" s="6">
        <f t="shared" ref="H312:H320" si="43">G312*(100-G$321)/100</f>
        <v>-2.5717199999999996</v>
      </c>
    </row>
    <row r="313" spans="2:8" x14ac:dyDescent="0.25">
      <c r="B313" s="13" t="s">
        <v>5</v>
      </c>
      <c r="C313" s="5">
        <v>41.91</v>
      </c>
      <c r="D313" s="6">
        <f t="shared" si="42"/>
        <v>36.461699999999993</v>
      </c>
      <c r="E313" s="18"/>
      <c r="F313" s="13" t="s">
        <v>4</v>
      </c>
      <c r="G313" s="5">
        <v>87.679000000000002</v>
      </c>
      <c r="H313" s="6">
        <f t="shared" si="43"/>
        <v>76.280730000000005</v>
      </c>
    </row>
    <row r="314" spans="2:8" x14ac:dyDescent="0.25">
      <c r="B314" s="13" t="s">
        <v>13</v>
      </c>
      <c r="C314" s="5">
        <v>5.5910000000000001E-2</v>
      </c>
      <c r="D314" s="6">
        <f t="shared" si="42"/>
        <v>4.8641700000000003E-2</v>
      </c>
      <c r="E314" s="19"/>
      <c r="F314" s="13" t="s">
        <v>10</v>
      </c>
      <c r="G314" s="5">
        <v>4.8120000000000003</v>
      </c>
      <c r="H314" s="6">
        <f t="shared" si="43"/>
        <v>4.1864400000000002</v>
      </c>
    </row>
    <row r="315" spans="2:8" x14ac:dyDescent="0.25">
      <c r="B315" s="13" t="s">
        <v>6</v>
      </c>
      <c r="C315" s="5">
        <v>1.8440000000000001</v>
      </c>
      <c r="D315" s="6">
        <f t="shared" si="42"/>
        <v>1.6042799999999999</v>
      </c>
      <c r="E315" s="17"/>
      <c r="F315" s="13" t="s">
        <v>9</v>
      </c>
      <c r="G315" s="5">
        <v>-4.9690000000000003</v>
      </c>
      <c r="H315" s="6">
        <f t="shared" si="43"/>
        <v>-4.3230300000000002</v>
      </c>
    </row>
    <row r="316" spans="2:8" x14ac:dyDescent="0.25">
      <c r="B316" s="13" t="s">
        <v>8</v>
      </c>
      <c r="C316" s="5">
        <v>0.50129999999999997</v>
      </c>
      <c r="D316" s="6">
        <f t="shared" si="42"/>
        <v>0.43613099999999994</v>
      </c>
      <c r="E316" s="17"/>
      <c r="F316" s="13" t="s">
        <v>3</v>
      </c>
      <c r="G316" s="5">
        <v>-39.713000000000001</v>
      </c>
      <c r="H316" s="6">
        <f t="shared" si="43"/>
        <v>-34.550309999999996</v>
      </c>
    </row>
    <row r="317" spans="2:8" x14ac:dyDescent="0.25">
      <c r="B317" s="13" t="s">
        <v>9</v>
      </c>
      <c r="C317" s="5">
        <v>0.17230000000000001</v>
      </c>
      <c r="D317" s="6">
        <f t="shared" si="42"/>
        <v>0.14990100000000001</v>
      </c>
      <c r="E317" s="17"/>
      <c r="F317" s="13" t="s">
        <v>6</v>
      </c>
      <c r="G317" s="5">
        <v>1.2350000000000001</v>
      </c>
      <c r="H317" s="6">
        <f t="shared" si="43"/>
        <v>1.0744500000000001</v>
      </c>
    </row>
    <row r="318" spans="2:8" x14ac:dyDescent="0.25">
      <c r="B318" s="13" t="s">
        <v>10</v>
      </c>
      <c r="C318" s="5">
        <v>11.14</v>
      </c>
      <c r="D318" s="6">
        <f t="shared" si="42"/>
        <v>9.6918000000000006</v>
      </c>
      <c r="E318" s="17"/>
      <c r="F318" s="13" t="s">
        <v>26</v>
      </c>
      <c r="G318" s="5">
        <v>-19.792999999999999</v>
      </c>
      <c r="H318" s="6">
        <f t="shared" si="43"/>
        <v>-17.219909999999999</v>
      </c>
    </row>
    <row r="319" spans="2:8" x14ac:dyDescent="0.25">
      <c r="B319" s="13" t="s">
        <v>11</v>
      </c>
      <c r="C319" s="5">
        <v>0.442</v>
      </c>
      <c r="D319" s="6">
        <f t="shared" si="42"/>
        <v>0.38453999999999999</v>
      </c>
      <c r="E319" s="17"/>
      <c r="F319" s="13" t="s">
        <v>13</v>
      </c>
      <c r="G319" s="5">
        <v>-0.16900000000000001</v>
      </c>
      <c r="H319" s="6">
        <f t="shared" si="43"/>
        <v>-0.14703000000000002</v>
      </c>
    </row>
    <row r="320" spans="2:8" x14ac:dyDescent="0.25">
      <c r="B320" s="4" t="s">
        <v>12</v>
      </c>
      <c r="C320" s="5">
        <v>13</v>
      </c>
      <c r="D320" s="13"/>
      <c r="E320" s="17"/>
      <c r="F320" s="13" t="s">
        <v>35</v>
      </c>
      <c r="G320" s="5">
        <v>65.846999999999994</v>
      </c>
      <c r="H320" s="6">
        <f t="shared" si="43"/>
        <v>57.286889999999993</v>
      </c>
    </row>
    <row r="321" spans="2:8" x14ac:dyDescent="0.25">
      <c r="E321" s="17"/>
      <c r="F321" s="4" t="s">
        <v>12</v>
      </c>
      <c r="G321" s="5">
        <v>13</v>
      </c>
      <c r="H321" s="13"/>
    </row>
    <row r="322" spans="2:8" x14ac:dyDescent="0.25">
      <c r="E322" s="17"/>
    </row>
    <row r="323" spans="2:8" x14ac:dyDescent="0.25">
      <c r="B323" s="117" t="s">
        <v>39</v>
      </c>
      <c r="C323" s="118"/>
      <c r="D323" s="119"/>
      <c r="E323" s="17"/>
      <c r="F323" s="117" t="s">
        <v>196</v>
      </c>
      <c r="G323" s="118"/>
      <c r="H323" s="119"/>
    </row>
    <row r="324" spans="2:8" x14ac:dyDescent="0.25">
      <c r="B324" s="2" t="s">
        <v>0</v>
      </c>
      <c r="C324" s="3" t="s">
        <v>1</v>
      </c>
      <c r="D324" s="2" t="s">
        <v>2</v>
      </c>
      <c r="E324" s="14"/>
      <c r="F324" s="2" t="s">
        <v>0</v>
      </c>
      <c r="G324" s="3" t="s">
        <v>1</v>
      </c>
      <c r="H324" s="2" t="s">
        <v>2</v>
      </c>
    </row>
    <row r="325" spans="2:8" x14ac:dyDescent="0.25">
      <c r="B325" s="13" t="s">
        <v>3</v>
      </c>
      <c r="C325" s="5">
        <v>41.68</v>
      </c>
      <c r="D325" s="6">
        <f t="shared" ref="D325:D332" si="44">C325*(100-C$333)/100</f>
        <v>36.261600000000001</v>
      </c>
      <c r="F325" s="13" t="s">
        <v>5</v>
      </c>
      <c r="G325" s="5">
        <v>-17.585999999999999</v>
      </c>
      <c r="H325" s="6">
        <f>G325*(100-G$335)/100</f>
        <v>-15.29982</v>
      </c>
    </row>
    <row r="326" spans="2:8" x14ac:dyDescent="0.25">
      <c r="B326" s="13" t="s">
        <v>4</v>
      </c>
      <c r="C326" s="5">
        <v>2.1909999999999998</v>
      </c>
      <c r="D326" s="6">
        <f t="shared" si="44"/>
        <v>1.9061699999999999</v>
      </c>
      <c r="F326" s="13" t="s">
        <v>7</v>
      </c>
      <c r="G326" s="5">
        <v>2.806</v>
      </c>
      <c r="H326" s="6">
        <f t="shared" ref="H326:H334" si="45">G326*(100-G$335)/100</f>
        <v>2.4412199999999999</v>
      </c>
    </row>
    <row r="327" spans="2:8" x14ac:dyDescent="0.25">
      <c r="B327" s="13" t="s">
        <v>5</v>
      </c>
      <c r="C327" s="5">
        <v>41.53</v>
      </c>
      <c r="D327" s="6">
        <f t="shared" si="44"/>
        <v>36.131100000000004</v>
      </c>
      <c r="E327" s="18"/>
      <c r="F327" s="13" t="s">
        <v>4</v>
      </c>
      <c r="G327" s="5">
        <v>46.372</v>
      </c>
      <c r="H327" s="6">
        <f t="shared" si="45"/>
        <v>40.343640000000001</v>
      </c>
    </row>
    <row r="328" spans="2:8" x14ac:dyDescent="0.25">
      <c r="B328" s="13" t="s">
        <v>6</v>
      </c>
      <c r="C328" s="5">
        <v>2.2770000000000001</v>
      </c>
      <c r="D328" s="6">
        <f t="shared" si="44"/>
        <v>1.9809900000000003</v>
      </c>
      <c r="E328" s="19"/>
      <c r="F328" s="13" t="s">
        <v>10</v>
      </c>
      <c r="G328" s="5">
        <v>0.55600000000000005</v>
      </c>
      <c r="H328" s="6">
        <f t="shared" si="45"/>
        <v>0.48372000000000009</v>
      </c>
    </row>
    <row r="329" spans="2:8" x14ac:dyDescent="0.25">
      <c r="B329" s="13" t="s">
        <v>8</v>
      </c>
      <c r="C329" s="5">
        <v>0.4899</v>
      </c>
      <c r="D329" s="6">
        <f t="shared" si="44"/>
        <v>0.42621299999999995</v>
      </c>
      <c r="E329" s="17"/>
      <c r="F329" s="13" t="s">
        <v>9</v>
      </c>
      <c r="G329" s="5">
        <v>-7.07</v>
      </c>
      <c r="H329" s="6">
        <f t="shared" si="45"/>
        <v>-6.1509</v>
      </c>
    </row>
    <row r="330" spans="2:8" x14ac:dyDescent="0.25">
      <c r="B330" s="13" t="s">
        <v>9</v>
      </c>
      <c r="C330" s="5">
        <v>0.15870000000000001</v>
      </c>
      <c r="D330" s="6">
        <f t="shared" si="44"/>
        <v>0.138069</v>
      </c>
      <c r="E330" s="17"/>
      <c r="F330" s="13" t="s">
        <v>3</v>
      </c>
      <c r="G330" s="5">
        <v>7.8819999999999997</v>
      </c>
      <c r="H330" s="6">
        <f t="shared" si="45"/>
        <v>6.8573399999999989</v>
      </c>
    </row>
    <row r="331" spans="2:8" x14ac:dyDescent="0.25">
      <c r="B331" s="13" t="s">
        <v>10</v>
      </c>
      <c r="C331" s="5">
        <v>11.22</v>
      </c>
      <c r="D331" s="6">
        <f t="shared" si="44"/>
        <v>9.7614000000000019</v>
      </c>
      <c r="E331" s="17"/>
      <c r="F331" s="13" t="s">
        <v>6</v>
      </c>
      <c r="G331" s="5">
        <v>0.78900000000000003</v>
      </c>
      <c r="H331" s="6">
        <f t="shared" si="45"/>
        <v>0.68642999999999998</v>
      </c>
    </row>
    <row r="332" spans="2:8" x14ac:dyDescent="0.25">
      <c r="B332" s="13" t="s">
        <v>11</v>
      </c>
      <c r="C332" s="5">
        <v>0.44690000000000002</v>
      </c>
      <c r="D332" s="6">
        <f t="shared" si="44"/>
        <v>0.38880300000000001</v>
      </c>
      <c r="E332" s="17"/>
      <c r="F332" s="13" t="s">
        <v>26</v>
      </c>
      <c r="G332" s="5">
        <v>4.87</v>
      </c>
      <c r="H332" s="6">
        <f t="shared" si="45"/>
        <v>4.2369000000000003</v>
      </c>
    </row>
    <row r="333" spans="2:8" x14ac:dyDescent="0.25">
      <c r="B333" s="4" t="s">
        <v>12</v>
      </c>
      <c r="C333" s="5">
        <v>13</v>
      </c>
      <c r="D333" s="5"/>
      <c r="E333" s="17"/>
      <c r="F333" s="13" t="s">
        <v>13</v>
      </c>
      <c r="G333" s="5">
        <v>-0.85699999999999998</v>
      </c>
      <c r="H333" s="6">
        <f t="shared" si="45"/>
        <v>-0.74558999999999997</v>
      </c>
    </row>
    <row r="334" spans="2:8" x14ac:dyDescent="0.25">
      <c r="E334" s="17"/>
      <c r="F334" s="13" t="s">
        <v>35</v>
      </c>
      <c r="G334" s="5">
        <v>62.238</v>
      </c>
      <c r="H334" s="6">
        <f t="shared" si="45"/>
        <v>54.147060000000003</v>
      </c>
    </row>
    <row r="335" spans="2:8" x14ac:dyDescent="0.25">
      <c r="E335" s="17"/>
      <c r="F335" s="4" t="s">
        <v>12</v>
      </c>
      <c r="G335" s="5">
        <v>13</v>
      </c>
      <c r="H335" s="5"/>
    </row>
    <row r="336" spans="2:8" x14ac:dyDescent="0.25">
      <c r="E336" s="17"/>
    </row>
    <row r="337" spans="2:8" x14ac:dyDescent="0.25">
      <c r="B337" s="117" t="s">
        <v>40</v>
      </c>
      <c r="C337" s="118"/>
      <c r="D337" s="119"/>
      <c r="E337" s="17"/>
      <c r="F337" s="117" t="s">
        <v>223</v>
      </c>
      <c r="G337" s="118"/>
      <c r="H337" s="119"/>
    </row>
    <row r="338" spans="2:8" x14ac:dyDescent="0.25">
      <c r="B338" s="2" t="s">
        <v>0</v>
      </c>
      <c r="C338" s="3" t="s">
        <v>1</v>
      </c>
      <c r="D338" s="2" t="s">
        <v>2</v>
      </c>
      <c r="E338" s="11"/>
      <c r="F338" s="2" t="s">
        <v>0</v>
      </c>
      <c r="G338" s="3" t="s">
        <v>1</v>
      </c>
      <c r="H338" s="2" t="s">
        <v>2</v>
      </c>
    </row>
    <row r="339" spans="2:8" x14ac:dyDescent="0.25">
      <c r="B339" s="13" t="s">
        <v>3</v>
      </c>
      <c r="C339" s="5">
        <v>40.14</v>
      </c>
      <c r="D339" s="6">
        <f t="shared" ref="D339:D347" si="46">C339*(100-C$348)/100</f>
        <v>34.921799999999998</v>
      </c>
      <c r="F339" s="13" t="s">
        <v>5</v>
      </c>
      <c r="G339" s="5">
        <v>44.456000000000003</v>
      </c>
      <c r="H339" s="6">
        <f>G339*(100-G$349)/100</f>
        <v>38.676720000000003</v>
      </c>
    </row>
    <row r="340" spans="2:8" x14ac:dyDescent="0.25">
      <c r="B340" s="13" t="s">
        <v>4</v>
      </c>
      <c r="C340" s="5">
        <v>2.6589999999999998</v>
      </c>
      <c r="D340" s="6">
        <f t="shared" si="46"/>
        <v>2.3133299999999997</v>
      </c>
      <c r="F340" s="13" t="s">
        <v>7</v>
      </c>
      <c r="G340" s="5">
        <v>6.5000000000000002E-2</v>
      </c>
      <c r="H340" s="6">
        <f t="shared" ref="H340:H348" si="47">G340*(100-G$349)/100</f>
        <v>5.6550000000000003E-2</v>
      </c>
    </row>
    <row r="341" spans="2:8" x14ac:dyDescent="0.25">
      <c r="B341" s="13" t="s">
        <v>5</v>
      </c>
      <c r="C341" s="5">
        <v>41.53</v>
      </c>
      <c r="D341" s="6">
        <f t="shared" si="46"/>
        <v>36.131100000000004</v>
      </c>
      <c r="E341" s="18"/>
      <c r="F341" s="13" t="s">
        <v>4</v>
      </c>
      <c r="G341" s="5">
        <v>1.742</v>
      </c>
      <c r="H341" s="6">
        <f t="shared" si="47"/>
        <v>1.5155400000000001</v>
      </c>
    </row>
    <row r="342" spans="2:8" x14ac:dyDescent="0.25">
      <c r="B342" s="13" t="s">
        <v>6</v>
      </c>
      <c r="C342" s="5">
        <v>2.8940000000000001</v>
      </c>
      <c r="D342" s="6">
        <f t="shared" si="46"/>
        <v>2.5177800000000001</v>
      </c>
      <c r="E342" s="19"/>
      <c r="F342" s="13" t="s">
        <v>10</v>
      </c>
      <c r="G342" s="5">
        <v>10.002000000000001</v>
      </c>
      <c r="H342" s="6">
        <f t="shared" si="47"/>
        <v>8.7017400000000009</v>
      </c>
    </row>
    <row r="343" spans="2:8" x14ac:dyDescent="0.25">
      <c r="B343" s="13" t="s">
        <v>7</v>
      </c>
      <c r="C343" s="5">
        <v>6.0569999999999999E-2</v>
      </c>
      <c r="D343" s="6">
        <f t="shared" si="46"/>
        <v>5.2695899999999997E-2</v>
      </c>
      <c r="E343" s="17"/>
      <c r="F343" s="13" t="s">
        <v>9</v>
      </c>
      <c r="G343" s="5">
        <v>0.15</v>
      </c>
      <c r="H343" s="6">
        <f t="shared" si="47"/>
        <v>0.13049999999999998</v>
      </c>
    </row>
    <row r="344" spans="2:8" x14ac:dyDescent="0.25">
      <c r="B344" s="13" t="s">
        <v>8</v>
      </c>
      <c r="C344" s="5">
        <v>0.49349999999999999</v>
      </c>
      <c r="D344" s="6">
        <f t="shared" si="46"/>
        <v>0.42934499999999998</v>
      </c>
      <c r="E344" s="17"/>
      <c r="F344" s="13" t="s">
        <v>3</v>
      </c>
      <c r="G344" s="5">
        <v>40.801000000000002</v>
      </c>
      <c r="H344" s="6">
        <f t="shared" si="47"/>
        <v>35.496870000000001</v>
      </c>
    </row>
    <row r="345" spans="2:8" x14ac:dyDescent="0.25">
      <c r="B345" s="13" t="s">
        <v>9</v>
      </c>
      <c r="C345" s="5">
        <v>0.12759999999999999</v>
      </c>
      <c r="D345" s="6">
        <f t="shared" si="46"/>
        <v>0.11101199999999999</v>
      </c>
      <c r="E345" s="17"/>
      <c r="F345" s="13" t="s">
        <v>6</v>
      </c>
      <c r="G345" s="5">
        <v>2.8170000000000002</v>
      </c>
      <c r="H345" s="6">
        <f t="shared" si="47"/>
        <v>2.45079</v>
      </c>
    </row>
    <row r="346" spans="2:8" x14ac:dyDescent="0.25">
      <c r="B346" s="13" t="s">
        <v>10</v>
      </c>
      <c r="C346" s="5">
        <v>11.64</v>
      </c>
      <c r="D346" s="6">
        <f t="shared" si="46"/>
        <v>10.126800000000001</v>
      </c>
      <c r="E346" s="17"/>
      <c r="F346" s="13" t="s">
        <v>26</v>
      </c>
      <c r="G346" s="5">
        <v>-3.9E-2</v>
      </c>
      <c r="H346" s="6">
        <f t="shared" si="47"/>
        <v>-3.3929999999999995E-2</v>
      </c>
    </row>
    <row r="347" spans="2:8" x14ac:dyDescent="0.25">
      <c r="B347" s="13" t="s">
        <v>11</v>
      </c>
      <c r="C347" s="5">
        <v>0.4516</v>
      </c>
      <c r="D347" s="6">
        <f t="shared" si="46"/>
        <v>0.39289200000000002</v>
      </c>
      <c r="E347" s="17"/>
      <c r="F347" s="13" t="s">
        <v>13</v>
      </c>
      <c r="G347" s="5">
        <v>3.0000000000000001E-3</v>
      </c>
      <c r="H347" s="6">
        <f t="shared" si="47"/>
        <v>2.6099999999999999E-3</v>
      </c>
    </row>
    <row r="348" spans="2:8" x14ac:dyDescent="0.25">
      <c r="B348" s="4" t="s">
        <v>12</v>
      </c>
      <c r="C348" s="5">
        <v>13</v>
      </c>
      <c r="D348" s="13"/>
      <c r="E348" s="17"/>
      <c r="F348" s="13" t="s">
        <v>35</v>
      </c>
      <c r="G348" s="5">
        <v>3.0000000000000001E-3</v>
      </c>
      <c r="H348" s="6">
        <f t="shared" si="47"/>
        <v>2.6099999999999999E-3</v>
      </c>
    </row>
    <row r="349" spans="2:8" x14ac:dyDescent="0.25">
      <c r="E349" s="17"/>
      <c r="F349" s="4" t="s">
        <v>12</v>
      </c>
      <c r="G349" s="5">
        <v>13</v>
      </c>
      <c r="H349" s="13"/>
    </row>
    <row r="350" spans="2:8" x14ac:dyDescent="0.25">
      <c r="E350" s="17"/>
    </row>
    <row r="351" spans="2:8" x14ac:dyDescent="0.25">
      <c r="B351" s="117" t="s">
        <v>41</v>
      </c>
      <c r="C351" s="118"/>
      <c r="D351" s="119"/>
      <c r="E351" s="17"/>
      <c r="F351" s="117" t="s">
        <v>225</v>
      </c>
      <c r="G351" s="118"/>
      <c r="H351" s="119"/>
    </row>
    <row r="352" spans="2:8" x14ac:dyDescent="0.25">
      <c r="B352" s="2" t="s">
        <v>0</v>
      </c>
      <c r="C352" s="3" t="s">
        <v>1</v>
      </c>
      <c r="D352" s="2" t="s">
        <v>2</v>
      </c>
      <c r="E352" s="14"/>
      <c r="F352" s="2" t="s">
        <v>0</v>
      </c>
      <c r="G352" s="3" t="s">
        <v>1</v>
      </c>
      <c r="H352" s="2" t="s">
        <v>2</v>
      </c>
    </row>
    <row r="353" spans="2:8" x14ac:dyDescent="0.25">
      <c r="B353" s="13" t="s">
        <v>3</v>
      </c>
      <c r="C353" s="5">
        <v>40.47</v>
      </c>
      <c r="D353" s="6">
        <f t="shared" ref="D353:D361" si="48">C353*(100-C$362)/100</f>
        <v>35.2089</v>
      </c>
      <c r="F353" s="5" t="s">
        <v>5</v>
      </c>
      <c r="G353" s="5">
        <v>44.68</v>
      </c>
      <c r="H353" s="6">
        <f>G353*(100-G$363)/100</f>
        <v>38.871600000000001</v>
      </c>
    </row>
    <row r="354" spans="2:8" x14ac:dyDescent="0.25">
      <c r="B354" s="13" t="s">
        <v>4</v>
      </c>
      <c r="C354" s="5">
        <v>2.7269999999999999</v>
      </c>
      <c r="D354" s="6">
        <f t="shared" si="48"/>
        <v>2.37249</v>
      </c>
      <c r="F354" s="5" t="s">
        <v>7</v>
      </c>
      <c r="G354" s="5">
        <v>0.06</v>
      </c>
      <c r="H354" s="6">
        <f t="shared" ref="H354:H362" si="49">G354*(100-G$363)/100</f>
        <v>5.2199999999999996E-2</v>
      </c>
    </row>
    <row r="355" spans="2:8" x14ac:dyDescent="0.25">
      <c r="B355" s="13" t="s">
        <v>5</v>
      </c>
      <c r="C355" s="5">
        <v>41.55</v>
      </c>
      <c r="D355" s="6">
        <f t="shared" si="48"/>
        <v>36.148499999999999</v>
      </c>
      <c r="E355" s="18"/>
      <c r="F355" s="5" t="s">
        <v>4</v>
      </c>
      <c r="G355" s="5">
        <v>1.863</v>
      </c>
      <c r="H355" s="6">
        <f t="shared" si="49"/>
        <v>1.6208099999999999</v>
      </c>
    </row>
    <row r="356" spans="2:8" x14ac:dyDescent="0.25">
      <c r="B356" s="13" t="s">
        <v>6</v>
      </c>
      <c r="C356" s="5">
        <v>2.78</v>
      </c>
      <c r="D356" s="6">
        <f t="shared" si="48"/>
        <v>2.4185999999999996</v>
      </c>
      <c r="E356" s="19"/>
      <c r="F356" s="5" t="s">
        <v>10</v>
      </c>
      <c r="G356" s="5">
        <v>9.6720000000000006</v>
      </c>
      <c r="H356" s="6">
        <f t="shared" si="49"/>
        <v>8.4146400000000003</v>
      </c>
    </row>
    <row r="357" spans="2:8" x14ac:dyDescent="0.25">
      <c r="B357" s="13" t="s">
        <v>7</v>
      </c>
      <c r="C357" s="5">
        <v>6.8779999999999994E-2</v>
      </c>
      <c r="D357" s="6">
        <f t="shared" si="48"/>
        <v>5.9838599999999992E-2</v>
      </c>
      <c r="E357" s="17"/>
      <c r="F357" s="5" t="s">
        <v>9</v>
      </c>
      <c r="G357" s="5">
        <v>0.14699999999999999</v>
      </c>
      <c r="H357" s="6">
        <f t="shared" si="49"/>
        <v>0.12789</v>
      </c>
    </row>
    <row r="358" spans="2:8" x14ac:dyDescent="0.25">
      <c r="B358" s="13" t="s">
        <v>8</v>
      </c>
      <c r="C358" s="5">
        <v>0.46029999999999999</v>
      </c>
      <c r="D358" s="6">
        <f t="shared" si="48"/>
        <v>0.40046099999999996</v>
      </c>
      <c r="E358" s="17"/>
      <c r="F358" s="5" t="s">
        <v>3</v>
      </c>
      <c r="G358" s="5">
        <v>41.091000000000001</v>
      </c>
      <c r="H358" s="6">
        <f t="shared" si="49"/>
        <v>35.749169999999999</v>
      </c>
    </row>
    <row r="359" spans="2:8" x14ac:dyDescent="0.25">
      <c r="B359" s="13" t="s">
        <v>9</v>
      </c>
      <c r="C359" s="5">
        <v>0.19170000000000001</v>
      </c>
      <c r="D359" s="6">
        <f t="shared" si="48"/>
        <v>0.16677900000000001</v>
      </c>
      <c r="E359" s="17"/>
      <c r="F359" s="5" t="s">
        <v>6</v>
      </c>
      <c r="G359" s="5">
        <v>2.5270000000000001</v>
      </c>
      <c r="H359" s="6">
        <f t="shared" si="49"/>
        <v>2.1984900000000001</v>
      </c>
    </row>
    <row r="360" spans="2:8" x14ac:dyDescent="0.25">
      <c r="B360" s="13" t="s">
        <v>10</v>
      </c>
      <c r="C360" s="5">
        <v>11.32</v>
      </c>
      <c r="D360" s="6">
        <f t="shared" si="48"/>
        <v>9.8483999999999998</v>
      </c>
      <c r="E360" s="17"/>
      <c r="F360" s="5" t="s">
        <v>26</v>
      </c>
      <c r="G360" s="5">
        <v>-5.7000000000000002E-2</v>
      </c>
      <c r="H360" s="6">
        <f t="shared" si="49"/>
        <v>-4.9590000000000002E-2</v>
      </c>
    </row>
    <row r="361" spans="2:8" x14ac:dyDescent="0.25">
      <c r="B361" s="13" t="s">
        <v>11</v>
      </c>
      <c r="C361" s="5">
        <v>0.435</v>
      </c>
      <c r="D361" s="6">
        <f t="shared" si="48"/>
        <v>0.37845000000000001</v>
      </c>
      <c r="E361" s="17"/>
      <c r="F361" s="5" t="s">
        <v>13</v>
      </c>
      <c r="G361" s="5">
        <v>1.2E-2</v>
      </c>
      <c r="H361" s="6">
        <f t="shared" si="49"/>
        <v>1.044E-2</v>
      </c>
    </row>
    <row r="362" spans="2:8" x14ac:dyDescent="0.25">
      <c r="B362" s="4" t="s">
        <v>12</v>
      </c>
      <c r="C362" s="5">
        <v>13</v>
      </c>
      <c r="D362" s="13"/>
      <c r="E362" s="17"/>
      <c r="F362" s="5" t="s">
        <v>35</v>
      </c>
      <c r="G362" s="5">
        <v>5.0000000000000001E-3</v>
      </c>
      <c r="H362" s="10">
        <f t="shared" si="49"/>
        <v>4.3499999999999997E-3</v>
      </c>
    </row>
    <row r="363" spans="2:8" x14ac:dyDescent="0.25">
      <c r="E363" s="17"/>
      <c r="F363" s="4" t="s">
        <v>12</v>
      </c>
      <c r="G363" s="5">
        <v>13</v>
      </c>
      <c r="H363" s="13"/>
    </row>
    <row r="364" spans="2:8" x14ac:dyDescent="0.25">
      <c r="E364" s="17"/>
    </row>
    <row r="365" spans="2:8" x14ac:dyDescent="0.25">
      <c r="B365" s="117" t="s">
        <v>42</v>
      </c>
      <c r="C365" s="118"/>
      <c r="D365" s="119"/>
      <c r="E365" s="17"/>
      <c r="F365" s="117" t="s">
        <v>227</v>
      </c>
      <c r="G365" s="118"/>
      <c r="H365" s="119"/>
    </row>
    <row r="366" spans="2:8" x14ac:dyDescent="0.25">
      <c r="B366" s="2" t="s">
        <v>0</v>
      </c>
      <c r="C366" s="3" t="s">
        <v>1</v>
      </c>
      <c r="D366" s="2" t="s">
        <v>2</v>
      </c>
      <c r="E366" s="14"/>
      <c r="F366" s="2" t="s">
        <v>0</v>
      </c>
      <c r="G366" s="3" t="s">
        <v>1</v>
      </c>
      <c r="H366" s="2" t="s">
        <v>2</v>
      </c>
    </row>
    <row r="367" spans="2:8" x14ac:dyDescent="0.25">
      <c r="B367" s="13" t="s">
        <v>3</v>
      </c>
      <c r="C367" s="5">
        <v>40.130000000000003</v>
      </c>
      <c r="D367" s="10">
        <f t="shared" ref="D367:D376" si="50">C367*(100-C$377)/100</f>
        <v>34.913100000000007</v>
      </c>
      <c r="F367" s="13" t="s">
        <v>5</v>
      </c>
      <c r="G367" s="5">
        <v>44.186</v>
      </c>
      <c r="H367" s="10">
        <f>G367*(100-G$377)/100</f>
        <v>38.44182</v>
      </c>
    </row>
    <row r="368" spans="2:8" x14ac:dyDescent="0.25">
      <c r="B368" s="13" t="s">
        <v>4</v>
      </c>
      <c r="C368" s="5">
        <v>3.3620000000000001</v>
      </c>
      <c r="D368" s="10">
        <f t="shared" si="50"/>
        <v>2.9249400000000003</v>
      </c>
      <c r="F368" s="13" t="s">
        <v>7</v>
      </c>
      <c r="G368" s="5">
        <v>4.4999999999999998E-2</v>
      </c>
      <c r="H368" s="10">
        <f t="shared" ref="H368:H376" si="51">G368*(100-G$377)/100</f>
        <v>3.9149999999999997E-2</v>
      </c>
    </row>
    <row r="369" spans="2:8" x14ac:dyDescent="0.25">
      <c r="B369" s="13" t="s">
        <v>5</v>
      </c>
      <c r="C369" s="5">
        <v>40.79</v>
      </c>
      <c r="D369" s="10">
        <f t="shared" si="50"/>
        <v>35.487299999999998</v>
      </c>
      <c r="E369" s="18"/>
      <c r="F369" s="13" t="s">
        <v>4</v>
      </c>
      <c r="G369" s="5">
        <v>2.2709999999999999</v>
      </c>
      <c r="H369" s="10">
        <f t="shared" si="51"/>
        <v>1.97577</v>
      </c>
    </row>
    <row r="370" spans="2:8" x14ac:dyDescent="0.25">
      <c r="B370" s="13" t="s">
        <v>13</v>
      </c>
      <c r="C370" s="5">
        <v>3.424E-2</v>
      </c>
      <c r="D370" s="10">
        <f t="shared" si="50"/>
        <v>2.9788799999999997E-2</v>
      </c>
      <c r="E370" s="19"/>
      <c r="F370" s="13" t="s">
        <v>10</v>
      </c>
      <c r="G370" s="5">
        <v>9.5830000000000002</v>
      </c>
      <c r="H370" s="10">
        <f t="shared" si="51"/>
        <v>8.3372100000000007</v>
      </c>
    </row>
    <row r="371" spans="2:8" x14ac:dyDescent="0.25">
      <c r="B371" s="13" t="s">
        <v>6</v>
      </c>
      <c r="C371" s="5">
        <v>3.23</v>
      </c>
      <c r="D371" s="10">
        <f t="shared" si="50"/>
        <v>2.8100999999999998</v>
      </c>
      <c r="E371" s="20"/>
      <c r="F371" s="13" t="s">
        <v>9</v>
      </c>
      <c r="G371" s="5">
        <v>0.13700000000000001</v>
      </c>
      <c r="H371" s="10">
        <f t="shared" si="51"/>
        <v>0.11919</v>
      </c>
    </row>
    <row r="372" spans="2:8" x14ac:dyDescent="0.25">
      <c r="B372" s="13" t="s">
        <v>7</v>
      </c>
      <c r="C372" s="5">
        <v>7.4099999999999999E-2</v>
      </c>
      <c r="D372" s="10">
        <f t="shared" si="50"/>
        <v>6.4466999999999997E-2</v>
      </c>
      <c r="E372" s="20"/>
      <c r="F372" s="13" t="s">
        <v>3</v>
      </c>
      <c r="G372" s="5">
        <v>40.783000000000001</v>
      </c>
      <c r="H372" s="10">
        <f t="shared" si="51"/>
        <v>35.481210000000004</v>
      </c>
    </row>
    <row r="373" spans="2:8" x14ac:dyDescent="0.25">
      <c r="B373" s="13" t="s">
        <v>8</v>
      </c>
      <c r="C373" s="5">
        <v>0.4637</v>
      </c>
      <c r="D373" s="10">
        <f t="shared" si="50"/>
        <v>0.40341900000000003</v>
      </c>
      <c r="E373" s="20"/>
      <c r="F373" s="13" t="s">
        <v>6</v>
      </c>
      <c r="G373" s="5">
        <v>3.0070000000000001</v>
      </c>
      <c r="H373" s="10">
        <f t="shared" si="51"/>
        <v>2.6160900000000002</v>
      </c>
    </row>
    <row r="374" spans="2:8" x14ac:dyDescent="0.25">
      <c r="B374" s="13" t="s">
        <v>9</v>
      </c>
      <c r="C374" s="5">
        <v>0.14299999999999999</v>
      </c>
      <c r="D374" s="10">
        <f t="shared" si="50"/>
        <v>0.12440999999999999</v>
      </c>
      <c r="E374" s="20"/>
      <c r="F374" s="13" t="s">
        <v>26</v>
      </c>
      <c r="G374" s="5">
        <v>-4.9000000000000002E-2</v>
      </c>
      <c r="H374" s="10">
        <f t="shared" si="51"/>
        <v>-4.2630000000000001E-2</v>
      </c>
    </row>
    <row r="375" spans="2:8" x14ac:dyDescent="0.25">
      <c r="B375" s="13" t="s">
        <v>10</v>
      </c>
      <c r="C375" s="5">
        <v>11.31</v>
      </c>
      <c r="D375" s="10">
        <f t="shared" si="50"/>
        <v>9.8397000000000006</v>
      </c>
      <c r="E375" s="20"/>
      <c r="F375" s="13" t="s">
        <v>13</v>
      </c>
      <c r="G375" s="5">
        <v>3.3000000000000002E-2</v>
      </c>
      <c r="H375" s="10">
        <f t="shared" si="51"/>
        <v>2.8709999999999999E-2</v>
      </c>
    </row>
    <row r="376" spans="2:8" x14ac:dyDescent="0.25">
      <c r="B376" s="13" t="s">
        <v>11</v>
      </c>
      <c r="C376" s="5">
        <v>0.45550000000000002</v>
      </c>
      <c r="D376" s="10">
        <f t="shared" si="50"/>
        <v>0.396285</v>
      </c>
      <c r="E376" s="20"/>
      <c r="F376" s="13" t="s">
        <v>35</v>
      </c>
      <c r="G376" s="5">
        <v>5.0000000000000001E-3</v>
      </c>
      <c r="H376" s="10">
        <f t="shared" si="51"/>
        <v>4.3499999999999997E-3</v>
      </c>
    </row>
    <row r="377" spans="2:8" x14ac:dyDescent="0.25">
      <c r="B377" s="4" t="s">
        <v>12</v>
      </c>
      <c r="C377" s="5">
        <v>13</v>
      </c>
      <c r="D377" s="5"/>
      <c r="E377" s="20"/>
      <c r="F377" s="4" t="s">
        <v>12</v>
      </c>
      <c r="G377" s="5">
        <v>13</v>
      </c>
      <c r="H377" s="5"/>
    </row>
    <row r="378" spans="2:8" x14ac:dyDescent="0.25">
      <c r="E378" s="20"/>
    </row>
    <row r="379" spans="2:8" x14ac:dyDescent="0.25">
      <c r="E379" s="20"/>
    </row>
    <row r="380" spans="2:8" x14ac:dyDescent="0.25">
      <c r="B380" s="117" t="s">
        <v>43</v>
      </c>
      <c r="C380" s="118"/>
      <c r="D380" s="119"/>
      <c r="E380" s="20"/>
      <c r="F380" s="117" t="s">
        <v>229</v>
      </c>
      <c r="G380" s="118"/>
      <c r="H380" s="119"/>
    </row>
    <row r="381" spans="2:8" x14ac:dyDescent="0.25">
      <c r="B381" s="2" t="s">
        <v>0</v>
      </c>
      <c r="C381" s="3" t="s">
        <v>1</v>
      </c>
      <c r="D381" s="2" t="s">
        <v>2</v>
      </c>
      <c r="E381" s="11"/>
      <c r="F381" s="2" t="s">
        <v>0</v>
      </c>
      <c r="G381" s="3" t="s">
        <v>1</v>
      </c>
      <c r="H381" s="2" t="s">
        <v>2</v>
      </c>
    </row>
    <row r="382" spans="2:8" x14ac:dyDescent="0.25">
      <c r="B382" s="13" t="s">
        <v>3</v>
      </c>
      <c r="C382" s="5">
        <v>41.44</v>
      </c>
      <c r="D382" s="6">
        <f t="shared" ref="D382:D390" si="52">C382*(100-C$391)/100</f>
        <v>36.467199999999998</v>
      </c>
      <c r="F382" s="13" t="s">
        <v>5</v>
      </c>
      <c r="G382" s="5">
        <v>44.499000000000002</v>
      </c>
      <c r="H382" s="6">
        <f>G382*(100-G$392)/100</f>
        <v>39.159120000000001</v>
      </c>
    </row>
    <row r="383" spans="2:8" x14ac:dyDescent="0.25">
      <c r="B383" s="13" t="s">
        <v>4</v>
      </c>
      <c r="C383" s="5">
        <v>2.218</v>
      </c>
      <c r="D383" s="6">
        <f t="shared" si="52"/>
        <v>1.95184</v>
      </c>
      <c r="F383" s="13" t="s">
        <v>7</v>
      </c>
      <c r="G383" s="5">
        <v>2.5999999999999999E-2</v>
      </c>
      <c r="H383" s="6">
        <f t="shared" ref="H383:H391" si="53">G383*(100-G$392)/100</f>
        <v>2.2879999999999998E-2</v>
      </c>
    </row>
    <row r="384" spans="2:8" x14ac:dyDescent="0.25">
      <c r="B384" s="13" t="s">
        <v>5</v>
      </c>
      <c r="C384" s="5">
        <v>41.61</v>
      </c>
      <c r="D384" s="6">
        <f t="shared" si="52"/>
        <v>36.616799999999998</v>
      </c>
      <c r="E384" s="18"/>
      <c r="F384" s="13" t="s">
        <v>4</v>
      </c>
      <c r="G384" s="5">
        <v>1.355</v>
      </c>
      <c r="H384" s="6">
        <f t="shared" si="53"/>
        <v>1.1923999999999999</v>
      </c>
    </row>
    <row r="385" spans="2:8" x14ac:dyDescent="0.25">
      <c r="B385" s="13" t="s">
        <v>13</v>
      </c>
      <c r="C385" s="5">
        <v>3.261E-2</v>
      </c>
      <c r="D385" s="6">
        <f t="shared" si="52"/>
        <v>2.8696799999999998E-2</v>
      </c>
      <c r="E385" s="19"/>
      <c r="F385" s="13" t="s">
        <v>10</v>
      </c>
      <c r="G385" s="5">
        <v>9.7460000000000004</v>
      </c>
      <c r="H385" s="6">
        <f t="shared" si="53"/>
        <v>8.5764800000000001</v>
      </c>
    </row>
    <row r="386" spans="2:8" x14ac:dyDescent="0.25">
      <c r="B386" s="13" t="s">
        <v>6</v>
      </c>
      <c r="C386" s="5">
        <v>2.2690000000000001</v>
      </c>
      <c r="D386" s="6">
        <f t="shared" si="52"/>
        <v>1.9967200000000003</v>
      </c>
      <c r="E386" s="17"/>
      <c r="F386" s="13" t="s">
        <v>9</v>
      </c>
      <c r="G386" s="5">
        <v>0.14099999999999999</v>
      </c>
      <c r="H386" s="6">
        <f t="shared" si="53"/>
        <v>0.12408</v>
      </c>
    </row>
    <row r="387" spans="2:8" x14ac:dyDescent="0.25">
      <c r="B387" s="13" t="s">
        <v>8</v>
      </c>
      <c r="C387" s="5">
        <v>0.52329999999999999</v>
      </c>
      <c r="D387" s="6">
        <f t="shared" si="52"/>
        <v>0.46050399999999997</v>
      </c>
      <c r="E387" s="17"/>
      <c r="F387" s="13" t="s">
        <v>3</v>
      </c>
      <c r="G387" s="5">
        <v>42.133000000000003</v>
      </c>
      <c r="H387" s="6">
        <f t="shared" si="53"/>
        <v>37.077040000000004</v>
      </c>
    </row>
    <row r="388" spans="2:8" x14ac:dyDescent="0.25">
      <c r="B388" s="13" t="s">
        <v>9</v>
      </c>
      <c r="C388" s="5">
        <v>0.1454</v>
      </c>
      <c r="D388" s="6">
        <f t="shared" si="52"/>
        <v>0.12795199999999998</v>
      </c>
      <c r="E388" s="17"/>
      <c r="F388" s="13" t="s">
        <v>6</v>
      </c>
      <c r="G388" s="5">
        <v>2.08</v>
      </c>
      <c r="H388" s="6">
        <f t="shared" si="53"/>
        <v>1.8304000000000002</v>
      </c>
    </row>
    <row r="389" spans="2:8" x14ac:dyDescent="0.25">
      <c r="B389" s="13" t="s">
        <v>10</v>
      </c>
      <c r="C389" s="5">
        <v>11.31</v>
      </c>
      <c r="D389" s="6">
        <f t="shared" si="52"/>
        <v>9.9528000000000016</v>
      </c>
      <c r="E389" s="17"/>
      <c r="F389" s="13" t="s">
        <v>26</v>
      </c>
      <c r="G389" s="5">
        <v>-3.4000000000000002E-2</v>
      </c>
      <c r="H389" s="6">
        <f t="shared" si="53"/>
        <v>-2.9919999999999999E-2</v>
      </c>
    </row>
    <row r="390" spans="2:8" x14ac:dyDescent="0.25">
      <c r="B390" s="13" t="s">
        <v>11</v>
      </c>
      <c r="C390" s="5">
        <v>0.44779999999999998</v>
      </c>
      <c r="D390" s="6">
        <f t="shared" si="52"/>
        <v>0.39406399999999997</v>
      </c>
      <c r="E390" s="17"/>
      <c r="F390" s="13" t="s">
        <v>13</v>
      </c>
      <c r="G390" s="5">
        <v>5.1999999999999998E-2</v>
      </c>
      <c r="H390" s="6">
        <f t="shared" si="53"/>
        <v>4.5759999999999995E-2</v>
      </c>
    </row>
    <row r="391" spans="2:8" x14ac:dyDescent="0.25">
      <c r="B391" s="4" t="s">
        <v>12</v>
      </c>
      <c r="C391" s="5">
        <v>12</v>
      </c>
      <c r="D391" s="13"/>
      <c r="E391" s="17"/>
      <c r="F391" s="13" t="s">
        <v>35</v>
      </c>
      <c r="G391" s="5">
        <v>2E-3</v>
      </c>
      <c r="H391" s="10">
        <f t="shared" si="53"/>
        <v>1.7599999999999998E-3</v>
      </c>
    </row>
    <row r="392" spans="2:8" x14ac:dyDescent="0.25">
      <c r="E392" s="17"/>
      <c r="F392" s="4" t="s">
        <v>12</v>
      </c>
      <c r="G392" s="5">
        <v>12</v>
      </c>
      <c r="H392" s="13"/>
    </row>
    <row r="393" spans="2:8" x14ac:dyDescent="0.25">
      <c r="E393" s="17"/>
    </row>
    <row r="394" spans="2:8" x14ac:dyDescent="0.25">
      <c r="B394" s="117" t="s">
        <v>44</v>
      </c>
      <c r="C394" s="118"/>
      <c r="D394" s="119"/>
      <c r="E394" s="17"/>
      <c r="F394" s="117" t="s">
        <v>230</v>
      </c>
      <c r="G394" s="118"/>
      <c r="H394" s="119"/>
    </row>
    <row r="395" spans="2:8" x14ac:dyDescent="0.25">
      <c r="B395" s="2" t="s">
        <v>0</v>
      </c>
      <c r="C395" s="3" t="s">
        <v>1</v>
      </c>
      <c r="D395" s="2" t="s">
        <v>2</v>
      </c>
      <c r="E395" s="14"/>
      <c r="F395" s="2" t="s">
        <v>0</v>
      </c>
      <c r="G395" s="3" t="s">
        <v>1</v>
      </c>
      <c r="H395" s="2" t="s">
        <v>2</v>
      </c>
    </row>
    <row r="396" spans="2:8" x14ac:dyDescent="0.25">
      <c r="B396" s="13" t="s">
        <v>3</v>
      </c>
      <c r="C396" s="5">
        <v>41.96</v>
      </c>
      <c r="D396" s="6">
        <f t="shared" ref="D396:D403" si="54">C396*(100-C$404)/100</f>
        <v>36.505200000000002</v>
      </c>
      <c r="F396" s="13" t="s">
        <v>5</v>
      </c>
      <c r="G396" s="5">
        <v>44.585000000000001</v>
      </c>
      <c r="H396" s="6">
        <f>G396*(100-G$406)/100</f>
        <v>38.78895</v>
      </c>
    </row>
    <row r="397" spans="2:8" x14ac:dyDescent="0.25">
      <c r="B397" s="13" t="s">
        <v>4</v>
      </c>
      <c r="C397" s="5">
        <v>1.764</v>
      </c>
      <c r="D397" s="6">
        <f t="shared" si="54"/>
        <v>1.5346799999999998</v>
      </c>
      <c r="F397" s="13" t="s">
        <v>7</v>
      </c>
      <c r="G397" s="5">
        <v>3.7999999999999999E-2</v>
      </c>
      <c r="H397" s="6">
        <f t="shared" ref="H397:H405" si="55">G397*(100-G$406)/100</f>
        <v>3.3059999999999999E-2</v>
      </c>
    </row>
    <row r="398" spans="2:8" x14ac:dyDescent="0.25">
      <c r="B398" s="13" t="s">
        <v>5</v>
      </c>
      <c r="C398" s="5">
        <v>41.58</v>
      </c>
      <c r="D398" s="6">
        <f t="shared" si="54"/>
        <v>36.174599999999998</v>
      </c>
      <c r="E398" s="18"/>
      <c r="F398" s="13" t="s">
        <v>4</v>
      </c>
      <c r="G398" s="5">
        <v>0.92200000000000004</v>
      </c>
      <c r="H398" s="6">
        <f t="shared" si="55"/>
        <v>0.80213999999999996</v>
      </c>
    </row>
    <row r="399" spans="2:8" x14ac:dyDescent="0.25">
      <c r="B399" s="13" t="s">
        <v>6</v>
      </c>
      <c r="C399" s="5">
        <v>1.8580000000000001</v>
      </c>
      <c r="D399" s="6">
        <f t="shared" si="54"/>
        <v>1.6164600000000002</v>
      </c>
      <c r="E399" s="19"/>
      <c r="F399" s="13" t="s">
        <v>10</v>
      </c>
      <c r="G399" s="5">
        <v>10.038</v>
      </c>
      <c r="H399" s="6">
        <f t="shared" si="55"/>
        <v>8.73306</v>
      </c>
    </row>
    <row r="400" spans="2:8" x14ac:dyDescent="0.25">
      <c r="B400" s="13" t="s">
        <v>8</v>
      </c>
      <c r="C400" s="5">
        <v>0.41110000000000002</v>
      </c>
      <c r="D400" s="6">
        <f t="shared" si="54"/>
        <v>0.357657</v>
      </c>
      <c r="E400" s="17"/>
      <c r="F400" s="13" t="s">
        <v>9</v>
      </c>
      <c r="G400" s="5">
        <v>0.14799999999999999</v>
      </c>
      <c r="H400" s="6">
        <f t="shared" si="55"/>
        <v>0.12875999999999999</v>
      </c>
    </row>
    <row r="401" spans="2:8" x14ac:dyDescent="0.25">
      <c r="B401" s="13" t="s">
        <v>9</v>
      </c>
      <c r="C401" s="5">
        <v>0.17760000000000001</v>
      </c>
      <c r="D401" s="6">
        <f t="shared" si="54"/>
        <v>0.15451200000000001</v>
      </c>
      <c r="E401" s="17"/>
      <c r="F401" s="13" t="s">
        <v>3</v>
      </c>
      <c r="G401" s="5">
        <v>42.517000000000003</v>
      </c>
      <c r="H401" s="6">
        <f t="shared" si="55"/>
        <v>36.989789999999999</v>
      </c>
    </row>
    <row r="402" spans="2:8" x14ac:dyDescent="0.25">
      <c r="B402" s="13" t="s">
        <v>10</v>
      </c>
      <c r="C402" s="5">
        <v>11.78</v>
      </c>
      <c r="D402" s="6">
        <f t="shared" si="54"/>
        <v>10.2486</v>
      </c>
      <c r="E402" s="17"/>
      <c r="F402" s="13" t="s">
        <v>6</v>
      </c>
      <c r="G402" s="5">
        <v>1.788</v>
      </c>
      <c r="H402" s="6">
        <f t="shared" si="55"/>
        <v>1.5555600000000001</v>
      </c>
    </row>
    <row r="403" spans="2:8" x14ac:dyDescent="0.25">
      <c r="B403" s="13" t="s">
        <v>11</v>
      </c>
      <c r="C403" s="5">
        <v>0.4642</v>
      </c>
      <c r="D403" s="6">
        <f t="shared" si="54"/>
        <v>0.40385399999999999</v>
      </c>
      <c r="E403" s="17"/>
      <c r="F403" s="13" t="s">
        <v>26</v>
      </c>
      <c r="G403" s="5">
        <v>-5.5E-2</v>
      </c>
      <c r="H403" s="6">
        <f t="shared" si="55"/>
        <v>-4.7850000000000004E-2</v>
      </c>
    </row>
    <row r="404" spans="2:8" x14ac:dyDescent="0.25">
      <c r="B404" s="4" t="s">
        <v>12</v>
      </c>
      <c r="C404" s="5">
        <v>13</v>
      </c>
      <c r="D404" s="5"/>
      <c r="E404" s="17"/>
      <c r="F404" s="13" t="s">
        <v>13</v>
      </c>
      <c r="G404" s="5">
        <v>1.2999999999999999E-2</v>
      </c>
      <c r="H404" s="6">
        <f t="shared" si="55"/>
        <v>1.1310000000000001E-2</v>
      </c>
    </row>
    <row r="405" spans="2:8" x14ac:dyDescent="0.25">
      <c r="E405" s="17"/>
      <c r="F405" s="13" t="s">
        <v>35</v>
      </c>
      <c r="G405" s="5">
        <v>5.0000000000000001E-3</v>
      </c>
      <c r="H405" s="10">
        <f t="shared" si="55"/>
        <v>4.3499999999999997E-3</v>
      </c>
    </row>
    <row r="406" spans="2:8" x14ac:dyDescent="0.25">
      <c r="E406" s="17"/>
      <c r="F406" s="4" t="s">
        <v>12</v>
      </c>
      <c r="G406" s="5">
        <v>13</v>
      </c>
      <c r="H406" s="5"/>
    </row>
    <row r="407" spans="2:8" x14ac:dyDescent="0.25">
      <c r="E407" s="17"/>
    </row>
    <row r="408" spans="2:8" x14ac:dyDescent="0.25">
      <c r="B408" s="117" t="s">
        <v>45</v>
      </c>
      <c r="C408" s="118"/>
      <c r="D408" s="119"/>
      <c r="E408" s="17"/>
      <c r="F408" s="117" t="s">
        <v>231</v>
      </c>
      <c r="G408" s="118"/>
      <c r="H408" s="119"/>
    </row>
    <row r="409" spans="2:8" x14ac:dyDescent="0.25">
      <c r="B409" s="2" t="s">
        <v>0</v>
      </c>
      <c r="C409" s="3" t="s">
        <v>1</v>
      </c>
      <c r="D409" s="2" t="s">
        <v>2</v>
      </c>
      <c r="E409" s="11"/>
      <c r="F409" s="2" t="s">
        <v>0</v>
      </c>
      <c r="G409" s="3" t="s">
        <v>1</v>
      </c>
      <c r="H409" s="2" t="s">
        <v>2</v>
      </c>
    </row>
    <row r="410" spans="2:8" x14ac:dyDescent="0.25">
      <c r="B410" s="13" t="s">
        <v>3</v>
      </c>
      <c r="C410" s="5">
        <v>42.17</v>
      </c>
      <c r="D410" s="6">
        <f t="shared" ref="D410:D418" si="56">C410*(100-C$419)/100</f>
        <v>36.687899999999999</v>
      </c>
      <c r="F410" s="13" t="s">
        <v>5</v>
      </c>
      <c r="G410" s="5">
        <v>44.645000000000003</v>
      </c>
      <c r="H410" s="6">
        <f>G410*(100-G$420)/100</f>
        <v>38.841149999999999</v>
      </c>
    </row>
    <row r="411" spans="2:8" x14ac:dyDescent="0.25">
      <c r="B411" s="13" t="s">
        <v>4</v>
      </c>
      <c r="C411" s="5">
        <v>2.2549999999999999</v>
      </c>
      <c r="D411" s="6">
        <f t="shared" si="56"/>
        <v>1.9618500000000001</v>
      </c>
      <c r="F411" s="13" t="s">
        <v>7</v>
      </c>
      <c r="G411" s="5">
        <v>3.5000000000000003E-2</v>
      </c>
      <c r="H411" s="6">
        <f t="shared" ref="H411:H419" si="57">G411*(100-G$420)/100</f>
        <v>3.0450000000000005E-2</v>
      </c>
    </row>
    <row r="412" spans="2:8" x14ac:dyDescent="0.25">
      <c r="B412" s="13" t="s">
        <v>5</v>
      </c>
      <c r="C412" s="5">
        <v>41.81</v>
      </c>
      <c r="D412" s="6">
        <f t="shared" si="56"/>
        <v>36.374700000000004</v>
      </c>
      <c r="E412" s="18"/>
      <c r="F412" s="13" t="s">
        <v>4</v>
      </c>
      <c r="G412" s="5">
        <v>1.292</v>
      </c>
      <c r="H412" s="6">
        <f t="shared" si="57"/>
        <v>1.1240399999999999</v>
      </c>
    </row>
    <row r="413" spans="2:8" x14ac:dyDescent="0.25">
      <c r="B413" s="13" t="s">
        <v>13</v>
      </c>
      <c r="C413" s="5">
        <v>5.2769999999999997E-2</v>
      </c>
      <c r="D413" s="6">
        <f t="shared" si="56"/>
        <v>4.5909899999999997E-2</v>
      </c>
      <c r="E413" s="19"/>
      <c r="F413" s="13" t="s">
        <v>10</v>
      </c>
      <c r="G413" s="5">
        <v>9.8490000000000002</v>
      </c>
      <c r="H413" s="6">
        <f t="shared" si="57"/>
        <v>8.5686300000000006</v>
      </c>
    </row>
    <row r="414" spans="2:8" x14ac:dyDescent="0.25">
      <c r="B414" s="13" t="s">
        <v>6</v>
      </c>
      <c r="C414" s="5">
        <v>1.409</v>
      </c>
      <c r="D414" s="6">
        <f t="shared" si="56"/>
        <v>1.22583</v>
      </c>
      <c r="E414" s="17"/>
      <c r="F414" s="13" t="s">
        <v>9</v>
      </c>
      <c r="G414" s="5">
        <v>0.14199999999999999</v>
      </c>
      <c r="H414" s="6">
        <f t="shared" si="57"/>
        <v>0.12354</v>
      </c>
    </row>
    <row r="415" spans="2:8" x14ac:dyDescent="0.25">
      <c r="B415" s="13" t="s">
        <v>8</v>
      </c>
      <c r="C415" s="5">
        <v>0.5272</v>
      </c>
      <c r="D415" s="6">
        <f t="shared" si="56"/>
        <v>0.45866399999999996</v>
      </c>
      <c r="E415" s="17"/>
      <c r="F415" s="13" t="s">
        <v>3</v>
      </c>
      <c r="G415" s="5">
        <v>42.655999999999999</v>
      </c>
      <c r="H415" s="6">
        <f t="shared" si="57"/>
        <v>37.110720000000001</v>
      </c>
    </row>
    <row r="416" spans="2:8" x14ac:dyDescent="0.25">
      <c r="B416" s="13" t="s">
        <v>9</v>
      </c>
      <c r="C416" s="5">
        <v>0.15179999999999999</v>
      </c>
      <c r="D416" s="6">
        <f t="shared" si="56"/>
        <v>0.13206599999999999</v>
      </c>
      <c r="E416" s="17"/>
      <c r="F416" s="13" t="s">
        <v>6</v>
      </c>
      <c r="G416" s="5">
        <v>1.367</v>
      </c>
      <c r="H416" s="6">
        <f t="shared" si="57"/>
        <v>1.18929</v>
      </c>
    </row>
    <row r="417" spans="2:8" x14ac:dyDescent="0.25">
      <c r="B417" s="13" t="s">
        <v>10</v>
      </c>
      <c r="C417" s="5">
        <v>11.16</v>
      </c>
      <c r="D417" s="6">
        <f t="shared" si="56"/>
        <v>9.7091999999999992</v>
      </c>
      <c r="E417" s="17"/>
      <c r="F417" s="13" t="s">
        <v>26</v>
      </c>
      <c r="G417" s="5">
        <v>-4.2999999999999997E-2</v>
      </c>
      <c r="H417" s="6">
        <f t="shared" si="57"/>
        <v>-3.7409999999999999E-2</v>
      </c>
    </row>
    <row r="418" spans="2:8" x14ac:dyDescent="0.25">
      <c r="B418" s="13" t="s">
        <v>11</v>
      </c>
      <c r="C418" s="5">
        <v>0.46010000000000001</v>
      </c>
      <c r="D418" s="6">
        <f t="shared" si="56"/>
        <v>0.400287</v>
      </c>
      <c r="E418" s="17"/>
      <c r="F418" s="13" t="s">
        <v>13</v>
      </c>
      <c r="G418" s="5">
        <v>5.3999999999999999E-2</v>
      </c>
      <c r="H418" s="6">
        <f t="shared" si="57"/>
        <v>4.6979999999999994E-2</v>
      </c>
    </row>
    <row r="419" spans="2:8" x14ac:dyDescent="0.25">
      <c r="B419" s="4" t="s">
        <v>12</v>
      </c>
      <c r="C419" s="5">
        <v>13</v>
      </c>
      <c r="D419" s="13"/>
      <c r="E419" s="17"/>
      <c r="F419" s="13" t="s">
        <v>35</v>
      </c>
      <c r="G419" s="5">
        <v>3.0000000000000001E-3</v>
      </c>
      <c r="H419" s="10">
        <f t="shared" si="57"/>
        <v>2.6099999999999999E-3</v>
      </c>
    </row>
    <row r="420" spans="2:8" x14ac:dyDescent="0.25">
      <c r="E420" s="17"/>
      <c r="F420" s="4" t="s">
        <v>12</v>
      </c>
      <c r="G420" s="5">
        <v>13</v>
      </c>
      <c r="H420" s="13"/>
    </row>
    <row r="421" spans="2:8" x14ac:dyDescent="0.25">
      <c r="E421" s="17"/>
    </row>
    <row r="422" spans="2:8" x14ac:dyDescent="0.25">
      <c r="B422" s="117" t="s">
        <v>46</v>
      </c>
      <c r="C422" s="118"/>
      <c r="D422" s="119"/>
      <c r="E422" s="17"/>
      <c r="F422" s="117" t="s">
        <v>232</v>
      </c>
      <c r="G422" s="118"/>
      <c r="H422" s="119"/>
    </row>
    <row r="423" spans="2:8" x14ac:dyDescent="0.25">
      <c r="B423" s="2" t="s">
        <v>0</v>
      </c>
      <c r="C423" s="3" t="s">
        <v>1</v>
      </c>
      <c r="D423" s="2" t="s">
        <v>2</v>
      </c>
      <c r="E423" s="14"/>
      <c r="F423" s="2" t="s">
        <v>0</v>
      </c>
      <c r="G423" s="3" t="s">
        <v>1</v>
      </c>
      <c r="H423" s="2" t="s">
        <v>2</v>
      </c>
    </row>
    <row r="424" spans="2:8" x14ac:dyDescent="0.25">
      <c r="B424" s="13" t="s">
        <v>3</v>
      </c>
      <c r="C424" s="5">
        <v>42.04</v>
      </c>
      <c r="D424" s="6">
        <f t="shared" ref="D424:D432" si="58">C424*(100-C$433)/100</f>
        <v>37.415599999999998</v>
      </c>
      <c r="F424" s="13" t="s">
        <v>5</v>
      </c>
      <c r="G424" s="5">
        <v>44.655000000000001</v>
      </c>
      <c r="H424" s="6">
        <f>G424*(100-G$434)/100</f>
        <v>39.74295</v>
      </c>
    </row>
    <row r="425" spans="2:8" x14ac:dyDescent="0.25">
      <c r="B425" s="13" t="s">
        <v>4</v>
      </c>
      <c r="C425" s="5">
        <v>1.9039999999999999</v>
      </c>
      <c r="D425" s="6">
        <f t="shared" si="58"/>
        <v>1.6945599999999998</v>
      </c>
      <c r="F425" s="13" t="s">
        <v>7</v>
      </c>
      <c r="G425" s="5">
        <v>1.7999999999999999E-2</v>
      </c>
      <c r="H425" s="6">
        <f t="shared" ref="H425:H433" si="59">G425*(100-G$434)/100</f>
        <v>1.602E-2</v>
      </c>
    </row>
    <row r="426" spans="2:8" x14ac:dyDescent="0.25">
      <c r="B426" s="13" t="s">
        <v>5</v>
      </c>
      <c r="C426" s="5">
        <v>41.82</v>
      </c>
      <c r="D426" s="6">
        <f t="shared" si="58"/>
        <v>37.219799999999999</v>
      </c>
      <c r="E426" s="18"/>
      <c r="F426" s="13" t="s">
        <v>4</v>
      </c>
      <c r="G426" s="5">
        <v>0.95799999999999996</v>
      </c>
      <c r="H426" s="6">
        <f t="shared" si="59"/>
        <v>0.85262000000000004</v>
      </c>
    </row>
    <row r="427" spans="2:8" x14ac:dyDescent="0.25">
      <c r="B427" s="13" t="s">
        <v>6</v>
      </c>
      <c r="C427" s="5">
        <v>1.591</v>
      </c>
      <c r="D427" s="6">
        <f t="shared" si="58"/>
        <v>1.4159899999999999</v>
      </c>
      <c r="E427" s="19"/>
      <c r="F427" s="13" t="s">
        <v>10</v>
      </c>
      <c r="G427" s="5">
        <v>10.018000000000001</v>
      </c>
      <c r="H427" s="6">
        <f t="shared" si="59"/>
        <v>8.9160200000000014</v>
      </c>
    </row>
    <row r="428" spans="2:8" x14ac:dyDescent="0.25">
      <c r="B428" s="13" t="s">
        <v>7</v>
      </c>
      <c r="C428" s="5">
        <v>5.0110000000000002E-2</v>
      </c>
      <c r="D428" s="6">
        <f t="shared" si="58"/>
        <v>4.4597899999999996E-2</v>
      </c>
      <c r="E428" s="17"/>
      <c r="F428" s="13" t="s">
        <v>9</v>
      </c>
      <c r="G428" s="5">
        <v>0.14699999999999999</v>
      </c>
      <c r="H428" s="6">
        <f t="shared" si="59"/>
        <v>0.13082999999999997</v>
      </c>
    </row>
    <row r="429" spans="2:8" x14ac:dyDescent="0.25">
      <c r="B429" s="13" t="s">
        <v>8</v>
      </c>
      <c r="C429" s="5">
        <v>0.48259999999999997</v>
      </c>
      <c r="D429" s="6">
        <f t="shared" si="58"/>
        <v>0.42951400000000001</v>
      </c>
      <c r="E429" s="17"/>
      <c r="F429" s="13" t="s">
        <v>3</v>
      </c>
      <c r="G429" s="5">
        <v>42.75</v>
      </c>
      <c r="H429" s="6">
        <f t="shared" si="59"/>
        <v>38.047499999999999</v>
      </c>
    </row>
    <row r="430" spans="2:8" x14ac:dyDescent="0.25">
      <c r="B430" s="13" t="s">
        <v>9</v>
      </c>
      <c r="C430" s="5">
        <v>0.1724</v>
      </c>
      <c r="D430" s="6">
        <f t="shared" si="58"/>
        <v>0.15343600000000002</v>
      </c>
      <c r="E430" s="17"/>
      <c r="F430" s="13" t="s">
        <v>6</v>
      </c>
      <c r="G430" s="5">
        <v>1.468</v>
      </c>
      <c r="H430" s="6">
        <f t="shared" si="59"/>
        <v>1.3065199999999999</v>
      </c>
    </row>
    <row r="431" spans="2:8" x14ac:dyDescent="0.25">
      <c r="B431" s="13" t="s">
        <v>10</v>
      </c>
      <c r="C431" s="5">
        <v>11.46</v>
      </c>
      <c r="D431" s="6">
        <f t="shared" si="58"/>
        <v>10.199400000000001</v>
      </c>
      <c r="E431" s="17"/>
      <c r="F431" s="13" t="s">
        <v>26</v>
      </c>
      <c r="G431" s="5">
        <v>-2.9000000000000001E-2</v>
      </c>
      <c r="H431" s="6">
        <f t="shared" si="59"/>
        <v>-2.581E-2</v>
      </c>
    </row>
    <row r="432" spans="2:8" x14ac:dyDescent="0.25">
      <c r="B432" s="13" t="s">
        <v>11</v>
      </c>
      <c r="C432" s="5">
        <v>0.47699999999999998</v>
      </c>
      <c r="D432" s="6">
        <f t="shared" si="58"/>
        <v>0.42452999999999996</v>
      </c>
      <c r="E432" s="17"/>
      <c r="F432" s="13" t="s">
        <v>13</v>
      </c>
      <c r="G432" s="5">
        <v>1.2E-2</v>
      </c>
      <c r="H432" s="6">
        <f t="shared" si="59"/>
        <v>1.068E-2</v>
      </c>
    </row>
    <row r="433" spans="2:8" x14ac:dyDescent="0.25">
      <c r="B433" s="4" t="s">
        <v>12</v>
      </c>
      <c r="C433" s="5">
        <v>11</v>
      </c>
      <c r="D433" s="13"/>
      <c r="E433" s="17"/>
      <c r="F433" s="13" t="s">
        <v>35</v>
      </c>
      <c r="G433" s="5">
        <v>3.0000000000000001E-3</v>
      </c>
      <c r="H433" s="10">
        <f t="shared" si="59"/>
        <v>2.6700000000000001E-3</v>
      </c>
    </row>
    <row r="434" spans="2:8" x14ac:dyDescent="0.25">
      <c r="E434" s="17"/>
      <c r="F434" s="4" t="s">
        <v>12</v>
      </c>
      <c r="G434" s="5">
        <v>11</v>
      </c>
      <c r="H434" s="13"/>
    </row>
    <row r="435" spans="2:8" x14ac:dyDescent="0.25">
      <c r="E435" s="17"/>
    </row>
    <row r="436" spans="2:8" x14ac:dyDescent="0.25">
      <c r="B436" s="117" t="s">
        <v>56</v>
      </c>
      <c r="C436" s="118"/>
      <c r="D436" s="119"/>
      <c r="E436" s="17"/>
      <c r="F436" s="117" t="s">
        <v>289</v>
      </c>
      <c r="G436" s="118"/>
      <c r="H436" s="119"/>
    </row>
    <row r="437" spans="2:8" x14ac:dyDescent="0.25">
      <c r="B437" s="2" t="s">
        <v>0</v>
      </c>
      <c r="C437" s="3" t="s">
        <v>1</v>
      </c>
      <c r="D437" s="2" t="s">
        <v>2</v>
      </c>
      <c r="E437" s="14"/>
      <c r="F437" s="2" t="s">
        <v>0</v>
      </c>
      <c r="G437" s="3" t="s">
        <v>1</v>
      </c>
      <c r="H437" s="2" t="s">
        <v>2</v>
      </c>
    </row>
    <row r="438" spans="2:8" x14ac:dyDescent="0.25">
      <c r="B438" s="13" t="s">
        <v>26</v>
      </c>
      <c r="C438" s="5">
        <v>0.19570000000000001</v>
      </c>
      <c r="D438" s="10">
        <f t="shared" ref="D438:D447" si="60">C438*(100-C$448)/100</f>
        <v>0.17221600000000004</v>
      </c>
      <c r="F438" s="13" t="s">
        <v>5</v>
      </c>
      <c r="G438" s="13">
        <v>45.185000000000002</v>
      </c>
      <c r="H438" s="10">
        <f>G438*(100-G$448)/100</f>
        <v>39.762799999999999</v>
      </c>
    </row>
    <row r="439" spans="2:8" x14ac:dyDescent="0.25">
      <c r="B439" s="13" t="s">
        <v>3</v>
      </c>
      <c r="C439" s="5">
        <v>40.340000000000003</v>
      </c>
      <c r="D439" s="10">
        <f t="shared" si="60"/>
        <v>35.499200000000002</v>
      </c>
      <c r="F439" s="13" t="s">
        <v>7</v>
      </c>
      <c r="G439" s="13">
        <v>2.4E-2</v>
      </c>
      <c r="H439" s="10">
        <f t="shared" ref="H439:H447" si="61">G439*(100-G$448)/100</f>
        <v>2.112E-2</v>
      </c>
    </row>
    <row r="440" spans="2:8" x14ac:dyDescent="0.25">
      <c r="B440" s="13" t="s">
        <v>4</v>
      </c>
      <c r="C440" s="5">
        <v>2.4980000000000002</v>
      </c>
      <c r="D440" s="10">
        <f t="shared" si="60"/>
        <v>2.1982400000000002</v>
      </c>
      <c r="E440" s="18"/>
      <c r="F440" s="13" t="s">
        <v>4</v>
      </c>
      <c r="G440" s="13">
        <v>1.6080000000000001</v>
      </c>
      <c r="H440" s="10">
        <f t="shared" si="61"/>
        <v>1.4150400000000003</v>
      </c>
    </row>
    <row r="441" spans="2:8" x14ac:dyDescent="0.25">
      <c r="B441" s="13" t="s">
        <v>5</v>
      </c>
      <c r="C441" s="5">
        <v>42.12</v>
      </c>
      <c r="D441" s="10">
        <f t="shared" si="60"/>
        <v>37.065599999999996</v>
      </c>
      <c r="E441" s="19"/>
      <c r="F441" s="13" t="s">
        <v>10</v>
      </c>
      <c r="G441" s="13">
        <v>9.6509999999999998</v>
      </c>
      <c r="H441" s="10">
        <f t="shared" si="61"/>
        <v>8.4928799999999995</v>
      </c>
    </row>
    <row r="442" spans="2:8" x14ac:dyDescent="0.25">
      <c r="B442" s="13" t="s">
        <v>13</v>
      </c>
      <c r="C442" s="5">
        <v>3.9359999999999999E-2</v>
      </c>
      <c r="D442" s="10">
        <f t="shared" si="60"/>
        <v>3.4636800000000002E-2</v>
      </c>
      <c r="E442" s="20"/>
      <c r="F442" s="13" t="s">
        <v>9</v>
      </c>
      <c r="G442" s="13">
        <v>0.14199999999999999</v>
      </c>
      <c r="H442" s="10">
        <f t="shared" si="61"/>
        <v>0.12495999999999999</v>
      </c>
    </row>
    <row r="443" spans="2:8" x14ac:dyDescent="0.25">
      <c r="B443" s="13" t="s">
        <v>6</v>
      </c>
      <c r="C443" s="5">
        <v>2.7240000000000002</v>
      </c>
      <c r="D443" s="10">
        <f t="shared" si="60"/>
        <v>2.3971200000000001</v>
      </c>
      <c r="E443" s="20"/>
      <c r="F443" s="13" t="s">
        <v>3</v>
      </c>
      <c r="G443" s="13">
        <v>40.786000000000001</v>
      </c>
      <c r="H443" s="10">
        <f t="shared" si="61"/>
        <v>35.891680000000001</v>
      </c>
    </row>
    <row r="444" spans="2:8" x14ac:dyDescent="0.25">
      <c r="B444" s="13" t="s">
        <v>8</v>
      </c>
      <c r="C444" s="5">
        <v>0.48089999999999999</v>
      </c>
      <c r="D444" s="10">
        <f t="shared" si="60"/>
        <v>0.42319200000000001</v>
      </c>
      <c r="E444" s="20"/>
      <c r="F444" s="13" t="s">
        <v>6</v>
      </c>
      <c r="G444" s="13">
        <v>2.536</v>
      </c>
      <c r="H444" s="10">
        <f t="shared" si="61"/>
        <v>2.2316799999999999</v>
      </c>
    </row>
    <row r="445" spans="2:8" x14ac:dyDescent="0.25">
      <c r="B445" s="13" t="s">
        <v>9</v>
      </c>
      <c r="C445" s="5">
        <v>0.1404</v>
      </c>
      <c r="D445" s="10">
        <f t="shared" si="60"/>
        <v>0.123552</v>
      </c>
      <c r="E445" s="20"/>
      <c r="F445" s="13" t="s">
        <v>26</v>
      </c>
      <c r="G445" s="13">
        <v>2.5000000000000001E-2</v>
      </c>
      <c r="H445" s="10">
        <f t="shared" si="61"/>
        <v>2.2000000000000002E-2</v>
      </c>
    </row>
    <row r="446" spans="2:8" x14ac:dyDescent="0.25">
      <c r="B446" s="13" t="s">
        <v>10</v>
      </c>
      <c r="C446" s="5">
        <v>11.03</v>
      </c>
      <c r="D446" s="10">
        <f t="shared" si="60"/>
        <v>9.7064000000000004</v>
      </c>
      <c r="E446" s="20"/>
      <c r="F446" s="13" t="s">
        <v>13</v>
      </c>
      <c r="G446" s="13">
        <v>3.9E-2</v>
      </c>
      <c r="H446" s="10">
        <f t="shared" si="61"/>
        <v>3.4319999999999996E-2</v>
      </c>
    </row>
    <row r="447" spans="2:8" x14ac:dyDescent="0.25">
      <c r="B447" s="13" t="s">
        <v>11</v>
      </c>
      <c r="C447" s="5">
        <v>0.436</v>
      </c>
      <c r="D447" s="10">
        <f t="shared" si="60"/>
        <v>0.38368000000000002</v>
      </c>
      <c r="E447" s="20"/>
      <c r="F447" s="13" t="s">
        <v>35</v>
      </c>
      <c r="G447" s="13">
        <v>4.0000000000000001E-3</v>
      </c>
      <c r="H447" s="10">
        <f t="shared" si="61"/>
        <v>3.5199999999999997E-3</v>
      </c>
    </row>
    <row r="448" spans="2:8" x14ac:dyDescent="0.25">
      <c r="B448" s="4" t="s">
        <v>12</v>
      </c>
      <c r="C448" s="5">
        <v>12</v>
      </c>
      <c r="D448" s="5"/>
      <c r="E448" s="20"/>
      <c r="F448" s="4" t="s">
        <v>12</v>
      </c>
      <c r="G448" s="5">
        <v>12</v>
      </c>
      <c r="H448" s="5"/>
    </row>
    <row r="449" spans="2:8" x14ac:dyDescent="0.25">
      <c r="E449" s="20"/>
    </row>
    <row r="450" spans="2:8" x14ac:dyDescent="0.25">
      <c r="E450" s="20"/>
    </row>
    <row r="451" spans="2:8" x14ac:dyDescent="0.25">
      <c r="B451" s="117" t="s">
        <v>57</v>
      </c>
      <c r="C451" s="118"/>
      <c r="D451" s="119"/>
      <c r="E451" s="20"/>
      <c r="F451" s="117" t="s">
        <v>226</v>
      </c>
      <c r="G451" s="118"/>
      <c r="H451" s="119"/>
    </row>
    <row r="452" spans="2:8" x14ac:dyDescent="0.25">
      <c r="B452" s="2" t="s">
        <v>0</v>
      </c>
      <c r="C452" s="3" t="s">
        <v>1</v>
      </c>
      <c r="D452" s="2" t="s">
        <v>2</v>
      </c>
      <c r="E452" s="11"/>
      <c r="F452" s="2" t="s">
        <v>0</v>
      </c>
      <c r="G452" s="3" t="s">
        <v>1</v>
      </c>
      <c r="H452" s="2" t="s">
        <v>2</v>
      </c>
    </row>
    <row r="453" spans="2:8" x14ac:dyDescent="0.25">
      <c r="B453" s="13" t="s">
        <v>26</v>
      </c>
      <c r="C453" s="5">
        <v>0.115</v>
      </c>
      <c r="D453" s="6">
        <f t="shared" ref="D453:D463" si="62">C453*(100-C$464)/100</f>
        <v>0.10120000000000001</v>
      </c>
      <c r="F453" s="13" t="s">
        <v>5</v>
      </c>
      <c r="G453" s="5">
        <v>45.125999999999998</v>
      </c>
      <c r="H453" s="6">
        <f>G453*(100-G$463)/100</f>
        <v>39.710879999999996</v>
      </c>
    </row>
    <row r="454" spans="2:8" x14ac:dyDescent="0.25">
      <c r="B454" s="13" t="s">
        <v>3</v>
      </c>
      <c r="C454" s="5">
        <v>39.31</v>
      </c>
      <c r="D454" s="6">
        <f t="shared" si="62"/>
        <v>34.592800000000004</v>
      </c>
      <c r="F454" s="13" t="s">
        <v>7</v>
      </c>
      <c r="G454" s="5">
        <v>7.5999999999999998E-2</v>
      </c>
      <c r="H454" s="6">
        <f t="shared" ref="H454:H462" si="63">G454*(100-G$463)/100</f>
        <v>6.6879999999999995E-2</v>
      </c>
    </row>
    <row r="455" spans="2:8" x14ac:dyDescent="0.25">
      <c r="B455" s="13" t="s">
        <v>4</v>
      </c>
      <c r="C455" s="5">
        <v>2.9950000000000001</v>
      </c>
      <c r="D455" s="6">
        <f t="shared" si="62"/>
        <v>2.6356000000000002</v>
      </c>
      <c r="E455" s="18"/>
      <c r="F455" s="13" t="s">
        <v>4</v>
      </c>
      <c r="G455" s="5">
        <v>2.0859999999999999</v>
      </c>
      <c r="H455" s="6">
        <f t="shared" si="63"/>
        <v>1.8356799999999998</v>
      </c>
    </row>
    <row r="456" spans="2:8" x14ac:dyDescent="0.25">
      <c r="B456" s="13" t="s">
        <v>5</v>
      </c>
      <c r="C456" s="5">
        <v>42.07</v>
      </c>
      <c r="D456" s="6">
        <f t="shared" si="62"/>
        <v>37.021599999999999</v>
      </c>
      <c r="E456" s="19"/>
      <c r="F456" s="13" t="s">
        <v>10</v>
      </c>
      <c r="G456" s="5">
        <v>9.5820000000000007</v>
      </c>
      <c r="H456" s="6">
        <f t="shared" si="63"/>
        <v>8.4321600000000014</v>
      </c>
    </row>
    <row r="457" spans="2:8" x14ac:dyDescent="0.25">
      <c r="B457" s="13" t="s">
        <v>13</v>
      </c>
      <c r="C457" s="5">
        <v>0.105</v>
      </c>
      <c r="D457" s="6">
        <f t="shared" si="62"/>
        <v>9.2399999999999996E-2</v>
      </c>
      <c r="E457" s="17"/>
      <c r="F457" s="13" t="s">
        <v>9</v>
      </c>
      <c r="G457" s="5">
        <v>0.14000000000000001</v>
      </c>
      <c r="H457" s="6">
        <f t="shared" si="63"/>
        <v>0.1232</v>
      </c>
    </row>
    <row r="458" spans="2:8" x14ac:dyDescent="0.25">
      <c r="B458" s="13" t="s">
        <v>6</v>
      </c>
      <c r="C458" s="5">
        <v>3.081</v>
      </c>
      <c r="D458" s="6">
        <f t="shared" si="62"/>
        <v>2.7112799999999999</v>
      </c>
      <c r="E458" s="17"/>
      <c r="F458" s="13" t="s">
        <v>3</v>
      </c>
      <c r="G458" s="5">
        <v>39.82</v>
      </c>
      <c r="H458" s="6">
        <f t="shared" si="63"/>
        <v>35.041599999999995</v>
      </c>
    </row>
    <row r="459" spans="2:8" x14ac:dyDescent="0.25">
      <c r="B459" s="13" t="s">
        <v>7</v>
      </c>
      <c r="C459" s="5">
        <v>9.69E-2</v>
      </c>
      <c r="D459" s="6">
        <f t="shared" si="62"/>
        <v>8.5272000000000001E-2</v>
      </c>
      <c r="E459" s="17"/>
      <c r="F459" s="13" t="s">
        <v>6</v>
      </c>
      <c r="G459" s="5">
        <v>3.0409999999999999</v>
      </c>
      <c r="H459" s="6">
        <f t="shared" si="63"/>
        <v>2.6760800000000002</v>
      </c>
    </row>
    <row r="460" spans="2:8" x14ac:dyDescent="0.25">
      <c r="B460" s="13" t="s">
        <v>8</v>
      </c>
      <c r="C460" s="5">
        <v>0.49980000000000002</v>
      </c>
      <c r="D460" s="6">
        <f t="shared" si="62"/>
        <v>0.43982399999999999</v>
      </c>
      <c r="E460" s="17"/>
      <c r="F460" s="13" t="s">
        <v>26</v>
      </c>
      <c r="G460" s="5">
        <v>-5.0000000000000001E-3</v>
      </c>
      <c r="H460" s="10">
        <f t="shared" si="63"/>
        <v>-4.4000000000000003E-3</v>
      </c>
    </row>
    <row r="461" spans="2:8" x14ac:dyDescent="0.25">
      <c r="B461" s="13" t="s">
        <v>9</v>
      </c>
      <c r="C461" s="5">
        <v>0.1217</v>
      </c>
      <c r="D461" s="6">
        <f t="shared" si="62"/>
        <v>0.107096</v>
      </c>
      <c r="E461" s="17"/>
      <c r="F461" s="13" t="s">
        <v>13</v>
      </c>
      <c r="G461" s="5">
        <v>0.128</v>
      </c>
      <c r="H461" s="6">
        <f t="shared" si="63"/>
        <v>0.11263999999999999</v>
      </c>
    </row>
    <row r="462" spans="2:8" x14ac:dyDescent="0.25">
      <c r="B462" s="13" t="s">
        <v>10</v>
      </c>
      <c r="C462" s="5">
        <v>11.18</v>
      </c>
      <c r="D462" s="6">
        <f t="shared" si="62"/>
        <v>9.8384</v>
      </c>
      <c r="E462" s="17"/>
      <c r="F462" s="13" t="s">
        <v>35</v>
      </c>
      <c r="G462" s="5">
        <v>7.0000000000000001E-3</v>
      </c>
      <c r="H462" s="6">
        <f t="shared" si="63"/>
        <v>6.1599999999999997E-3</v>
      </c>
    </row>
    <row r="463" spans="2:8" x14ac:dyDescent="0.25">
      <c r="B463" s="13" t="s">
        <v>11</v>
      </c>
      <c r="C463" s="5">
        <v>0.42409999999999998</v>
      </c>
      <c r="D463" s="6">
        <f t="shared" si="62"/>
        <v>0.37320799999999998</v>
      </c>
      <c r="E463" s="17"/>
      <c r="F463" s="4" t="s">
        <v>12</v>
      </c>
      <c r="G463" s="5">
        <v>12</v>
      </c>
      <c r="H463" s="13"/>
    </row>
    <row r="464" spans="2:8" x14ac:dyDescent="0.25">
      <c r="B464" s="4" t="s">
        <v>12</v>
      </c>
      <c r="C464" s="5">
        <v>12</v>
      </c>
      <c r="D464" s="13"/>
      <c r="E464" s="17"/>
    </row>
    <row r="465" spans="2:8" x14ac:dyDescent="0.25">
      <c r="E465" s="17"/>
    </row>
    <row r="466" spans="2:8" x14ac:dyDescent="0.25">
      <c r="E466" s="17"/>
    </row>
    <row r="467" spans="2:8" x14ac:dyDescent="0.25">
      <c r="B467" s="117" t="s">
        <v>58</v>
      </c>
      <c r="C467" s="118"/>
      <c r="D467" s="119"/>
      <c r="E467" s="17"/>
      <c r="F467" s="120" t="s">
        <v>177</v>
      </c>
      <c r="G467" s="120"/>
      <c r="H467" s="120"/>
    </row>
    <row r="468" spans="2:8" x14ac:dyDescent="0.25">
      <c r="B468" s="2" t="s">
        <v>0</v>
      </c>
      <c r="C468" s="3" t="s">
        <v>1</v>
      </c>
      <c r="D468" s="2" t="s">
        <v>2</v>
      </c>
      <c r="E468" s="14"/>
      <c r="F468" s="2" t="s">
        <v>0</v>
      </c>
      <c r="G468" s="3" t="s">
        <v>1</v>
      </c>
      <c r="H468" s="2" t="s">
        <v>2</v>
      </c>
    </row>
    <row r="469" spans="2:8" x14ac:dyDescent="0.25">
      <c r="B469" s="13" t="s">
        <v>3</v>
      </c>
      <c r="C469" s="5">
        <v>42.94</v>
      </c>
      <c r="D469" s="10">
        <f t="shared" ref="D469:D476" si="64">C469*(100-C$477)/100</f>
        <v>37.357799999999997</v>
      </c>
      <c r="F469" s="4" t="s">
        <v>5</v>
      </c>
      <c r="G469" s="5">
        <v>43.97</v>
      </c>
      <c r="H469" s="6">
        <f t="shared" ref="H469:H478" si="65">G469*(100-G$479)/100</f>
        <v>38.253900000000002</v>
      </c>
    </row>
    <row r="470" spans="2:8" x14ac:dyDescent="0.25">
      <c r="B470" s="13" t="s">
        <v>4</v>
      </c>
      <c r="C470" s="5">
        <v>1.762</v>
      </c>
      <c r="D470" s="10">
        <f t="shared" si="64"/>
        <v>1.5329400000000002</v>
      </c>
      <c r="F470" s="4" t="s">
        <v>7</v>
      </c>
      <c r="G470" s="5">
        <v>2.5000000000000001E-2</v>
      </c>
      <c r="H470" s="6">
        <f t="shared" si="65"/>
        <v>2.1750000000000002E-2</v>
      </c>
    </row>
    <row r="471" spans="2:8" x14ac:dyDescent="0.25">
      <c r="B471" s="13" t="s">
        <v>5</v>
      </c>
      <c r="C471" s="5">
        <v>40.869999999999997</v>
      </c>
      <c r="D471" s="10">
        <f t="shared" si="64"/>
        <v>35.556899999999999</v>
      </c>
      <c r="E471" s="18"/>
      <c r="F471" s="4" t="s">
        <v>4</v>
      </c>
      <c r="G471" s="5">
        <v>0.84299999999999997</v>
      </c>
      <c r="H471" s="6">
        <f t="shared" si="65"/>
        <v>0.7334099999999999</v>
      </c>
    </row>
    <row r="472" spans="2:8" x14ac:dyDescent="0.25">
      <c r="B472" s="13" t="s">
        <v>6</v>
      </c>
      <c r="C472" s="5">
        <v>1.2849999999999999</v>
      </c>
      <c r="D472" s="10">
        <f t="shared" si="64"/>
        <v>1.1179499999999998</v>
      </c>
      <c r="E472" s="19"/>
      <c r="F472" s="4" t="s">
        <v>10</v>
      </c>
      <c r="G472" s="5">
        <v>10.117000000000001</v>
      </c>
      <c r="H472" s="6">
        <f t="shared" si="65"/>
        <v>8.8017900000000004</v>
      </c>
    </row>
    <row r="473" spans="2:8" x14ac:dyDescent="0.25">
      <c r="B473" s="13" t="s">
        <v>8</v>
      </c>
      <c r="C473" s="5">
        <v>0.53569999999999995</v>
      </c>
      <c r="D473" s="10">
        <f t="shared" si="64"/>
        <v>0.466059</v>
      </c>
      <c r="E473" s="20"/>
      <c r="F473" s="4" t="s">
        <v>9</v>
      </c>
      <c r="G473" s="5">
        <v>0.14199999999999999</v>
      </c>
      <c r="H473" s="6">
        <f t="shared" si="65"/>
        <v>0.12354</v>
      </c>
    </row>
    <row r="474" spans="2:8" x14ac:dyDescent="0.25">
      <c r="B474" s="13" t="s">
        <v>9</v>
      </c>
      <c r="C474" s="5">
        <v>0.16900000000000001</v>
      </c>
      <c r="D474" s="10">
        <f t="shared" si="64"/>
        <v>0.14703000000000002</v>
      </c>
      <c r="E474" s="20"/>
      <c r="F474" s="4" t="s">
        <v>3</v>
      </c>
      <c r="G474" s="5">
        <v>43.71</v>
      </c>
      <c r="H474" s="6">
        <f t="shared" si="65"/>
        <v>38.027700000000003</v>
      </c>
    </row>
    <row r="475" spans="2:8" x14ac:dyDescent="0.25">
      <c r="B475" s="13" t="s">
        <v>10</v>
      </c>
      <c r="C475" s="5">
        <v>11.95</v>
      </c>
      <c r="D475" s="10">
        <f t="shared" si="64"/>
        <v>10.396499999999998</v>
      </c>
      <c r="E475" s="20"/>
      <c r="F475" s="4" t="s">
        <v>6</v>
      </c>
      <c r="G475" s="5">
        <v>1.246</v>
      </c>
      <c r="H475" s="6">
        <f t="shared" si="65"/>
        <v>1.08402</v>
      </c>
    </row>
    <row r="476" spans="2:8" x14ac:dyDescent="0.25">
      <c r="B476" s="13" t="s">
        <v>11</v>
      </c>
      <c r="C476" s="5">
        <v>0.49259999999999998</v>
      </c>
      <c r="D476" s="10">
        <f t="shared" si="64"/>
        <v>0.428562</v>
      </c>
      <c r="E476" s="20"/>
      <c r="F476" s="7" t="s">
        <v>26</v>
      </c>
      <c r="G476" s="5">
        <v>-6.3E-2</v>
      </c>
      <c r="H476" s="6">
        <f t="shared" si="65"/>
        <v>-5.4809999999999998E-2</v>
      </c>
    </row>
    <row r="477" spans="2:8" x14ac:dyDescent="0.25">
      <c r="B477" s="4" t="s">
        <v>12</v>
      </c>
      <c r="C477" s="5">
        <v>13</v>
      </c>
      <c r="D477" s="5"/>
      <c r="E477" s="20"/>
      <c r="F477" s="4" t="s">
        <v>13</v>
      </c>
      <c r="G477" s="5">
        <v>6.0000000000000001E-3</v>
      </c>
      <c r="H477" s="6">
        <f t="shared" si="65"/>
        <v>5.2199999999999998E-3</v>
      </c>
    </row>
    <row r="478" spans="2:8" x14ac:dyDescent="0.25">
      <c r="E478" s="20"/>
      <c r="F478" s="4" t="s">
        <v>35</v>
      </c>
      <c r="G478" s="5">
        <v>3.0000000000000001E-3</v>
      </c>
      <c r="H478" s="10">
        <f t="shared" si="65"/>
        <v>2.6099999999999999E-3</v>
      </c>
    </row>
    <row r="479" spans="2:8" x14ac:dyDescent="0.25">
      <c r="E479" s="20"/>
      <c r="F479" s="4" t="s">
        <v>12</v>
      </c>
      <c r="G479" s="5">
        <v>13</v>
      </c>
      <c r="H479" s="5"/>
    </row>
    <row r="480" spans="2:8" x14ac:dyDescent="0.25">
      <c r="E480" s="20"/>
    </row>
    <row r="481" spans="2:8" x14ac:dyDescent="0.25">
      <c r="B481" s="117" t="s">
        <v>60</v>
      </c>
      <c r="C481" s="118"/>
      <c r="D481" s="119"/>
      <c r="E481" s="20"/>
      <c r="F481" s="120" t="s">
        <v>176</v>
      </c>
      <c r="G481" s="120"/>
      <c r="H481" s="120"/>
    </row>
    <row r="482" spans="2:8" x14ac:dyDescent="0.25">
      <c r="B482" s="2" t="s">
        <v>0</v>
      </c>
      <c r="C482" s="3" t="s">
        <v>1</v>
      </c>
      <c r="D482" s="2" t="s">
        <v>2</v>
      </c>
      <c r="E482" s="11"/>
      <c r="F482" s="2" t="s">
        <v>0</v>
      </c>
      <c r="G482" s="3" t="s">
        <v>1</v>
      </c>
      <c r="H482" s="2" t="s">
        <v>2</v>
      </c>
    </row>
    <row r="483" spans="2:8" x14ac:dyDescent="0.25">
      <c r="B483" s="13" t="s">
        <v>3</v>
      </c>
      <c r="C483" s="5">
        <v>41.2</v>
      </c>
      <c r="D483" s="6">
        <f t="shared" ref="D483:D492" si="66">C483*(100-C$493)/100</f>
        <v>35.844000000000001</v>
      </c>
      <c r="F483" s="4" t="s">
        <v>5</v>
      </c>
      <c r="G483" s="5">
        <v>45.527999999999999</v>
      </c>
      <c r="H483" s="6">
        <f>G483*(100-G$493)/100</f>
        <v>39.609359999999995</v>
      </c>
    </row>
    <row r="484" spans="2:8" x14ac:dyDescent="0.25">
      <c r="B484" s="13" t="s">
        <v>4</v>
      </c>
      <c r="C484" s="5">
        <v>2.2829999999999999</v>
      </c>
      <c r="D484" s="6">
        <f t="shared" si="66"/>
        <v>1.9862099999999998</v>
      </c>
      <c r="F484" s="4" t="s">
        <v>7</v>
      </c>
      <c r="G484" s="5">
        <v>2.5999999999999999E-2</v>
      </c>
      <c r="H484" s="6">
        <f t="shared" ref="H484:H492" si="67">G484*(100-G$493)/100</f>
        <v>2.2620000000000001E-2</v>
      </c>
    </row>
    <row r="485" spans="2:8" x14ac:dyDescent="0.25">
      <c r="B485" s="13" t="s">
        <v>5</v>
      </c>
      <c r="C485" s="5">
        <v>42.35</v>
      </c>
      <c r="D485" s="6">
        <f t="shared" si="66"/>
        <v>36.844500000000004</v>
      </c>
      <c r="E485" s="18"/>
      <c r="F485" s="4" t="s">
        <v>4</v>
      </c>
      <c r="G485" s="5">
        <v>1.3120000000000001</v>
      </c>
      <c r="H485" s="6">
        <f t="shared" si="67"/>
        <v>1.14144</v>
      </c>
    </row>
    <row r="486" spans="2:8" x14ac:dyDescent="0.25">
      <c r="B486" s="13" t="s">
        <v>13</v>
      </c>
      <c r="C486" s="5">
        <v>3.918E-2</v>
      </c>
      <c r="D486" s="6">
        <f t="shared" si="66"/>
        <v>3.4086599999999995E-2</v>
      </c>
      <c r="E486" s="19"/>
      <c r="F486" s="4" t="s">
        <v>10</v>
      </c>
      <c r="G486" s="5">
        <v>9.4260000000000002</v>
      </c>
      <c r="H486" s="6">
        <f t="shared" si="67"/>
        <v>8.2006200000000007</v>
      </c>
    </row>
    <row r="487" spans="2:8" x14ac:dyDescent="0.25">
      <c r="B487" s="13" t="s">
        <v>6</v>
      </c>
      <c r="C487" s="5">
        <v>1.8140000000000001</v>
      </c>
      <c r="D487" s="6">
        <f t="shared" si="66"/>
        <v>1.5781800000000001</v>
      </c>
      <c r="E487" s="17"/>
      <c r="F487" s="4" t="s">
        <v>9</v>
      </c>
      <c r="G487" s="5">
        <v>0.13900000000000001</v>
      </c>
      <c r="H487" s="6">
        <f t="shared" si="67"/>
        <v>0.12093000000000002</v>
      </c>
    </row>
    <row r="488" spans="2:8" x14ac:dyDescent="0.25">
      <c r="B488" s="13" t="s">
        <v>8</v>
      </c>
      <c r="C488" s="5">
        <v>0.48809999999999998</v>
      </c>
      <c r="D488" s="6">
        <f t="shared" si="66"/>
        <v>0.424647</v>
      </c>
      <c r="E488" s="17"/>
      <c r="F488" s="4" t="s">
        <v>3</v>
      </c>
      <c r="G488" s="5">
        <v>41.811999999999998</v>
      </c>
      <c r="H488" s="6">
        <f t="shared" si="67"/>
        <v>36.376439999999995</v>
      </c>
    </row>
    <row r="489" spans="2:8" x14ac:dyDescent="0.25">
      <c r="B489" s="13" t="s">
        <v>9</v>
      </c>
      <c r="C489" s="5">
        <v>0.1646</v>
      </c>
      <c r="D489" s="6">
        <f t="shared" si="66"/>
        <v>0.143202</v>
      </c>
      <c r="E489" s="17"/>
      <c r="F489" s="4" t="s">
        <v>6</v>
      </c>
      <c r="G489" s="5">
        <v>1.7270000000000001</v>
      </c>
      <c r="H489" s="6">
        <f t="shared" si="67"/>
        <v>1.5024899999999999</v>
      </c>
    </row>
    <row r="490" spans="2:8" x14ac:dyDescent="0.25">
      <c r="B490" s="13" t="s">
        <v>10</v>
      </c>
      <c r="C490" s="5">
        <v>11.17</v>
      </c>
      <c r="D490" s="6">
        <f t="shared" si="66"/>
        <v>9.7179000000000002</v>
      </c>
      <c r="E490" s="17"/>
      <c r="F490" s="7" t="s">
        <v>26</v>
      </c>
      <c r="G490" s="5">
        <v>-2.8000000000000001E-2</v>
      </c>
      <c r="H490" s="6">
        <f t="shared" si="67"/>
        <v>-2.436E-2</v>
      </c>
    </row>
    <row r="491" spans="2:8" x14ac:dyDescent="0.25">
      <c r="B491" s="13" t="s">
        <v>59</v>
      </c>
      <c r="C491" s="5">
        <v>2.861E-2</v>
      </c>
      <c r="D491" s="6">
        <f t="shared" si="66"/>
        <v>2.4890699999999998E-2</v>
      </c>
      <c r="E491" s="17"/>
      <c r="F491" s="4" t="s">
        <v>13</v>
      </c>
      <c r="G491" s="5">
        <v>5.0999999999999997E-2</v>
      </c>
      <c r="H491" s="6">
        <f t="shared" si="67"/>
        <v>4.4369999999999993E-2</v>
      </c>
    </row>
    <row r="492" spans="2:8" x14ac:dyDescent="0.25">
      <c r="B492" s="13" t="s">
        <v>11</v>
      </c>
      <c r="C492" s="5">
        <v>0.46949999999999997</v>
      </c>
      <c r="D492" s="6">
        <f t="shared" si="66"/>
        <v>0.40846499999999997</v>
      </c>
      <c r="E492" s="17"/>
      <c r="F492" s="4" t="s">
        <v>35</v>
      </c>
      <c r="G492" s="5">
        <v>6.0000000000000001E-3</v>
      </c>
      <c r="H492" s="6">
        <f t="shared" si="67"/>
        <v>5.2199999999999998E-3</v>
      </c>
    </row>
    <row r="493" spans="2:8" x14ac:dyDescent="0.25">
      <c r="B493" s="4" t="s">
        <v>12</v>
      </c>
      <c r="C493" s="5">
        <v>13</v>
      </c>
      <c r="D493" s="13"/>
      <c r="E493" s="17"/>
      <c r="F493" s="4" t="s">
        <v>12</v>
      </c>
      <c r="G493" s="5">
        <v>13</v>
      </c>
      <c r="H493" s="5"/>
    </row>
    <row r="494" spans="2:8" x14ac:dyDescent="0.25">
      <c r="E494" s="17"/>
    </row>
    <row r="495" spans="2:8" x14ac:dyDescent="0.25">
      <c r="E495" s="17"/>
    </row>
    <row r="496" spans="2:8" x14ac:dyDescent="0.25">
      <c r="B496" s="117" t="s">
        <v>61</v>
      </c>
      <c r="C496" s="118"/>
      <c r="D496" s="119"/>
      <c r="E496" s="17"/>
      <c r="F496" s="120" t="s">
        <v>175</v>
      </c>
      <c r="G496" s="120"/>
      <c r="H496" s="120"/>
    </row>
    <row r="497" spans="2:8" x14ac:dyDescent="0.25">
      <c r="B497" s="2" t="s">
        <v>0</v>
      </c>
      <c r="C497" s="3" t="s">
        <v>1</v>
      </c>
      <c r="D497" s="2" t="s">
        <v>2</v>
      </c>
      <c r="E497" s="14"/>
      <c r="F497" s="2" t="s">
        <v>0</v>
      </c>
      <c r="G497" s="3" t="s">
        <v>1</v>
      </c>
      <c r="H497" s="2" t="s">
        <v>2</v>
      </c>
    </row>
    <row r="498" spans="2:8" x14ac:dyDescent="0.25">
      <c r="B498" s="13" t="s">
        <v>3</v>
      </c>
      <c r="C498" s="5">
        <v>40.950000000000003</v>
      </c>
      <c r="D498" s="6">
        <f t="shared" ref="D498:D506" si="68">C498*(100-C$507)/100</f>
        <v>35.6265</v>
      </c>
      <c r="F498" s="4" t="s">
        <v>5</v>
      </c>
      <c r="G498" s="5">
        <v>45.356999999999999</v>
      </c>
      <c r="H498" s="6">
        <f>G498*(100-G$508)/100</f>
        <v>39.460589999999996</v>
      </c>
    </row>
    <row r="499" spans="2:8" x14ac:dyDescent="0.25">
      <c r="B499" s="13" t="s">
        <v>4</v>
      </c>
      <c r="C499" s="5">
        <v>2.4849999999999999</v>
      </c>
      <c r="D499" s="6">
        <f t="shared" si="68"/>
        <v>2.16195</v>
      </c>
      <c r="F499" s="4" t="s">
        <v>7</v>
      </c>
      <c r="G499" s="5">
        <v>3.5999999999999997E-2</v>
      </c>
      <c r="H499" s="6">
        <f t="shared" ref="H499:H507" si="69">G499*(100-G$508)/100</f>
        <v>3.1319999999999994E-2</v>
      </c>
    </row>
    <row r="500" spans="2:8" x14ac:dyDescent="0.25">
      <c r="B500" s="13" t="s">
        <v>5</v>
      </c>
      <c r="C500" s="5">
        <v>42.28</v>
      </c>
      <c r="D500" s="6">
        <f t="shared" si="68"/>
        <v>36.7836</v>
      </c>
      <c r="E500" s="18"/>
      <c r="F500" s="4" t="s">
        <v>4</v>
      </c>
      <c r="G500" s="5">
        <v>1.71</v>
      </c>
      <c r="H500" s="6">
        <f t="shared" si="69"/>
        <v>1.4877</v>
      </c>
    </row>
    <row r="501" spans="2:8" x14ac:dyDescent="0.25">
      <c r="B501" s="13" t="s">
        <v>6</v>
      </c>
      <c r="C501" s="5">
        <v>1.718</v>
      </c>
      <c r="D501" s="6">
        <f t="shared" si="68"/>
        <v>1.4946600000000001</v>
      </c>
      <c r="E501" s="19"/>
      <c r="F501" s="4" t="s">
        <v>10</v>
      </c>
      <c r="G501" s="5">
        <v>9.6519999999999992</v>
      </c>
      <c r="H501" s="6">
        <f t="shared" si="69"/>
        <v>8.39724</v>
      </c>
    </row>
    <row r="502" spans="2:8" x14ac:dyDescent="0.25">
      <c r="B502" s="13" t="s">
        <v>7</v>
      </c>
      <c r="C502" s="5">
        <v>5.1479999999999998E-2</v>
      </c>
      <c r="D502" s="6">
        <f t="shared" si="68"/>
        <v>4.4787599999999997E-2</v>
      </c>
      <c r="E502" s="17"/>
      <c r="F502" s="4" t="s">
        <v>9</v>
      </c>
      <c r="G502" s="5">
        <v>0.14399999999999999</v>
      </c>
      <c r="H502" s="6">
        <f t="shared" si="69"/>
        <v>0.12527999999999997</v>
      </c>
    </row>
    <row r="503" spans="2:8" x14ac:dyDescent="0.25">
      <c r="B503" s="13" t="s">
        <v>8</v>
      </c>
      <c r="C503" s="5">
        <v>0.51639999999999997</v>
      </c>
      <c r="D503" s="6">
        <f t="shared" si="68"/>
        <v>0.449268</v>
      </c>
      <c r="E503" s="17"/>
      <c r="F503" s="4" t="s">
        <v>3</v>
      </c>
      <c r="G503" s="5">
        <v>41.585000000000001</v>
      </c>
      <c r="H503" s="6">
        <f t="shared" si="69"/>
        <v>36.17895</v>
      </c>
    </row>
    <row r="504" spans="2:8" x14ac:dyDescent="0.25">
      <c r="B504" s="13" t="s">
        <v>9</v>
      </c>
      <c r="C504" s="5">
        <v>0.15190000000000001</v>
      </c>
      <c r="D504" s="6">
        <f t="shared" si="68"/>
        <v>0.13215300000000002</v>
      </c>
      <c r="E504" s="17"/>
      <c r="F504" s="4" t="s">
        <v>6</v>
      </c>
      <c r="G504" s="5">
        <v>1.542</v>
      </c>
      <c r="H504" s="6">
        <f t="shared" si="69"/>
        <v>1.34154</v>
      </c>
    </row>
    <row r="505" spans="2:8" x14ac:dyDescent="0.25">
      <c r="B505" s="13" t="s">
        <v>10</v>
      </c>
      <c r="C505" s="5">
        <v>11.35</v>
      </c>
      <c r="D505" s="6">
        <f t="shared" si="68"/>
        <v>9.8744999999999994</v>
      </c>
      <c r="E505" s="17"/>
      <c r="F505" s="7" t="s">
        <v>26</v>
      </c>
      <c r="G505" s="5">
        <v>-5.8000000000000003E-2</v>
      </c>
      <c r="H505" s="6">
        <f t="shared" si="69"/>
        <v>-5.0460000000000005E-2</v>
      </c>
    </row>
    <row r="506" spans="2:8" x14ac:dyDescent="0.25">
      <c r="B506" s="13" t="s">
        <v>11</v>
      </c>
      <c r="C506" s="5">
        <v>0.50060000000000004</v>
      </c>
      <c r="D506" s="6">
        <f t="shared" si="68"/>
        <v>0.43552200000000008</v>
      </c>
      <c r="E506" s="17"/>
      <c r="F506" s="4" t="s">
        <v>13</v>
      </c>
      <c r="G506" s="5">
        <v>2.7E-2</v>
      </c>
      <c r="H506" s="6">
        <f t="shared" si="69"/>
        <v>2.3489999999999997E-2</v>
      </c>
    </row>
    <row r="507" spans="2:8" x14ac:dyDescent="0.25">
      <c r="B507" s="4" t="s">
        <v>12</v>
      </c>
      <c r="C507" s="5">
        <v>13</v>
      </c>
      <c r="D507" s="13"/>
      <c r="E507" s="17"/>
      <c r="F507" s="4" t="s">
        <v>35</v>
      </c>
      <c r="G507" s="5">
        <v>5.0000000000000001E-3</v>
      </c>
      <c r="H507" s="10">
        <f t="shared" si="69"/>
        <v>4.3499999999999997E-3</v>
      </c>
    </row>
    <row r="508" spans="2:8" x14ac:dyDescent="0.25">
      <c r="E508" s="17"/>
      <c r="F508" s="4" t="s">
        <v>12</v>
      </c>
      <c r="G508" s="5">
        <v>13</v>
      </c>
      <c r="H508" s="5"/>
    </row>
    <row r="509" spans="2:8" x14ac:dyDescent="0.25">
      <c r="E509" s="17"/>
    </row>
    <row r="510" spans="2:8" x14ac:dyDescent="0.25">
      <c r="B510" s="117" t="s">
        <v>62</v>
      </c>
      <c r="C510" s="118"/>
      <c r="D510" s="119"/>
      <c r="E510" s="17"/>
      <c r="F510" s="117" t="s">
        <v>194</v>
      </c>
      <c r="G510" s="118"/>
      <c r="H510" s="119"/>
    </row>
    <row r="511" spans="2:8" x14ac:dyDescent="0.25">
      <c r="B511" s="2" t="s">
        <v>0</v>
      </c>
      <c r="C511" s="3" t="s">
        <v>1</v>
      </c>
      <c r="D511" s="2" t="s">
        <v>2</v>
      </c>
      <c r="E511" s="14"/>
      <c r="F511" s="2" t="s">
        <v>0</v>
      </c>
      <c r="G511" s="3" t="s">
        <v>1</v>
      </c>
      <c r="H511" s="2" t="s">
        <v>2</v>
      </c>
    </row>
    <row r="512" spans="2:8" x14ac:dyDescent="0.25">
      <c r="B512" s="13" t="s">
        <v>3</v>
      </c>
      <c r="C512" s="5">
        <v>38.64</v>
      </c>
      <c r="D512" s="6">
        <f t="shared" ref="D512:D520" si="70">C512*(100-C$521)/100</f>
        <v>34.389600000000002</v>
      </c>
      <c r="F512" s="13" t="s">
        <v>5</v>
      </c>
      <c r="G512" s="5">
        <v>82.391999999999996</v>
      </c>
      <c r="H512" s="6">
        <f>G512*(100-G$522)/100</f>
        <v>73.328879999999998</v>
      </c>
    </row>
    <row r="513" spans="2:8" x14ac:dyDescent="0.25">
      <c r="B513" s="13" t="s">
        <v>4</v>
      </c>
      <c r="C513" s="5">
        <v>3.09</v>
      </c>
      <c r="D513" s="6">
        <f t="shared" si="70"/>
        <v>2.7500999999999998</v>
      </c>
      <c r="F513" s="13" t="s">
        <v>7</v>
      </c>
      <c r="G513" s="5">
        <v>-5.0999999999999997E-2</v>
      </c>
      <c r="H513" s="6">
        <f t="shared" ref="H513:H521" si="71">G513*(100-G$522)/100</f>
        <v>-4.539E-2</v>
      </c>
    </row>
    <row r="514" spans="2:8" x14ac:dyDescent="0.25">
      <c r="B514" s="13" t="s">
        <v>5</v>
      </c>
      <c r="C514" s="5">
        <v>42.58</v>
      </c>
      <c r="D514" s="6">
        <f t="shared" si="70"/>
        <v>37.8962</v>
      </c>
      <c r="E514" s="18"/>
      <c r="F514" s="13" t="s">
        <v>4</v>
      </c>
      <c r="G514" s="5">
        <v>3.5470000000000002</v>
      </c>
      <c r="H514" s="6">
        <f t="shared" si="71"/>
        <v>3.1568299999999998</v>
      </c>
    </row>
    <row r="515" spans="2:8" x14ac:dyDescent="0.25">
      <c r="B515" s="13" t="s">
        <v>13</v>
      </c>
      <c r="C515" s="5">
        <v>9.2160000000000006E-2</v>
      </c>
      <c r="D515" s="6">
        <f t="shared" si="70"/>
        <v>8.2022399999999995E-2</v>
      </c>
      <c r="E515" s="19"/>
      <c r="F515" s="13" t="s">
        <v>10</v>
      </c>
      <c r="G515" s="5">
        <v>8.673</v>
      </c>
      <c r="H515" s="6">
        <f t="shared" si="71"/>
        <v>7.7189700000000006</v>
      </c>
    </row>
    <row r="516" spans="2:8" x14ac:dyDescent="0.25">
      <c r="B516" s="13" t="s">
        <v>6</v>
      </c>
      <c r="C516" s="5">
        <v>3.7949999999999999</v>
      </c>
      <c r="D516" s="6">
        <f t="shared" si="70"/>
        <v>3.3775499999999998</v>
      </c>
      <c r="E516" s="17"/>
      <c r="F516" s="13" t="s">
        <v>9</v>
      </c>
      <c r="G516" s="5">
        <v>0.28599999999999998</v>
      </c>
      <c r="H516" s="6">
        <f t="shared" si="71"/>
        <v>0.25453999999999999</v>
      </c>
    </row>
    <row r="517" spans="2:8" x14ac:dyDescent="0.25">
      <c r="B517" s="13" t="s">
        <v>8</v>
      </c>
      <c r="C517" s="5">
        <v>0.46939999999999998</v>
      </c>
      <c r="D517" s="6">
        <f t="shared" si="70"/>
        <v>0.41776600000000003</v>
      </c>
      <c r="E517" s="17"/>
      <c r="F517" s="13" t="s">
        <v>3</v>
      </c>
      <c r="G517" s="5">
        <v>0.31900000000000001</v>
      </c>
      <c r="H517" s="6">
        <f t="shared" si="71"/>
        <v>0.28391</v>
      </c>
    </row>
    <row r="518" spans="2:8" x14ac:dyDescent="0.25">
      <c r="B518" s="13" t="s">
        <v>9</v>
      </c>
      <c r="C518" s="5">
        <v>0.13400000000000001</v>
      </c>
      <c r="D518" s="6">
        <f t="shared" si="70"/>
        <v>0.11926</v>
      </c>
      <c r="E518" s="17"/>
      <c r="F518" s="13" t="s">
        <v>6</v>
      </c>
      <c r="G518" s="5">
        <v>4.8819999999999997</v>
      </c>
      <c r="H518" s="6">
        <f t="shared" si="71"/>
        <v>4.3449799999999996</v>
      </c>
    </row>
    <row r="519" spans="2:8" x14ac:dyDescent="0.25">
      <c r="B519" s="13" t="s">
        <v>10</v>
      </c>
      <c r="C519" s="5">
        <v>10.78</v>
      </c>
      <c r="D519" s="6">
        <f t="shared" si="70"/>
        <v>9.594199999999999</v>
      </c>
      <c r="E519" s="17"/>
      <c r="F519" s="13" t="s">
        <v>26</v>
      </c>
      <c r="G519" s="5">
        <v>-0.14799999999999999</v>
      </c>
      <c r="H519" s="6">
        <f t="shared" si="71"/>
        <v>-0.13171999999999998</v>
      </c>
    </row>
    <row r="520" spans="2:8" x14ac:dyDescent="0.25">
      <c r="B520" s="13" t="s">
        <v>11</v>
      </c>
      <c r="C520" s="5">
        <v>0.41570000000000001</v>
      </c>
      <c r="D520" s="6">
        <f t="shared" si="70"/>
        <v>0.36997300000000005</v>
      </c>
      <c r="E520" s="17"/>
      <c r="F520" s="13" t="s">
        <v>13</v>
      </c>
      <c r="G520" s="5">
        <v>9.7000000000000003E-2</v>
      </c>
      <c r="H520" s="6">
        <f t="shared" si="71"/>
        <v>8.6330000000000004E-2</v>
      </c>
    </row>
    <row r="521" spans="2:8" x14ac:dyDescent="0.25">
      <c r="B521" s="4" t="s">
        <v>12</v>
      </c>
      <c r="C521" s="5">
        <v>11</v>
      </c>
      <c r="D521" s="13"/>
      <c r="E521" s="17"/>
      <c r="F521" s="13" t="s">
        <v>35</v>
      </c>
      <c r="G521" s="5">
        <v>3.0000000000000001E-3</v>
      </c>
      <c r="H521" s="10">
        <f t="shared" si="71"/>
        <v>2.6700000000000001E-3</v>
      </c>
    </row>
    <row r="522" spans="2:8" x14ac:dyDescent="0.25">
      <c r="E522" s="17"/>
      <c r="F522" s="4" t="s">
        <v>12</v>
      </c>
      <c r="G522" s="5">
        <v>11</v>
      </c>
      <c r="H522" s="13"/>
    </row>
    <row r="523" spans="2:8" x14ac:dyDescent="0.25">
      <c r="E523" s="17"/>
    </row>
    <row r="524" spans="2:8" x14ac:dyDescent="0.25">
      <c r="B524" s="117" t="s">
        <v>63</v>
      </c>
      <c r="C524" s="118"/>
      <c r="D524" s="119"/>
      <c r="E524" s="17"/>
      <c r="F524" s="120" t="s">
        <v>179</v>
      </c>
      <c r="G524" s="120"/>
      <c r="H524" s="120"/>
    </row>
    <row r="525" spans="2:8" x14ac:dyDescent="0.25">
      <c r="B525" s="2" t="s">
        <v>0</v>
      </c>
      <c r="C525" s="3" t="s">
        <v>1</v>
      </c>
      <c r="D525" s="2" t="s">
        <v>2</v>
      </c>
      <c r="E525" s="14"/>
      <c r="F525" s="2" t="s">
        <v>0</v>
      </c>
      <c r="G525" s="3" t="s">
        <v>1</v>
      </c>
      <c r="H525" s="2" t="s">
        <v>2</v>
      </c>
    </row>
    <row r="526" spans="2:8" x14ac:dyDescent="0.25">
      <c r="B526" s="13" t="s">
        <v>26</v>
      </c>
      <c r="C526" s="5">
        <v>0.14230000000000001</v>
      </c>
      <c r="D526" s="6">
        <f t="shared" ref="D526:D536" si="72">C526*(100-C$537)/100</f>
        <v>0.12664700000000001</v>
      </c>
      <c r="F526" s="4" t="s">
        <v>5</v>
      </c>
      <c r="G526" s="5">
        <v>46.079000000000001</v>
      </c>
      <c r="H526" s="6">
        <f t="shared" ref="H526:H534" si="73">G526*(100-G$535)/100</f>
        <v>41.010309999999997</v>
      </c>
    </row>
    <row r="527" spans="2:8" x14ac:dyDescent="0.25">
      <c r="B527" s="13" t="s">
        <v>3</v>
      </c>
      <c r="C527" s="5">
        <v>40.520000000000003</v>
      </c>
      <c r="D527" s="6">
        <f t="shared" si="72"/>
        <v>36.062800000000003</v>
      </c>
      <c r="F527" s="4" t="s">
        <v>7</v>
      </c>
      <c r="G527" s="5">
        <v>4.2999999999999997E-2</v>
      </c>
      <c r="H527" s="6">
        <f t="shared" si="73"/>
        <v>3.8269999999999998E-2</v>
      </c>
    </row>
    <row r="528" spans="2:8" x14ac:dyDescent="0.25">
      <c r="B528" s="13" t="s">
        <v>4</v>
      </c>
      <c r="C528" s="5">
        <v>2.3090000000000002</v>
      </c>
      <c r="D528" s="6">
        <f t="shared" si="72"/>
        <v>2.0550100000000002</v>
      </c>
      <c r="E528" s="18"/>
      <c r="F528" s="4" t="s">
        <v>4</v>
      </c>
      <c r="G528" s="5">
        <v>1.323</v>
      </c>
      <c r="H528" s="6">
        <f t="shared" si="73"/>
        <v>1.17747</v>
      </c>
    </row>
    <row r="529" spans="2:8" x14ac:dyDescent="0.25">
      <c r="B529" s="13" t="s">
        <v>5</v>
      </c>
      <c r="C529" s="5">
        <v>43.04</v>
      </c>
      <c r="D529" s="6">
        <f t="shared" si="72"/>
        <v>38.305599999999998</v>
      </c>
      <c r="E529" s="19"/>
      <c r="F529" s="4" t="s">
        <v>10</v>
      </c>
      <c r="G529" s="5">
        <v>9.5180000000000007</v>
      </c>
      <c r="H529" s="6">
        <f t="shared" si="73"/>
        <v>8.4710200000000011</v>
      </c>
    </row>
    <row r="530" spans="2:8" x14ac:dyDescent="0.25">
      <c r="B530" s="13" t="s">
        <v>13</v>
      </c>
      <c r="C530" s="5">
        <v>5.2589999999999998E-2</v>
      </c>
      <c r="D530" s="6">
        <f t="shared" si="72"/>
        <v>4.6805100000000002E-2</v>
      </c>
      <c r="E530" s="17"/>
      <c r="F530" s="4" t="s">
        <v>9</v>
      </c>
      <c r="G530" s="5">
        <v>0.14000000000000001</v>
      </c>
      <c r="H530" s="6">
        <f t="shared" si="73"/>
        <v>0.1246</v>
      </c>
    </row>
    <row r="531" spans="2:8" x14ac:dyDescent="0.25">
      <c r="B531" s="13" t="s">
        <v>6</v>
      </c>
      <c r="C531" s="5">
        <v>1.772</v>
      </c>
      <c r="D531" s="6">
        <f t="shared" si="72"/>
        <v>1.57708</v>
      </c>
      <c r="E531" s="17"/>
      <c r="F531" s="4" t="s">
        <v>3</v>
      </c>
      <c r="G531" s="37">
        <v>41.15</v>
      </c>
      <c r="H531" s="6">
        <f t="shared" si="73"/>
        <v>36.6235</v>
      </c>
    </row>
    <row r="532" spans="2:8" x14ac:dyDescent="0.25">
      <c r="B532" s="13" t="s">
        <v>7</v>
      </c>
      <c r="C532" s="5">
        <v>5.8590000000000003E-2</v>
      </c>
      <c r="D532" s="6">
        <f t="shared" si="72"/>
        <v>5.2145100000000007E-2</v>
      </c>
      <c r="E532" s="17"/>
      <c r="F532" s="4" t="s">
        <v>6</v>
      </c>
      <c r="G532" s="5">
        <v>1.67</v>
      </c>
      <c r="H532" s="6">
        <f t="shared" si="73"/>
        <v>1.4863</v>
      </c>
    </row>
    <row r="533" spans="2:8" x14ac:dyDescent="0.25">
      <c r="B533" s="13" t="s">
        <v>8</v>
      </c>
      <c r="C533" s="5">
        <v>0.4965</v>
      </c>
      <c r="D533" s="6">
        <f t="shared" si="72"/>
        <v>0.44188499999999997</v>
      </c>
      <c r="E533" s="17"/>
      <c r="F533" s="4" t="s">
        <v>13</v>
      </c>
      <c r="G533" s="5">
        <v>7.1999999999999995E-2</v>
      </c>
      <c r="H533" s="6">
        <f t="shared" si="73"/>
        <v>6.4079999999999998E-2</v>
      </c>
    </row>
    <row r="534" spans="2:8" x14ac:dyDescent="0.25">
      <c r="B534" s="13" t="s">
        <v>9</v>
      </c>
      <c r="C534" s="5">
        <v>0.15590000000000001</v>
      </c>
      <c r="D534" s="6">
        <f t="shared" si="72"/>
        <v>0.13875100000000001</v>
      </c>
      <c r="E534" s="17"/>
      <c r="F534" s="4" t="s">
        <v>35</v>
      </c>
      <c r="G534" s="5">
        <v>5.0000000000000001E-3</v>
      </c>
      <c r="H534" s="10">
        <f t="shared" si="73"/>
        <v>4.45E-3</v>
      </c>
    </row>
    <row r="535" spans="2:8" x14ac:dyDescent="0.25">
      <c r="B535" s="13" t="s">
        <v>10</v>
      </c>
      <c r="C535" s="5">
        <v>11.02</v>
      </c>
      <c r="D535" s="6">
        <f t="shared" si="72"/>
        <v>9.8078000000000003</v>
      </c>
      <c r="E535" s="17"/>
      <c r="F535" s="4" t="s">
        <v>12</v>
      </c>
      <c r="G535" s="5">
        <v>11</v>
      </c>
      <c r="H535" s="30"/>
    </row>
    <row r="536" spans="2:8" x14ac:dyDescent="0.25">
      <c r="B536" s="13" t="s">
        <v>11</v>
      </c>
      <c r="C536" s="5">
        <v>0.43690000000000001</v>
      </c>
      <c r="D536" s="6">
        <f t="shared" si="72"/>
        <v>0.38884100000000005</v>
      </c>
      <c r="E536" s="17"/>
    </row>
    <row r="537" spans="2:8" x14ac:dyDescent="0.25">
      <c r="B537" s="4" t="s">
        <v>12</v>
      </c>
      <c r="C537" s="5">
        <v>11</v>
      </c>
      <c r="D537" s="13"/>
      <c r="E537" s="17"/>
    </row>
    <row r="538" spans="2:8" x14ac:dyDescent="0.25">
      <c r="E538" s="17"/>
    </row>
    <row r="539" spans="2:8" x14ac:dyDescent="0.25">
      <c r="E539" s="17"/>
    </row>
    <row r="540" spans="2:8" x14ac:dyDescent="0.25">
      <c r="B540" s="117" t="s">
        <v>64</v>
      </c>
      <c r="C540" s="118"/>
      <c r="D540" s="119"/>
      <c r="E540" s="17"/>
      <c r="F540" s="117" t="s">
        <v>193</v>
      </c>
      <c r="G540" s="118"/>
      <c r="H540" s="119"/>
    </row>
    <row r="541" spans="2:8" x14ac:dyDescent="0.25">
      <c r="B541" s="2" t="s">
        <v>0</v>
      </c>
      <c r="C541" s="3" t="s">
        <v>1</v>
      </c>
      <c r="D541" s="2" t="s">
        <v>2</v>
      </c>
      <c r="E541" s="14"/>
      <c r="F541" s="2" t="s">
        <v>0</v>
      </c>
      <c r="G541" s="3" t="s">
        <v>1</v>
      </c>
      <c r="H541" s="2" t="s">
        <v>2</v>
      </c>
    </row>
    <row r="542" spans="2:8" x14ac:dyDescent="0.25">
      <c r="B542" s="13" t="s">
        <v>26</v>
      </c>
      <c r="C542" s="5">
        <v>0.14180000000000001</v>
      </c>
      <c r="D542" s="6">
        <f t="shared" ref="D542:D552" si="74">C542*(100-C$553)/100</f>
        <v>0.12478400000000001</v>
      </c>
      <c r="F542" s="13" t="s">
        <v>5</v>
      </c>
      <c r="G542" s="5">
        <v>84.355000000000004</v>
      </c>
      <c r="H542" s="6">
        <f>G542*(100-G$552)/100</f>
        <v>74.232400000000013</v>
      </c>
    </row>
    <row r="543" spans="2:8" x14ac:dyDescent="0.25">
      <c r="B543" s="13" t="s">
        <v>3</v>
      </c>
      <c r="C543" s="5">
        <v>38.270000000000003</v>
      </c>
      <c r="D543" s="6">
        <f t="shared" si="74"/>
        <v>33.677600000000005</v>
      </c>
      <c r="F543" s="13" t="s">
        <v>7</v>
      </c>
      <c r="G543" s="5">
        <v>5.1999999999999998E-2</v>
      </c>
      <c r="H543" s="6">
        <f t="shared" ref="H543:H551" si="75">G543*(100-G$552)/100</f>
        <v>4.5759999999999995E-2</v>
      </c>
    </row>
    <row r="544" spans="2:8" x14ac:dyDescent="0.25">
      <c r="B544" s="13" t="s">
        <v>4</v>
      </c>
      <c r="C544" s="5">
        <v>2.8980000000000001</v>
      </c>
      <c r="D544" s="6">
        <f t="shared" si="74"/>
        <v>2.5502400000000001</v>
      </c>
      <c r="E544" s="18"/>
      <c r="F544" s="13" t="s">
        <v>4</v>
      </c>
      <c r="G544" s="5">
        <v>4.4029999999999996</v>
      </c>
      <c r="H544" s="6">
        <f t="shared" si="75"/>
        <v>3.8746399999999994</v>
      </c>
    </row>
    <row r="545" spans="2:8" x14ac:dyDescent="0.25">
      <c r="B545" s="13" t="s">
        <v>5</v>
      </c>
      <c r="C545" s="5">
        <v>42.73</v>
      </c>
      <c r="D545" s="6">
        <f t="shared" si="74"/>
        <v>37.602399999999996</v>
      </c>
      <c r="E545" s="19"/>
      <c r="F545" s="13" t="s">
        <v>10</v>
      </c>
      <c r="G545" s="5">
        <v>0.81599999999999995</v>
      </c>
      <c r="H545" s="6">
        <f t="shared" si="75"/>
        <v>0.71807999999999994</v>
      </c>
    </row>
    <row r="546" spans="2:8" x14ac:dyDescent="0.25">
      <c r="B546" s="13" t="s">
        <v>13</v>
      </c>
      <c r="C546" s="5">
        <v>5.0259999999999999E-2</v>
      </c>
      <c r="D546" s="6">
        <f t="shared" si="74"/>
        <v>4.4228799999999999E-2</v>
      </c>
      <c r="E546" s="17"/>
      <c r="F546" s="13" t="s">
        <v>9</v>
      </c>
      <c r="G546" s="5">
        <v>0.67400000000000004</v>
      </c>
      <c r="H546" s="6">
        <f t="shared" si="75"/>
        <v>0.59312000000000009</v>
      </c>
    </row>
    <row r="547" spans="2:8" x14ac:dyDescent="0.25">
      <c r="B547" s="13" t="s">
        <v>6</v>
      </c>
      <c r="C547" s="5">
        <v>3.2749999999999999</v>
      </c>
      <c r="D547" s="6">
        <f t="shared" si="74"/>
        <v>2.8819999999999997</v>
      </c>
      <c r="E547" s="17"/>
      <c r="F547" s="13" t="s">
        <v>3</v>
      </c>
      <c r="G547" s="5">
        <v>0.69899999999999995</v>
      </c>
      <c r="H547" s="6">
        <f t="shared" si="75"/>
        <v>0.61511999999999989</v>
      </c>
    </row>
    <row r="548" spans="2:8" x14ac:dyDescent="0.25">
      <c r="B548" s="13" t="s">
        <v>7</v>
      </c>
      <c r="C548" s="5">
        <v>9.06E-2</v>
      </c>
      <c r="D548" s="6">
        <f t="shared" si="74"/>
        <v>7.9728000000000007E-2</v>
      </c>
      <c r="E548" s="17"/>
      <c r="F548" s="13" t="s">
        <v>6</v>
      </c>
      <c r="G548" s="5">
        <v>8.8520000000000003</v>
      </c>
      <c r="H548" s="6">
        <f t="shared" si="75"/>
        <v>7.7897600000000002</v>
      </c>
    </row>
    <row r="549" spans="2:8" x14ac:dyDescent="0.25">
      <c r="B549" s="13" t="s">
        <v>8</v>
      </c>
      <c r="C549" s="5">
        <v>0.51390000000000002</v>
      </c>
      <c r="D549" s="6">
        <f t="shared" si="74"/>
        <v>0.45223200000000008</v>
      </c>
      <c r="E549" s="17"/>
      <c r="F549" s="13" t="s">
        <v>26</v>
      </c>
      <c r="G549" s="5">
        <v>2.3E-2</v>
      </c>
      <c r="H549" s="6">
        <f t="shared" si="75"/>
        <v>2.0240000000000001E-2</v>
      </c>
    </row>
    <row r="550" spans="2:8" x14ac:dyDescent="0.25">
      <c r="B550" s="13" t="s">
        <v>9</v>
      </c>
      <c r="C550" s="5">
        <v>0.16109999999999999</v>
      </c>
      <c r="D550" s="6">
        <f t="shared" si="74"/>
        <v>0.14176800000000001</v>
      </c>
      <c r="E550" s="17"/>
      <c r="F550" s="13" t="s">
        <v>13</v>
      </c>
      <c r="G550" s="5">
        <v>0.11899999999999999</v>
      </c>
      <c r="H550" s="6">
        <f t="shared" si="75"/>
        <v>0.10471999999999999</v>
      </c>
    </row>
    <row r="551" spans="2:8" x14ac:dyDescent="0.25">
      <c r="B551" s="13" t="s">
        <v>10</v>
      </c>
      <c r="C551" s="5">
        <v>11.41</v>
      </c>
      <c r="D551" s="6">
        <f t="shared" si="74"/>
        <v>10.040800000000001</v>
      </c>
      <c r="E551" s="17"/>
      <c r="F551" s="13" t="s">
        <v>35</v>
      </c>
      <c r="G551" s="5">
        <v>6.0000000000000001E-3</v>
      </c>
      <c r="H551" s="6">
        <f t="shared" si="75"/>
        <v>5.28E-3</v>
      </c>
    </row>
    <row r="552" spans="2:8" x14ac:dyDescent="0.25">
      <c r="B552" s="13" t="s">
        <v>11</v>
      </c>
      <c r="C552" s="5">
        <v>0.45169999999999999</v>
      </c>
      <c r="D552" s="6">
        <f t="shared" si="74"/>
        <v>0.39749600000000002</v>
      </c>
      <c r="E552" s="17"/>
      <c r="F552" s="4" t="s">
        <v>12</v>
      </c>
      <c r="G552" s="5">
        <v>12</v>
      </c>
      <c r="H552" s="13"/>
    </row>
    <row r="553" spans="2:8" x14ac:dyDescent="0.25">
      <c r="B553" s="4" t="s">
        <v>12</v>
      </c>
      <c r="C553" s="5">
        <v>12</v>
      </c>
      <c r="D553" s="13"/>
      <c r="E553" s="17"/>
      <c r="F553" s="29"/>
      <c r="G553" s="11"/>
      <c r="H553" s="14"/>
    </row>
    <row r="554" spans="2:8" x14ac:dyDescent="0.25">
      <c r="E554" s="17"/>
      <c r="F554" s="29"/>
      <c r="G554" s="11"/>
      <c r="H554" s="14"/>
    </row>
    <row r="555" spans="2:8" x14ac:dyDescent="0.25">
      <c r="E555" s="17"/>
    </row>
    <row r="556" spans="2:8" x14ac:dyDescent="0.25">
      <c r="B556" s="117" t="s">
        <v>65</v>
      </c>
      <c r="C556" s="118"/>
      <c r="D556" s="119"/>
      <c r="E556" s="17"/>
      <c r="F556" s="120" t="s">
        <v>178</v>
      </c>
      <c r="G556" s="120"/>
      <c r="H556" s="120"/>
    </row>
    <row r="557" spans="2:8" x14ac:dyDescent="0.25">
      <c r="B557" s="2" t="s">
        <v>0</v>
      </c>
      <c r="C557" s="3" t="s">
        <v>1</v>
      </c>
      <c r="D557" s="2" t="s">
        <v>2</v>
      </c>
      <c r="E557" s="14"/>
      <c r="F557" s="2" t="s">
        <v>0</v>
      </c>
      <c r="G557" s="3" t="s">
        <v>1</v>
      </c>
      <c r="H557" s="2" t="s">
        <v>2</v>
      </c>
    </row>
    <row r="558" spans="2:8" x14ac:dyDescent="0.25">
      <c r="B558" s="13" t="s">
        <v>26</v>
      </c>
      <c r="C558" s="5">
        <v>0.19389999999999999</v>
      </c>
      <c r="D558" s="6">
        <f t="shared" ref="D558:D568" si="76">C558*(100-C$569)/100</f>
        <v>0.17257099999999997</v>
      </c>
      <c r="F558" s="4" t="s">
        <v>5</v>
      </c>
      <c r="G558" s="5">
        <v>45.151000000000003</v>
      </c>
      <c r="H558" s="6">
        <f>G558*(100-G$568)/100</f>
        <v>40.18439</v>
      </c>
    </row>
    <row r="559" spans="2:8" x14ac:dyDescent="0.25">
      <c r="B559" s="13" t="s">
        <v>3</v>
      </c>
      <c r="C559" s="5">
        <v>36.18</v>
      </c>
      <c r="D559" s="6">
        <f t="shared" si="76"/>
        <v>32.200200000000002</v>
      </c>
      <c r="F559" s="4" t="s">
        <v>7</v>
      </c>
      <c r="G559" s="5">
        <v>7.3999999999999996E-2</v>
      </c>
      <c r="H559" s="6">
        <f t="shared" ref="H559:H567" si="77">G559*(100-G$568)/100</f>
        <v>6.5859999999999988E-2</v>
      </c>
    </row>
    <row r="560" spans="2:8" x14ac:dyDescent="0.25">
      <c r="B560" s="13" t="s">
        <v>4</v>
      </c>
      <c r="C560" s="5">
        <v>4.1479999999999997</v>
      </c>
      <c r="D560" s="6">
        <f t="shared" si="76"/>
        <v>3.6917199999999997</v>
      </c>
      <c r="E560" s="18"/>
      <c r="F560" s="4" t="s">
        <v>4</v>
      </c>
      <c r="G560" s="5">
        <v>3.0950000000000002</v>
      </c>
      <c r="H560" s="6">
        <f t="shared" si="77"/>
        <v>2.7545500000000005</v>
      </c>
    </row>
    <row r="561" spans="2:8" x14ac:dyDescent="0.25">
      <c r="B561" s="13" t="s">
        <v>5</v>
      </c>
      <c r="C561" s="5">
        <v>41.86</v>
      </c>
      <c r="D561" s="6">
        <f t="shared" si="76"/>
        <v>37.255400000000002</v>
      </c>
      <c r="E561" s="19"/>
      <c r="F561" s="4" t="s">
        <v>10</v>
      </c>
      <c r="G561" s="5">
        <v>9.1140000000000008</v>
      </c>
      <c r="H561" s="6">
        <f t="shared" si="77"/>
        <v>8.111460000000001</v>
      </c>
    </row>
    <row r="562" spans="2:8" x14ac:dyDescent="0.25">
      <c r="B562" s="13" t="s">
        <v>13</v>
      </c>
      <c r="C562" s="5">
        <v>6.6659999999999997E-2</v>
      </c>
      <c r="D562" s="6">
        <f t="shared" si="76"/>
        <v>5.9327400000000002E-2</v>
      </c>
      <c r="E562" s="17"/>
      <c r="F562" s="4" t="s">
        <v>9</v>
      </c>
      <c r="G562" s="5">
        <v>0.13500000000000001</v>
      </c>
      <c r="H562" s="6">
        <f t="shared" si="77"/>
        <v>0.12015000000000001</v>
      </c>
    </row>
    <row r="563" spans="2:8" x14ac:dyDescent="0.25">
      <c r="B563" s="13" t="s">
        <v>6</v>
      </c>
      <c r="C563" s="5">
        <v>5.58</v>
      </c>
      <c r="D563" s="6">
        <f t="shared" si="76"/>
        <v>4.9661999999999997</v>
      </c>
      <c r="E563" s="17"/>
      <c r="F563" s="4" t="s">
        <v>3</v>
      </c>
      <c r="G563" s="5">
        <v>37.06</v>
      </c>
      <c r="H563" s="6">
        <f t="shared" si="77"/>
        <v>32.983400000000003</v>
      </c>
    </row>
    <row r="564" spans="2:8" x14ac:dyDescent="0.25">
      <c r="B564" s="13" t="s">
        <v>7</v>
      </c>
      <c r="C564" s="5">
        <v>5.3800000000000001E-2</v>
      </c>
      <c r="D564" s="6">
        <f t="shared" si="76"/>
        <v>4.7882000000000001E-2</v>
      </c>
      <c r="E564" s="17"/>
      <c r="F564" s="4" t="s">
        <v>6</v>
      </c>
      <c r="G564" s="5">
        <v>5.234</v>
      </c>
      <c r="H564" s="6">
        <f t="shared" si="77"/>
        <v>4.6582600000000003</v>
      </c>
    </row>
    <row r="565" spans="2:8" x14ac:dyDescent="0.25">
      <c r="B565" s="13" t="s">
        <v>8</v>
      </c>
      <c r="C565" s="5">
        <v>0.54620000000000002</v>
      </c>
      <c r="D565" s="6">
        <f t="shared" si="76"/>
        <v>0.48611800000000005</v>
      </c>
      <c r="E565" s="17"/>
      <c r="F565" s="7" t="s">
        <v>26</v>
      </c>
      <c r="G565" s="5">
        <v>5.6000000000000001E-2</v>
      </c>
      <c r="H565" s="6">
        <f t="shared" si="77"/>
        <v>4.9840000000000002E-2</v>
      </c>
    </row>
    <row r="566" spans="2:8" x14ac:dyDescent="0.25">
      <c r="B566" s="13" t="s">
        <v>9</v>
      </c>
      <c r="C566" s="5">
        <v>0.14610000000000001</v>
      </c>
      <c r="D566" s="6">
        <f t="shared" si="76"/>
        <v>0.13002900000000001</v>
      </c>
      <c r="E566" s="17"/>
      <c r="F566" s="4" t="s">
        <v>13</v>
      </c>
      <c r="G566" s="5">
        <v>7.3999999999999996E-2</v>
      </c>
      <c r="H566" s="6">
        <f t="shared" si="77"/>
        <v>6.5859999999999988E-2</v>
      </c>
    </row>
    <row r="567" spans="2:8" x14ac:dyDescent="0.25">
      <c r="B567" s="13" t="s">
        <v>10</v>
      </c>
      <c r="C567" s="5">
        <v>10.81</v>
      </c>
      <c r="D567" s="6">
        <f t="shared" si="76"/>
        <v>9.6209000000000007</v>
      </c>
      <c r="E567" s="17"/>
      <c r="F567" s="4" t="s">
        <v>35</v>
      </c>
      <c r="G567" s="5">
        <v>6.0000000000000001E-3</v>
      </c>
      <c r="H567" s="6">
        <f t="shared" si="77"/>
        <v>5.3400000000000001E-3</v>
      </c>
    </row>
    <row r="568" spans="2:8" x14ac:dyDescent="0.25">
      <c r="B568" s="13" t="s">
        <v>11</v>
      </c>
      <c r="C568" s="5">
        <v>0.41299999999999998</v>
      </c>
      <c r="D568" s="6">
        <f t="shared" si="76"/>
        <v>0.36756999999999995</v>
      </c>
      <c r="E568" s="17"/>
      <c r="F568" s="4" t="s">
        <v>12</v>
      </c>
      <c r="G568" s="5">
        <v>11</v>
      </c>
      <c r="H568" s="5"/>
    </row>
    <row r="569" spans="2:8" x14ac:dyDescent="0.25">
      <c r="B569" s="4" t="s">
        <v>12</v>
      </c>
      <c r="C569" s="5">
        <v>11</v>
      </c>
      <c r="D569" s="13"/>
      <c r="E569" s="17"/>
    </row>
    <row r="570" spans="2:8" x14ac:dyDescent="0.25">
      <c r="E570" s="17"/>
    </row>
    <row r="571" spans="2:8" x14ac:dyDescent="0.25">
      <c r="E571" s="17"/>
    </row>
    <row r="572" spans="2:8" x14ac:dyDescent="0.25">
      <c r="B572" s="117" t="s">
        <v>67</v>
      </c>
      <c r="C572" s="118"/>
      <c r="D572" s="119"/>
      <c r="E572" s="17"/>
      <c r="F572" s="120" t="s">
        <v>174</v>
      </c>
      <c r="G572" s="120"/>
      <c r="H572" s="120"/>
    </row>
    <row r="573" spans="2:8" x14ac:dyDescent="0.25">
      <c r="B573" s="2" t="s">
        <v>0</v>
      </c>
      <c r="C573" s="3" t="s">
        <v>1</v>
      </c>
      <c r="D573" s="2" t="s">
        <v>2</v>
      </c>
      <c r="E573" s="14"/>
      <c r="F573" s="2" t="s">
        <v>0</v>
      </c>
      <c r="G573" s="3" t="s">
        <v>1</v>
      </c>
      <c r="H573" s="2" t="s">
        <v>2</v>
      </c>
    </row>
    <row r="574" spans="2:8" x14ac:dyDescent="0.25">
      <c r="B574" s="13" t="s">
        <v>47</v>
      </c>
      <c r="C574" s="5">
        <v>39.774999999999999</v>
      </c>
      <c r="D574" s="6">
        <f t="shared" ref="D574:D583" si="78">C574*(100-C$584)/100</f>
        <v>35.001999999999995</v>
      </c>
      <c r="F574" s="4" t="s">
        <v>5</v>
      </c>
      <c r="G574" s="5">
        <v>44.680999999999997</v>
      </c>
      <c r="H574" s="6">
        <f>G574*(100-G$584)/100</f>
        <v>39.319279999999999</v>
      </c>
    </row>
    <row r="575" spans="2:8" x14ac:dyDescent="0.25">
      <c r="B575" s="13" t="s">
        <v>48</v>
      </c>
      <c r="C575" s="5">
        <v>2.81</v>
      </c>
      <c r="D575" s="6">
        <f t="shared" si="78"/>
        <v>2.4727999999999999</v>
      </c>
      <c r="F575" s="4" t="s">
        <v>7</v>
      </c>
      <c r="G575" s="5">
        <v>4.4999999999999998E-2</v>
      </c>
      <c r="H575" s="6">
        <f t="shared" ref="H575:H583" si="79">G575*(100-G$584)/100</f>
        <v>3.9599999999999996E-2</v>
      </c>
    </row>
    <row r="576" spans="2:8" x14ac:dyDescent="0.25">
      <c r="B576" s="13" t="s">
        <v>49</v>
      </c>
      <c r="C576" s="5">
        <v>41.756</v>
      </c>
      <c r="D576" s="6">
        <f t="shared" si="78"/>
        <v>36.745280000000001</v>
      </c>
      <c r="E576" s="18"/>
      <c r="F576" s="4" t="s">
        <v>4</v>
      </c>
      <c r="G576" s="5">
        <v>1.851</v>
      </c>
      <c r="H576" s="6">
        <f t="shared" si="79"/>
        <v>1.6288800000000001</v>
      </c>
    </row>
    <row r="577" spans="2:8" x14ac:dyDescent="0.25">
      <c r="B577" s="13" t="s">
        <v>50</v>
      </c>
      <c r="C577" s="5">
        <v>3.9E-2</v>
      </c>
      <c r="D577" s="6">
        <f t="shared" si="78"/>
        <v>3.4319999999999996E-2</v>
      </c>
      <c r="E577" s="19"/>
      <c r="F577" s="4" t="s">
        <v>10</v>
      </c>
      <c r="G577" s="5">
        <v>9.4469999999999992</v>
      </c>
      <c r="H577" s="6">
        <f t="shared" si="79"/>
        <v>8.3133599999999994</v>
      </c>
    </row>
    <row r="578" spans="2:8" x14ac:dyDescent="0.25">
      <c r="B578" s="13" t="s">
        <v>51</v>
      </c>
      <c r="C578" s="5">
        <v>3.3540000000000001</v>
      </c>
      <c r="D578" s="6">
        <f t="shared" si="78"/>
        <v>2.9515199999999999</v>
      </c>
      <c r="E578" s="17"/>
      <c r="F578" s="4" t="s">
        <v>9</v>
      </c>
      <c r="G578" s="5">
        <v>0.13700000000000001</v>
      </c>
      <c r="H578" s="6">
        <f t="shared" si="79"/>
        <v>0.12056000000000001</v>
      </c>
    </row>
    <row r="579" spans="2:8" x14ac:dyDescent="0.25">
      <c r="B579" s="13" t="s">
        <v>66</v>
      </c>
      <c r="C579" s="5">
        <v>5.0999999999999997E-2</v>
      </c>
      <c r="D579" s="6">
        <f t="shared" si="78"/>
        <v>4.4879999999999996E-2</v>
      </c>
      <c r="E579" s="17"/>
      <c r="F579" s="4" t="s">
        <v>3</v>
      </c>
      <c r="G579" s="5">
        <v>40.619</v>
      </c>
      <c r="H579" s="6">
        <f t="shared" si="79"/>
        <v>35.744720000000001</v>
      </c>
    </row>
    <row r="580" spans="2:8" x14ac:dyDescent="0.25">
      <c r="B580" s="13" t="s">
        <v>52</v>
      </c>
      <c r="C580" s="5">
        <v>0.5</v>
      </c>
      <c r="D580" s="6">
        <f t="shared" si="78"/>
        <v>0.44</v>
      </c>
      <c r="E580" s="17"/>
      <c r="F580" s="4" t="s">
        <v>6</v>
      </c>
      <c r="G580" s="5">
        <v>3.17</v>
      </c>
      <c r="H580" s="6">
        <f t="shared" si="79"/>
        <v>2.7895999999999996</v>
      </c>
    </row>
    <row r="581" spans="2:8" x14ac:dyDescent="0.25">
      <c r="B581" s="13" t="s">
        <v>53</v>
      </c>
      <c r="C581" s="5">
        <v>0.14299999999999999</v>
      </c>
      <c r="D581" s="6">
        <f t="shared" si="78"/>
        <v>0.12584000000000001</v>
      </c>
      <c r="E581" s="17"/>
      <c r="F581" s="7" t="s">
        <v>26</v>
      </c>
      <c r="G581" s="5">
        <v>-0.03</v>
      </c>
      <c r="H581" s="6">
        <f t="shared" si="79"/>
        <v>-2.6399999999999996E-2</v>
      </c>
    </row>
    <row r="582" spans="2:8" x14ac:dyDescent="0.25">
      <c r="B582" s="13" t="s">
        <v>54</v>
      </c>
      <c r="C582" s="5">
        <v>11.141999999999999</v>
      </c>
      <c r="D582" s="6">
        <f t="shared" si="78"/>
        <v>9.8049599999999995</v>
      </c>
      <c r="E582" s="17"/>
      <c r="F582" s="4" t="s">
        <v>13</v>
      </c>
      <c r="G582" s="5">
        <v>5.7000000000000002E-2</v>
      </c>
      <c r="H582" s="6">
        <f t="shared" si="79"/>
        <v>5.0160000000000003E-2</v>
      </c>
    </row>
    <row r="583" spans="2:8" x14ac:dyDescent="0.25">
      <c r="B583" s="13" t="s">
        <v>55</v>
      </c>
      <c r="C583" s="5">
        <v>0.43</v>
      </c>
      <c r="D583" s="6">
        <f t="shared" si="78"/>
        <v>0.37839999999999996</v>
      </c>
      <c r="E583" s="17"/>
      <c r="F583" s="4" t="s">
        <v>35</v>
      </c>
      <c r="G583" s="5">
        <v>2.4E-2</v>
      </c>
      <c r="H583" s="6">
        <f t="shared" si="79"/>
        <v>2.112E-2</v>
      </c>
    </row>
    <row r="584" spans="2:8" x14ac:dyDescent="0.25">
      <c r="B584" s="4" t="s">
        <v>12</v>
      </c>
      <c r="C584" s="5">
        <v>12</v>
      </c>
      <c r="D584" s="13"/>
      <c r="E584" s="17"/>
      <c r="F584" s="4" t="s">
        <v>12</v>
      </c>
      <c r="G584" s="5">
        <v>12</v>
      </c>
      <c r="H584" s="5"/>
    </row>
    <row r="585" spans="2:8" x14ac:dyDescent="0.25">
      <c r="E585" s="17"/>
    </row>
    <row r="586" spans="2:8" x14ac:dyDescent="0.25">
      <c r="E586" s="17"/>
    </row>
    <row r="587" spans="2:8" x14ac:dyDescent="0.25">
      <c r="E587" s="17"/>
    </row>
    <row r="588" spans="2:8" x14ac:dyDescent="0.25">
      <c r="E588" s="14"/>
    </row>
  </sheetData>
  <mergeCells count="82">
    <mergeCell ref="F309:H309"/>
    <mergeCell ref="F451:H451"/>
    <mergeCell ref="F365:H365"/>
    <mergeCell ref="F351:H351"/>
    <mergeCell ref="F232:H232"/>
    <mergeCell ref="F337:H337"/>
    <mergeCell ref="F436:H436"/>
    <mergeCell ref="F323:H323"/>
    <mergeCell ref="F380:H380"/>
    <mergeCell ref="F394:H394"/>
    <mergeCell ref="F408:H408"/>
    <mergeCell ref="F422:H422"/>
    <mergeCell ref="F572:H572"/>
    <mergeCell ref="F496:H496"/>
    <mergeCell ref="F481:H481"/>
    <mergeCell ref="F467:H467"/>
    <mergeCell ref="F556:H556"/>
    <mergeCell ref="F524:H524"/>
    <mergeCell ref="F540:H540"/>
    <mergeCell ref="F510:H510"/>
    <mergeCell ref="F1:H1"/>
    <mergeCell ref="B1:D1"/>
    <mergeCell ref="B88:D88"/>
    <mergeCell ref="F46:H46"/>
    <mergeCell ref="F60:H60"/>
    <mergeCell ref="F74:H74"/>
    <mergeCell ref="F3:H3"/>
    <mergeCell ref="F88:H88"/>
    <mergeCell ref="F32:H32"/>
    <mergeCell ref="F18:H18"/>
    <mergeCell ref="B556:D556"/>
    <mergeCell ref="B572:D572"/>
    <mergeCell ref="B451:D451"/>
    <mergeCell ref="B467:D467"/>
    <mergeCell ref="B481:D481"/>
    <mergeCell ref="B496:D496"/>
    <mergeCell ref="B510:D510"/>
    <mergeCell ref="B540:D540"/>
    <mergeCell ref="B524:D524"/>
    <mergeCell ref="B102:D102"/>
    <mergeCell ref="B116:D116"/>
    <mergeCell ref="B130:D130"/>
    <mergeCell ref="B3:D3"/>
    <mergeCell ref="B18:D18"/>
    <mergeCell ref="B32:D32"/>
    <mergeCell ref="B46:D46"/>
    <mergeCell ref="B60:D60"/>
    <mergeCell ref="B74:D74"/>
    <mergeCell ref="B144:D144"/>
    <mergeCell ref="B159:D159"/>
    <mergeCell ref="B189:D189"/>
    <mergeCell ref="B218:D218"/>
    <mergeCell ref="B174:D174"/>
    <mergeCell ref="B203:D203"/>
    <mergeCell ref="B232:D232"/>
    <mergeCell ref="B247:D247"/>
    <mergeCell ref="B262:D262"/>
    <mergeCell ref="B276:D276"/>
    <mergeCell ref="B293:D293"/>
    <mergeCell ref="B436:D436"/>
    <mergeCell ref="B422:D422"/>
    <mergeCell ref="B408:D408"/>
    <mergeCell ref="B394:D394"/>
    <mergeCell ref="B380:D380"/>
    <mergeCell ref="B365:D365"/>
    <mergeCell ref="B351:D351"/>
    <mergeCell ref="B337:D337"/>
    <mergeCell ref="B323:D323"/>
    <mergeCell ref="B309:D309"/>
    <mergeCell ref="F102:H102"/>
    <mergeCell ref="F189:H189"/>
    <mergeCell ref="F116:H116"/>
    <mergeCell ref="F293:H293"/>
    <mergeCell ref="F247:H247"/>
    <mergeCell ref="F174:H174"/>
    <mergeCell ref="F130:H130"/>
    <mergeCell ref="F144:H144"/>
    <mergeCell ref="F262:H262"/>
    <mergeCell ref="F276:H276"/>
    <mergeCell ref="F203:H203"/>
    <mergeCell ref="F159:H159"/>
    <mergeCell ref="F218:H218"/>
  </mergeCells>
  <conditionalFormatting sqref="B205:B212">
    <cfRule type="duplicateValues" dxfId="10" priority="2"/>
  </conditionalFormatting>
  <pageMargins left="0.7" right="0.7" top="0.75" bottom="0.75" header="0.3" footer="0.3"/>
  <pageSetup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B1:I342"/>
  <sheetViews>
    <sheetView topLeftCell="A320" workbookViewId="0">
      <selection activeCell="J10" sqref="J10"/>
    </sheetView>
  </sheetViews>
  <sheetFormatPr defaultColWidth="8.85546875" defaultRowHeight="15" x14ac:dyDescent="0.25"/>
  <cols>
    <col min="2" max="2" width="8.85546875" style="62"/>
    <col min="3" max="3" width="8.85546875" style="26"/>
    <col min="4" max="4" width="20.85546875" style="62" customWidth="1"/>
    <col min="5" max="6" width="8.85546875" style="62"/>
    <col min="7" max="7" width="8.85546875" style="26"/>
    <col min="8" max="8" width="21.140625" style="62" customWidth="1"/>
  </cols>
  <sheetData>
    <row r="1" spans="2:9" x14ac:dyDescent="0.25">
      <c r="B1" s="83" t="s">
        <v>69</v>
      </c>
      <c r="C1" s="84"/>
      <c r="D1" s="85"/>
      <c r="E1" s="21"/>
      <c r="F1" s="86" t="s">
        <v>68</v>
      </c>
      <c r="G1" s="87"/>
      <c r="H1" s="88"/>
      <c r="I1" s="21"/>
    </row>
    <row r="2" spans="2:9" s="62" customFormat="1" x14ac:dyDescent="0.25">
      <c r="B2" s="92"/>
      <c r="C2" s="92"/>
      <c r="D2" s="93"/>
      <c r="E2" s="50"/>
      <c r="F2" s="86"/>
      <c r="G2" s="87"/>
      <c r="H2" s="88"/>
      <c r="I2" s="50"/>
    </row>
    <row r="3" spans="2:9" x14ac:dyDescent="0.25">
      <c r="B3" s="89" t="s">
        <v>74</v>
      </c>
      <c r="C3" s="90"/>
      <c r="D3" s="91"/>
      <c r="F3" s="89" t="s">
        <v>237</v>
      </c>
      <c r="G3" s="90"/>
      <c r="H3" s="91"/>
    </row>
    <row r="4" spans="2:9" x14ac:dyDescent="0.25">
      <c r="B4" s="2" t="s">
        <v>0</v>
      </c>
      <c r="C4" s="3" t="s">
        <v>1</v>
      </c>
      <c r="D4" s="2" t="s">
        <v>2</v>
      </c>
      <c r="F4" s="2" t="s">
        <v>0</v>
      </c>
      <c r="G4" s="3" t="s">
        <v>1</v>
      </c>
      <c r="H4" s="2" t="s">
        <v>2</v>
      </c>
    </row>
    <row r="5" spans="2:9" x14ac:dyDescent="0.25">
      <c r="B5" s="13" t="s">
        <v>26</v>
      </c>
      <c r="C5" s="5">
        <v>0.39689999999999998</v>
      </c>
      <c r="D5" s="6">
        <f>C5*(100-C$15)/100</f>
        <v>0.36911699999999997</v>
      </c>
      <c r="F5" s="13" t="s">
        <v>5</v>
      </c>
      <c r="G5" s="5">
        <v>43.137999999999998</v>
      </c>
      <c r="H5" s="38">
        <f>G5*(100-G$15)/100</f>
        <v>40.118339999999996</v>
      </c>
    </row>
    <row r="6" spans="2:9" x14ac:dyDescent="0.25">
      <c r="B6" s="13" t="s">
        <v>3</v>
      </c>
      <c r="C6" s="5">
        <v>21.25</v>
      </c>
      <c r="D6" s="6">
        <f t="shared" ref="D6:D14" si="0">C6*(100-C$15)/100</f>
        <v>19.762499999999999</v>
      </c>
      <c r="F6" s="13" t="s">
        <v>7</v>
      </c>
      <c r="G6" s="5">
        <v>0.106</v>
      </c>
      <c r="H6" s="38">
        <f t="shared" ref="H6:H14" si="1">G6*(100-G$15)/100</f>
        <v>9.8580000000000001E-2</v>
      </c>
    </row>
    <row r="7" spans="2:9" x14ac:dyDescent="0.25">
      <c r="B7" s="13" t="s">
        <v>4</v>
      </c>
      <c r="C7" s="5">
        <v>14.73</v>
      </c>
      <c r="D7" s="6">
        <f t="shared" si="0"/>
        <v>13.698900000000002</v>
      </c>
      <c r="F7" s="13" t="s">
        <v>4</v>
      </c>
      <c r="G7" s="5">
        <v>13.175000000000001</v>
      </c>
      <c r="H7" s="38">
        <f t="shared" si="1"/>
        <v>12.252750000000001</v>
      </c>
    </row>
    <row r="8" spans="2:9" x14ac:dyDescent="0.25">
      <c r="B8" s="13" t="s">
        <v>5</v>
      </c>
      <c r="C8" s="5">
        <v>39.6</v>
      </c>
      <c r="D8" s="6">
        <f t="shared" si="0"/>
        <v>36.828000000000003</v>
      </c>
      <c r="F8" s="13" t="s">
        <v>10</v>
      </c>
      <c r="G8" s="5">
        <v>10.632</v>
      </c>
      <c r="H8" s="38">
        <f t="shared" si="1"/>
        <v>9.8877600000000001</v>
      </c>
    </row>
    <row r="9" spans="2:9" x14ac:dyDescent="0.25">
      <c r="B9" s="13" t="s">
        <v>6</v>
      </c>
      <c r="C9" s="5">
        <v>11.19</v>
      </c>
      <c r="D9" s="6">
        <f t="shared" si="0"/>
        <v>10.406699999999999</v>
      </c>
      <c r="F9" s="13" t="s">
        <v>9</v>
      </c>
      <c r="G9" s="5">
        <v>0.161</v>
      </c>
      <c r="H9" s="38">
        <f t="shared" si="1"/>
        <v>0.14973</v>
      </c>
    </row>
    <row r="10" spans="2:9" x14ac:dyDescent="0.25">
      <c r="B10" s="13" t="s">
        <v>7</v>
      </c>
      <c r="C10" s="5">
        <v>0.111</v>
      </c>
      <c r="D10" s="6">
        <f t="shared" si="0"/>
        <v>0.10323</v>
      </c>
      <c r="F10" s="13" t="s">
        <v>3</v>
      </c>
      <c r="G10" s="5">
        <v>21.849</v>
      </c>
      <c r="H10" s="38">
        <f t="shared" si="1"/>
        <v>20.319570000000002</v>
      </c>
    </row>
    <row r="11" spans="2:9" x14ac:dyDescent="0.25">
      <c r="B11" s="13" t="s">
        <v>8</v>
      </c>
      <c r="C11" s="5">
        <v>0.15160000000000001</v>
      </c>
      <c r="D11" s="6">
        <f t="shared" si="0"/>
        <v>0.140988</v>
      </c>
      <c r="F11" s="13" t="s">
        <v>6</v>
      </c>
      <c r="G11" s="5">
        <v>10.601000000000001</v>
      </c>
      <c r="H11" s="38">
        <f t="shared" si="1"/>
        <v>9.8589300000000009</v>
      </c>
    </row>
    <row r="12" spans="2:9" x14ac:dyDescent="0.25">
      <c r="B12" s="13" t="s">
        <v>9</v>
      </c>
      <c r="C12" s="5">
        <v>0.16930000000000001</v>
      </c>
      <c r="D12" s="6">
        <f t="shared" si="0"/>
        <v>0.15744900000000001</v>
      </c>
      <c r="F12" s="13" t="s">
        <v>26</v>
      </c>
      <c r="G12" s="5">
        <v>0.315</v>
      </c>
      <c r="H12" s="38">
        <f t="shared" si="1"/>
        <v>0.29295000000000004</v>
      </c>
    </row>
    <row r="13" spans="2:9" x14ac:dyDescent="0.25">
      <c r="B13" s="13" t="s">
        <v>10</v>
      </c>
      <c r="C13" s="5">
        <v>12.26</v>
      </c>
      <c r="D13" s="6">
        <f t="shared" si="0"/>
        <v>11.401800000000001</v>
      </c>
      <c r="F13" s="13" t="s">
        <v>13</v>
      </c>
      <c r="G13" s="5">
        <v>1.7999999999999999E-2</v>
      </c>
      <c r="H13" s="38">
        <f t="shared" si="1"/>
        <v>1.6739999999999998E-2</v>
      </c>
    </row>
    <row r="14" spans="2:9" x14ac:dyDescent="0.25">
      <c r="B14" s="13" t="s">
        <v>11</v>
      </c>
      <c r="C14" s="5">
        <v>0.1447</v>
      </c>
      <c r="D14" s="6">
        <f t="shared" si="0"/>
        <v>0.134571</v>
      </c>
      <c r="F14" s="13" t="s">
        <v>35</v>
      </c>
      <c r="G14" s="5">
        <v>5.0000000000000001E-3</v>
      </c>
      <c r="H14" s="38">
        <f t="shared" si="1"/>
        <v>4.6500000000000005E-3</v>
      </c>
    </row>
    <row r="15" spans="2:9" x14ac:dyDescent="0.25">
      <c r="B15" s="4" t="s">
        <v>12</v>
      </c>
      <c r="C15" s="5">
        <v>7</v>
      </c>
      <c r="D15" s="5"/>
      <c r="F15" s="4" t="s">
        <v>12</v>
      </c>
      <c r="G15" s="5">
        <v>7</v>
      </c>
      <c r="H15" s="5"/>
    </row>
    <row r="18" spans="2:8" x14ac:dyDescent="0.25">
      <c r="B18" s="89" t="s">
        <v>73</v>
      </c>
      <c r="C18" s="90"/>
      <c r="D18" s="91"/>
      <c r="F18" s="89" t="s">
        <v>236</v>
      </c>
      <c r="G18" s="90"/>
      <c r="H18" s="91"/>
    </row>
    <row r="19" spans="2:8" x14ac:dyDescent="0.25">
      <c r="B19" s="2" t="s">
        <v>0</v>
      </c>
      <c r="C19" s="3" t="s">
        <v>1</v>
      </c>
      <c r="D19" s="2" t="s">
        <v>2</v>
      </c>
      <c r="F19" s="2" t="s">
        <v>0</v>
      </c>
      <c r="G19" s="3" t="s">
        <v>1</v>
      </c>
      <c r="H19" s="2" t="s">
        <v>2</v>
      </c>
    </row>
    <row r="20" spans="2:8" x14ac:dyDescent="0.25">
      <c r="B20" s="13" t="s">
        <v>26</v>
      </c>
      <c r="C20" s="5">
        <v>0.3024</v>
      </c>
      <c r="D20" s="6">
        <f>C20*(100-C$31)/100</f>
        <v>0.28123199999999998</v>
      </c>
      <c r="F20" s="13" t="s">
        <v>5</v>
      </c>
      <c r="G20" s="5">
        <v>44.820999999999998</v>
      </c>
      <c r="H20" s="38">
        <f>G20*(100-G$30)/100</f>
        <v>41.683529999999998</v>
      </c>
    </row>
    <row r="21" spans="2:8" x14ac:dyDescent="0.25">
      <c r="B21" s="13" t="s">
        <v>3</v>
      </c>
      <c r="C21" s="5">
        <v>22.36</v>
      </c>
      <c r="D21" s="6">
        <f t="shared" ref="D21:D30" si="2">C21*(100-C$31)/100</f>
        <v>20.794799999999999</v>
      </c>
      <c r="F21" s="13" t="s">
        <v>7</v>
      </c>
      <c r="G21" s="5">
        <v>0.19600000000000001</v>
      </c>
      <c r="H21" s="38">
        <f t="shared" ref="H21:H29" si="3">G21*(100-G$30)/100</f>
        <v>0.18228000000000003</v>
      </c>
    </row>
    <row r="22" spans="2:8" x14ac:dyDescent="0.25">
      <c r="B22" s="13" t="s">
        <v>4</v>
      </c>
      <c r="C22" s="5">
        <v>10.73</v>
      </c>
      <c r="D22" s="6">
        <f t="shared" si="2"/>
        <v>9.9788999999999994</v>
      </c>
      <c r="F22" s="13" t="s">
        <v>4</v>
      </c>
      <c r="G22" s="5">
        <v>9.0229999999999997</v>
      </c>
      <c r="H22" s="38">
        <f t="shared" si="3"/>
        <v>8.3913899999999995</v>
      </c>
    </row>
    <row r="23" spans="2:8" x14ac:dyDescent="0.25">
      <c r="B23" s="13" t="s">
        <v>5</v>
      </c>
      <c r="C23" s="5">
        <v>41.17</v>
      </c>
      <c r="D23" s="6">
        <f t="shared" si="2"/>
        <v>38.2881</v>
      </c>
      <c r="F23" s="13" t="s">
        <v>10</v>
      </c>
      <c r="G23" s="5">
        <v>11.096</v>
      </c>
      <c r="H23" s="38">
        <f t="shared" si="3"/>
        <v>10.319280000000001</v>
      </c>
    </row>
    <row r="24" spans="2:8" x14ac:dyDescent="0.25">
      <c r="B24" s="13" t="s">
        <v>13</v>
      </c>
      <c r="C24" s="5">
        <v>3.279E-2</v>
      </c>
      <c r="D24" s="6">
        <f t="shared" si="2"/>
        <v>3.04947E-2</v>
      </c>
      <c r="F24" s="13" t="s">
        <v>9</v>
      </c>
      <c r="G24" s="5">
        <v>0.16900000000000001</v>
      </c>
      <c r="H24" s="38">
        <f t="shared" si="3"/>
        <v>0.15717</v>
      </c>
    </row>
    <row r="25" spans="2:8" x14ac:dyDescent="0.25">
      <c r="B25" s="13" t="s">
        <v>6</v>
      </c>
      <c r="C25" s="5">
        <v>12.05</v>
      </c>
      <c r="D25" s="6">
        <f t="shared" si="2"/>
        <v>11.2065</v>
      </c>
      <c r="F25" s="13" t="s">
        <v>3</v>
      </c>
      <c r="G25" s="5">
        <v>22.984000000000002</v>
      </c>
      <c r="H25" s="38">
        <f t="shared" si="3"/>
        <v>21.375120000000003</v>
      </c>
    </row>
    <row r="26" spans="2:8" x14ac:dyDescent="0.25">
      <c r="B26" s="13" t="s">
        <v>7</v>
      </c>
      <c r="C26" s="5">
        <v>0.19120000000000001</v>
      </c>
      <c r="D26" s="6">
        <f t="shared" si="2"/>
        <v>0.177816</v>
      </c>
      <c r="F26" s="13" t="s">
        <v>6</v>
      </c>
      <c r="G26" s="5">
        <v>11.433</v>
      </c>
      <c r="H26" s="38">
        <f t="shared" si="3"/>
        <v>10.63269</v>
      </c>
    </row>
    <row r="27" spans="2:8" x14ac:dyDescent="0.25">
      <c r="B27" s="13" t="s">
        <v>8</v>
      </c>
      <c r="C27" s="5">
        <v>0.27960000000000002</v>
      </c>
      <c r="D27" s="6">
        <f t="shared" si="2"/>
        <v>0.26002799999999998</v>
      </c>
      <c r="F27" s="13" t="s">
        <v>26</v>
      </c>
      <c r="G27" s="5">
        <v>0.252</v>
      </c>
      <c r="H27" s="38">
        <f t="shared" si="3"/>
        <v>0.23436000000000001</v>
      </c>
    </row>
    <row r="28" spans="2:8" x14ac:dyDescent="0.25">
      <c r="B28" s="13" t="s">
        <v>9</v>
      </c>
      <c r="C28" s="5">
        <v>0.1971</v>
      </c>
      <c r="D28" s="6">
        <f t="shared" si="2"/>
        <v>0.18330300000000002</v>
      </c>
      <c r="F28" s="13" t="s">
        <v>13</v>
      </c>
      <c r="G28" s="5">
        <v>2.1999999999999999E-2</v>
      </c>
      <c r="H28" s="38">
        <f t="shared" si="3"/>
        <v>2.0459999999999999E-2</v>
      </c>
    </row>
    <row r="29" spans="2:8" x14ac:dyDescent="0.25">
      <c r="B29" s="13" t="s">
        <v>10</v>
      </c>
      <c r="C29" s="5">
        <v>12.56</v>
      </c>
      <c r="D29" s="6">
        <f t="shared" si="2"/>
        <v>11.680800000000001</v>
      </c>
      <c r="F29" s="13" t="s">
        <v>35</v>
      </c>
      <c r="G29" s="5">
        <v>4.0000000000000001E-3</v>
      </c>
      <c r="H29" s="38">
        <f t="shared" si="3"/>
        <v>3.7199999999999998E-3</v>
      </c>
    </row>
    <row r="30" spans="2:8" x14ac:dyDescent="0.25">
      <c r="B30" s="13" t="s">
        <v>11</v>
      </c>
      <c r="C30" s="5">
        <v>0.11749999999999999</v>
      </c>
      <c r="D30" s="6">
        <f t="shared" si="2"/>
        <v>0.109275</v>
      </c>
      <c r="F30" s="4" t="s">
        <v>12</v>
      </c>
      <c r="G30" s="5">
        <v>7</v>
      </c>
      <c r="H30" s="5"/>
    </row>
    <row r="31" spans="2:8" x14ac:dyDescent="0.25">
      <c r="B31" s="4" t="s">
        <v>12</v>
      </c>
      <c r="C31" s="5">
        <v>7</v>
      </c>
      <c r="D31" s="5"/>
    </row>
    <row r="34" spans="2:8" x14ac:dyDescent="0.25">
      <c r="B34" s="89" t="s">
        <v>72</v>
      </c>
      <c r="C34" s="90"/>
      <c r="D34" s="91"/>
      <c r="F34" s="89" t="s">
        <v>235</v>
      </c>
      <c r="G34" s="90"/>
      <c r="H34" s="91"/>
    </row>
    <row r="35" spans="2:8" x14ac:dyDescent="0.25">
      <c r="B35" s="2" t="s">
        <v>0</v>
      </c>
      <c r="C35" s="3" t="s">
        <v>1</v>
      </c>
      <c r="D35" s="2" t="s">
        <v>2</v>
      </c>
      <c r="F35" s="2" t="s">
        <v>0</v>
      </c>
      <c r="G35" s="3" t="s">
        <v>1</v>
      </c>
      <c r="H35" s="2" t="s">
        <v>2</v>
      </c>
    </row>
    <row r="36" spans="2:8" x14ac:dyDescent="0.25">
      <c r="B36" s="13" t="s">
        <v>26</v>
      </c>
      <c r="C36" s="5">
        <v>0.99099999999999999</v>
      </c>
      <c r="D36" s="6">
        <f>C36*(100-C$48)/100</f>
        <v>0.96126999999999996</v>
      </c>
      <c r="F36" s="13" t="s">
        <v>5</v>
      </c>
      <c r="G36" s="5">
        <v>46.753</v>
      </c>
      <c r="H36" s="38">
        <f>G36*(100-G$46)/100</f>
        <v>45.350410000000004</v>
      </c>
    </row>
    <row r="37" spans="2:8" x14ac:dyDescent="0.25">
      <c r="B37" s="13" t="s">
        <v>3</v>
      </c>
      <c r="C37" s="5">
        <v>10.41</v>
      </c>
      <c r="D37" s="6">
        <f t="shared" ref="D37:D47" si="4">C37*(100-C$48)/100</f>
        <v>10.0977</v>
      </c>
      <c r="F37" s="13" t="s">
        <v>7</v>
      </c>
      <c r="G37" s="5">
        <v>0.19600000000000001</v>
      </c>
      <c r="H37" s="38">
        <f t="shared" ref="H37:H45" si="5">G37*(100-G$46)/100</f>
        <v>0.19012000000000001</v>
      </c>
    </row>
    <row r="38" spans="2:8" x14ac:dyDescent="0.25">
      <c r="B38" s="13" t="s">
        <v>4</v>
      </c>
      <c r="C38" s="5">
        <v>20.61</v>
      </c>
      <c r="D38" s="6">
        <f t="shared" si="4"/>
        <v>19.991699999999998</v>
      </c>
      <c r="F38" s="13" t="s">
        <v>4</v>
      </c>
      <c r="G38" s="5">
        <v>18.73</v>
      </c>
      <c r="H38" s="38">
        <f t="shared" si="5"/>
        <v>18.168099999999999</v>
      </c>
    </row>
    <row r="39" spans="2:8" x14ac:dyDescent="0.25">
      <c r="B39" s="13" t="s">
        <v>5</v>
      </c>
      <c r="C39" s="5">
        <v>42.96</v>
      </c>
      <c r="D39" s="6">
        <f t="shared" si="4"/>
        <v>41.671199999999999</v>
      </c>
      <c r="F39" s="13" t="s">
        <v>10</v>
      </c>
      <c r="G39" s="5">
        <v>4.8689999999999998</v>
      </c>
      <c r="H39" s="38">
        <f t="shared" si="5"/>
        <v>4.7229299999999999</v>
      </c>
    </row>
    <row r="40" spans="2:8" x14ac:dyDescent="0.25">
      <c r="B40" s="13" t="s">
        <v>35</v>
      </c>
      <c r="C40" s="5">
        <v>1.512E-2</v>
      </c>
      <c r="D40" s="6">
        <f t="shared" si="4"/>
        <v>1.46664E-2</v>
      </c>
      <c r="F40" s="13" t="s">
        <v>9</v>
      </c>
      <c r="G40" s="5">
        <v>8.7999999999999995E-2</v>
      </c>
      <c r="H40" s="38">
        <f t="shared" si="5"/>
        <v>8.5359999999999991E-2</v>
      </c>
    </row>
    <row r="41" spans="2:8" x14ac:dyDescent="0.25">
      <c r="B41" s="13" t="s">
        <v>13</v>
      </c>
      <c r="C41" s="5">
        <v>3.9759999999999997E-2</v>
      </c>
      <c r="D41" s="6">
        <f t="shared" si="4"/>
        <v>3.8567199999999996E-2</v>
      </c>
      <c r="F41" s="13" t="s">
        <v>3</v>
      </c>
      <c r="G41" s="5">
        <v>10.683999999999999</v>
      </c>
      <c r="H41" s="38">
        <f t="shared" si="5"/>
        <v>10.363479999999999</v>
      </c>
    </row>
    <row r="42" spans="2:8" x14ac:dyDescent="0.25">
      <c r="B42" s="13" t="s">
        <v>6</v>
      </c>
      <c r="C42" s="5">
        <v>18.760000000000002</v>
      </c>
      <c r="D42" s="6">
        <f t="shared" si="4"/>
        <v>18.197200000000002</v>
      </c>
      <c r="F42" s="13" t="s">
        <v>6</v>
      </c>
      <c r="G42" s="5">
        <v>17.73</v>
      </c>
      <c r="H42" s="38">
        <f t="shared" si="5"/>
        <v>17.1981</v>
      </c>
    </row>
    <row r="43" spans="2:8" x14ac:dyDescent="0.25">
      <c r="B43" s="13" t="s">
        <v>7</v>
      </c>
      <c r="C43" s="5">
        <v>0.17299999999999999</v>
      </c>
      <c r="D43" s="6">
        <f t="shared" si="4"/>
        <v>0.16780999999999999</v>
      </c>
      <c r="F43" s="13" t="s">
        <v>26</v>
      </c>
      <c r="G43" s="5">
        <v>0.91100000000000003</v>
      </c>
      <c r="H43" s="38">
        <f t="shared" si="5"/>
        <v>0.88367000000000007</v>
      </c>
    </row>
    <row r="44" spans="2:8" x14ac:dyDescent="0.25">
      <c r="B44" s="13" t="s">
        <v>8</v>
      </c>
      <c r="C44" s="5">
        <v>0.16020000000000001</v>
      </c>
      <c r="D44" s="6">
        <f t="shared" si="4"/>
        <v>0.155394</v>
      </c>
      <c r="F44" s="13" t="s">
        <v>13</v>
      </c>
      <c r="G44" s="5">
        <v>3.3000000000000002E-2</v>
      </c>
      <c r="H44" s="38">
        <f t="shared" si="5"/>
        <v>3.2010000000000004E-2</v>
      </c>
    </row>
    <row r="45" spans="2:8" x14ac:dyDescent="0.25">
      <c r="B45" s="13" t="s">
        <v>9</v>
      </c>
      <c r="C45" s="5">
        <v>0.1235</v>
      </c>
      <c r="D45" s="6">
        <f t="shared" si="4"/>
        <v>0.119795</v>
      </c>
      <c r="F45" s="13" t="s">
        <v>35</v>
      </c>
      <c r="G45" s="5">
        <v>6.0000000000000001E-3</v>
      </c>
      <c r="H45" s="38">
        <f t="shared" si="5"/>
        <v>5.8199999999999997E-3</v>
      </c>
    </row>
    <row r="46" spans="2:8" x14ac:dyDescent="0.25">
      <c r="B46" s="13" t="s">
        <v>10</v>
      </c>
      <c r="C46" s="5">
        <v>5.6909999999999998</v>
      </c>
      <c r="D46" s="6">
        <f t="shared" si="4"/>
        <v>5.5202699999999991</v>
      </c>
      <c r="F46" s="4" t="s">
        <v>12</v>
      </c>
      <c r="G46" s="5">
        <v>3</v>
      </c>
      <c r="H46" s="38"/>
    </row>
    <row r="47" spans="2:8" x14ac:dyDescent="0.25">
      <c r="B47" s="13" t="s">
        <v>11</v>
      </c>
      <c r="C47" s="5">
        <v>6.1929999999999999E-2</v>
      </c>
      <c r="D47" s="6">
        <f t="shared" si="4"/>
        <v>6.0072099999999996E-2</v>
      </c>
    </row>
    <row r="48" spans="2:8" x14ac:dyDescent="0.25">
      <c r="B48" s="4" t="s">
        <v>12</v>
      </c>
      <c r="C48" s="5">
        <v>3</v>
      </c>
      <c r="D48" s="5"/>
    </row>
    <row r="51" spans="2:8" x14ac:dyDescent="0.25">
      <c r="B51" s="89" t="s">
        <v>71</v>
      </c>
      <c r="C51" s="90"/>
      <c r="D51" s="91"/>
      <c r="F51" s="89" t="s">
        <v>234</v>
      </c>
      <c r="G51" s="90"/>
      <c r="H51" s="91"/>
    </row>
    <row r="52" spans="2:8" x14ac:dyDescent="0.25">
      <c r="B52" s="2" t="s">
        <v>0</v>
      </c>
      <c r="C52" s="3" t="s">
        <v>1</v>
      </c>
      <c r="D52" s="2" t="s">
        <v>2</v>
      </c>
      <c r="F52" s="2" t="s">
        <v>0</v>
      </c>
      <c r="G52" s="3" t="s">
        <v>1</v>
      </c>
      <c r="H52" s="2" t="s">
        <v>2</v>
      </c>
    </row>
    <row r="53" spans="2:8" x14ac:dyDescent="0.25">
      <c r="B53" s="13" t="s">
        <v>26</v>
      </c>
      <c r="C53" s="5">
        <v>1.18</v>
      </c>
      <c r="D53" s="6">
        <f>C53*(100-C$64)/100</f>
        <v>1.1328</v>
      </c>
      <c r="F53" s="13" t="s">
        <v>5</v>
      </c>
      <c r="G53" s="5">
        <v>46.517000000000003</v>
      </c>
      <c r="H53" s="38">
        <f>G53*(100-G$63)/100</f>
        <v>44.656320000000008</v>
      </c>
    </row>
    <row r="54" spans="2:8" x14ac:dyDescent="0.25">
      <c r="B54" s="13" t="s">
        <v>3</v>
      </c>
      <c r="C54" s="5">
        <v>10.58</v>
      </c>
      <c r="D54" s="6">
        <f t="shared" ref="D54:D63" si="6">C54*(100-C$64)/100</f>
        <v>10.1568</v>
      </c>
      <c r="F54" s="13" t="s">
        <v>7</v>
      </c>
      <c r="G54" s="5">
        <v>0.219</v>
      </c>
      <c r="H54" s="38">
        <f t="shared" ref="H54:H62" si="7">G54*(100-G$63)/100</f>
        <v>0.21024000000000001</v>
      </c>
    </row>
    <row r="55" spans="2:8" x14ac:dyDescent="0.25">
      <c r="B55" s="13" t="s">
        <v>4</v>
      </c>
      <c r="C55" s="5">
        <v>20.34</v>
      </c>
      <c r="D55" s="6">
        <f t="shared" si="6"/>
        <v>19.526399999999999</v>
      </c>
      <c r="F55" s="13" t="s">
        <v>4</v>
      </c>
      <c r="G55" s="5">
        <v>18.305</v>
      </c>
      <c r="H55" s="38">
        <f t="shared" si="7"/>
        <v>17.572800000000001</v>
      </c>
    </row>
    <row r="56" spans="2:8" x14ac:dyDescent="0.25">
      <c r="B56" s="13" t="s">
        <v>5</v>
      </c>
      <c r="C56" s="5">
        <v>42.56</v>
      </c>
      <c r="D56" s="6">
        <f t="shared" si="6"/>
        <v>40.857600000000005</v>
      </c>
      <c r="F56" s="13" t="s">
        <v>10</v>
      </c>
      <c r="G56" s="5">
        <v>5.28</v>
      </c>
      <c r="H56" s="38">
        <f t="shared" si="7"/>
        <v>5.0687999999999995</v>
      </c>
    </row>
    <row r="57" spans="2:8" x14ac:dyDescent="0.25">
      <c r="B57" s="13" t="s">
        <v>13</v>
      </c>
      <c r="C57" s="5">
        <v>2.768E-2</v>
      </c>
      <c r="D57" s="6">
        <f t="shared" si="6"/>
        <v>2.6572800000000001E-2</v>
      </c>
      <c r="F57" s="13" t="s">
        <v>9</v>
      </c>
      <c r="G57" s="5">
        <v>9.2999999999999999E-2</v>
      </c>
      <c r="H57" s="38">
        <f t="shared" si="7"/>
        <v>8.9280000000000012E-2</v>
      </c>
    </row>
    <row r="58" spans="2:8" x14ac:dyDescent="0.25">
      <c r="B58" s="13" t="s">
        <v>6</v>
      </c>
      <c r="C58" s="5">
        <v>18.59</v>
      </c>
      <c r="D58" s="6">
        <f t="shared" si="6"/>
        <v>17.846399999999999</v>
      </c>
      <c r="F58" s="13" t="s">
        <v>3</v>
      </c>
      <c r="G58" s="5">
        <v>10.759</v>
      </c>
      <c r="H58" s="38">
        <f t="shared" si="7"/>
        <v>10.32864</v>
      </c>
    </row>
    <row r="59" spans="2:8" x14ac:dyDescent="0.25">
      <c r="B59" s="13" t="s">
        <v>7</v>
      </c>
      <c r="C59" s="5">
        <v>0.26019999999999999</v>
      </c>
      <c r="D59" s="6">
        <f t="shared" si="6"/>
        <v>0.24979199999999999</v>
      </c>
      <c r="F59" s="13" t="s">
        <v>6</v>
      </c>
      <c r="G59" s="5">
        <v>17.655000000000001</v>
      </c>
      <c r="H59" s="38">
        <f t="shared" si="7"/>
        <v>16.948800000000002</v>
      </c>
    </row>
    <row r="60" spans="2:8" x14ac:dyDescent="0.25">
      <c r="B60" s="13" t="s">
        <v>8</v>
      </c>
      <c r="C60" s="5">
        <v>0.17560000000000001</v>
      </c>
      <c r="D60" s="6">
        <f t="shared" si="6"/>
        <v>0.168576</v>
      </c>
      <c r="F60" s="13" t="s">
        <v>26</v>
      </c>
      <c r="G60" s="5">
        <v>1.147</v>
      </c>
      <c r="H60" s="38">
        <f t="shared" si="7"/>
        <v>1.1011199999999999</v>
      </c>
    </row>
    <row r="61" spans="2:8" x14ac:dyDescent="0.25">
      <c r="B61" s="13" t="s">
        <v>9</v>
      </c>
      <c r="C61" s="5">
        <v>9.2670000000000002E-2</v>
      </c>
      <c r="D61" s="6">
        <f t="shared" si="6"/>
        <v>8.8963199999999992E-2</v>
      </c>
      <c r="F61" s="13" t="s">
        <v>13</v>
      </c>
      <c r="G61" s="5">
        <v>0.02</v>
      </c>
      <c r="H61" s="38">
        <f t="shared" si="7"/>
        <v>1.9199999999999998E-2</v>
      </c>
    </row>
    <row r="62" spans="2:8" x14ac:dyDescent="0.25">
      <c r="B62" s="13" t="s">
        <v>10</v>
      </c>
      <c r="C62" s="5">
        <v>6.1210000000000004</v>
      </c>
      <c r="D62" s="6">
        <f t="shared" si="6"/>
        <v>5.8761599999999996</v>
      </c>
      <c r="F62" s="13" t="s">
        <v>35</v>
      </c>
      <c r="G62" s="5">
        <v>5.0000000000000001E-3</v>
      </c>
      <c r="H62" s="38">
        <f t="shared" si="7"/>
        <v>4.7999999999999996E-3</v>
      </c>
    </row>
    <row r="63" spans="2:8" x14ac:dyDescent="0.25">
      <c r="B63" s="13" t="s">
        <v>11</v>
      </c>
      <c r="C63" s="5">
        <v>6.9819999999999993E-2</v>
      </c>
      <c r="D63" s="6">
        <f t="shared" si="6"/>
        <v>6.7027199999999995E-2</v>
      </c>
      <c r="F63" s="4" t="s">
        <v>12</v>
      </c>
      <c r="G63" s="5">
        <v>4</v>
      </c>
      <c r="H63" s="5"/>
    </row>
    <row r="64" spans="2:8" x14ac:dyDescent="0.25">
      <c r="B64" s="4" t="s">
        <v>12</v>
      </c>
      <c r="C64" s="5">
        <v>4</v>
      </c>
      <c r="D64" s="5"/>
    </row>
    <row r="67" spans="2:9" x14ac:dyDescent="0.25">
      <c r="B67" s="89" t="s">
        <v>70</v>
      </c>
      <c r="C67" s="90"/>
      <c r="D67" s="91"/>
      <c r="F67" s="89" t="s">
        <v>239</v>
      </c>
      <c r="G67" s="90"/>
      <c r="H67" s="91"/>
    </row>
    <row r="68" spans="2:9" x14ac:dyDescent="0.25">
      <c r="B68" s="2" t="s">
        <v>0</v>
      </c>
      <c r="C68" s="3" t="s">
        <v>1</v>
      </c>
      <c r="D68" s="2" t="s">
        <v>2</v>
      </c>
      <c r="F68" s="2" t="s">
        <v>0</v>
      </c>
      <c r="G68" s="3" t="s">
        <v>1</v>
      </c>
      <c r="H68" s="2" t="s">
        <v>2</v>
      </c>
    </row>
    <row r="69" spans="2:9" x14ac:dyDescent="0.25">
      <c r="B69" s="22" t="s">
        <v>26</v>
      </c>
      <c r="C69" s="5">
        <v>1.173</v>
      </c>
      <c r="D69" s="6">
        <f>C69*(100-C$79)/100</f>
        <v>1.14954</v>
      </c>
      <c r="F69" s="13" t="s">
        <v>5</v>
      </c>
      <c r="G69" s="5">
        <v>47.786000000000001</v>
      </c>
      <c r="H69" s="38">
        <f>G69*(100-G$79)/100</f>
        <v>46.830280000000002</v>
      </c>
    </row>
    <row r="70" spans="2:9" x14ac:dyDescent="0.25">
      <c r="B70" s="22" t="s">
        <v>3</v>
      </c>
      <c r="C70" s="5">
        <v>10.08</v>
      </c>
      <c r="D70" s="6">
        <f t="shared" ref="D70:D78" si="8">C70*(100-C$79)/100</f>
        <v>9.878400000000001</v>
      </c>
      <c r="F70" s="13" t="s">
        <v>7</v>
      </c>
      <c r="G70" s="5">
        <v>0.24</v>
      </c>
      <c r="H70" s="38">
        <f t="shared" ref="H70:H78" si="9">G70*(100-G$79)/100</f>
        <v>0.23519999999999999</v>
      </c>
    </row>
    <row r="71" spans="2:9" x14ac:dyDescent="0.25">
      <c r="B71" s="22" t="s">
        <v>4</v>
      </c>
      <c r="C71" s="5">
        <v>19.760000000000002</v>
      </c>
      <c r="D71" s="6">
        <f t="shared" si="8"/>
        <v>19.364800000000002</v>
      </c>
      <c r="F71" s="13" t="s">
        <v>4</v>
      </c>
      <c r="G71" s="5">
        <v>17.77</v>
      </c>
      <c r="H71" s="38">
        <f t="shared" si="9"/>
        <v>17.4146</v>
      </c>
    </row>
    <row r="72" spans="2:9" x14ac:dyDescent="0.25">
      <c r="B72" s="22" t="s">
        <v>5</v>
      </c>
      <c r="C72" s="5">
        <v>44.12</v>
      </c>
      <c r="D72" s="6">
        <f t="shared" si="8"/>
        <v>43.237599999999993</v>
      </c>
      <c r="F72" s="13" t="s">
        <v>10</v>
      </c>
      <c r="G72" s="5">
        <v>6.6310000000000002</v>
      </c>
      <c r="H72" s="38">
        <f t="shared" si="9"/>
        <v>6.49838</v>
      </c>
    </row>
    <row r="73" spans="2:9" x14ac:dyDescent="0.25">
      <c r="B73" s="22" t="s">
        <v>6</v>
      </c>
      <c r="C73" s="5">
        <v>16.82</v>
      </c>
      <c r="D73" s="6">
        <f t="shared" si="8"/>
        <v>16.483600000000003</v>
      </c>
      <c r="F73" s="13" t="s">
        <v>9</v>
      </c>
      <c r="G73" s="5">
        <v>0.112</v>
      </c>
      <c r="H73" s="38">
        <f t="shared" si="9"/>
        <v>0.10976000000000001</v>
      </c>
    </row>
    <row r="74" spans="2:9" x14ac:dyDescent="0.25">
      <c r="B74" s="22" t="s">
        <v>7</v>
      </c>
      <c r="C74" s="5">
        <v>0.29730000000000001</v>
      </c>
      <c r="D74" s="6">
        <f t="shared" si="8"/>
        <v>0.291354</v>
      </c>
      <c r="F74" s="13" t="s">
        <v>3</v>
      </c>
      <c r="G74" s="5">
        <v>10.282999999999999</v>
      </c>
      <c r="H74" s="38">
        <f t="shared" si="9"/>
        <v>10.07734</v>
      </c>
    </row>
    <row r="75" spans="2:9" x14ac:dyDescent="0.25">
      <c r="B75" s="22" t="s">
        <v>8</v>
      </c>
      <c r="C75" s="5">
        <v>3.9949999999999999E-2</v>
      </c>
      <c r="D75" s="6">
        <f t="shared" si="8"/>
        <v>3.9150999999999998E-2</v>
      </c>
      <c r="F75" s="13" t="s">
        <v>6</v>
      </c>
      <c r="G75" s="5">
        <v>15.922000000000001</v>
      </c>
      <c r="H75" s="38">
        <f t="shared" si="9"/>
        <v>15.60356</v>
      </c>
    </row>
    <row r="76" spans="2:9" x14ac:dyDescent="0.25">
      <c r="B76" s="22" t="s">
        <v>9</v>
      </c>
      <c r="C76" s="5">
        <v>0.12939999999999999</v>
      </c>
      <c r="D76" s="6">
        <f t="shared" si="8"/>
        <v>0.12681199999999998</v>
      </c>
      <c r="F76" s="13" t="s">
        <v>26</v>
      </c>
      <c r="G76" s="5">
        <v>1.234</v>
      </c>
      <c r="H76" s="38">
        <f t="shared" si="9"/>
        <v>1.20932</v>
      </c>
    </row>
    <row r="77" spans="2:9" x14ac:dyDescent="0.25">
      <c r="B77" s="22" t="s">
        <v>10</v>
      </c>
      <c r="C77" s="5">
        <v>7.5410000000000004</v>
      </c>
      <c r="D77" s="6">
        <f t="shared" si="8"/>
        <v>7.39018</v>
      </c>
      <c r="F77" s="13" t="s">
        <v>13</v>
      </c>
      <c r="G77" s="5">
        <v>1.7999999999999999E-2</v>
      </c>
      <c r="H77" s="38">
        <f t="shared" si="9"/>
        <v>1.7639999999999999E-2</v>
      </c>
    </row>
    <row r="78" spans="2:9" x14ac:dyDescent="0.25">
      <c r="B78" s="22" t="s">
        <v>11</v>
      </c>
      <c r="C78" s="5">
        <v>4.0189999999999997E-2</v>
      </c>
      <c r="D78" s="6">
        <f t="shared" si="8"/>
        <v>3.9386199999999996E-2</v>
      </c>
      <c r="F78" s="13" t="s">
        <v>35</v>
      </c>
      <c r="G78" s="5">
        <v>6.0000000000000001E-3</v>
      </c>
      <c r="H78" s="38">
        <f t="shared" si="9"/>
        <v>5.8799999999999998E-3</v>
      </c>
    </row>
    <row r="79" spans="2:9" x14ac:dyDescent="0.25">
      <c r="B79" s="4" t="s">
        <v>12</v>
      </c>
      <c r="C79" s="5">
        <v>2</v>
      </c>
      <c r="D79" s="5"/>
      <c r="F79" s="4" t="s">
        <v>12</v>
      </c>
      <c r="G79" s="5">
        <v>2</v>
      </c>
      <c r="H79" s="5"/>
    </row>
    <row r="80" spans="2:9" x14ac:dyDescent="0.25">
      <c r="I80" s="16"/>
    </row>
    <row r="81" spans="2:8" x14ac:dyDescent="0.25">
      <c r="G81" s="28"/>
      <c r="H81" s="15"/>
    </row>
    <row r="82" spans="2:8" x14ac:dyDescent="0.25">
      <c r="B82" s="89" t="s">
        <v>75</v>
      </c>
      <c r="C82" s="90"/>
      <c r="D82" s="91"/>
      <c r="F82" s="89" t="s">
        <v>238</v>
      </c>
      <c r="G82" s="90"/>
      <c r="H82" s="91"/>
    </row>
    <row r="83" spans="2:8" x14ac:dyDescent="0.25">
      <c r="B83" s="2" t="s">
        <v>0</v>
      </c>
      <c r="C83" s="3" t="s">
        <v>1</v>
      </c>
      <c r="D83" s="2" t="s">
        <v>2</v>
      </c>
      <c r="F83" s="2" t="s">
        <v>0</v>
      </c>
      <c r="G83" s="3" t="s">
        <v>1</v>
      </c>
      <c r="H83" s="2" t="s">
        <v>2</v>
      </c>
    </row>
    <row r="84" spans="2:8" x14ac:dyDescent="0.25">
      <c r="B84" s="13" t="s">
        <v>26</v>
      </c>
      <c r="C84" s="5">
        <v>1.2709999999999999</v>
      </c>
      <c r="D84" s="6">
        <f>C84*(100-C$94)/100</f>
        <v>1.2455799999999999</v>
      </c>
      <c r="F84" s="13" t="s">
        <v>5</v>
      </c>
      <c r="G84" s="5">
        <v>47.430999999999997</v>
      </c>
      <c r="H84" s="8">
        <f>G84*(100-G$94)/100</f>
        <v>46.482379999999992</v>
      </c>
    </row>
    <row r="85" spans="2:8" x14ac:dyDescent="0.25">
      <c r="B85" s="13" t="s">
        <v>3</v>
      </c>
      <c r="C85" s="5">
        <v>10.37</v>
      </c>
      <c r="D85" s="6">
        <f t="shared" ref="D85:D93" si="10">C85*(100-C$94)/100</f>
        <v>10.162599999999999</v>
      </c>
      <c r="F85" s="13" t="s">
        <v>7</v>
      </c>
      <c r="G85" s="5">
        <v>0.27400000000000002</v>
      </c>
      <c r="H85" s="8">
        <f t="shared" ref="H85:H93" si="11">G85*(100-G$94)/100</f>
        <v>0.26852000000000004</v>
      </c>
    </row>
    <row r="86" spans="2:8" x14ac:dyDescent="0.25">
      <c r="B86" s="13" t="s">
        <v>4</v>
      </c>
      <c r="C86" s="5">
        <v>19.690000000000001</v>
      </c>
      <c r="D86" s="6">
        <f t="shared" si="10"/>
        <v>19.296200000000002</v>
      </c>
      <c r="F86" s="13" t="s">
        <v>4</v>
      </c>
      <c r="G86" s="5">
        <v>17.831</v>
      </c>
      <c r="H86" s="8">
        <f t="shared" si="11"/>
        <v>17.47438</v>
      </c>
    </row>
    <row r="87" spans="2:8" x14ac:dyDescent="0.25">
      <c r="B87" s="13" t="s">
        <v>5</v>
      </c>
      <c r="C87" s="5">
        <v>43.5</v>
      </c>
      <c r="D87" s="6">
        <f t="shared" si="10"/>
        <v>42.63</v>
      </c>
      <c r="F87" s="13" t="s">
        <v>10</v>
      </c>
      <c r="G87" s="5">
        <v>6.95</v>
      </c>
      <c r="H87" s="8">
        <f t="shared" si="11"/>
        <v>6.8109999999999999</v>
      </c>
    </row>
    <row r="88" spans="2:8" x14ac:dyDescent="0.25">
      <c r="B88" s="13" t="s">
        <v>6</v>
      </c>
      <c r="C88" s="5">
        <v>16.399999999999999</v>
      </c>
      <c r="D88" s="6">
        <f t="shared" si="10"/>
        <v>16.071999999999999</v>
      </c>
      <c r="F88" s="13" t="s">
        <v>9</v>
      </c>
      <c r="G88" s="5">
        <v>0.11700000000000001</v>
      </c>
      <c r="H88" s="8">
        <f t="shared" si="11"/>
        <v>0.11466000000000001</v>
      </c>
    </row>
    <row r="89" spans="2:8" x14ac:dyDescent="0.25">
      <c r="B89" s="13" t="s">
        <v>7</v>
      </c>
      <c r="C89" s="5">
        <v>0.28739999999999999</v>
      </c>
      <c r="D89" s="6">
        <f t="shared" si="10"/>
        <v>0.28165200000000001</v>
      </c>
      <c r="F89" s="13" t="s">
        <v>3</v>
      </c>
      <c r="G89" s="5">
        <v>10.617000000000001</v>
      </c>
      <c r="H89" s="8">
        <f t="shared" si="11"/>
        <v>10.404660000000002</v>
      </c>
    </row>
    <row r="90" spans="2:8" x14ac:dyDescent="0.25">
      <c r="B90" s="13" t="s">
        <v>8</v>
      </c>
      <c r="C90" s="5">
        <v>9.4579999999999997E-2</v>
      </c>
      <c r="D90" s="6">
        <f t="shared" si="10"/>
        <v>9.268839999999999E-2</v>
      </c>
      <c r="F90" s="13" t="s">
        <v>6</v>
      </c>
      <c r="G90" s="5">
        <v>15.423</v>
      </c>
      <c r="H90" s="8">
        <f t="shared" si="11"/>
        <v>15.11454</v>
      </c>
    </row>
    <row r="91" spans="2:8" x14ac:dyDescent="0.25">
      <c r="B91" s="13" t="s">
        <v>9</v>
      </c>
      <c r="C91" s="5">
        <v>0.1424</v>
      </c>
      <c r="D91" s="6">
        <f t="shared" si="10"/>
        <v>0.13955200000000001</v>
      </c>
      <c r="F91" s="13" t="s">
        <v>26</v>
      </c>
      <c r="G91" s="5">
        <v>1.3360000000000001</v>
      </c>
      <c r="H91" s="8">
        <f t="shared" si="11"/>
        <v>1.30928</v>
      </c>
    </row>
    <row r="92" spans="2:8" x14ac:dyDescent="0.25">
      <c r="B92" s="13" t="s">
        <v>10</v>
      </c>
      <c r="C92" s="5">
        <v>8.1920000000000002</v>
      </c>
      <c r="D92" s="6">
        <f t="shared" si="10"/>
        <v>8.0281599999999997</v>
      </c>
      <c r="F92" s="13" t="s">
        <v>13</v>
      </c>
      <c r="G92" s="5">
        <v>1.6E-2</v>
      </c>
      <c r="H92" s="8">
        <f t="shared" si="11"/>
        <v>1.5679999999999999E-2</v>
      </c>
    </row>
    <row r="93" spans="2:8" x14ac:dyDescent="0.25">
      <c r="B93" s="13" t="s">
        <v>11</v>
      </c>
      <c r="C93" s="5">
        <v>5.67E-2</v>
      </c>
      <c r="D93" s="6">
        <f t="shared" si="10"/>
        <v>5.5566000000000004E-2</v>
      </c>
      <c r="F93" s="13" t="s">
        <v>35</v>
      </c>
      <c r="G93" s="5">
        <v>4.0000000000000001E-3</v>
      </c>
      <c r="H93" s="8">
        <f t="shared" si="11"/>
        <v>3.9199999999999999E-3</v>
      </c>
    </row>
    <row r="94" spans="2:8" x14ac:dyDescent="0.25">
      <c r="B94" s="4" t="s">
        <v>12</v>
      </c>
      <c r="C94" s="5">
        <v>2</v>
      </c>
      <c r="D94" s="5"/>
      <c r="F94" s="4" t="s">
        <v>12</v>
      </c>
      <c r="G94" s="5">
        <v>2</v>
      </c>
      <c r="H94" s="5"/>
    </row>
    <row r="97" spans="2:9" x14ac:dyDescent="0.25">
      <c r="B97" s="89" t="s">
        <v>76</v>
      </c>
      <c r="C97" s="90"/>
      <c r="D97" s="91"/>
      <c r="F97" s="89" t="s">
        <v>233</v>
      </c>
      <c r="G97" s="90"/>
      <c r="H97" s="91"/>
    </row>
    <row r="98" spans="2:9" x14ac:dyDescent="0.25">
      <c r="B98" s="2" t="s">
        <v>0</v>
      </c>
      <c r="C98" s="3" t="s">
        <v>1</v>
      </c>
      <c r="D98" s="2" t="s">
        <v>2</v>
      </c>
      <c r="F98" s="2" t="s">
        <v>0</v>
      </c>
      <c r="G98" s="3" t="s">
        <v>1</v>
      </c>
      <c r="H98" s="2" t="s">
        <v>2</v>
      </c>
    </row>
    <row r="99" spans="2:9" x14ac:dyDescent="0.25">
      <c r="B99" s="13" t="s">
        <v>26</v>
      </c>
      <c r="C99" s="5">
        <v>1.736</v>
      </c>
      <c r="D99" s="6">
        <f>C99*(100-C$109)/100</f>
        <v>1.7012799999999999</v>
      </c>
      <c r="F99" s="13" t="s">
        <v>5</v>
      </c>
      <c r="G99" s="5">
        <v>47.820999999999998</v>
      </c>
      <c r="H99" s="38">
        <f>G99*(100-G$109)/100</f>
        <v>46.864579999999997</v>
      </c>
    </row>
    <row r="100" spans="2:9" x14ac:dyDescent="0.25">
      <c r="B100" s="13" t="s">
        <v>3</v>
      </c>
      <c r="C100" s="5">
        <v>9.66</v>
      </c>
      <c r="D100" s="6">
        <f t="shared" ref="D100:D108" si="12">C100*(100-C$109)/100</f>
        <v>9.466800000000001</v>
      </c>
      <c r="F100" s="13" t="s">
        <v>7</v>
      </c>
      <c r="G100" s="5">
        <v>0.24399999999999999</v>
      </c>
      <c r="H100" s="38">
        <f t="shared" ref="H100:H108" si="13">G100*(100-G$109)/100</f>
        <v>0.23912</v>
      </c>
    </row>
    <row r="101" spans="2:9" x14ac:dyDescent="0.25">
      <c r="B101" s="13" t="s">
        <v>4</v>
      </c>
      <c r="C101" s="5">
        <v>19.760000000000002</v>
      </c>
      <c r="D101" s="6">
        <f t="shared" si="12"/>
        <v>19.364800000000002</v>
      </c>
      <c r="F101" s="13" t="s">
        <v>4</v>
      </c>
      <c r="G101" s="5">
        <v>18.004000000000001</v>
      </c>
      <c r="H101" s="38">
        <f t="shared" si="13"/>
        <v>17.643920000000001</v>
      </c>
    </row>
    <row r="102" spans="2:9" x14ac:dyDescent="0.25">
      <c r="B102" s="13" t="s">
        <v>5</v>
      </c>
      <c r="C102" s="5">
        <v>43.97</v>
      </c>
      <c r="D102" s="6">
        <f t="shared" si="12"/>
        <v>43.090599999999995</v>
      </c>
      <c r="F102" s="13" t="s">
        <v>10</v>
      </c>
      <c r="G102" s="5">
        <v>7.25</v>
      </c>
      <c r="H102" s="38">
        <f t="shared" si="13"/>
        <v>7.1050000000000004</v>
      </c>
    </row>
    <row r="103" spans="2:9" x14ac:dyDescent="0.25">
      <c r="B103" s="13" t="s">
        <v>6</v>
      </c>
      <c r="C103" s="5">
        <v>15.35</v>
      </c>
      <c r="D103" s="6">
        <f t="shared" si="12"/>
        <v>15.042999999999999</v>
      </c>
      <c r="F103" s="13" t="s">
        <v>9</v>
      </c>
      <c r="G103" s="5">
        <v>0.12</v>
      </c>
      <c r="H103" s="38">
        <f t="shared" si="13"/>
        <v>0.1176</v>
      </c>
    </row>
    <row r="104" spans="2:9" x14ac:dyDescent="0.25">
      <c r="B104" s="13" t="s">
        <v>7</v>
      </c>
      <c r="C104" s="5">
        <v>0.26319999999999999</v>
      </c>
      <c r="D104" s="6">
        <f t="shared" si="12"/>
        <v>0.257936</v>
      </c>
      <c r="F104" s="13" t="s">
        <v>3</v>
      </c>
      <c r="G104" s="5">
        <v>10.031000000000001</v>
      </c>
      <c r="H104" s="38">
        <f t="shared" si="13"/>
        <v>9.8303799999999999</v>
      </c>
    </row>
    <row r="105" spans="2:9" x14ac:dyDescent="0.25">
      <c r="B105" s="13" t="s">
        <v>8</v>
      </c>
      <c r="C105" s="5">
        <v>0.48220000000000002</v>
      </c>
      <c r="D105" s="6">
        <f t="shared" si="12"/>
        <v>0.47255600000000003</v>
      </c>
      <c r="F105" s="13" t="s">
        <v>6</v>
      </c>
      <c r="G105" s="5">
        <v>14.865</v>
      </c>
      <c r="H105" s="38">
        <f t="shared" si="13"/>
        <v>14.5677</v>
      </c>
    </row>
    <row r="106" spans="2:9" x14ac:dyDescent="0.25">
      <c r="B106" s="13" t="s">
        <v>9</v>
      </c>
      <c r="C106" s="5">
        <v>0.14960000000000001</v>
      </c>
      <c r="D106" s="6">
        <f t="shared" si="12"/>
        <v>0.14660800000000002</v>
      </c>
      <c r="F106" s="13" t="s">
        <v>26</v>
      </c>
      <c r="G106" s="5">
        <v>1.6419999999999999</v>
      </c>
      <c r="H106" s="38">
        <f t="shared" si="13"/>
        <v>1.6091599999999999</v>
      </c>
    </row>
    <row r="107" spans="2:9" x14ac:dyDescent="0.25">
      <c r="B107" s="13" t="s">
        <v>10</v>
      </c>
      <c r="C107" s="5">
        <v>8.5920000000000005</v>
      </c>
      <c r="D107" s="6">
        <f t="shared" si="12"/>
        <v>8.420160000000001</v>
      </c>
      <c r="F107" s="13" t="s">
        <v>13</v>
      </c>
      <c r="G107" s="5">
        <v>1.9E-2</v>
      </c>
      <c r="H107" s="38">
        <f t="shared" si="13"/>
        <v>1.8619999999999998E-2</v>
      </c>
      <c r="I107" s="15"/>
    </row>
    <row r="108" spans="2:9" x14ac:dyDescent="0.25">
      <c r="B108" s="13" t="s">
        <v>11</v>
      </c>
      <c r="C108" s="5">
        <v>4.1590000000000002E-2</v>
      </c>
      <c r="D108" s="6">
        <f t="shared" si="12"/>
        <v>4.0758200000000001E-2</v>
      </c>
      <c r="F108" s="13" t="s">
        <v>35</v>
      </c>
      <c r="G108" s="5">
        <v>5.0000000000000001E-3</v>
      </c>
      <c r="H108" s="38">
        <f t="shared" si="13"/>
        <v>4.8999999999999998E-3</v>
      </c>
    </row>
    <row r="109" spans="2:9" x14ac:dyDescent="0.25">
      <c r="B109" s="4" t="s">
        <v>12</v>
      </c>
      <c r="C109" s="5">
        <v>2</v>
      </c>
      <c r="D109" s="5"/>
      <c r="F109" s="4" t="s">
        <v>12</v>
      </c>
      <c r="G109" s="5">
        <v>2</v>
      </c>
      <c r="H109" s="5"/>
    </row>
    <row r="112" spans="2:9" x14ac:dyDescent="0.25">
      <c r="B112" s="89" t="s">
        <v>77</v>
      </c>
      <c r="C112" s="90"/>
      <c r="D112" s="91"/>
      <c r="F112" s="89" t="s">
        <v>240</v>
      </c>
      <c r="G112" s="90"/>
      <c r="H112" s="91"/>
    </row>
    <row r="113" spans="2:8" x14ac:dyDescent="0.25">
      <c r="B113" s="2" t="s">
        <v>0</v>
      </c>
      <c r="C113" s="3" t="s">
        <v>1</v>
      </c>
      <c r="D113" s="2" t="s">
        <v>2</v>
      </c>
      <c r="F113" s="2" t="s">
        <v>0</v>
      </c>
      <c r="G113" s="3" t="s">
        <v>1</v>
      </c>
      <c r="H113" s="2" t="s">
        <v>2</v>
      </c>
    </row>
    <row r="114" spans="2:8" x14ac:dyDescent="0.25">
      <c r="B114" s="4" t="s">
        <v>26</v>
      </c>
      <c r="C114" s="5">
        <v>1.2729999999999999</v>
      </c>
      <c r="D114" s="6">
        <f>C114*(100-C$123)/100</f>
        <v>1.2475399999999999</v>
      </c>
      <c r="F114" s="13" t="s">
        <v>5</v>
      </c>
      <c r="G114" s="5">
        <v>47.978999999999999</v>
      </c>
      <c r="H114" s="38">
        <f>G114*(100-G$124)/100</f>
        <v>47.019419999999997</v>
      </c>
    </row>
    <row r="115" spans="2:8" x14ac:dyDescent="0.25">
      <c r="B115" s="4" t="s">
        <v>3</v>
      </c>
      <c r="C115" s="5">
        <v>9.7650000000000006</v>
      </c>
      <c r="D115" s="6">
        <f t="shared" ref="D115:D122" si="14">C115*(100-C$123)/100</f>
        <v>9.569700000000001</v>
      </c>
      <c r="F115" s="13" t="s">
        <v>7</v>
      </c>
      <c r="G115" s="5">
        <v>0.249</v>
      </c>
      <c r="H115" s="38">
        <f t="shared" ref="H115:H123" si="15">G115*(100-G$124)/100</f>
        <v>0.24402000000000001</v>
      </c>
    </row>
    <row r="116" spans="2:8" x14ac:dyDescent="0.25">
      <c r="B116" s="4" t="s">
        <v>4</v>
      </c>
      <c r="C116" s="5">
        <v>19.55</v>
      </c>
      <c r="D116" s="6">
        <f t="shared" si="14"/>
        <v>19.159000000000002</v>
      </c>
      <c r="F116" s="13" t="s">
        <v>4</v>
      </c>
      <c r="G116" s="5">
        <v>17.568000000000001</v>
      </c>
      <c r="H116" s="38">
        <f t="shared" si="15"/>
        <v>17.216640000000002</v>
      </c>
    </row>
    <row r="117" spans="2:8" x14ac:dyDescent="0.25">
      <c r="B117" s="4" t="s">
        <v>5</v>
      </c>
      <c r="C117" s="5">
        <v>44.32</v>
      </c>
      <c r="D117" s="6">
        <f t="shared" si="14"/>
        <v>43.433599999999998</v>
      </c>
      <c r="F117" s="13" t="s">
        <v>10</v>
      </c>
      <c r="G117" s="5">
        <v>5.98</v>
      </c>
      <c r="H117" s="38">
        <f t="shared" si="15"/>
        <v>5.8604000000000012</v>
      </c>
    </row>
    <row r="118" spans="2:8" x14ac:dyDescent="0.25">
      <c r="B118" s="4" t="s">
        <v>6</v>
      </c>
      <c r="C118" s="5">
        <v>17.809999999999999</v>
      </c>
      <c r="D118" s="6">
        <f t="shared" si="14"/>
        <v>17.453799999999998</v>
      </c>
      <c r="F118" s="13" t="s">
        <v>9</v>
      </c>
      <c r="G118" s="5">
        <v>0.1</v>
      </c>
      <c r="H118" s="38">
        <f t="shared" si="15"/>
        <v>9.8000000000000004E-2</v>
      </c>
    </row>
    <row r="119" spans="2:8" x14ac:dyDescent="0.25">
      <c r="B119" s="4" t="s">
        <v>7</v>
      </c>
      <c r="C119" s="5">
        <v>0.29870000000000002</v>
      </c>
      <c r="D119" s="6">
        <f t="shared" si="14"/>
        <v>0.29272599999999999</v>
      </c>
      <c r="F119" s="13" t="s">
        <v>3</v>
      </c>
      <c r="G119" s="5">
        <v>10.11</v>
      </c>
      <c r="H119" s="38">
        <f t="shared" si="15"/>
        <v>9.9077999999999999</v>
      </c>
    </row>
    <row r="120" spans="2:8" x14ac:dyDescent="0.25">
      <c r="B120" s="4" t="s">
        <v>9</v>
      </c>
      <c r="C120" s="5">
        <v>0.12239999999999999</v>
      </c>
      <c r="D120" s="6">
        <f t="shared" si="14"/>
        <v>0.11995199999999999</v>
      </c>
      <c r="F120" s="13" t="s">
        <v>6</v>
      </c>
      <c r="G120" s="5">
        <v>16.738</v>
      </c>
      <c r="H120" s="38">
        <f t="shared" si="15"/>
        <v>16.40324</v>
      </c>
    </row>
    <row r="121" spans="2:8" x14ac:dyDescent="0.25">
      <c r="B121" s="4" t="s">
        <v>10</v>
      </c>
      <c r="C121" s="5">
        <v>6.8090000000000002</v>
      </c>
      <c r="D121" s="6">
        <f t="shared" si="14"/>
        <v>6.6728200000000006</v>
      </c>
      <c r="F121" s="13" t="s">
        <v>26</v>
      </c>
      <c r="G121" s="5">
        <v>1.256</v>
      </c>
      <c r="H121" s="38">
        <f t="shared" si="15"/>
        <v>1.23088</v>
      </c>
    </row>
    <row r="122" spans="2:8" x14ac:dyDescent="0.25">
      <c r="B122" s="4" t="s">
        <v>11</v>
      </c>
      <c r="C122" s="5">
        <v>5.6050000000000003E-2</v>
      </c>
      <c r="D122" s="6">
        <f t="shared" si="14"/>
        <v>5.4929000000000006E-2</v>
      </c>
      <c r="F122" s="13" t="s">
        <v>13</v>
      </c>
      <c r="G122" s="5">
        <v>1.4999999999999999E-2</v>
      </c>
      <c r="H122" s="38">
        <f t="shared" si="15"/>
        <v>1.47E-2</v>
      </c>
    </row>
    <row r="123" spans="2:8" x14ac:dyDescent="0.25">
      <c r="B123" s="4" t="s">
        <v>12</v>
      </c>
      <c r="C123" s="5">
        <v>2</v>
      </c>
      <c r="D123" s="5"/>
      <c r="F123" s="13" t="s">
        <v>35</v>
      </c>
      <c r="G123" s="5">
        <v>4.0000000000000001E-3</v>
      </c>
      <c r="H123" s="38">
        <f t="shared" si="15"/>
        <v>3.9199999999999999E-3</v>
      </c>
    </row>
    <row r="124" spans="2:8" x14ac:dyDescent="0.25">
      <c r="F124" s="4" t="s">
        <v>12</v>
      </c>
      <c r="G124" s="5">
        <v>2</v>
      </c>
      <c r="H124" s="5"/>
    </row>
    <row r="126" spans="2:8" x14ac:dyDescent="0.25">
      <c r="B126" s="89" t="s">
        <v>78</v>
      </c>
      <c r="C126" s="90"/>
      <c r="D126" s="91"/>
      <c r="F126" s="89" t="s">
        <v>262</v>
      </c>
      <c r="G126" s="90"/>
      <c r="H126" s="91"/>
    </row>
    <row r="127" spans="2:8" x14ac:dyDescent="0.25">
      <c r="B127" s="2" t="s">
        <v>0</v>
      </c>
      <c r="C127" s="3" t="s">
        <v>1</v>
      </c>
      <c r="D127" s="2" t="s">
        <v>2</v>
      </c>
      <c r="F127" s="2" t="s">
        <v>0</v>
      </c>
      <c r="G127" s="3" t="s">
        <v>1</v>
      </c>
      <c r="H127" s="2" t="s">
        <v>2</v>
      </c>
    </row>
    <row r="128" spans="2:8" x14ac:dyDescent="0.25">
      <c r="B128" s="4" t="s">
        <v>26</v>
      </c>
      <c r="C128" s="5">
        <v>1.036</v>
      </c>
      <c r="D128" s="6">
        <f>C128*(100-C$138)/100</f>
        <v>0.95311999999999997</v>
      </c>
      <c r="F128" s="13" t="s">
        <v>5</v>
      </c>
      <c r="G128" s="5">
        <v>44.545000000000002</v>
      </c>
      <c r="H128" s="8">
        <f>G128*(100-G$138)/100</f>
        <v>40.981400000000001</v>
      </c>
    </row>
    <row r="129" spans="2:9" x14ac:dyDescent="0.25">
      <c r="B129" s="4" t="s">
        <v>3</v>
      </c>
      <c r="C129" s="5">
        <v>14.43</v>
      </c>
      <c r="D129" s="6">
        <f t="shared" ref="D129:D137" si="16">C129*(100-C$138)/100</f>
        <v>13.275599999999999</v>
      </c>
      <c r="F129" s="13" t="s">
        <v>7</v>
      </c>
      <c r="G129" s="5">
        <v>0.17799999999999999</v>
      </c>
      <c r="H129" s="8">
        <f t="shared" ref="H129:H137" si="17">G129*(100-G$138)/100</f>
        <v>0.16375999999999999</v>
      </c>
    </row>
    <row r="130" spans="2:9" x14ac:dyDescent="0.25">
      <c r="B130" s="4" t="s">
        <v>4</v>
      </c>
      <c r="C130" s="5">
        <v>17.41</v>
      </c>
      <c r="D130" s="6">
        <f t="shared" si="16"/>
        <v>16.017199999999999</v>
      </c>
      <c r="F130" s="13" t="s">
        <v>4</v>
      </c>
      <c r="G130" s="5">
        <v>15.661</v>
      </c>
      <c r="H130" s="8">
        <f t="shared" si="17"/>
        <v>14.408119999999998</v>
      </c>
    </row>
    <row r="131" spans="2:9" x14ac:dyDescent="0.25">
      <c r="B131" s="4" t="s">
        <v>5</v>
      </c>
      <c r="C131" s="5">
        <v>41.1</v>
      </c>
      <c r="D131" s="6">
        <f t="shared" si="16"/>
        <v>37.812000000000005</v>
      </c>
      <c r="F131" s="13" t="s">
        <v>10</v>
      </c>
      <c r="G131" s="5">
        <v>7.4710000000000001</v>
      </c>
      <c r="H131" s="8">
        <f t="shared" si="17"/>
        <v>6.8733199999999997</v>
      </c>
    </row>
    <row r="132" spans="2:9" x14ac:dyDescent="0.25">
      <c r="B132" s="4" t="s">
        <v>6</v>
      </c>
      <c r="C132" s="5">
        <v>16.79</v>
      </c>
      <c r="D132" s="6">
        <f t="shared" si="16"/>
        <v>15.446799999999998</v>
      </c>
      <c r="F132" s="13" t="s">
        <v>9</v>
      </c>
      <c r="G132" s="5">
        <v>0.12</v>
      </c>
      <c r="H132" s="8">
        <f t="shared" si="17"/>
        <v>0.1104</v>
      </c>
    </row>
    <row r="133" spans="2:9" x14ac:dyDescent="0.25">
      <c r="B133" s="4" t="s">
        <v>7</v>
      </c>
      <c r="C133" s="5">
        <v>0.1741</v>
      </c>
      <c r="D133" s="6">
        <f t="shared" si="16"/>
        <v>0.16017199999999998</v>
      </c>
      <c r="F133" s="13" t="s">
        <v>3</v>
      </c>
      <c r="G133" s="5">
        <v>14.994999999999999</v>
      </c>
      <c r="H133" s="8">
        <f t="shared" si="17"/>
        <v>13.795399999999999</v>
      </c>
    </row>
    <row r="134" spans="2:9" x14ac:dyDescent="0.25">
      <c r="B134" s="4" t="s">
        <v>8</v>
      </c>
      <c r="C134" s="5">
        <v>0.1673</v>
      </c>
      <c r="D134" s="6">
        <f t="shared" si="16"/>
        <v>0.153916</v>
      </c>
      <c r="F134" s="13" t="s">
        <v>6</v>
      </c>
      <c r="G134" s="5">
        <v>16.068999999999999</v>
      </c>
      <c r="H134" s="8">
        <f t="shared" si="17"/>
        <v>14.783479999999999</v>
      </c>
    </row>
    <row r="135" spans="2:9" x14ac:dyDescent="0.25">
      <c r="B135" s="4" t="s">
        <v>9</v>
      </c>
      <c r="C135" s="5">
        <v>0.12379999999999999</v>
      </c>
      <c r="D135" s="6">
        <f t="shared" si="16"/>
        <v>0.113896</v>
      </c>
      <c r="F135" s="13" t="s">
        <v>26</v>
      </c>
      <c r="G135" s="5">
        <v>0.93600000000000005</v>
      </c>
      <c r="H135" s="8">
        <f t="shared" si="17"/>
        <v>0.86112000000000011</v>
      </c>
    </row>
    <row r="136" spans="2:9" x14ac:dyDescent="0.25">
      <c r="B136" s="4" t="s">
        <v>10</v>
      </c>
      <c r="C136" s="5">
        <v>8.6780000000000008</v>
      </c>
      <c r="D136" s="6">
        <f t="shared" si="16"/>
        <v>7.9837600000000011</v>
      </c>
      <c r="F136" s="13" t="s">
        <v>13</v>
      </c>
      <c r="G136" s="5">
        <v>0.02</v>
      </c>
      <c r="H136" s="8">
        <f t="shared" si="17"/>
        <v>1.84E-2</v>
      </c>
    </row>
    <row r="137" spans="2:9" x14ac:dyDescent="0.25">
      <c r="B137" s="4" t="s">
        <v>11</v>
      </c>
      <c r="C137" s="5">
        <v>9.9000000000000005E-2</v>
      </c>
      <c r="D137" s="6">
        <f t="shared" si="16"/>
        <v>9.1080000000000008E-2</v>
      </c>
      <c r="F137" s="13" t="s">
        <v>35</v>
      </c>
      <c r="G137" s="5">
        <v>6.0000000000000001E-3</v>
      </c>
      <c r="H137" s="8">
        <f t="shared" si="17"/>
        <v>5.5200000000000006E-3</v>
      </c>
    </row>
    <row r="138" spans="2:9" x14ac:dyDescent="0.25">
      <c r="B138" s="4" t="s">
        <v>12</v>
      </c>
      <c r="C138" s="23">
        <v>8</v>
      </c>
      <c r="D138" s="6"/>
      <c r="F138" s="4" t="s">
        <v>12</v>
      </c>
      <c r="G138" s="5">
        <v>8</v>
      </c>
      <c r="H138" s="6"/>
    </row>
    <row r="140" spans="2:9" x14ac:dyDescent="0.25">
      <c r="I140" s="16"/>
    </row>
    <row r="141" spans="2:9" x14ac:dyDescent="0.25">
      <c r="B141" s="89" t="s">
        <v>79</v>
      </c>
      <c r="C141" s="90"/>
      <c r="D141" s="91"/>
      <c r="F141" s="89" t="s">
        <v>259</v>
      </c>
      <c r="G141" s="90"/>
      <c r="H141" s="91"/>
    </row>
    <row r="142" spans="2:9" x14ac:dyDescent="0.25">
      <c r="B142" s="2" t="s">
        <v>0</v>
      </c>
      <c r="C142" s="3" t="s">
        <v>1</v>
      </c>
      <c r="D142" s="2" t="s">
        <v>2</v>
      </c>
      <c r="F142" s="2" t="s">
        <v>0</v>
      </c>
      <c r="G142" s="3" t="s">
        <v>1</v>
      </c>
      <c r="H142" s="2" t="s">
        <v>2</v>
      </c>
    </row>
    <row r="143" spans="2:9" x14ac:dyDescent="0.25">
      <c r="B143" s="4" t="s">
        <v>26</v>
      </c>
      <c r="C143" s="5">
        <v>1.022</v>
      </c>
      <c r="D143" s="6">
        <f>C143*(100-C$153)/100</f>
        <v>0.99134</v>
      </c>
      <c r="F143" s="13" t="s">
        <v>5</v>
      </c>
      <c r="G143" s="5">
        <v>38.185000000000002</v>
      </c>
      <c r="H143" s="38">
        <f>G143*(100-G$153)/100</f>
        <v>37.039450000000002</v>
      </c>
    </row>
    <row r="144" spans="2:9" x14ac:dyDescent="0.25">
      <c r="B144" s="4" t="s">
        <v>3</v>
      </c>
      <c r="C144" s="5">
        <v>11.87</v>
      </c>
      <c r="D144" s="6">
        <f t="shared" ref="D144:D152" si="18">C144*(100-C$153)/100</f>
        <v>11.5139</v>
      </c>
      <c r="F144" s="13" t="s">
        <v>7</v>
      </c>
      <c r="G144" s="5">
        <v>4.8000000000000001E-2</v>
      </c>
      <c r="H144" s="38">
        <f t="shared" ref="H144:H152" si="19">G144*(100-G$153)/100</f>
        <v>4.6559999999999997E-2</v>
      </c>
    </row>
    <row r="145" spans="2:8" x14ac:dyDescent="0.25">
      <c r="B145" s="4" t="s">
        <v>4</v>
      </c>
      <c r="C145" s="5">
        <v>18.649999999999999</v>
      </c>
      <c r="D145" s="6">
        <f t="shared" si="18"/>
        <v>18.090499999999999</v>
      </c>
      <c r="F145" s="13" t="s">
        <v>4</v>
      </c>
      <c r="G145" s="5">
        <v>47.97</v>
      </c>
      <c r="H145" s="38">
        <f t="shared" si="19"/>
        <v>46.530900000000003</v>
      </c>
    </row>
    <row r="146" spans="2:8" x14ac:dyDescent="0.25">
      <c r="B146" s="4" t="s">
        <v>5</v>
      </c>
      <c r="C146" s="5">
        <v>43.26</v>
      </c>
      <c r="D146" s="6">
        <f t="shared" si="18"/>
        <v>41.962200000000003</v>
      </c>
      <c r="F146" s="13" t="s">
        <v>10</v>
      </c>
      <c r="G146" s="5">
        <v>1.2749999999999999</v>
      </c>
      <c r="H146" s="38">
        <f t="shared" si="19"/>
        <v>1.23675</v>
      </c>
    </row>
    <row r="147" spans="2:8" x14ac:dyDescent="0.25">
      <c r="B147" s="4" t="s">
        <v>6</v>
      </c>
      <c r="C147" s="5">
        <v>17.190000000000001</v>
      </c>
      <c r="D147" s="6">
        <f t="shared" si="18"/>
        <v>16.674300000000002</v>
      </c>
      <c r="F147" s="13" t="s">
        <v>9</v>
      </c>
      <c r="G147" s="5">
        <v>2.6509999999999998</v>
      </c>
      <c r="H147" s="38">
        <f t="shared" si="19"/>
        <v>2.5714699999999997</v>
      </c>
    </row>
    <row r="148" spans="2:8" x14ac:dyDescent="0.25">
      <c r="B148" s="4" t="s">
        <v>7</v>
      </c>
      <c r="C148" s="5">
        <v>0.26069999999999999</v>
      </c>
      <c r="D148" s="6">
        <f t="shared" si="18"/>
        <v>0.25287900000000002</v>
      </c>
      <c r="F148" s="13" t="s">
        <v>3</v>
      </c>
      <c r="G148" s="5">
        <v>2.1</v>
      </c>
      <c r="H148" s="38">
        <f t="shared" si="19"/>
        <v>2.0370000000000004</v>
      </c>
    </row>
    <row r="149" spans="2:8" x14ac:dyDescent="0.25">
      <c r="B149" s="4" t="s">
        <v>8</v>
      </c>
      <c r="C149" s="5">
        <v>0.10390000000000001</v>
      </c>
      <c r="D149" s="6">
        <f t="shared" si="18"/>
        <v>0.10078300000000001</v>
      </c>
      <c r="F149" s="13" t="s">
        <v>6</v>
      </c>
      <c r="G149" s="5">
        <v>10.449</v>
      </c>
      <c r="H149" s="38">
        <f t="shared" si="19"/>
        <v>10.135529999999999</v>
      </c>
    </row>
    <row r="150" spans="2:8" x14ac:dyDescent="0.25">
      <c r="B150" s="4" t="s">
        <v>9</v>
      </c>
      <c r="C150" s="5">
        <v>0.13550000000000001</v>
      </c>
      <c r="D150" s="6">
        <f t="shared" si="18"/>
        <v>0.13143500000000002</v>
      </c>
      <c r="F150" s="13" t="s">
        <v>26</v>
      </c>
      <c r="G150" s="5">
        <v>-2.6469999999999998</v>
      </c>
      <c r="H150" s="38">
        <f t="shared" si="19"/>
        <v>-2.5675899999999996</v>
      </c>
    </row>
    <row r="151" spans="2:8" x14ac:dyDescent="0.25">
      <c r="B151" s="4" t="s">
        <v>10</v>
      </c>
      <c r="C151" s="5">
        <v>7.4560000000000004</v>
      </c>
      <c r="D151" s="6">
        <f t="shared" si="18"/>
        <v>7.2323200000000005</v>
      </c>
      <c r="F151" s="13" t="s">
        <v>13</v>
      </c>
      <c r="G151" s="5">
        <v>1.2999999999999999E-2</v>
      </c>
      <c r="H151" s="38">
        <f t="shared" si="19"/>
        <v>1.261E-2</v>
      </c>
    </row>
    <row r="152" spans="2:8" x14ac:dyDescent="0.25">
      <c r="B152" s="4" t="s">
        <v>11</v>
      </c>
      <c r="C152" s="5">
        <v>5.5390000000000002E-2</v>
      </c>
      <c r="D152" s="6">
        <f t="shared" si="18"/>
        <v>5.3728300000000007E-2</v>
      </c>
      <c r="F152" s="13" t="s">
        <v>35</v>
      </c>
      <c r="G152" s="5">
        <v>-4.4999999999999998E-2</v>
      </c>
      <c r="H152" s="38">
        <f t="shared" si="19"/>
        <v>-4.3650000000000001E-2</v>
      </c>
    </row>
    <row r="153" spans="2:8" x14ac:dyDescent="0.25">
      <c r="B153" s="4" t="s">
        <v>12</v>
      </c>
      <c r="C153" s="23">
        <v>3</v>
      </c>
      <c r="D153" s="6"/>
      <c r="F153" s="4" t="s">
        <v>12</v>
      </c>
      <c r="G153" s="5">
        <v>3</v>
      </c>
      <c r="H153" s="6"/>
    </row>
    <row r="156" spans="2:8" x14ac:dyDescent="0.25">
      <c r="B156" s="89" t="s">
        <v>80</v>
      </c>
      <c r="C156" s="90"/>
      <c r="D156" s="91"/>
      <c r="F156" s="89" t="s">
        <v>260</v>
      </c>
      <c r="G156" s="90"/>
      <c r="H156" s="91"/>
    </row>
    <row r="157" spans="2:8" x14ac:dyDescent="0.25">
      <c r="B157" s="2" t="s">
        <v>0</v>
      </c>
      <c r="C157" s="3" t="s">
        <v>1</v>
      </c>
      <c r="D157" s="2" t="s">
        <v>2</v>
      </c>
      <c r="F157" s="2" t="s">
        <v>0</v>
      </c>
      <c r="G157" s="3" t="s">
        <v>1</v>
      </c>
      <c r="H157" s="2" t="s">
        <v>2</v>
      </c>
    </row>
    <row r="158" spans="2:8" x14ac:dyDescent="0.25">
      <c r="B158" s="4" t="s">
        <v>26</v>
      </c>
      <c r="C158" s="5">
        <v>1.7689999999999999</v>
      </c>
      <c r="D158" s="6">
        <f>C158*(100-C$169)/100</f>
        <v>1.7336199999999999</v>
      </c>
      <c r="F158" s="13" t="s">
        <v>5</v>
      </c>
      <c r="G158" s="5">
        <v>14.568</v>
      </c>
      <c r="H158" s="38">
        <f>G158*(100-G$168)/100</f>
        <v>14.27664</v>
      </c>
    </row>
    <row r="159" spans="2:8" x14ac:dyDescent="0.25">
      <c r="B159" s="4" t="s">
        <v>3</v>
      </c>
      <c r="C159" s="5">
        <v>7.2389999999999999</v>
      </c>
      <c r="D159" s="6">
        <f t="shared" ref="D159:D168" si="20">C159*(100-C$169)/100</f>
        <v>7.09422</v>
      </c>
      <c r="F159" s="13" t="s">
        <v>7</v>
      </c>
      <c r="G159" s="5">
        <v>5.7629999999999999</v>
      </c>
      <c r="H159" s="38">
        <f t="shared" ref="H159:H167" si="21">G159*(100-G$168)/100</f>
        <v>5.6477399999999998</v>
      </c>
    </row>
    <row r="160" spans="2:8" x14ac:dyDescent="0.25">
      <c r="B160" s="4" t="s">
        <v>4</v>
      </c>
      <c r="C160" s="5">
        <v>23.45</v>
      </c>
      <c r="D160" s="6">
        <f t="shared" si="20"/>
        <v>22.980999999999998</v>
      </c>
      <c r="F160" s="13" t="s">
        <v>4</v>
      </c>
      <c r="G160" s="5">
        <v>63.555</v>
      </c>
      <c r="H160" s="38">
        <f t="shared" si="21"/>
        <v>62.283900000000003</v>
      </c>
    </row>
    <row r="161" spans="2:8" x14ac:dyDescent="0.25">
      <c r="B161" s="4" t="s">
        <v>5</v>
      </c>
      <c r="C161" s="5">
        <v>43.86</v>
      </c>
      <c r="D161" s="6">
        <f t="shared" si="20"/>
        <v>42.982799999999997</v>
      </c>
      <c r="F161" s="13" t="s">
        <v>10</v>
      </c>
      <c r="G161" s="5">
        <v>7.3159999999999998</v>
      </c>
      <c r="H161" s="38">
        <f t="shared" si="21"/>
        <v>7.1696799999999996</v>
      </c>
    </row>
    <row r="162" spans="2:8" x14ac:dyDescent="0.25">
      <c r="B162" s="4" t="s">
        <v>13</v>
      </c>
      <c r="C162" s="5">
        <v>3.7929999999999998E-2</v>
      </c>
      <c r="D162" s="6">
        <f t="shared" si="20"/>
        <v>3.7171399999999993E-2</v>
      </c>
      <c r="F162" s="13" t="s">
        <v>9</v>
      </c>
      <c r="G162" s="5">
        <v>1.556</v>
      </c>
      <c r="H162" s="38">
        <f t="shared" si="21"/>
        <v>1.52488</v>
      </c>
    </row>
    <row r="163" spans="2:8" x14ac:dyDescent="0.25">
      <c r="B163" s="4" t="s">
        <v>6</v>
      </c>
      <c r="C163" s="5">
        <v>17.23</v>
      </c>
      <c r="D163" s="6">
        <f t="shared" si="20"/>
        <v>16.885400000000001</v>
      </c>
      <c r="F163" s="13" t="s">
        <v>3</v>
      </c>
      <c r="G163" s="5">
        <v>-18.175000000000001</v>
      </c>
      <c r="H163" s="38">
        <f t="shared" si="21"/>
        <v>-17.811500000000002</v>
      </c>
    </row>
    <row r="164" spans="2:8" x14ac:dyDescent="0.25">
      <c r="B164" s="4" t="s">
        <v>7</v>
      </c>
      <c r="C164" s="5">
        <v>0.2218</v>
      </c>
      <c r="D164" s="6">
        <f t="shared" si="20"/>
        <v>0.217364</v>
      </c>
      <c r="F164" s="13" t="s">
        <v>6</v>
      </c>
      <c r="G164" s="5">
        <v>-0.46100000000000002</v>
      </c>
      <c r="H164" s="38">
        <f t="shared" si="21"/>
        <v>-0.45178000000000007</v>
      </c>
    </row>
    <row r="165" spans="2:8" x14ac:dyDescent="0.25">
      <c r="B165" s="4" t="s">
        <v>8</v>
      </c>
      <c r="C165" s="5">
        <v>0.1026</v>
      </c>
      <c r="D165" s="6">
        <f t="shared" si="20"/>
        <v>0.100548</v>
      </c>
      <c r="F165" s="13" t="s">
        <v>26</v>
      </c>
      <c r="G165" s="5">
        <v>13.226000000000001</v>
      </c>
      <c r="H165" s="38">
        <f t="shared" si="21"/>
        <v>12.961480000000002</v>
      </c>
    </row>
    <row r="166" spans="2:8" x14ac:dyDescent="0.25">
      <c r="B166" s="4" t="s">
        <v>9</v>
      </c>
      <c r="C166" s="5">
        <v>9.5589999999999994E-2</v>
      </c>
      <c r="D166" s="6">
        <f t="shared" si="20"/>
        <v>9.3678200000000003E-2</v>
      </c>
      <c r="F166" s="13" t="s">
        <v>13</v>
      </c>
      <c r="G166" s="5">
        <v>-0.40899999999999997</v>
      </c>
      <c r="H166" s="38">
        <f t="shared" si="21"/>
        <v>-0.40082000000000001</v>
      </c>
    </row>
    <row r="167" spans="2:8" x14ac:dyDescent="0.25">
      <c r="B167" s="4" t="s">
        <v>10</v>
      </c>
      <c r="C167" s="5">
        <v>5.9329999999999998</v>
      </c>
      <c r="D167" s="6">
        <f t="shared" si="20"/>
        <v>5.8143399999999996</v>
      </c>
      <c r="F167" s="13" t="s">
        <v>35</v>
      </c>
      <c r="G167" s="5">
        <v>13.061</v>
      </c>
      <c r="H167" s="38">
        <f t="shared" si="21"/>
        <v>12.79978</v>
      </c>
    </row>
    <row r="168" spans="2:8" x14ac:dyDescent="0.25">
      <c r="B168" s="4" t="s">
        <v>11</v>
      </c>
      <c r="C168" s="5">
        <v>5.7099999999999998E-2</v>
      </c>
      <c r="D168" s="6">
        <f t="shared" si="20"/>
        <v>5.5957999999999994E-2</v>
      </c>
      <c r="F168" s="4" t="s">
        <v>12</v>
      </c>
      <c r="G168" s="23">
        <v>2</v>
      </c>
      <c r="H168" s="45"/>
    </row>
    <row r="169" spans="2:8" x14ac:dyDescent="0.25">
      <c r="B169" s="4" t="s">
        <v>12</v>
      </c>
      <c r="C169" s="23">
        <v>2</v>
      </c>
      <c r="D169" s="6"/>
    </row>
    <row r="172" spans="2:8" x14ac:dyDescent="0.25">
      <c r="B172" s="89" t="s">
        <v>81</v>
      </c>
      <c r="C172" s="90"/>
      <c r="D172" s="91"/>
      <c r="F172" s="89" t="s">
        <v>261</v>
      </c>
      <c r="G172" s="90"/>
      <c r="H172" s="91"/>
    </row>
    <row r="173" spans="2:8" x14ac:dyDescent="0.25">
      <c r="B173" s="2" t="s">
        <v>0</v>
      </c>
      <c r="C173" s="3" t="s">
        <v>1</v>
      </c>
      <c r="D173" s="2" t="s">
        <v>2</v>
      </c>
      <c r="F173" s="2" t="s">
        <v>0</v>
      </c>
      <c r="G173" s="3" t="s">
        <v>1</v>
      </c>
      <c r="H173" s="2" t="s">
        <v>2</v>
      </c>
    </row>
    <row r="174" spans="2:8" x14ac:dyDescent="0.25">
      <c r="B174" s="4" t="s">
        <v>26</v>
      </c>
      <c r="C174" s="5">
        <v>1.2829999999999999</v>
      </c>
      <c r="D174" s="6">
        <f>C174*(100-C$184)/100</f>
        <v>1.2573399999999999</v>
      </c>
      <c r="F174" s="13" t="s">
        <v>5</v>
      </c>
      <c r="G174" s="5">
        <v>49.658000000000001</v>
      </c>
      <c r="H174" s="38">
        <f>G174*(100-G$184)/100</f>
        <v>48.664840000000005</v>
      </c>
    </row>
    <row r="175" spans="2:8" x14ac:dyDescent="0.25">
      <c r="B175" s="4" t="s">
        <v>3</v>
      </c>
      <c r="C175" s="5">
        <v>8.7230000000000008</v>
      </c>
      <c r="D175" s="6">
        <f t="shared" ref="D175:D183" si="22">C175*(100-C$184)/100</f>
        <v>8.5485400000000009</v>
      </c>
      <c r="F175" s="13" t="s">
        <v>7</v>
      </c>
      <c r="G175" s="5">
        <v>0.26</v>
      </c>
      <c r="H175" s="38">
        <f t="shared" ref="H175:H183" si="23">G175*(100-G$184)/100</f>
        <v>0.25480000000000003</v>
      </c>
    </row>
    <row r="176" spans="2:8" x14ac:dyDescent="0.25">
      <c r="B176" s="4" t="s">
        <v>4</v>
      </c>
      <c r="C176" s="5">
        <v>20.94</v>
      </c>
      <c r="D176" s="6">
        <f t="shared" si="22"/>
        <v>20.521200000000004</v>
      </c>
      <c r="F176" s="13" t="s">
        <v>4</v>
      </c>
      <c r="G176" s="5">
        <v>19.71</v>
      </c>
      <c r="H176" s="38">
        <f t="shared" si="23"/>
        <v>19.315800000000003</v>
      </c>
    </row>
    <row r="177" spans="2:9" x14ac:dyDescent="0.25">
      <c r="B177" s="4" t="s">
        <v>5</v>
      </c>
      <c r="C177" s="5">
        <v>43.83</v>
      </c>
      <c r="D177" s="6">
        <f t="shared" si="22"/>
        <v>42.953400000000002</v>
      </c>
      <c r="F177" s="13" t="s">
        <v>10</v>
      </c>
      <c r="G177" s="5">
        <v>5.1660000000000004</v>
      </c>
      <c r="H177" s="38">
        <f t="shared" si="23"/>
        <v>5.0626800000000003</v>
      </c>
    </row>
    <row r="178" spans="2:9" x14ac:dyDescent="0.25">
      <c r="B178" s="4" t="s">
        <v>6</v>
      </c>
      <c r="C178" s="5">
        <v>17.600000000000001</v>
      </c>
      <c r="D178" s="6">
        <f t="shared" si="22"/>
        <v>17.248000000000001</v>
      </c>
      <c r="F178" s="13" t="s">
        <v>9</v>
      </c>
      <c r="G178" s="5">
        <v>0.109</v>
      </c>
      <c r="H178" s="38">
        <f t="shared" si="23"/>
        <v>0.10682</v>
      </c>
    </row>
    <row r="179" spans="2:9" x14ac:dyDescent="0.25">
      <c r="B179" s="4" t="s">
        <v>7</v>
      </c>
      <c r="C179" s="5">
        <v>0.24279999999999999</v>
      </c>
      <c r="D179" s="6">
        <f t="shared" si="22"/>
        <v>0.23794399999999999</v>
      </c>
      <c r="F179" s="13" t="s">
        <v>3</v>
      </c>
      <c r="G179" s="5">
        <v>7.5359999999999996</v>
      </c>
      <c r="H179" s="38">
        <f t="shared" si="23"/>
        <v>7.385279999999999</v>
      </c>
    </row>
    <row r="180" spans="2:9" x14ac:dyDescent="0.25">
      <c r="B180" s="4" t="s">
        <v>8</v>
      </c>
      <c r="C180" s="5">
        <v>0.1016</v>
      </c>
      <c r="D180" s="6">
        <f t="shared" si="22"/>
        <v>9.956799999999999E-2</v>
      </c>
      <c r="F180" s="13" t="s">
        <v>6</v>
      </c>
      <c r="G180" s="5">
        <v>17.574999999999999</v>
      </c>
      <c r="H180" s="38">
        <f t="shared" si="23"/>
        <v>17.223499999999998</v>
      </c>
    </row>
    <row r="181" spans="2:9" x14ac:dyDescent="0.25">
      <c r="B181" s="4" t="s">
        <v>9</v>
      </c>
      <c r="C181" s="5">
        <v>0.1221</v>
      </c>
      <c r="D181" s="6">
        <f t="shared" si="22"/>
        <v>0.119658</v>
      </c>
      <c r="F181" s="13" t="s">
        <v>26</v>
      </c>
      <c r="G181" s="5">
        <v>-3.5999999999999997E-2</v>
      </c>
      <c r="H181" s="38">
        <f t="shared" si="23"/>
        <v>-3.5279999999999999E-2</v>
      </c>
    </row>
    <row r="182" spans="2:9" x14ac:dyDescent="0.25">
      <c r="B182" s="4" t="s">
        <v>10</v>
      </c>
      <c r="C182" s="5">
        <v>7.093</v>
      </c>
      <c r="D182" s="6">
        <f t="shared" si="22"/>
        <v>6.9511400000000005</v>
      </c>
      <c r="F182" s="13" t="s">
        <v>13</v>
      </c>
      <c r="G182" s="5">
        <v>1.7999999999999999E-2</v>
      </c>
      <c r="H182" s="38">
        <f t="shared" si="23"/>
        <v>1.7639999999999999E-2</v>
      </c>
    </row>
    <row r="183" spans="2:9" x14ac:dyDescent="0.25">
      <c r="B183" s="4" t="s">
        <v>11</v>
      </c>
      <c r="C183" s="5">
        <v>6.071E-2</v>
      </c>
      <c r="D183" s="6">
        <f t="shared" si="22"/>
        <v>5.9495800000000001E-2</v>
      </c>
      <c r="F183" s="13" t="s">
        <v>35</v>
      </c>
      <c r="G183" s="5">
        <v>4.0000000000000001E-3</v>
      </c>
      <c r="H183" s="38">
        <f t="shared" si="23"/>
        <v>3.9199999999999999E-3</v>
      </c>
    </row>
    <row r="184" spans="2:9" x14ac:dyDescent="0.25">
      <c r="B184" s="4" t="s">
        <v>12</v>
      </c>
      <c r="C184" s="23">
        <v>2</v>
      </c>
      <c r="D184" s="6"/>
      <c r="F184" s="4" t="s">
        <v>12</v>
      </c>
      <c r="G184" s="23">
        <v>2</v>
      </c>
      <c r="H184" s="6"/>
    </row>
    <row r="187" spans="2:9" x14ac:dyDescent="0.25">
      <c r="B187" s="89" t="s">
        <v>82</v>
      </c>
      <c r="C187" s="90"/>
      <c r="D187" s="91"/>
      <c r="F187" s="89" t="s">
        <v>263</v>
      </c>
      <c r="G187" s="90"/>
      <c r="H187" s="91"/>
      <c r="I187" s="15"/>
    </row>
    <row r="188" spans="2:9" x14ac:dyDescent="0.25">
      <c r="B188" s="2" t="s">
        <v>0</v>
      </c>
      <c r="C188" s="3" t="s">
        <v>1</v>
      </c>
      <c r="D188" s="2" t="s">
        <v>2</v>
      </c>
      <c r="F188" s="2" t="s">
        <v>0</v>
      </c>
      <c r="G188" s="3" t="s">
        <v>1</v>
      </c>
      <c r="H188" s="2" t="s">
        <v>2</v>
      </c>
    </row>
    <row r="189" spans="2:9" x14ac:dyDescent="0.25">
      <c r="B189" s="13" t="s">
        <v>26</v>
      </c>
      <c r="C189" s="5">
        <v>0.96799999999999997</v>
      </c>
      <c r="D189" s="6">
        <f>C189*(100-C$199)/100</f>
        <v>0.93896000000000002</v>
      </c>
      <c r="F189" s="13" t="s">
        <v>5</v>
      </c>
      <c r="G189" s="5">
        <v>47.783999999999999</v>
      </c>
      <c r="H189" s="38">
        <f>G189*(100-G$199)/100</f>
        <v>46.350479999999997</v>
      </c>
    </row>
    <row r="190" spans="2:9" x14ac:dyDescent="0.25">
      <c r="B190" s="13" t="s">
        <v>3</v>
      </c>
      <c r="C190" s="5">
        <v>12.14</v>
      </c>
      <c r="D190" s="6">
        <f t="shared" ref="D190:D198" si="24">C190*(100-C$199)/100</f>
        <v>11.775800000000002</v>
      </c>
      <c r="F190" s="13" t="s">
        <v>7</v>
      </c>
      <c r="G190" s="5">
        <v>0.28199999999999997</v>
      </c>
      <c r="H190" s="38">
        <f t="shared" ref="H190:H198" si="25">G190*(100-G$199)/100</f>
        <v>0.27353999999999995</v>
      </c>
    </row>
    <row r="191" spans="2:9" x14ac:dyDescent="0.25">
      <c r="B191" s="13" t="s">
        <v>4</v>
      </c>
      <c r="C191" s="5">
        <v>15.98</v>
      </c>
      <c r="D191" s="6">
        <f t="shared" si="24"/>
        <v>15.500599999999999</v>
      </c>
      <c r="F191" s="13" t="s">
        <v>4</v>
      </c>
      <c r="G191" s="5">
        <v>14.307</v>
      </c>
      <c r="H191" s="38">
        <f t="shared" si="25"/>
        <v>13.877789999999999</v>
      </c>
    </row>
    <row r="192" spans="2:9" x14ac:dyDescent="0.25">
      <c r="B192" s="13" t="s">
        <v>5</v>
      </c>
      <c r="C192" s="5">
        <v>44</v>
      </c>
      <c r="D192" s="6">
        <f t="shared" si="24"/>
        <v>42.68</v>
      </c>
      <c r="F192" s="13" t="s">
        <v>10</v>
      </c>
      <c r="G192" s="5">
        <v>7.4219999999999997</v>
      </c>
      <c r="H192" s="38">
        <f t="shared" si="25"/>
        <v>7.1993399999999994</v>
      </c>
    </row>
    <row r="193" spans="2:9" x14ac:dyDescent="0.25">
      <c r="B193" s="13" t="s">
        <v>6</v>
      </c>
      <c r="C193" s="5">
        <v>17.41</v>
      </c>
      <c r="D193" s="6">
        <f t="shared" si="24"/>
        <v>16.887699999999999</v>
      </c>
      <c r="F193" s="13" t="s">
        <v>9</v>
      </c>
      <c r="G193" s="5">
        <v>0.13100000000000001</v>
      </c>
      <c r="H193" s="38">
        <f t="shared" si="25"/>
        <v>0.12707000000000002</v>
      </c>
    </row>
    <row r="194" spans="2:9" x14ac:dyDescent="0.25">
      <c r="B194" s="13" t="s">
        <v>7</v>
      </c>
      <c r="C194" s="5">
        <v>0.2666</v>
      </c>
      <c r="D194" s="6">
        <f t="shared" si="24"/>
        <v>0.258602</v>
      </c>
      <c r="F194" s="13" t="s">
        <v>3</v>
      </c>
      <c r="G194" s="5">
        <v>12.366</v>
      </c>
      <c r="H194" s="38">
        <f t="shared" si="25"/>
        <v>11.99502</v>
      </c>
    </row>
    <row r="195" spans="2:9" x14ac:dyDescent="0.25">
      <c r="B195" s="13" t="s">
        <v>8</v>
      </c>
      <c r="C195" s="5">
        <v>0.11840000000000001</v>
      </c>
      <c r="D195" s="6">
        <f t="shared" si="24"/>
        <v>0.11484800000000001</v>
      </c>
      <c r="F195" s="13" t="s">
        <v>6</v>
      </c>
      <c r="G195" s="5">
        <v>16.725999999999999</v>
      </c>
      <c r="H195" s="38">
        <f t="shared" si="25"/>
        <v>16.224219999999999</v>
      </c>
    </row>
    <row r="196" spans="2:9" x14ac:dyDescent="0.25">
      <c r="B196" s="13" t="s">
        <v>9</v>
      </c>
      <c r="C196" s="5">
        <v>0.1532</v>
      </c>
      <c r="D196" s="6">
        <f t="shared" si="24"/>
        <v>0.14860400000000001</v>
      </c>
      <c r="F196" s="13" t="s">
        <v>26</v>
      </c>
      <c r="G196" s="5">
        <v>0.96799999999999997</v>
      </c>
      <c r="H196" s="38">
        <f t="shared" si="25"/>
        <v>0.93896000000000002</v>
      </c>
      <c r="I196" s="16"/>
    </row>
    <row r="197" spans="2:9" x14ac:dyDescent="0.25">
      <c r="B197" s="13" t="s">
        <v>10</v>
      </c>
      <c r="C197" s="5">
        <v>8.9060000000000006</v>
      </c>
      <c r="D197" s="6">
        <f t="shared" si="24"/>
        <v>8.6388200000000008</v>
      </c>
      <c r="F197" s="13" t="s">
        <v>13</v>
      </c>
      <c r="G197" s="5">
        <v>0.01</v>
      </c>
      <c r="H197" s="38">
        <f t="shared" si="25"/>
        <v>9.7000000000000003E-3</v>
      </c>
    </row>
    <row r="198" spans="2:9" x14ac:dyDescent="0.25">
      <c r="B198" s="13" t="s">
        <v>11</v>
      </c>
      <c r="C198" s="5">
        <v>5.3179999999999998E-2</v>
      </c>
      <c r="D198" s="6">
        <f t="shared" si="24"/>
        <v>5.1584600000000001E-2</v>
      </c>
      <c r="F198" s="13" t="s">
        <v>35</v>
      </c>
      <c r="G198" s="5">
        <v>4.0000000000000001E-3</v>
      </c>
      <c r="H198" s="38">
        <f t="shared" si="25"/>
        <v>3.8800000000000002E-3</v>
      </c>
    </row>
    <row r="199" spans="2:9" x14ac:dyDescent="0.25">
      <c r="B199" s="4" t="s">
        <v>12</v>
      </c>
      <c r="C199" s="23">
        <v>3</v>
      </c>
      <c r="D199" s="6"/>
      <c r="F199" s="4" t="s">
        <v>12</v>
      </c>
      <c r="G199" s="23">
        <v>3</v>
      </c>
      <c r="H199" s="6"/>
    </row>
    <row r="200" spans="2:9" x14ac:dyDescent="0.25">
      <c r="I200" s="16"/>
    </row>
    <row r="202" spans="2:9" x14ac:dyDescent="0.25">
      <c r="B202" s="89" t="s">
        <v>83</v>
      </c>
      <c r="C202" s="90"/>
      <c r="D202" s="91"/>
      <c r="F202" s="89" t="s">
        <v>248</v>
      </c>
      <c r="G202" s="90"/>
      <c r="H202" s="91"/>
    </row>
    <row r="203" spans="2:9" x14ac:dyDescent="0.25">
      <c r="B203" s="2" t="s">
        <v>0</v>
      </c>
      <c r="C203" s="3" t="s">
        <v>1</v>
      </c>
      <c r="D203" s="2" t="s">
        <v>2</v>
      </c>
      <c r="F203" s="2" t="s">
        <v>0</v>
      </c>
      <c r="G203" s="3" t="s">
        <v>1</v>
      </c>
      <c r="H203" s="2" t="s">
        <v>2</v>
      </c>
    </row>
    <row r="204" spans="2:9" x14ac:dyDescent="0.25">
      <c r="B204" s="24" t="s">
        <v>26</v>
      </c>
      <c r="C204" s="5">
        <v>0.43809999999999999</v>
      </c>
      <c r="D204" s="6">
        <f>C204*(100-C$214)/100</f>
        <v>0.41181399999999996</v>
      </c>
      <c r="F204" s="13" t="s">
        <v>5</v>
      </c>
      <c r="G204" s="5">
        <v>46.232999999999997</v>
      </c>
      <c r="H204" s="38">
        <f>G204*(100-G$214)/100</f>
        <v>43.459020000000002</v>
      </c>
    </row>
    <row r="205" spans="2:9" x14ac:dyDescent="0.25">
      <c r="B205" s="24" t="s">
        <v>3</v>
      </c>
      <c r="C205" s="5">
        <v>14.91</v>
      </c>
      <c r="D205" s="6">
        <f t="shared" ref="D205:D213" si="26">C205*(100-C$214)/100</f>
        <v>14.0154</v>
      </c>
      <c r="F205" s="13" t="s">
        <v>7</v>
      </c>
      <c r="G205" s="5">
        <v>0.20699999999999999</v>
      </c>
      <c r="H205" s="38">
        <f t="shared" ref="H205:H213" si="27">G205*(100-G$214)/100</f>
        <v>0.19457999999999998</v>
      </c>
    </row>
    <row r="206" spans="2:9" x14ac:dyDescent="0.25">
      <c r="B206" s="24" t="s">
        <v>4</v>
      </c>
      <c r="C206" s="5">
        <v>15.08</v>
      </c>
      <c r="D206" s="6">
        <f t="shared" si="26"/>
        <v>14.1752</v>
      </c>
      <c r="F206" s="13" t="s">
        <v>4</v>
      </c>
      <c r="G206" s="5">
        <v>13.407</v>
      </c>
      <c r="H206" s="38">
        <f t="shared" si="27"/>
        <v>12.60258</v>
      </c>
    </row>
    <row r="207" spans="2:9" x14ac:dyDescent="0.25">
      <c r="B207" s="24" t="s">
        <v>5</v>
      </c>
      <c r="C207" s="5">
        <v>42.5</v>
      </c>
      <c r="D207" s="6">
        <f t="shared" si="26"/>
        <v>39.950000000000003</v>
      </c>
      <c r="F207" s="13" t="s">
        <v>10</v>
      </c>
      <c r="G207" s="5">
        <v>7.8079999999999998</v>
      </c>
      <c r="H207" s="38">
        <f t="shared" si="27"/>
        <v>7.3395200000000003</v>
      </c>
    </row>
    <row r="208" spans="2:9" x14ac:dyDescent="0.25">
      <c r="B208" s="24" t="s">
        <v>6</v>
      </c>
      <c r="C208" s="5">
        <v>17.27</v>
      </c>
      <c r="D208" s="6">
        <f t="shared" si="26"/>
        <v>16.233799999999999</v>
      </c>
      <c r="F208" s="13" t="s">
        <v>9</v>
      </c>
      <c r="G208" s="5">
        <v>0.14799999999999999</v>
      </c>
      <c r="H208" s="38">
        <f t="shared" si="27"/>
        <v>0.13911999999999999</v>
      </c>
    </row>
    <row r="209" spans="2:8" x14ac:dyDescent="0.25">
      <c r="B209" s="24" t="s">
        <v>7</v>
      </c>
      <c r="C209" s="5">
        <v>0.2407</v>
      </c>
      <c r="D209" s="6">
        <f t="shared" si="26"/>
        <v>0.22625799999999999</v>
      </c>
      <c r="F209" s="13" t="s">
        <v>3</v>
      </c>
      <c r="G209" s="5">
        <v>15.271000000000001</v>
      </c>
      <c r="H209" s="38">
        <f t="shared" si="27"/>
        <v>14.354740000000001</v>
      </c>
    </row>
    <row r="210" spans="2:8" x14ac:dyDescent="0.25">
      <c r="B210" s="24" t="s">
        <v>8</v>
      </c>
      <c r="C210" s="5">
        <v>0.16650000000000001</v>
      </c>
      <c r="D210" s="6">
        <f t="shared" si="26"/>
        <v>0.15651000000000001</v>
      </c>
      <c r="F210" s="13" t="s">
        <v>6</v>
      </c>
      <c r="G210" s="5">
        <v>16.5</v>
      </c>
      <c r="H210" s="38">
        <f t="shared" si="27"/>
        <v>15.51</v>
      </c>
    </row>
    <row r="211" spans="2:8" x14ac:dyDescent="0.25">
      <c r="B211" s="24" t="s">
        <v>9</v>
      </c>
      <c r="C211" s="5">
        <v>0.1656</v>
      </c>
      <c r="D211" s="6">
        <f t="shared" si="26"/>
        <v>0.155664</v>
      </c>
      <c r="F211" s="13" t="s">
        <v>26</v>
      </c>
      <c r="G211" s="5">
        <v>0.40899999999999997</v>
      </c>
      <c r="H211" s="38">
        <f t="shared" si="27"/>
        <v>0.38445999999999997</v>
      </c>
    </row>
    <row r="212" spans="2:8" x14ac:dyDescent="0.25">
      <c r="B212" s="24" t="s">
        <v>10</v>
      </c>
      <c r="C212" s="5">
        <v>9.11</v>
      </c>
      <c r="D212" s="6">
        <f t="shared" si="26"/>
        <v>8.5633999999999997</v>
      </c>
      <c r="F212" s="13" t="s">
        <v>13</v>
      </c>
      <c r="G212" s="5">
        <v>1.2999999999999999E-2</v>
      </c>
      <c r="H212" s="38">
        <f t="shared" si="27"/>
        <v>1.222E-2</v>
      </c>
    </row>
    <row r="213" spans="2:8" x14ac:dyDescent="0.25">
      <c r="B213" s="24" t="s">
        <v>11</v>
      </c>
      <c r="C213" s="5">
        <v>0.11509999999999999</v>
      </c>
      <c r="D213" s="6">
        <f t="shared" si="26"/>
        <v>0.108194</v>
      </c>
      <c r="F213" s="13" t="s">
        <v>35</v>
      </c>
      <c r="G213" s="5">
        <v>3.0000000000000001E-3</v>
      </c>
      <c r="H213" s="38">
        <f t="shared" si="27"/>
        <v>2.8200000000000005E-3</v>
      </c>
    </row>
    <row r="214" spans="2:8" x14ac:dyDescent="0.25">
      <c r="B214" s="4" t="s">
        <v>12</v>
      </c>
      <c r="C214" s="23">
        <v>6</v>
      </c>
      <c r="D214" s="6"/>
      <c r="F214" s="4" t="s">
        <v>12</v>
      </c>
      <c r="G214" s="23">
        <v>6</v>
      </c>
      <c r="H214" s="45"/>
    </row>
    <row r="217" spans="2:8" x14ac:dyDescent="0.25">
      <c r="B217" s="89" t="s">
        <v>84</v>
      </c>
      <c r="C217" s="90"/>
      <c r="D217" s="91"/>
      <c r="F217" s="89" t="s">
        <v>264</v>
      </c>
      <c r="G217" s="90"/>
      <c r="H217" s="91"/>
    </row>
    <row r="218" spans="2:8" x14ac:dyDescent="0.25">
      <c r="B218" s="2" t="s">
        <v>0</v>
      </c>
      <c r="C218" s="3" t="s">
        <v>1</v>
      </c>
      <c r="D218" s="2" t="s">
        <v>2</v>
      </c>
      <c r="F218" s="2" t="s">
        <v>0</v>
      </c>
      <c r="G218" s="3" t="s">
        <v>1</v>
      </c>
      <c r="H218" s="2" t="s">
        <v>2</v>
      </c>
    </row>
    <row r="219" spans="2:8" x14ac:dyDescent="0.25">
      <c r="B219" s="4" t="s">
        <v>26</v>
      </c>
      <c r="C219" s="5">
        <v>0.22009999999999999</v>
      </c>
      <c r="D219" s="6">
        <f>C219*(100-C$229)/100</f>
        <v>0.20249199999999998</v>
      </c>
      <c r="F219" s="13" t="s">
        <v>5</v>
      </c>
      <c r="G219" s="5">
        <v>45.109000000000002</v>
      </c>
      <c r="H219" s="38">
        <f>G219*(100-G$229)/100</f>
        <v>41.500280000000004</v>
      </c>
    </row>
    <row r="220" spans="2:8" x14ac:dyDescent="0.25">
      <c r="B220" s="4" t="s">
        <v>3</v>
      </c>
      <c r="C220" s="5">
        <v>20.29</v>
      </c>
      <c r="D220" s="6">
        <f t="shared" ref="D220:D228" si="28">C220*(100-C$229)/100</f>
        <v>18.666799999999999</v>
      </c>
      <c r="F220" s="13" t="s">
        <v>7</v>
      </c>
      <c r="G220" s="5">
        <v>0.13200000000000001</v>
      </c>
      <c r="H220" s="38">
        <f t="shared" ref="H220:H228" si="29">G220*(100-G$229)/100</f>
        <v>0.12144000000000001</v>
      </c>
    </row>
    <row r="221" spans="2:8" x14ac:dyDescent="0.25">
      <c r="B221" s="4" t="s">
        <v>4</v>
      </c>
      <c r="C221" s="5">
        <v>12.77</v>
      </c>
      <c r="D221" s="6">
        <f t="shared" si="28"/>
        <v>11.748399999999998</v>
      </c>
      <c r="F221" s="13" t="s">
        <v>4</v>
      </c>
      <c r="G221" s="5">
        <v>11.358000000000001</v>
      </c>
      <c r="H221" s="38">
        <f t="shared" si="29"/>
        <v>10.449360000000002</v>
      </c>
    </row>
    <row r="222" spans="2:8" x14ac:dyDescent="0.25">
      <c r="B222" s="4" t="s">
        <v>5</v>
      </c>
      <c r="C222" s="5">
        <v>41.23</v>
      </c>
      <c r="D222" s="6">
        <f t="shared" si="28"/>
        <v>37.931599999999996</v>
      </c>
      <c r="F222" s="13" t="s">
        <v>10</v>
      </c>
      <c r="G222" s="5">
        <v>9.3699999999999992</v>
      </c>
      <c r="H222" s="38">
        <f t="shared" si="29"/>
        <v>8.6204000000000001</v>
      </c>
    </row>
    <row r="223" spans="2:8" x14ac:dyDescent="0.25">
      <c r="B223" s="4" t="s">
        <v>6</v>
      </c>
      <c r="C223" s="5">
        <v>13.62</v>
      </c>
      <c r="D223" s="6">
        <f t="shared" si="28"/>
        <v>12.5304</v>
      </c>
      <c r="F223" s="13" t="s">
        <v>9</v>
      </c>
      <c r="G223" s="5">
        <v>0.14199999999999999</v>
      </c>
      <c r="H223" s="38">
        <f t="shared" si="29"/>
        <v>0.13063999999999998</v>
      </c>
    </row>
    <row r="224" spans="2:8" x14ac:dyDescent="0.25">
      <c r="B224" s="4" t="s">
        <v>7</v>
      </c>
      <c r="C224" s="5">
        <v>0.17230000000000001</v>
      </c>
      <c r="D224" s="6">
        <f t="shared" si="28"/>
        <v>0.15851600000000002</v>
      </c>
      <c r="F224" s="13" t="s">
        <v>3</v>
      </c>
      <c r="G224" s="5">
        <v>20.898</v>
      </c>
      <c r="H224" s="38">
        <f t="shared" si="29"/>
        <v>19.22616</v>
      </c>
    </row>
    <row r="225" spans="2:9" x14ac:dyDescent="0.25">
      <c r="B225" s="4" t="s">
        <v>8</v>
      </c>
      <c r="C225" s="5">
        <v>0.26340000000000002</v>
      </c>
      <c r="D225" s="6">
        <f t="shared" si="28"/>
        <v>0.24232800000000002</v>
      </c>
      <c r="F225" s="13" t="s">
        <v>6</v>
      </c>
      <c r="G225" s="5">
        <v>12.798</v>
      </c>
      <c r="H225" s="38">
        <f t="shared" si="29"/>
        <v>11.77416</v>
      </c>
    </row>
    <row r="226" spans="2:9" x14ac:dyDescent="0.25">
      <c r="B226" s="4" t="s">
        <v>9</v>
      </c>
      <c r="C226" s="5">
        <v>0.18090000000000001</v>
      </c>
      <c r="D226" s="6">
        <f t="shared" si="28"/>
        <v>0.16642800000000002</v>
      </c>
      <c r="F226" s="13" t="s">
        <v>26</v>
      </c>
      <c r="G226" s="5">
        <v>0.17899999999999999</v>
      </c>
      <c r="H226" s="38">
        <f t="shared" si="29"/>
        <v>0.16467999999999999</v>
      </c>
    </row>
    <row r="227" spans="2:9" x14ac:dyDescent="0.25">
      <c r="B227" s="4" t="s">
        <v>10</v>
      </c>
      <c r="C227" s="5">
        <v>11.1</v>
      </c>
      <c r="D227" s="6">
        <f t="shared" si="28"/>
        <v>10.212</v>
      </c>
      <c r="F227" s="13" t="s">
        <v>13</v>
      </c>
      <c r="G227" s="5">
        <v>0.01</v>
      </c>
      <c r="H227" s="38">
        <f t="shared" si="29"/>
        <v>9.1999999999999998E-3</v>
      </c>
    </row>
    <row r="228" spans="2:9" x14ac:dyDescent="0.25">
      <c r="B228" s="4" t="s">
        <v>11</v>
      </c>
      <c r="C228" s="5">
        <v>0.1467</v>
      </c>
      <c r="D228" s="6">
        <f t="shared" si="28"/>
        <v>0.134964</v>
      </c>
      <c r="F228" s="13" t="s">
        <v>35</v>
      </c>
      <c r="G228" s="5">
        <v>4.0000000000000001E-3</v>
      </c>
      <c r="H228" s="38">
        <f t="shared" si="29"/>
        <v>3.6800000000000001E-3</v>
      </c>
    </row>
    <row r="229" spans="2:9" x14ac:dyDescent="0.25">
      <c r="B229" s="4" t="s">
        <v>12</v>
      </c>
      <c r="C229" s="23">
        <v>8</v>
      </c>
      <c r="D229" s="6"/>
      <c r="F229" s="4" t="s">
        <v>12</v>
      </c>
      <c r="G229" s="5">
        <v>8</v>
      </c>
      <c r="H229" s="6"/>
    </row>
    <row r="232" spans="2:9" x14ac:dyDescent="0.25">
      <c r="B232" s="89" t="s">
        <v>85</v>
      </c>
      <c r="C232" s="90"/>
      <c r="D232" s="91"/>
      <c r="F232" s="89" t="s">
        <v>266</v>
      </c>
      <c r="G232" s="90"/>
      <c r="H232" s="91"/>
    </row>
    <row r="233" spans="2:9" x14ac:dyDescent="0.25">
      <c r="B233" s="2" t="s">
        <v>0</v>
      </c>
      <c r="C233" s="3" t="s">
        <v>1</v>
      </c>
      <c r="D233" s="2" t="s">
        <v>2</v>
      </c>
      <c r="F233" s="2" t="s">
        <v>0</v>
      </c>
      <c r="G233" s="3" t="s">
        <v>1</v>
      </c>
      <c r="H233" s="2" t="s">
        <v>2</v>
      </c>
    </row>
    <row r="234" spans="2:9" x14ac:dyDescent="0.25">
      <c r="B234" s="4" t="s">
        <v>26</v>
      </c>
      <c r="C234" s="5">
        <v>0.2157</v>
      </c>
      <c r="D234" s="6">
        <f>C234*(100-C$244)/100</f>
        <v>0.20060099999999997</v>
      </c>
      <c r="F234" s="13" t="s">
        <v>5</v>
      </c>
      <c r="G234" s="5">
        <v>44.13</v>
      </c>
      <c r="H234" s="8">
        <f>G234*(100-G$244)/100</f>
        <v>41.040900000000001</v>
      </c>
    </row>
    <row r="235" spans="2:9" x14ac:dyDescent="0.25">
      <c r="B235" s="4" t="s">
        <v>3</v>
      </c>
      <c r="C235" s="5">
        <v>22.26</v>
      </c>
      <c r="D235" s="6">
        <f t="shared" ref="D235:D243" si="30">C235*(100-C$244)/100</f>
        <v>20.701800000000002</v>
      </c>
      <c r="F235" s="13" t="s">
        <v>7</v>
      </c>
      <c r="G235" s="5">
        <v>0.124</v>
      </c>
      <c r="H235" s="8">
        <f t="shared" ref="H235:H243" si="31">G235*(100-G$244)/100</f>
        <v>0.11532000000000001</v>
      </c>
      <c r="I235" s="16"/>
    </row>
    <row r="236" spans="2:9" x14ac:dyDescent="0.25">
      <c r="B236" s="4" t="s">
        <v>4</v>
      </c>
      <c r="C236" s="5">
        <v>10.58</v>
      </c>
      <c r="D236" s="6">
        <f t="shared" si="30"/>
        <v>9.8394000000000013</v>
      </c>
      <c r="F236" s="13" t="s">
        <v>4</v>
      </c>
      <c r="G236" s="5">
        <v>9.2439999999999998</v>
      </c>
      <c r="H236" s="8">
        <f t="shared" si="31"/>
        <v>8.5969200000000008</v>
      </c>
    </row>
    <row r="237" spans="2:9" x14ac:dyDescent="0.25">
      <c r="B237" s="4" t="s">
        <v>5</v>
      </c>
      <c r="C237" s="5">
        <v>40.47</v>
      </c>
      <c r="D237" s="6">
        <f t="shared" si="30"/>
        <v>37.637100000000004</v>
      </c>
      <c r="F237" s="13" t="s">
        <v>10</v>
      </c>
      <c r="G237" s="5">
        <v>10.52</v>
      </c>
      <c r="H237" s="8">
        <f t="shared" si="31"/>
        <v>9.7835999999999999</v>
      </c>
    </row>
    <row r="238" spans="2:9" x14ac:dyDescent="0.25">
      <c r="B238" s="4" t="s">
        <v>6</v>
      </c>
      <c r="C238" s="5">
        <v>13.42</v>
      </c>
      <c r="D238" s="6">
        <f t="shared" si="30"/>
        <v>12.480599999999999</v>
      </c>
      <c r="F238" s="13" t="s">
        <v>9</v>
      </c>
      <c r="G238" s="5">
        <v>0.16</v>
      </c>
      <c r="H238" s="8">
        <f t="shared" si="31"/>
        <v>0.14880000000000002</v>
      </c>
    </row>
    <row r="239" spans="2:9" x14ac:dyDescent="0.25">
      <c r="B239" s="4" t="s">
        <v>7</v>
      </c>
      <c r="C239" s="5">
        <v>0.11550000000000001</v>
      </c>
      <c r="D239" s="6">
        <f t="shared" si="30"/>
        <v>0.107415</v>
      </c>
      <c r="F239" s="13" t="s">
        <v>3</v>
      </c>
      <c r="G239" s="5">
        <v>22.997</v>
      </c>
      <c r="H239" s="8">
        <f t="shared" si="31"/>
        <v>21.38721</v>
      </c>
    </row>
    <row r="240" spans="2:9" x14ac:dyDescent="0.25">
      <c r="B240" s="4" t="s">
        <v>8</v>
      </c>
      <c r="C240" s="5">
        <v>0.2661</v>
      </c>
      <c r="D240" s="6">
        <f t="shared" si="30"/>
        <v>0.247473</v>
      </c>
      <c r="F240" s="13" t="s">
        <v>6</v>
      </c>
      <c r="G240" s="5">
        <v>12.712</v>
      </c>
      <c r="H240" s="8">
        <f t="shared" si="31"/>
        <v>11.822159999999998</v>
      </c>
    </row>
    <row r="241" spans="2:8" x14ac:dyDescent="0.25">
      <c r="B241" s="4" t="s">
        <v>9</v>
      </c>
      <c r="C241" s="5">
        <v>0.18279999999999999</v>
      </c>
      <c r="D241" s="6">
        <f t="shared" si="30"/>
        <v>0.17000399999999999</v>
      </c>
      <c r="F241" s="13" t="s">
        <v>26</v>
      </c>
      <c r="G241" s="5">
        <v>0.106</v>
      </c>
      <c r="H241" s="8">
        <f t="shared" si="31"/>
        <v>9.8580000000000001E-2</v>
      </c>
    </row>
    <row r="242" spans="2:8" x14ac:dyDescent="0.25">
      <c r="B242" s="4" t="s">
        <v>10</v>
      </c>
      <c r="C242" s="5">
        <v>12.33</v>
      </c>
      <c r="D242" s="6">
        <f t="shared" si="30"/>
        <v>11.466900000000001</v>
      </c>
      <c r="F242" s="13" t="s">
        <v>13</v>
      </c>
      <c r="G242" s="5">
        <v>3.0000000000000001E-3</v>
      </c>
      <c r="H242" s="8">
        <f t="shared" si="31"/>
        <v>2.7900000000000004E-3</v>
      </c>
    </row>
    <row r="243" spans="2:8" x14ac:dyDescent="0.25">
      <c r="B243" s="4" t="s">
        <v>11</v>
      </c>
      <c r="C243" s="5">
        <v>0.1603</v>
      </c>
      <c r="D243" s="6">
        <f t="shared" si="30"/>
        <v>0.14907899999999999</v>
      </c>
      <c r="F243" s="13" t="s">
        <v>35</v>
      </c>
      <c r="G243" s="5">
        <v>4.0000000000000001E-3</v>
      </c>
      <c r="H243" s="8">
        <f t="shared" si="31"/>
        <v>3.7199999999999998E-3</v>
      </c>
    </row>
    <row r="244" spans="2:8" x14ac:dyDescent="0.25">
      <c r="B244" s="4" t="s">
        <v>12</v>
      </c>
      <c r="C244" s="23">
        <v>7</v>
      </c>
      <c r="D244" s="6"/>
      <c r="F244" s="4" t="s">
        <v>12</v>
      </c>
      <c r="G244" s="5">
        <v>7</v>
      </c>
      <c r="H244" s="6"/>
    </row>
    <row r="247" spans="2:8" x14ac:dyDescent="0.25">
      <c r="B247" s="89" t="s">
        <v>86</v>
      </c>
      <c r="C247" s="90"/>
      <c r="D247" s="91"/>
      <c r="F247" s="89" t="s">
        <v>86</v>
      </c>
      <c r="G247" s="90"/>
      <c r="H247" s="91"/>
    </row>
    <row r="248" spans="2:8" x14ac:dyDescent="0.25">
      <c r="B248" s="2" t="s">
        <v>0</v>
      </c>
      <c r="C248" s="3" t="s">
        <v>1</v>
      </c>
      <c r="D248" s="2" t="s">
        <v>2</v>
      </c>
      <c r="F248" s="2" t="s">
        <v>0</v>
      </c>
      <c r="G248" s="3" t="s">
        <v>1</v>
      </c>
      <c r="H248" s="2" t="s">
        <v>2</v>
      </c>
    </row>
    <row r="249" spans="2:8" x14ac:dyDescent="0.25">
      <c r="B249" s="4" t="s">
        <v>3</v>
      </c>
      <c r="C249" s="5">
        <v>35.630000000000003</v>
      </c>
      <c r="D249" s="6">
        <f>C249*(100-C$257)/100</f>
        <v>30.641800000000003</v>
      </c>
      <c r="F249" s="13" t="s">
        <v>5</v>
      </c>
      <c r="G249" s="5">
        <v>71.156000000000006</v>
      </c>
      <c r="H249" s="6">
        <f>G249*(100-G$259)/100</f>
        <v>61.194160000000004</v>
      </c>
    </row>
    <row r="250" spans="2:8" x14ac:dyDescent="0.25">
      <c r="B250" s="4" t="s">
        <v>4</v>
      </c>
      <c r="C250" s="5">
        <v>5.2350000000000003</v>
      </c>
      <c r="D250" s="6">
        <f t="shared" ref="D250:D256" si="32">C250*(100-C$257)/100</f>
        <v>4.5021000000000004</v>
      </c>
      <c r="F250" s="13" t="s">
        <v>7</v>
      </c>
      <c r="G250" s="5">
        <v>0.14899999999999999</v>
      </c>
      <c r="H250" s="6">
        <f t="shared" ref="H250:H257" si="33">G250*(100-G$259)/100</f>
        <v>0.12814</v>
      </c>
    </row>
    <row r="251" spans="2:8" x14ac:dyDescent="0.25">
      <c r="B251" s="4" t="s">
        <v>5</v>
      </c>
      <c r="C251" s="5">
        <v>38.549999999999997</v>
      </c>
      <c r="D251" s="6">
        <f t="shared" si="32"/>
        <v>33.152999999999999</v>
      </c>
      <c r="F251" s="13" t="s">
        <v>4</v>
      </c>
      <c r="G251" s="5">
        <v>-16.548999999999999</v>
      </c>
      <c r="H251" s="6">
        <f t="shared" si="33"/>
        <v>-14.232139999999999</v>
      </c>
    </row>
    <row r="252" spans="2:8" x14ac:dyDescent="0.25">
      <c r="B252" s="4" t="s">
        <v>6</v>
      </c>
      <c r="C252" s="5">
        <v>5.3680000000000003</v>
      </c>
      <c r="D252" s="6">
        <f t="shared" si="32"/>
        <v>4.6164800000000001</v>
      </c>
      <c r="F252" s="13" t="s">
        <v>10</v>
      </c>
      <c r="G252" s="5">
        <v>13.499000000000001</v>
      </c>
      <c r="H252" s="6">
        <f t="shared" si="33"/>
        <v>11.60914</v>
      </c>
    </row>
    <row r="253" spans="2:8" x14ac:dyDescent="0.25">
      <c r="B253" s="4" t="s">
        <v>8</v>
      </c>
      <c r="C253" s="5">
        <v>0.54790000000000005</v>
      </c>
      <c r="D253" s="6">
        <f t="shared" si="32"/>
        <v>0.47119400000000006</v>
      </c>
      <c r="F253" s="13" t="s">
        <v>9</v>
      </c>
      <c r="G253" s="5">
        <v>9.1690000000000005</v>
      </c>
      <c r="H253" s="6">
        <f t="shared" si="33"/>
        <v>7.8853400000000002</v>
      </c>
    </row>
    <row r="254" spans="2:8" x14ac:dyDescent="0.25">
      <c r="B254" s="4" t="s">
        <v>9</v>
      </c>
      <c r="C254" s="5">
        <v>0.17150000000000001</v>
      </c>
      <c r="D254" s="6">
        <f t="shared" si="32"/>
        <v>0.14749000000000001</v>
      </c>
      <c r="F254" s="13" t="s">
        <v>3</v>
      </c>
      <c r="G254" s="5">
        <v>1.157</v>
      </c>
      <c r="H254" s="6">
        <f t="shared" si="33"/>
        <v>0.99502000000000013</v>
      </c>
    </row>
    <row r="255" spans="2:8" x14ac:dyDescent="0.25">
      <c r="B255" s="4" t="s">
        <v>10</v>
      </c>
      <c r="C255" s="5">
        <v>14.17</v>
      </c>
      <c r="D255" s="6">
        <f t="shared" si="32"/>
        <v>12.186199999999999</v>
      </c>
      <c r="F255" s="13" t="s">
        <v>6</v>
      </c>
      <c r="G255" s="5">
        <v>27.834</v>
      </c>
      <c r="H255" s="6">
        <f t="shared" si="33"/>
        <v>23.937240000000003</v>
      </c>
    </row>
    <row r="256" spans="2:8" x14ac:dyDescent="0.25">
      <c r="B256" s="4" t="s">
        <v>11</v>
      </c>
      <c r="C256" s="5">
        <v>0.32</v>
      </c>
      <c r="D256" s="6">
        <f t="shared" si="32"/>
        <v>0.2752</v>
      </c>
      <c r="F256" s="13" t="s">
        <v>26</v>
      </c>
      <c r="G256" s="5">
        <v>-6.4039999999999999</v>
      </c>
      <c r="H256" s="6">
        <f t="shared" si="33"/>
        <v>-5.5074399999999999</v>
      </c>
    </row>
    <row r="257" spans="2:8" x14ac:dyDescent="0.25">
      <c r="B257" s="4" t="s">
        <v>12</v>
      </c>
      <c r="C257" s="23">
        <v>14</v>
      </c>
      <c r="D257" s="6"/>
      <c r="F257" s="13" t="s">
        <v>13</v>
      </c>
      <c r="G257" s="5">
        <v>8.9999999999999993E-3</v>
      </c>
      <c r="H257" s="6">
        <f t="shared" si="33"/>
        <v>7.7399999999999995E-3</v>
      </c>
    </row>
    <row r="258" spans="2:8" x14ac:dyDescent="0.25">
      <c r="F258" s="13" t="s">
        <v>35</v>
      </c>
      <c r="G258" s="5">
        <v>-0.02</v>
      </c>
      <c r="H258" s="6">
        <f>G258*(100-G$259)/100</f>
        <v>-1.72E-2</v>
      </c>
    </row>
    <row r="259" spans="2:8" x14ac:dyDescent="0.25">
      <c r="F259" s="4" t="s">
        <v>12</v>
      </c>
      <c r="G259" s="23">
        <v>14</v>
      </c>
      <c r="H259" s="6"/>
    </row>
    <row r="261" spans="2:8" x14ac:dyDescent="0.25">
      <c r="B261" s="89" t="s">
        <v>87</v>
      </c>
      <c r="C261" s="90"/>
      <c r="D261" s="91"/>
      <c r="F261" s="89" t="s">
        <v>188</v>
      </c>
      <c r="G261" s="90"/>
      <c r="H261" s="91"/>
    </row>
    <row r="262" spans="2:8" x14ac:dyDescent="0.25">
      <c r="B262" s="2" t="s">
        <v>0</v>
      </c>
      <c r="C262" s="3" t="s">
        <v>1</v>
      </c>
      <c r="D262" s="2" t="s">
        <v>2</v>
      </c>
      <c r="F262" s="2" t="s">
        <v>0</v>
      </c>
      <c r="G262" s="3" t="s">
        <v>1</v>
      </c>
      <c r="H262" s="2" t="s">
        <v>2</v>
      </c>
    </row>
    <row r="263" spans="2:8" x14ac:dyDescent="0.25">
      <c r="B263" s="4" t="s">
        <v>3</v>
      </c>
      <c r="C263" s="5">
        <v>45.23</v>
      </c>
      <c r="D263" s="6">
        <f>C263*(100-C$271)/100</f>
        <v>39.350099999999998</v>
      </c>
      <c r="F263" s="13" t="s">
        <v>5</v>
      </c>
      <c r="G263" s="5">
        <v>96.043999999999997</v>
      </c>
      <c r="H263" s="6">
        <f>G263*(100-G$272)/100</f>
        <v>83.558279999999996</v>
      </c>
    </row>
    <row r="264" spans="2:8" x14ac:dyDescent="0.25">
      <c r="B264" s="4" t="s">
        <v>4</v>
      </c>
      <c r="C264" s="5">
        <v>1.538</v>
      </c>
      <c r="D264" s="6">
        <f t="shared" ref="D264:D270" si="34">C264*(100-C$271)/100</f>
        <v>1.33806</v>
      </c>
      <c r="F264" s="13" t="s">
        <v>7</v>
      </c>
      <c r="G264" s="5">
        <v>-5.0000000000000001E-3</v>
      </c>
      <c r="H264" s="6">
        <f t="shared" ref="H264:H271" si="35">G264*(100-G$272)/100</f>
        <v>-4.3499999999999997E-3</v>
      </c>
    </row>
    <row r="265" spans="2:8" x14ac:dyDescent="0.25">
      <c r="B265" s="4" t="s">
        <v>5</v>
      </c>
      <c r="C265" s="5">
        <v>37.74</v>
      </c>
      <c r="D265" s="6">
        <f t="shared" si="34"/>
        <v>32.833800000000004</v>
      </c>
      <c r="F265" s="13" t="s">
        <v>4</v>
      </c>
      <c r="G265" s="5">
        <v>1.252</v>
      </c>
      <c r="H265" s="6">
        <f t="shared" si="35"/>
        <v>1.08924</v>
      </c>
    </row>
    <row r="266" spans="2:8" x14ac:dyDescent="0.25">
      <c r="B266" s="4" t="s">
        <v>6</v>
      </c>
      <c r="C266" s="5">
        <v>1.0009999999999999</v>
      </c>
      <c r="D266" s="6">
        <f t="shared" si="34"/>
        <v>0.87086999999999992</v>
      </c>
      <c r="F266" s="13" t="s">
        <v>10</v>
      </c>
      <c r="G266" s="5">
        <v>0.75700000000000001</v>
      </c>
      <c r="H266" s="6">
        <f t="shared" si="35"/>
        <v>0.6585899999999999</v>
      </c>
    </row>
    <row r="267" spans="2:8" x14ac:dyDescent="0.25">
      <c r="B267" s="4" t="s">
        <v>8</v>
      </c>
      <c r="C267" s="5">
        <v>0.62649999999999995</v>
      </c>
      <c r="D267" s="6">
        <f t="shared" si="34"/>
        <v>0.54505499999999996</v>
      </c>
      <c r="F267" s="13" t="s">
        <v>9</v>
      </c>
      <c r="G267" s="5">
        <v>0.51500000000000001</v>
      </c>
      <c r="H267" s="6">
        <f t="shared" si="35"/>
        <v>0.44805</v>
      </c>
    </row>
    <row r="268" spans="2:8" x14ac:dyDescent="0.25">
      <c r="B268" s="4" t="s">
        <v>9</v>
      </c>
      <c r="C268" s="5">
        <v>0.15970000000000001</v>
      </c>
      <c r="D268" s="6">
        <f t="shared" si="34"/>
        <v>0.13893900000000001</v>
      </c>
      <c r="F268" s="13" t="s">
        <v>3</v>
      </c>
      <c r="G268" s="5">
        <v>0.25800000000000001</v>
      </c>
      <c r="H268" s="6">
        <f t="shared" si="35"/>
        <v>0.22446000000000002</v>
      </c>
    </row>
    <row r="269" spans="2:8" x14ac:dyDescent="0.25">
      <c r="B269" s="4" t="s">
        <v>10</v>
      </c>
      <c r="C269" s="5">
        <v>13.26</v>
      </c>
      <c r="D269" s="6">
        <f t="shared" si="34"/>
        <v>11.536199999999999</v>
      </c>
      <c r="F269" s="13" t="s">
        <v>6</v>
      </c>
      <c r="G269" s="5">
        <v>1.72</v>
      </c>
      <c r="H269" s="6">
        <f t="shared" si="35"/>
        <v>1.4964</v>
      </c>
    </row>
    <row r="270" spans="2:8" x14ac:dyDescent="0.25">
      <c r="B270" s="4" t="s">
        <v>11</v>
      </c>
      <c r="C270" s="5">
        <v>0.44829999999999998</v>
      </c>
      <c r="D270" s="6">
        <f t="shared" si="34"/>
        <v>0.39002100000000001</v>
      </c>
      <c r="F270" s="13" t="s">
        <v>26</v>
      </c>
      <c r="G270" s="5">
        <v>-0.55100000000000005</v>
      </c>
      <c r="H270" s="6">
        <f t="shared" si="35"/>
        <v>-0.47937000000000007</v>
      </c>
    </row>
    <row r="271" spans="2:8" x14ac:dyDescent="0.25">
      <c r="B271" s="4" t="s">
        <v>12</v>
      </c>
      <c r="C271" s="23">
        <v>13</v>
      </c>
      <c r="D271" s="6"/>
      <c r="F271" s="13" t="s">
        <v>13</v>
      </c>
      <c r="G271" s="5">
        <v>0.01</v>
      </c>
      <c r="H271" s="6">
        <f t="shared" si="35"/>
        <v>8.6999999999999994E-3</v>
      </c>
    </row>
    <row r="272" spans="2:8" x14ac:dyDescent="0.25">
      <c r="F272" s="4" t="s">
        <v>12</v>
      </c>
      <c r="G272" s="23">
        <v>13</v>
      </c>
      <c r="H272" s="6"/>
    </row>
    <row r="274" spans="2:8" x14ac:dyDescent="0.25">
      <c r="B274" s="89" t="s">
        <v>88</v>
      </c>
      <c r="C274" s="90"/>
      <c r="D274" s="91"/>
      <c r="F274" s="89" t="s">
        <v>187</v>
      </c>
      <c r="G274" s="90"/>
      <c r="H274" s="91"/>
    </row>
    <row r="275" spans="2:8" x14ac:dyDescent="0.25">
      <c r="B275" s="2" t="s">
        <v>0</v>
      </c>
      <c r="C275" s="3" t="s">
        <v>1</v>
      </c>
      <c r="D275" s="2" t="s">
        <v>2</v>
      </c>
      <c r="F275" s="2" t="s">
        <v>0</v>
      </c>
      <c r="G275" s="3" t="s">
        <v>1</v>
      </c>
      <c r="H275" s="2" t="s">
        <v>2</v>
      </c>
    </row>
    <row r="276" spans="2:8" x14ac:dyDescent="0.25">
      <c r="B276" s="4" t="s">
        <v>3</v>
      </c>
      <c r="C276" s="5">
        <v>42.25</v>
      </c>
      <c r="D276" s="6">
        <f>C276*(100-C$285)/100</f>
        <v>37.18</v>
      </c>
      <c r="F276" s="13" t="s">
        <v>5</v>
      </c>
      <c r="G276" s="5">
        <v>92.872</v>
      </c>
      <c r="H276" s="6">
        <f>G276*(100-G$285)/100</f>
        <v>81.727360000000004</v>
      </c>
    </row>
    <row r="277" spans="2:8" x14ac:dyDescent="0.25">
      <c r="B277" s="4" t="s">
        <v>4</v>
      </c>
      <c r="C277" s="5">
        <v>2.677</v>
      </c>
      <c r="D277" s="6">
        <f t="shared" ref="D277:D284" si="36">C277*(100-C$285)/100</f>
        <v>2.3557600000000001</v>
      </c>
      <c r="F277" s="13" t="s">
        <v>7</v>
      </c>
      <c r="G277" s="5">
        <v>2.5999999999999999E-2</v>
      </c>
      <c r="H277" s="6">
        <f t="shared" ref="H277:H284" si="37">G277*(100-G$285)/100</f>
        <v>2.2879999999999998E-2</v>
      </c>
    </row>
    <row r="278" spans="2:8" x14ac:dyDescent="0.25">
      <c r="B278" s="4" t="s">
        <v>5</v>
      </c>
      <c r="C278" s="5">
        <v>38.07</v>
      </c>
      <c r="D278" s="6">
        <f t="shared" si="36"/>
        <v>33.501599999999996</v>
      </c>
      <c r="F278" s="13" t="s">
        <v>4</v>
      </c>
      <c r="G278" s="5">
        <v>2.1930000000000001</v>
      </c>
      <c r="H278" s="6">
        <f t="shared" si="37"/>
        <v>1.92984</v>
      </c>
    </row>
    <row r="279" spans="2:8" x14ac:dyDescent="0.25">
      <c r="B279" s="4" t="s">
        <v>6</v>
      </c>
      <c r="C279" s="5">
        <v>2.11</v>
      </c>
      <c r="D279" s="6">
        <f t="shared" si="36"/>
        <v>1.8567999999999998</v>
      </c>
      <c r="F279" s="13" t="s">
        <v>10</v>
      </c>
      <c r="G279" s="5">
        <v>1.3340000000000001</v>
      </c>
      <c r="H279" s="6">
        <f t="shared" si="37"/>
        <v>1.1739200000000001</v>
      </c>
    </row>
    <row r="280" spans="2:8" x14ac:dyDescent="0.25">
      <c r="B280" s="4" t="s">
        <v>7</v>
      </c>
      <c r="C280" s="5">
        <v>5.2789999999999997E-2</v>
      </c>
      <c r="D280" s="6">
        <f t="shared" si="36"/>
        <v>4.6455199999999995E-2</v>
      </c>
      <c r="F280" s="13" t="s">
        <v>9</v>
      </c>
      <c r="G280" s="5">
        <v>0.63800000000000001</v>
      </c>
      <c r="H280" s="6">
        <f t="shared" si="37"/>
        <v>0.56143999999999994</v>
      </c>
    </row>
    <row r="281" spans="2:8" x14ac:dyDescent="0.25">
      <c r="B281" s="4" t="s">
        <v>8</v>
      </c>
      <c r="C281" s="5">
        <v>0.72240000000000004</v>
      </c>
      <c r="D281" s="6">
        <f t="shared" si="36"/>
        <v>0.63571200000000005</v>
      </c>
      <c r="F281" s="13" t="s">
        <v>3</v>
      </c>
      <c r="G281" s="5">
        <v>3.3000000000000002E-2</v>
      </c>
      <c r="H281" s="6">
        <f t="shared" si="37"/>
        <v>2.904E-2</v>
      </c>
    </row>
    <row r="282" spans="2:8" x14ac:dyDescent="0.25">
      <c r="B282" s="4" t="s">
        <v>9</v>
      </c>
      <c r="C282" s="5">
        <v>0.15870000000000001</v>
      </c>
      <c r="D282" s="6">
        <f t="shared" si="36"/>
        <v>0.139656</v>
      </c>
      <c r="F282" s="13" t="s">
        <v>6</v>
      </c>
      <c r="G282" s="5">
        <v>3.4129999999999998</v>
      </c>
      <c r="H282" s="6">
        <f t="shared" si="37"/>
        <v>3.0034399999999999</v>
      </c>
    </row>
    <row r="283" spans="2:8" x14ac:dyDescent="0.25">
      <c r="B283" s="4" t="s">
        <v>10</v>
      </c>
      <c r="C283" s="5">
        <v>13.55</v>
      </c>
      <c r="D283" s="6">
        <f t="shared" si="36"/>
        <v>11.924000000000001</v>
      </c>
      <c r="F283" s="13" t="s">
        <v>26</v>
      </c>
      <c r="G283" s="5">
        <v>-0.51100000000000001</v>
      </c>
      <c r="H283" s="6">
        <f t="shared" si="37"/>
        <v>-0.44968000000000002</v>
      </c>
    </row>
    <row r="284" spans="2:8" x14ac:dyDescent="0.25">
      <c r="B284" s="4" t="s">
        <v>11</v>
      </c>
      <c r="C284" s="5">
        <v>0.40699999999999997</v>
      </c>
      <c r="D284" s="6">
        <f t="shared" si="36"/>
        <v>0.35815999999999998</v>
      </c>
      <c r="F284" s="13" t="s">
        <v>35</v>
      </c>
      <c r="G284" s="5">
        <v>2E-3</v>
      </c>
      <c r="H284" s="10">
        <f t="shared" si="37"/>
        <v>1.7599999999999998E-3</v>
      </c>
    </row>
    <row r="285" spans="2:8" x14ac:dyDescent="0.25">
      <c r="B285" s="4" t="s">
        <v>12</v>
      </c>
      <c r="C285" s="23">
        <v>12</v>
      </c>
      <c r="D285" s="6"/>
      <c r="F285" s="4" t="s">
        <v>12</v>
      </c>
      <c r="G285" s="23">
        <v>12</v>
      </c>
      <c r="H285" s="6"/>
    </row>
    <row r="288" spans="2:8" x14ac:dyDescent="0.25">
      <c r="B288" s="89" t="s">
        <v>89</v>
      </c>
      <c r="C288" s="90"/>
      <c r="D288" s="91"/>
      <c r="F288" s="89" t="s">
        <v>189</v>
      </c>
      <c r="G288" s="90"/>
      <c r="H288" s="91"/>
    </row>
    <row r="289" spans="2:8" x14ac:dyDescent="0.25">
      <c r="B289" s="2" t="s">
        <v>0</v>
      </c>
      <c r="C289" s="3" t="s">
        <v>1</v>
      </c>
      <c r="D289" s="2" t="s">
        <v>2</v>
      </c>
      <c r="F289" s="2" t="s">
        <v>0</v>
      </c>
      <c r="G289" s="3" t="s">
        <v>1</v>
      </c>
      <c r="H289" s="2" t="s">
        <v>2</v>
      </c>
    </row>
    <row r="290" spans="2:8" x14ac:dyDescent="0.25">
      <c r="B290" s="4" t="s">
        <v>26</v>
      </c>
      <c r="C290" s="5">
        <v>0.1318</v>
      </c>
      <c r="D290" s="6">
        <f>C290*(100-C$300)/100</f>
        <v>0.11466599999999999</v>
      </c>
      <c r="F290" s="13" t="s">
        <v>5</v>
      </c>
      <c r="G290" s="5">
        <v>81.850999999999999</v>
      </c>
      <c r="H290" s="6">
        <f>G290*(100-G$300)/100</f>
        <v>71.210369999999998</v>
      </c>
    </row>
    <row r="291" spans="2:8" x14ac:dyDescent="0.25">
      <c r="B291" s="4" t="s">
        <v>3</v>
      </c>
      <c r="C291" s="5">
        <v>37.36</v>
      </c>
      <c r="D291" s="6">
        <f t="shared" ref="D291:D299" si="38">C291*(100-C$300)/100</f>
        <v>32.5032</v>
      </c>
      <c r="F291" s="13" t="s">
        <v>7</v>
      </c>
      <c r="G291" s="5">
        <v>8.8999999999999996E-2</v>
      </c>
      <c r="H291" s="6">
        <f t="shared" ref="H291:H299" si="39">G291*(100-G$300)/100</f>
        <v>7.7429999999999999E-2</v>
      </c>
    </row>
    <row r="292" spans="2:8" x14ac:dyDescent="0.25">
      <c r="B292" s="4" t="s">
        <v>4</v>
      </c>
      <c r="C292" s="5">
        <v>5.0430000000000001</v>
      </c>
      <c r="D292" s="6">
        <f t="shared" si="38"/>
        <v>4.38741</v>
      </c>
      <c r="F292" s="13" t="s">
        <v>4</v>
      </c>
      <c r="G292" s="5">
        <v>7.5890000000000004</v>
      </c>
      <c r="H292" s="6">
        <f t="shared" si="39"/>
        <v>6.6024300000000009</v>
      </c>
    </row>
    <row r="293" spans="2:8" x14ac:dyDescent="0.25">
      <c r="B293" s="4" t="s">
        <v>5</v>
      </c>
      <c r="C293" s="5">
        <v>38.28</v>
      </c>
      <c r="D293" s="6">
        <f t="shared" si="38"/>
        <v>33.303600000000003</v>
      </c>
      <c r="F293" s="13" t="s">
        <v>10</v>
      </c>
      <c r="G293" s="5">
        <v>1.377</v>
      </c>
      <c r="H293" s="6">
        <f t="shared" si="39"/>
        <v>1.1979900000000001</v>
      </c>
    </row>
    <row r="294" spans="2:8" x14ac:dyDescent="0.25">
      <c r="B294" s="4" t="s">
        <v>6</v>
      </c>
      <c r="C294" s="5">
        <v>5.0389999999999997</v>
      </c>
      <c r="D294" s="6">
        <f t="shared" si="38"/>
        <v>4.3839299999999994</v>
      </c>
      <c r="F294" s="13" t="s">
        <v>9</v>
      </c>
      <c r="G294" s="5">
        <v>0.378</v>
      </c>
      <c r="H294" s="6">
        <f t="shared" si="39"/>
        <v>0.32886000000000004</v>
      </c>
    </row>
    <row r="295" spans="2:8" x14ac:dyDescent="0.25">
      <c r="B295" s="4" t="s">
        <v>7</v>
      </c>
      <c r="C295" s="5">
        <v>6.3469999999999999E-2</v>
      </c>
      <c r="D295" s="6">
        <f t="shared" si="38"/>
        <v>5.5218900000000001E-2</v>
      </c>
      <c r="F295" s="13" t="s">
        <v>3</v>
      </c>
      <c r="G295" s="5">
        <v>-0.16600000000000001</v>
      </c>
      <c r="H295" s="6">
        <f t="shared" si="39"/>
        <v>-0.14441999999999999</v>
      </c>
    </row>
    <row r="296" spans="2:8" x14ac:dyDescent="0.25">
      <c r="B296" s="4" t="s">
        <v>8</v>
      </c>
      <c r="C296" s="5">
        <v>0.63419999999999999</v>
      </c>
      <c r="D296" s="6">
        <f t="shared" si="38"/>
        <v>0.55175399999999997</v>
      </c>
      <c r="F296" s="13" t="s">
        <v>6</v>
      </c>
      <c r="G296" s="5">
        <v>9.14</v>
      </c>
      <c r="H296" s="6">
        <f t="shared" si="39"/>
        <v>7.9518000000000004</v>
      </c>
    </row>
    <row r="297" spans="2:8" x14ac:dyDescent="0.25">
      <c r="B297" s="4" t="s">
        <v>9</v>
      </c>
      <c r="C297" s="5">
        <v>0.1898</v>
      </c>
      <c r="D297" s="6">
        <f t="shared" si="38"/>
        <v>0.165126</v>
      </c>
      <c r="F297" s="13" t="s">
        <v>26</v>
      </c>
      <c r="G297" s="5">
        <v>-0.27700000000000002</v>
      </c>
      <c r="H297" s="6">
        <f t="shared" si="39"/>
        <v>-0.24099000000000004</v>
      </c>
    </row>
    <row r="298" spans="2:8" x14ac:dyDescent="0.25">
      <c r="B298" s="4" t="s">
        <v>10</v>
      </c>
      <c r="C298" s="5">
        <v>12.9</v>
      </c>
      <c r="D298" s="6">
        <f t="shared" si="38"/>
        <v>11.222999999999999</v>
      </c>
      <c r="F298" s="13" t="s">
        <v>13</v>
      </c>
      <c r="G298" s="5">
        <v>1.6E-2</v>
      </c>
      <c r="H298" s="6">
        <f t="shared" si="39"/>
        <v>1.3920000000000002E-2</v>
      </c>
    </row>
    <row r="299" spans="2:8" x14ac:dyDescent="0.25">
      <c r="B299" s="4" t="s">
        <v>11</v>
      </c>
      <c r="C299" s="5">
        <v>0.36149999999999999</v>
      </c>
      <c r="D299" s="6">
        <f t="shared" si="38"/>
        <v>0.31450499999999998</v>
      </c>
      <c r="F299" s="13" t="s">
        <v>35</v>
      </c>
      <c r="G299" s="5">
        <v>3.0000000000000001E-3</v>
      </c>
      <c r="H299" s="6">
        <f t="shared" si="39"/>
        <v>2.6099999999999999E-3</v>
      </c>
    </row>
    <row r="300" spans="2:8" x14ac:dyDescent="0.25">
      <c r="B300" s="4" t="s">
        <v>12</v>
      </c>
      <c r="C300" s="23">
        <v>13</v>
      </c>
      <c r="D300" s="6"/>
      <c r="F300" s="4" t="s">
        <v>12</v>
      </c>
      <c r="G300" s="5">
        <v>13</v>
      </c>
      <c r="H300" s="6"/>
    </row>
    <row r="302" spans="2:8" x14ac:dyDescent="0.25">
      <c r="F302" s="89" t="s">
        <v>191</v>
      </c>
      <c r="G302" s="90"/>
      <c r="H302" s="91"/>
    </row>
    <row r="303" spans="2:8" x14ac:dyDescent="0.25">
      <c r="B303" s="89" t="s">
        <v>90</v>
      </c>
      <c r="C303" s="90"/>
      <c r="D303" s="91"/>
      <c r="F303" s="2" t="s">
        <v>0</v>
      </c>
      <c r="G303" s="3" t="s">
        <v>1</v>
      </c>
      <c r="H303" s="2" t="s">
        <v>2</v>
      </c>
    </row>
    <row r="304" spans="2:8" x14ac:dyDescent="0.25">
      <c r="B304" s="2" t="s">
        <v>0</v>
      </c>
      <c r="C304" s="3" t="s">
        <v>1</v>
      </c>
      <c r="D304" s="2" t="s">
        <v>2</v>
      </c>
      <c r="F304" s="13" t="s">
        <v>5</v>
      </c>
      <c r="G304" s="5">
        <v>85.427999999999997</v>
      </c>
      <c r="H304" s="6">
        <f>G304*(100-G$314)/100</f>
        <v>74.322360000000003</v>
      </c>
    </row>
    <row r="305" spans="2:9" x14ac:dyDescent="0.25">
      <c r="B305" s="13" t="s">
        <v>3</v>
      </c>
      <c r="C305" s="5">
        <v>38.9</v>
      </c>
      <c r="D305" s="6">
        <f>C305*(100-C$313)/100</f>
        <v>33.842999999999996</v>
      </c>
      <c r="F305" s="13" t="s">
        <v>7</v>
      </c>
      <c r="G305" s="5">
        <v>2.1000000000000001E-2</v>
      </c>
      <c r="H305" s="6">
        <f t="shared" ref="H305:H313" si="40">G305*(100-G$314)/100</f>
        <v>1.8270000000000002E-2</v>
      </c>
    </row>
    <row r="306" spans="2:9" x14ac:dyDescent="0.25">
      <c r="B306" s="13" t="s">
        <v>4</v>
      </c>
      <c r="C306" s="5">
        <v>4.18</v>
      </c>
      <c r="D306" s="6">
        <f t="shared" ref="D306:D312" si="41">C306*(100-C$313)/100</f>
        <v>3.6365999999999996</v>
      </c>
      <c r="F306" s="13" t="s">
        <v>4</v>
      </c>
      <c r="G306" s="5">
        <v>5.968</v>
      </c>
      <c r="H306" s="6">
        <f t="shared" si="40"/>
        <v>5.1921600000000003</v>
      </c>
    </row>
    <row r="307" spans="2:9" x14ac:dyDescent="0.25">
      <c r="B307" s="13" t="s">
        <v>5</v>
      </c>
      <c r="C307" s="5">
        <v>37.39</v>
      </c>
      <c r="D307" s="6">
        <f t="shared" si="41"/>
        <v>32.529299999999999</v>
      </c>
      <c r="F307" s="13" t="s">
        <v>10</v>
      </c>
      <c r="G307" s="5">
        <v>0.75900000000000001</v>
      </c>
      <c r="H307" s="6">
        <f t="shared" si="40"/>
        <v>0.66032999999999997</v>
      </c>
    </row>
    <row r="308" spans="2:9" x14ac:dyDescent="0.25">
      <c r="B308" s="13" t="s">
        <v>6</v>
      </c>
      <c r="C308" s="5">
        <v>3.6219999999999999</v>
      </c>
      <c r="D308" s="6">
        <f t="shared" si="41"/>
        <v>3.1511399999999998</v>
      </c>
      <c r="F308" s="13" t="s">
        <v>9</v>
      </c>
      <c r="G308" s="5">
        <v>0.46400000000000002</v>
      </c>
      <c r="H308" s="6">
        <f t="shared" si="40"/>
        <v>0.40368000000000004</v>
      </c>
    </row>
    <row r="309" spans="2:9" x14ac:dyDescent="0.25">
      <c r="B309" s="13" t="s">
        <v>8</v>
      </c>
      <c r="C309" s="5">
        <v>0.5252</v>
      </c>
      <c r="D309" s="6">
        <f t="shared" si="41"/>
        <v>0.456924</v>
      </c>
      <c r="F309" s="13" t="s">
        <v>3</v>
      </c>
      <c r="G309" s="5">
        <v>0.41199999999999998</v>
      </c>
      <c r="H309" s="6">
        <f t="shared" si="40"/>
        <v>0.35844000000000004</v>
      </c>
    </row>
    <row r="310" spans="2:9" x14ac:dyDescent="0.25">
      <c r="B310" s="13" t="s">
        <v>9</v>
      </c>
      <c r="C310" s="5">
        <v>0.19600000000000001</v>
      </c>
      <c r="D310" s="6">
        <f t="shared" si="41"/>
        <v>0.17052</v>
      </c>
      <c r="F310" s="13" t="s">
        <v>6</v>
      </c>
      <c r="G310" s="5">
        <v>6.7610000000000001</v>
      </c>
      <c r="H310" s="6">
        <f t="shared" si="40"/>
        <v>5.8820699999999997</v>
      </c>
    </row>
    <row r="311" spans="2:9" x14ac:dyDescent="0.25">
      <c r="B311" s="13" t="s">
        <v>10</v>
      </c>
      <c r="C311" s="5">
        <v>14.85</v>
      </c>
      <c r="D311" s="6">
        <f t="shared" si="41"/>
        <v>12.919500000000001</v>
      </c>
      <c r="F311" s="13" t="s">
        <v>26</v>
      </c>
      <c r="G311" s="5">
        <v>0.17399999999999999</v>
      </c>
      <c r="H311" s="6">
        <f t="shared" si="40"/>
        <v>0.15137999999999999</v>
      </c>
    </row>
    <row r="312" spans="2:9" x14ac:dyDescent="0.25">
      <c r="B312" s="13" t="s">
        <v>11</v>
      </c>
      <c r="C312" s="5">
        <v>0.3458</v>
      </c>
      <c r="D312" s="6">
        <f t="shared" si="41"/>
        <v>0.300846</v>
      </c>
      <c r="F312" s="31" t="s">
        <v>13</v>
      </c>
      <c r="G312" s="37">
        <v>8.0000000000000002E-3</v>
      </c>
      <c r="H312" s="6">
        <f t="shared" si="40"/>
        <v>6.9600000000000009E-3</v>
      </c>
    </row>
    <row r="313" spans="2:9" x14ac:dyDescent="0.25">
      <c r="B313" s="4" t="s">
        <v>12</v>
      </c>
      <c r="C313" s="23">
        <v>13</v>
      </c>
      <c r="D313" s="6"/>
      <c r="F313" s="13" t="s">
        <v>35</v>
      </c>
      <c r="G313" s="5">
        <v>5.0000000000000001E-3</v>
      </c>
      <c r="H313" s="10">
        <f t="shared" si="40"/>
        <v>4.3499999999999997E-3</v>
      </c>
    </row>
    <row r="314" spans="2:9" x14ac:dyDescent="0.25">
      <c r="F314" s="4" t="s">
        <v>12</v>
      </c>
      <c r="G314" s="23">
        <v>13</v>
      </c>
      <c r="H314" s="6"/>
    </row>
    <row r="316" spans="2:9" x14ac:dyDescent="0.25">
      <c r="B316" s="89" t="s">
        <v>91</v>
      </c>
      <c r="C316" s="90"/>
      <c r="D316" s="91"/>
      <c r="F316" s="89" t="s">
        <v>195</v>
      </c>
      <c r="G316" s="90"/>
      <c r="H316" s="91"/>
    </row>
    <row r="317" spans="2:9" x14ac:dyDescent="0.25">
      <c r="B317" s="2" t="s">
        <v>0</v>
      </c>
      <c r="C317" s="3" t="s">
        <v>1</v>
      </c>
      <c r="D317" s="2" t="s">
        <v>2</v>
      </c>
      <c r="F317" s="2" t="s">
        <v>0</v>
      </c>
      <c r="G317" s="3" t="s">
        <v>1</v>
      </c>
      <c r="H317" s="2" t="s">
        <v>2</v>
      </c>
    </row>
    <row r="318" spans="2:9" x14ac:dyDescent="0.25">
      <c r="B318" s="4" t="s">
        <v>3</v>
      </c>
      <c r="C318" s="5">
        <v>37.64</v>
      </c>
      <c r="D318" s="6">
        <f>C318*(100-C$327)/100</f>
        <v>33.123200000000004</v>
      </c>
      <c r="F318" s="33" t="s">
        <v>5</v>
      </c>
      <c r="G318" s="5">
        <v>18.286000000000001</v>
      </c>
      <c r="H318" s="6">
        <f>G318*(100-G$328)/100</f>
        <v>16.09168</v>
      </c>
    </row>
    <row r="319" spans="2:9" x14ac:dyDescent="0.25">
      <c r="B319" s="4" t="s">
        <v>4</v>
      </c>
      <c r="C319" s="5">
        <v>4.9189999999999996</v>
      </c>
      <c r="D319" s="6">
        <f t="shared" ref="D319:D326" si="42">C319*(100-C$327)/100</f>
        <v>4.3287199999999997</v>
      </c>
      <c r="F319" s="33" t="s">
        <v>7</v>
      </c>
      <c r="G319" s="5">
        <v>1E-3</v>
      </c>
      <c r="H319" s="6">
        <f t="shared" ref="H319:H327" si="43">G319*(100-G$328)/100</f>
        <v>8.7999999999999992E-4</v>
      </c>
    </row>
    <row r="320" spans="2:9" x14ac:dyDescent="0.25">
      <c r="B320" s="4" t="s">
        <v>5</v>
      </c>
      <c r="C320" s="5">
        <v>37.9</v>
      </c>
      <c r="D320" s="6">
        <f t="shared" si="42"/>
        <v>33.351999999999997</v>
      </c>
      <c r="F320" s="33" t="s">
        <v>4</v>
      </c>
      <c r="G320" s="5">
        <v>-44.767000000000003</v>
      </c>
      <c r="H320" s="6">
        <f t="shared" si="43"/>
        <v>-39.394959999999998</v>
      </c>
      <c r="I320" s="15"/>
    </row>
    <row r="321" spans="2:8" x14ac:dyDescent="0.25">
      <c r="B321" s="4" t="s">
        <v>6</v>
      </c>
      <c r="C321" s="5">
        <v>3.5710000000000002</v>
      </c>
      <c r="D321" s="6">
        <f t="shared" si="42"/>
        <v>3.1424799999999999</v>
      </c>
      <c r="F321" s="33" t="s">
        <v>10</v>
      </c>
      <c r="G321" s="5">
        <v>49.289000000000001</v>
      </c>
      <c r="H321" s="6">
        <f t="shared" si="43"/>
        <v>43.374319999999997</v>
      </c>
    </row>
    <row r="322" spans="2:8" x14ac:dyDescent="0.25">
      <c r="B322" s="4" t="s">
        <v>7</v>
      </c>
      <c r="C322" s="5">
        <v>8.7129999999999999E-2</v>
      </c>
      <c r="D322" s="6">
        <f t="shared" si="42"/>
        <v>7.6674400000000004E-2</v>
      </c>
      <c r="F322" s="33" t="s">
        <v>9</v>
      </c>
      <c r="G322" s="5">
        <v>29.324000000000002</v>
      </c>
      <c r="H322" s="6">
        <f t="shared" si="43"/>
        <v>25.805120000000002</v>
      </c>
    </row>
    <row r="323" spans="2:8" x14ac:dyDescent="0.25">
      <c r="B323" s="4" t="s">
        <v>8</v>
      </c>
      <c r="C323" s="5">
        <v>0.42830000000000001</v>
      </c>
      <c r="D323" s="6">
        <f t="shared" si="42"/>
        <v>0.37690400000000002</v>
      </c>
      <c r="F323" s="33" t="s">
        <v>3</v>
      </c>
      <c r="G323" s="5">
        <v>20.411999999999999</v>
      </c>
      <c r="H323" s="6">
        <f t="shared" si="43"/>
        <v>17.96256</v>
      </c>
    </row>
    <row r="324" spans="2:8" x14ac:dyDescent="0.25">
      <c r="B324" s="4" t="s">
        <v>9</v>
      </c>
      <c r="C324" s="5">
        <v>0.19919999999999999</v>
      </c>
      <c r="D324" s="6">
        <f t="shared" si="42"/>
        <v>0.17529599999999998</v>
      </c>
      <c r="F324" s="33" t="s">
        <v>6</v>
      </c>
      <c r="G324" s="5">
        <v>5.8319999999999999</v>
      </c>
      <c r="H324" s="6">
        <f t="shared" si="43"/>
        <v>5.1321599999999998</v>
      </c>
    </row>
    <row r="325" spans="2:8" x14ac:dyDescent="0.25">
      <c r="B325" s="4" t="s">
        <v>10</v>
      </c>
      <c r="C325" s="5">
        <v>14.92</v>
      </c>
      <c r="D325" s="6">
        <f t="shared" si="42"/>
        <v>13.1296</v>
      </c>
      <c r="F325" s="33" t="s">
        <v>26</v>
      </c>
      <c r="G325" s="5">
        <v>9.4260000000000002</v>
      </c>
      <c r="H325" s="6">
        <f t="shared" si="43"/>
        <v>8.2948800000000009</v>
      </c>
    </row>
    <row r="326" spans="2:8" x14ac:dyDescent="0.25">
      <c r="B326" s="4" t="s">
        <v>11</v>
      </c>
      <c r="C326" s="5">
        <v>0.33989999999999998</v>
      </c>
      <c r="D326" s="6">
        <f t="shared" si="42"/>
        <v>0.29911199999999999</v>
      </c>
      <c r="F326" s="33" t="s">
        <v>13</v>
      </c>
      <c r="G326" s="5">
        <v>0.32</v>
      </c>
      <c r="H326" s="6">
        <f t="shared" si="43"/>
        <v>0.28160000000000002</v>
      </c>
    </row>
    <row r="327" spans="2:8" x14ac:dyDescent="0.25">
      <c r="B327" s="4" t="s">
        <v>12</v>
      </c>
      <c r="C327" s="23">
        <v>12</v>
      </c>
      <c r="D327" s="6"/>
      <c r="F327" s="33" t="s">
        <v>35</v>
      </c>
      <c r="G327" s="5">
        <v>11.877000000000001</v>
      </c>
      <c r="H327" s="6">
        <f t="shared" si="43"/>
        <v>10.451760000000002</v>
      </c>
    </row>
    <row r="328" spans="2:8" x14ac:dyDescent="0.25">
      <c r="F328" s="4" t="s">
        <v>12</v>
      </c>
      <c r="G328" s="23">
        <v>12</v>
      </c>
      <c r="H328" s="6"/>
    </row>
    <row r="330" spans="2:8" x14ac:dyDescent="0.25">
      <c r="B330" s="89" t="s">
        <v>92</v>
      </c>
      <c r="C330" s="90"/>
      <c r="D330" s="91"/>
      <c r="F330" s="89" t="s">
        <v>190</v>
      </c>
      <c r="G330" s="90"/>
      <c r="H330" s="91"/>
    </row>
    <row r="331" spans="2:8" x14ac:dyDescent="0.25">
      <c r="B331" s="2" t="s">
        <v>0</v>
      </c>
      <c r="C331" s="3" t="s">
        <v>1</v>
      </c>
      <c r="D331" s="2" t="s">
        <v>2</v>
      </c>
      <c r="F331" s="2" t="s">
        <v>0</v>
      </c>
      <c r="G331" s="3" t="s">
        <v>1</v>
      </c>
      <c r="H331" s="2" t="s">
        <v>2</v>
      </c>
    </row>
    <row r="332" spans="2:8" x14ac:dyDescent="0.25">
      <c r="B332" s="4" t="s">
        <v>3</v>
      </c>
      <c r="C332" s="5">
        <v>36.86</v>
      </c>
      <c r="D332" s="6">
        <f>C332*(100-C$341)/100</f>
        <v>32.436799999999998</v>
      </c>
      <c r="F332" s="13" t="s">
        <v>5</v>
      </c>
      <c r="G332" s="5">
        <v>91.635999999999996</v>
      </c>
      <c r="H332" s="6">
        <f>G332*(100-G$342)/100</f>
        <v>80.639679999999998</v>
      </c>
    </row>
    <row r="333" spans="2:8" x14ac:dyDescent="0.25">
      <c r="B333" s="4" t="s">
        <v>4</v>
      </c>
      <c r="C333" s="5">
        <v>4.5570000000000004</v>
      </c>
      <c r="D333" s="6">
        <f t="shared" ref="D333:D340" si="44">C333*(100-C$341)/100</f>
        <v>4.0101599999999999</v>
      </c>
      <c r="F333" s="13" t="s">
        <v>7</v>
      </c>
      <c r="G333" s="5">
        <v>2.5999999999999999E-2</v>
      </c>
      <c r="H333" s="6">
        <f t="shared" ref="H333:H341" si="45">G333*(100-G$342)/100</f>
        <v>2.2879999999999998E-2</v>
      </c>
    </row>
    <row r="334" spans="2:8" x14ac:dyDescent="0.25">
      <c r="B334" s="4" t="s">
        <v>5</v>
      </c>
      <c r="C334" s="5">
        <v>39.01</v>
      </c>
      <c r="D334" s="6">
        <f t="shared" si="44"/>
        <v>34.328799999999994</v>
      </c>
      <c r="F334" s="13" t="s">
        <v>4</v>
      </c>
      <c r="G334" s="5">
        <v>4.1120000000000001</v>
      </c>
      <c r="H334" s="6">
        <f t="shared" si="45"/>
        <v>3.61856</v>
      </c>
    </row>
    <row r="335" spans="2:8" x14ac:dyDescent="0.25">
      <c r="B335" s="4" t="s">
        <v>6</v>
      </c>
      <c r="C335" s="5">
        <v>3.4569999999999999</v>
      </c>
      <c r="D335" s="6">
        <f t="shared" si="44"/>
        <v>3.04216</v>
      </c>
      <c r="F335" s="13" t="s">
        <v>10</v>
      </c>
      <c r="G335" s="5">
        <v>0.79400000000000004</v>
      </c>
      <c r="H335" s="6">
        <f t="shared" si="45"/>
        <v>0.69872000000000001</v>
      </c>
    </row>
    <row r="336" spans="2:8" x14ac:dyDescent="0.25">
      <c r="B336" s="4" t="s">
        <v>7</v>
      </c>
      <c r="C336" s="5">
        <v>7.1660000000000001E-2</v>
      </c>
      <c r="D336" s="6">
        <f t="shared" si="44"/>
        <v>6.30608E-2</v>
      </c>
      <c r="F336" s="13" t="s">
        <v>9</v>
      </c>
      <c r="G336" s="5">
        <v>1.35</v>
      </c>
      <c r="H336" s="6">
        <f t="shared" si="45"/>
        <v>1.1880000000000002</v>
      </c>
    </row>
    <row r="337" spans="2:8" x14ac:dyDescent="0.25">
      <c r="B337" s="4" t="s">
        <v>8</v>
      </c>
      <c r="C337" s="5">
        <v>0.52539999999999998</v>
      </c>
      <c r="D337" s="6">
        <f t="shared" si="44"/>
        <v>0.46235199999999999</v>
      </c>
      <c r="F337" s="13" t="s">
        <v>3</v>
      </c>
      <c r="G337" s="5">
        <v>0.64300000000000002</v>
      </c>
      <c r="H337" s="6">
        <f t="shared" si="45"/>
        <v>0.56584000000000001</v>
      </c>
    </row>
    <row r="338" spans="2:8" x14ac:dyDescent="0.25">
      <c r="B338" s="4" t="s">
        <v>9</v>
      </c>
      <c r="C338" s="5">
        <v>0.20130000000000001</v>
      </c>
      <c r="D338" s="6">
        <f t="shared" si="44"/>
        <v>0.17714400000000002</v>
      </c>
      <c r="F338" s="13" t="s">
        <v>6</v>
      </c>
      <c r="G338" s="5">
        <v>1.8089999999999999</v>
      </c>
      <c r="H338" s="6">
        <f t="shared" si="45"/>
        <v>1.59192</v>
      </c>
    </row>
    <row r="339" spans="2:8" x14ac:dyDescent="0.25">
      <c r="B339" s="4" t="s">
        <v>10</v>
      </c>
      <c r="C339" s="5">
        <v>14.98</v>
      </c>
      <c r="D339" s="6">
        <f t="shared" si="44"/>
        <v>13.182399999999999</v>
      </c>
      <c r="F339" s="13" t="s">
        <v>26</v>
      </c>
      <c r="G339" s="5">
        <v>-0.40500000000000003</v>
      </c>
      <c r="H339" s="6">
        <f t="shared" si="45"/>
        <v>-0.35639999999999999</v>
      </c>
    </row>
    <row r="340" spans="2:8" x14ac:dyDescent="0.25">
      <c r="B340" s="4" t="s">
        <v>11</v>
      </c>
      <c r="C340" s="5">
        <v>0.33860000000000001</v>
      </c>
      <c r="D340" s="6">
        <f t="shared" si="44"/>
        <v>0.29796800000000001</v>
      </c>
      <c r="F340" s="13" t="s">
        <v>13</v>
      </c>
      <c r="G340" s="5">
        <v>0.03</v>
      </c>
      <c r="H340" s="6">
        <f t="shared" si="45"/>
        <v>2.6399999999999996E-2</v>
      </c>
    </row>
    <row r="341" spans="2:8" x14ac:dyDescent="0.25">
      <c r="B341" s="4" t="s">
        <v>12</v>
      </c>
      <c r="C341" s="23">
        <v>12</v>
      </c>
      <c r="D341" s="6"/>
      <c r="F341" s="13" t="s">
        <v>35</v>
      </c>
      <c r="G341" s="5">
        <v>4.0000000000000001E-3</v>
      </c>
      <c r="H341" s="6">
        <f t="shared" si="45"/>
        <v>3.5199999999999997E-3</v>
      </c>
    </row>
    <row r="342" spans="2:8" x14ac:dyDescent="0.25">
      <c r="F342" s="4" t="s">
        <v>12</v>
      </c>
      <c r="G342" s="23">
        <v>12</v>
      </c>
      <c r="H342" s="6"/>
    </row>
  </sheetData>
  <pageMargins left="0.7" right="0.7" top="0.75" bottom="0.75" header="0.3" footer="0.3"/>
  <pageSetup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L554"/>
  <sheetViews>
    <sheetView topLeftCell="A3" workbookViewId="0">
      <selection activeCell="X45" sqref="X45"/>
    </sheetView>
  </sheetViews>
  <sheetFormatPr defaultColWidth="8.85546875" defaultRowHeight="15" x14ac:dyDescent="0.25"/>
  <cols>
    <col min="3" max="3" width="8.85546875" style="26"/>
    <col min="4" max="4" width="21.140625" customWidth="1"/>
    <col min="7" max="7" width="8.85546875" style="26"/>
    <col min="8" max="8" width="20.42578125" customWidth="1"/>
  </cols>
  <sheetData>
    <row r="1" spans="2:8" x14ac:dyDescent="0.25">
      <c r="B1" s="124" t="s">
        <v>69</v>
      </c>
      <c r="C1" s="125"/>
      <c r="D1" s="125"/>
      <c r="E1" s="21"/>
      <c r="F1" s="121" t="s">
        <v>68</v>
      </c>
      <c r="G1" s="122"/>
      <c r="H1" s="123"/>
    </row>
    <row r="2" spans="2:8" x14ac:dyDescent="0.25">
      <c r="B2" s="47"/>
      <c r="C2" s="47"/>
      <c r="D2" s="47"/>
    </row>
    <row r="3" spans="2:8" x14ac:dyDescent="0.25">
      <c r="B3" s="120" t="s">
        <v>93</v>
      </c>
      <c r="C3" s="120"/>
      <c r="D3" s="120"/>
      <c r="F3" s="117" t="s">
        <v>300</v>
      </c>
      <c r="G3" s="118"/>
      <c r="H3" s="119"/>
    </row>
    <row r="4" spans="2:8" x14ac:dyDescent="0.25">
      <c r="B4" s="2" t="s">
        <v>0</v>
      </c>
      <c r="C4" s="3" t="s">
        <v>1</v>
      </c>
      <c r="D4" s="2" t="s">
        <v>2</v>
      </c>
      <c r="F4" s="2" t="s">
        <v>0</v>
      </c>
      <c r="G4" s="3" t="s">
        <v>1</v>
      </c>
      <c r="H4" s="2" t="s">
        <v>2</v>
      </c>
    </row>
    <row r="5" spans="2:8" x14ac:dyDescent="0.25">
      <c r="B5" s="13" t="s">
        <v>26</v>
      </c>
      <c r="C5" s="5">
        <v>0.39689999999999998</v>
      </c>
      <c r="D5" s="6">
        <f t="shared" ref="D5:D14" si="0">C5*(100-C$15)/100</f>
        <v>0.36911699999999997</v>
      </c>
      <c r="F5" s="13" t="s">
        <v>5</v>
      </c>
      <c r="G5" s="5">
        <v>45.887999999999998</v>
      </c>
      <c r="H5" s="6">
        <f>G5*(100-G$15)/100</f>
        <v>42.675840000000001</v>
      </c>
    </row>
    <row r="6" spans="2:8" x14ac:dyDescent="0.25">
      <c r="B6" s="13" t="s">
        <v>3</v>
      </c>
      <c r="C6" s="5">
        <v>21.25</v>
      </c>
      <c r="D6" s="6">
        <f t="shared" si="0"/>
        <v>19.762499999999999</v>
      </c>
      <c r="F6" s="13" t="s">
        <v>7</v>
      </c>
      <c r="G6" s="5">
        <v>6.0999999999999999E-2</v>
      </c>
      <c r="H6" s="6">
        <f t="shared" ref="H6:H14" si="1">G6*(100-G$15)/100</f>
        <v>5.6730000000000003E-2</v>
      </c>
    </row>
    <row r="7" spans="2:8" x14ac:dyDescent="0.25">
      <c r="B7" s="13" t="s">
        <v>4</v>
      </c>
      <c r="C7" s="5">
        <v>14.73</v>
      </c>
      <c r="D7" s="6">
        <f t="shared" si="0"/>
        <v>13.698900000000002</v>
      </c>
      <c r="F7" s="13" t="s">
        <v>4</v>
      </c>
      <c r="G7" s="5">
        <v>4.0730000000000004</v>
      </c>
      <c r="H7" s="6">
        <f t="shared" si="1"/>
        <v>3.7878900000000004</v>
      </c>
    </row>
    <row r="8" spans="2:8" x14ac:dyDescent="0.25">
      <c r="B8" s="13" t="s">
        <v>5</v>
      </c>
      <c r="C8" s="5">
        <v>39.6</v>
      </c>
      <c r="D8" s="6">
        <f t="shared" si="0"/>
        <v>36.828000000000003</v>
      </c>
      <c r="F8" s="13" t="s">
        <v>10</v>
      </c>
      <c r="G8" s="5">
        <v>11.166</v>
      </c>
      <c r="H8" s="6">
        <f t="shared" si="1"/>
        <v>10.38438</v>
      </c>
    </row>
    <row r="9" spans="2:8" x14ac:dyDescent="0.25">
      <c r="B9" s="13" t="s">
        <v>6</v>
      </c>
      <c r="C9" s="5">
        <v>11.19</v>
      </c>
      <c r="D9" s="6">
        <f t="shared" si="0"/>
        <v>10.406699999999999</v>
      </c>
      <c r="F9" s="13" t="s">
        <v>9</v>
      </c>
      <c r="G9" s="5">
        <v>0.14499999999999999</v>
      </c>
      <c r="H9" s="6">
        <f t="shared" si="1"/>
        <v>0.13485</v>
      </c>
    </row>
    <row r="10" spans="2:8" x14ac:dyDescent="0.25">
      <c r="B10" s="13" t="s">
        <v>7</v>
      </c>
      <c r="C10" s="5">
        <v>0.111</v>
      </c>
      <c r="D10" s="6">
        <f t="shared" si="0"/>
        <v>0.10323</v>
      </c>
      <c r="F10" s="13" t="s">
        <v>3</v>
      </c>
      <c r="G10" s="5">
        <v>34.128</v>
      </c>
      <c r="H10" s="6">
        <f t="shared" si="1"/>
        <v>31.739039999999999</v>
      </c>
    </row>
    <row r="11" spans="2:8" x14ac:dyDescent="0.25">
      <c r="B11" s="13" t="s">
        <v>8</v>
      </c>
      <c r="C11" s="5">
        <v>0.15160000000000001</v>
      </c>
      <c r="D11" s="6">
        <f t="shared" si="0"/>
        <v>0.140988</v>
      </c>
      <c r="F11" s="13" t="s">
        <v>6</v>
      </c>
      <c r="G11" s="5">
        <v>4.38</v>
      </c>
      <c r="H11" s="6">
        <f t="shared" si="1"/>
        <v>4.0733999999999995</v>
      </c>
    </row>
    <row r="12" spans="2:8" x14ac:dyDescent="0.25">
      <c r="B12" s="13" t="s">
        <v>9</v>
      </c>
      <c r="C12" s="5">
        <v>0.16930000000000001</v>
      </c>
      <c r="D12" s="6">
        <f t="shared" si="0"/>
        <v>0.15744900000000001</v>
      </c>
      <c r="F12" s="13" t="s">
        <v>26</v>
      </c>
      <c r="G12" s="5">
        <v>0.14399999999999999</v>
      </c>
      <c r="H12" s="6">
        <f t="shared" si="1"/>
        <v>0.13391999999999998</v>
      </c>
    </row>
    <row r="13" spans="2:8" x14ac:dyDescent="0.25">
      <c r="B13" s="13" t="s">
        <v>10</v>
      </c>
      <c r="C13" s="5">
        <v>12.26</v>
      </c>
      <c r="D13" s="6">
        <f t="shared" si="0"/>
        <v>11.401800000000001</v>
      </c>
      <c r="F13" s="13" t="s">
        <v>13</v>
      </c>
      <c r="G13" s="5">
        <v>8.9999999999999993E-3</v>
      </c>
      <c r="H13" s="6">
        <f t="shared" si="1"/>
        <v>8.369999999999999E-3</v>
      </c>
    </row>
    <row r="14" spans="2:8" x14ac:dyDescent="0.25">
      <c r="B14" s="13" t="s">
        <v>11</v>
      </c>
      <c r="C14" s="5">
        <v>0.1447</v>
      </c>
      <c r="D14" s="6">
        <f t="shared" si="0"/>
        <v>0.134571</v>
      </c>
      <c r="F14" s="13" t="s">
        <v>35</v>
      </c>
      <c r="G14" s="5">
        <v>5.0000000000000001E-3</v>
      </c>
      <c r="H14" s="10">
        <f t="shared" si="1"/>
        <v>4.6500000000000005E-3</v>
      </c>
    </row>
    <row r="15" spans="2:8" x14ac:dyDescent="0.25">
      <c r="B15" s="4" t="s">
        <v>12</v>
      </c>
      <c r="C15" s="5">
        <v>7</v>
      </c>
      <c r="D15" s="5"/>
      <c r="F15" s="4" t="s">
        <v>12</v>
      </c>
      <c r="G15" s="5">
        <v>7</v>
      </c>
      <c r="H15" s="5"/>
    </row>
    <row r="16" spans="2:8" x14ac:dyDescent="0.25">
      <c r="F16" s="29"/>
      <c r="G16" s="11"/>
      <c r="H16" s="11"/>
    </row>
    <row r="18" spans="2:8" x14ac:dyDescent="0.25">
      <c r="B18" s="120" t="s">
        <v>94</v>
      </c>
      <c r="C18" s="120"/>
      <c r="D18" s="120"/>
      <c r="F18" s="120" t="s">
        <v>301</v>
      </c>
      <c r="G18" s="120"/>
      <c r="H18" s="120"/>
    </row>
    <row r="19" spans="2:8" x14ac:dyDescent="0.25">
      <c r="B19" s="2" t="s">
        <v>0</v>
      </c>
      <c r="C19" s="3" t="s">
        <v>1</v>
      </c>
      <c r="D19" s="2" t="s">
        <v>2</v>
      </c>
      <c r="F19" s="2" t="s">
        <v>0</v>
      </c>
      <c r="G19" s="3" t="s">
        <v>1</v>
      </c>
      <c r="H19" s="2" t="s">
        <v>2</v>
      </c>
    </row>
    <row r="20" spans="2:8" x14ac:dyDescent="0.25">
      <c r="B20" s="13" t="s">
        <v>3</v>
      </c>
      <c r="C20" s="5">
        <v>46.69</v>
      </c>
      <c r="D20" s="6">
        <f t="shared" ref="D20:D28" si="2">C20*(100-C$29)/100</f>
        <v>39.686499999999995</v>
      </c>
      <c r="F20" s="13" t="s">
        <v>5</v>
      </c>
      <c r="G20" s="5">
        <v>40.575000000000003</v>
      </c>
      <c r="H20" s="6">
        <f>G20*(100-G$30)/100</f>
        <v>34.488750000000003</v>
      </c>
    </row>
    <row r="21" spans="2:8" x14ac:dyDescent="0.25">
      <c r="B21" s="13" t="s">
        <v>4</v>
      </c>
      <c r="C21" s="5">
        <v>1.5349999999999999</v>
      </c>
      <c r="D21" s="6">
        <f t="shared" si="2"/>
        <v>1.3047499999999999</v>
      </c>
      <c r="F21" s="13" t="s">
        <v>7</v>
      </c>
      <c r="G21" s="5">
        <v>4.1000000000000002E-2</v>
      </c>
      <c r="H21" s="6">
        <f t="shared" ref="H21:H29" si="3">G21*(100-G$30)/100</f>
        <v>3.4850000000000006E-2</v>
      </c>
    </row>
    <row r="22" spans="2:8" x14ac:dyDescent="0.25">
      <c r="B22" s="13" t="s">
        <v>5</v>
      </c>
      <c r="C22" s="5">
        <v>37.81</v>
      </c>
      <c r="D22" s="6">
        <f t="shared" si="2"/>
        <v>32.138500000000001</v>
      </c>
      <c r="F22" s="13" t="s">
        <v>4</v>
      </c>
      <c r="G22" s="5">
        <v>0.73799999999999999</v>
      </c>
      <c r="H22" s="6">
        <f t="shared" si="3"/>
        <v>0.62729999999999997</v>
      </c>
    </row>
    <row r="23" spans="2:8" x14ac:dyDescent="0.25">
      <c r="B23" s="13" t="s">
        <v>6</v>
      </c>
      <c r="C23" s="5">
        <v>0.66600000000000004</v>
      </c>
      <c r="D23" s="6">
        <f t="shared" si="2"/>
        <v>0.56610000000000005</v>
      </c>
      <c r="F23" s="13" t="s">
        <v>10</v>
      </c>
      <c r="G23" s="5">
        <v>10.496</v>
      </c>
      <c r="H23" s="6">
        <f t="shared" si="3"/>
        <v>8.9216000000000015</v>
      </c>
    </row>
    <row r="24" spans="2:8" x14ac:dyDescent="0.25">
      <c r="B24" s="13" t="s">
        <v>7</v>
      </c>
      <c r="C24" s="5">
        <v>5.5440000000000003E-2</v>
      </c>
      <c r="D24" s="6">
        <f t="shared" si="2"/>
        <v>4.7124000000000006E-2</v>
      </c>
      <c r="F24" s="13" t="s">
        <v>9</v>
      </c>
      <c r="G24" s="5">
        <v>0.14699999999999999</v>
      </c>
      <c r="H24" s="6">
        <f t="shared" si="3"/>
        <v>0.12494999999999999</v>
      </c>
    </row>
    <row r="25" spans="2:8" x14ac:dyDescent="0.25">
      <c r="B25" s="13" t="s">
        <v>8</v>
      </c>
      <c r="C25" s="5">
        <v>0.78120000000000001</v>
      </c>
      <c r="D25" s="6">
        <f t="shared" si="2"/>
        <v>0.66402000000000005</v>
      </c>
      <c r="F25" s="13" t="s">
        <v>3</v>
      </c>
      <c r="G25" s="5">
        <v>47.405999999999999</v>
      </c>
      <c r="H25" s="6">
        <f t="shared" si="3"/>
        <v>40.295099999999998</v>
      </c>
    </row>
    <row r="26" spans="2:8" x14ac:dyDescent="0.25">
      <c r="B26" s="13" t="s">
        <v>9</v>
      </c>
      <c r="C26" s="5">
        <v>0.17369999999999999</v>
      </c>
      <c r="D26" s="6">
        <f t="shared" si="2"/>
        <v>0.147645</v>
      </c>
      <c r="F26" s="13" t="s">
        <v>6</v>
      </c>
      <c r="G26" s="5">
        <v>0.64700000000000002</v>
      </c>
      <c r="H26" s="6">
        <f t="shared" si="3"/>
        <v>0.54995000000000005</v>
      </c>
    </row>
    <row r="27" spans="2:8" x14ac:dyDescent="0.25">
      <c r="B27" s="13" t="s">
        <v>10</v>
      </c>
      <c r="C27" s="5">
        <v>11.81</v>
      </c>
      <c r="D27" s="6">
        <f t="shared" si="2"/>
        <v>10.038500000000001</v>
      </c>
      <c r="F27" s="13" t="s">
        <v>26</v>
      </c>
      <c r="G27" s="5">
        <v>-6.0999999999999999E-2</v>
      </c>
      <c r="H27" s="6">
        <f t="shared" si="3"/>
        <v>-5.1849999999999993E-2</v>
      </c>
    </row>
    <row r="28" spans="2:8" x14ac:dyDescent="0.25">
      <c r="B28" s="13" t="s">
        <v>11</v>
      </c>
      <c r="C28" s="5">
        <v>0.48309999999999997</v>
      </c>
      <c r="D28" s="6">
        <f t="shared" si="2"/>
        <v>0.41063499999999997</v>
      </c>
      <c r="F28" s="13" t="s">
        <v>13</v>
      </c>
      <c r="G28" s="5">
        <v>5.0000000000000001E-3</v>
      </c>
      <c r="H28" s="10">
        <f t="shared" si="3"/>
        <v>4.2500000000000003E-3</v>
      </c>
    </row>
    <row r="29" spans="2:8" x14ac:dyDescent="0.25">
      <c r="B29" s="4" t="s">
        <v>12</v>
      </c>
      <c r="C29" s="5">
        <v>15</v>
      </c>
      <c r="D29" s="5"/>
      <c r="F29" s="13" t="s">
        <v>35</v>
      </c>
      <c r="G29" s="5">
        <v>7.0000000000000001E-3</v>
      </c>
      <c r="H29" s="6">
        <f t="shared" si="3"/>
        <v>5.9499999999999996E-3</v>
      </c>
    </row>
    <row r="30" spans="2:8" x14ac:dyDescent="0.25">
      <c r="F30" s="4" t="s">
        <v>12</v>
      </c>
      <c r="G30" s="5">
        <v>15</v>
      </c>
      <c r="H30" s="5"/>
    </row>
    <row r="32" spans="2:8" x14ac:dyDescent="0.25">
      <c r="B32" s="120" t="s">
        <v>95</v>
      </c>
      <c r="C32" s="120"/>
      <c r="D32" s="120"/>
      <c r="F32" s="120" t="s">
        <v>302</v>
      </c>
      <c r="G32" s="120"/>
      <c r="H32" s="120"/>
    </row>
    <row r="33" spans="2:12" x14ac:dyDescent="0.25">
      <c r="B33" s="2" t="s">
        <v>0</v>
      </c>
      <c r="C33" s="3" t="s">
        <v>1</v>
      </c>
      <c r="D33" s="2" t="s">
        <v>2</v>
      </c>
      <c r="F33" s="2" t="s">
        <v>0</v>
      </c>
      <c r="G33" s="3" t="s">
        <v>1</v>
      </c>
      <c r="H33" s="2" t="s">
        <v>2</v>
      </c>
    </row>
    <row r="34" spans="2:12" x14ac:dyDescent="0.25">
      <c r="B34" s="13" t="s">
        <v>3</v>
      </c>
      <c r="C34" s="5">
        <v>45.96</v>
      </c>
      <c r="D34" s="6">
        <f t="shared" ref="D34:D41" si="4">C34*(100-C$42)/100</f>
        <v>38.146800000000006</v>
      </c>
      <c r="F34" s="13" t="s">
        <v>5</v>
      </c>
      <c r="G34" s="5">
        <v>39.616999999999997</v>
      </c>
      <c r="H34" s="6">
        <f>G34*(100-G$44)/100</f>
        <v>32.882109999999997</v>
      </c>
    </row>
    <row r="35" spans="2:12" x14ac:dyDescent="0.25">
      <c r="B35" s="13" t="s">
        <v>4</v>
      </c>
      <c r="C35" s="5">
        <v>1.1359999999999999</v>
      </c>
      <c r="D35" s="6">
        <f t="shared" si="4"/>
        <v>0.94287999999999994</v>
      </c>
      <c r="F35" s="13" t="s">
        <v>7</v>
      </c>
      <c r="G35" s="5">
        <v>2.3E-2</v>
      </c>
      <c r="H35" s="6">
        <f t="shared" ref="H35:H43" si="5">G35*(100-G$44)/100</f>
        <v>1.9089999999999999E-2</v>
      </c>
    </row>
    <row r="36" spans="2:12" x14ac:dyDescent="0.25">
      <c r="B36" s="13" t="s">
        <v>5</v>
      </c>
      <c r="C36" s="5">
        <v>36.619999999999997</v>
      </c>
      <c r="D36" s="6">
        <f t="shared" si="4"/>
        <v>30.394599999999997</v>
      </c>
      <c r="F36" s="13" t="s">
        <v>4</v>
      </c>
      <c r="G36" s="5">
        <v>0.38700000000000001</v>
      </c>
      <c r="H36" s="6">
        <f t="shared" si="5"/>
        <v>0.32121</v>
      </c>
    </row>
    <row r="37" spans="2:12" x14ac:dyDescent="0.25">
      <c r="B37" s="13" t="s">
        <v>6</v>
      </c>
      <c r="C37" s="5">
        <v>0.1661</v>
      </c>
      <c r="D37" s="6">
        <f t="shared" si="4"/>
        <v>0.13786300000000001</v>
      </c>
      <c r="F37" s="13" t="s">
        <v>10</v>
      </c>
      <c r="G37" s="5">
        <v>12.468999999999999</v>
      </c>
      <c r="H37" s="6">
        <f t="shared" si="5"/>
        <v>10.349269999999999</v>
      </c>
    </row>
    <row r="38" spans="2:12" x14ac:dyDescent="0.25">
      <c r="B38" s="13" t="s">
        <v>8</v>
      </c>
      <c r="C38" s="5">
        <v>0.97599999999999998</v>
      </c>
      <c r="D38" s="6">
        <f t="shared" si="4"/>
        <v>0.81007999999999991</v>
      </c>
      <c r="F38" s="13" t="s">
        <v>9</v>
      </c>
      <c r="G38" s="5">
        <v>0.16700000000000001</v>
      </c>
      <c r="H38" s="6">
        <f t="shared" si="5"/>
        <v>0.13861000000000001</v>
      </c>
    </row>
    <row r="39" spans="2:12" x14ac:dyDescent="0.25">
      <c r="B39" s="13" t="s">
        <v>9</v>
      </c>
      <c r="C39" s="5">
        <v>0.2021</v>
      </c>
      <c r="D39" s="6">
        <f t="shared" si="4"/>
        <v>0.167743</v>
      </c>
      <c r="F39" s="13" t="s">
        <v>3</v>
      </c>
      <c r="G39" s="5">
        <v>47.243000000000002</v>
      </c>
      <c r="H39" s="6">
        <f t="shared" si="5"/>
        <v>39.211690000000004</v>
      </c>
    </row>
    <row r="40" spans="2:12" x14ac:dyDescent="0.25">
      <c r="B40" s="13" t="s">
        <v>10</v>
      </c>
      <c r="C40" s="5">
        <v>14.47</v>
      </c>
      <c r="D40" s="6">
        <f t="shared" si="4"/>
        <v>12.0101</v>
      </c>
      <c r="F40" s="13" t="s">
        <v>6</v>
      </c>
      <c r="G40" s="5">
        <v>0.13700000000000001</v>
      </c>
      <c r="H40" s="6">
        <f t="shared" si="5"/>
        <v>0.11371000000000001</v>
      </c>
      <c r="I40" s="62"/>
      <c r="J40" s="62"/>
      <c r="K40" s="62"/>
      <c r="L40" s="62"/>
    </row>
    <row r="41" spans="2:12" x14ac:dyDescent="0.25">
      <c r="B41" s="13" t="s">
        <v>11</v>
      </c>
      <c r="C41" s="5">
        <v>0.46739999999999998</v>
      </c>
      <c r="D41" s="6">
        <f t="shared" si="4"/>
        <v>0.38794199999999995</v>
      </c>
      <c r="F41" s="13" t="s">
        <v>26</v>
      </c>
      <c r="G41" s="5">
        <v>-5.3999999999999999E-2</v>
      </c>
      <c r="H41" s="6">
        <f t="shared" si="5"/>
        <v>-4.4819999999999999E-2</v>
      </c>
      <c r="I41" s="62"/>
      <c r="J41" s="62"/>
      <c r="K41" s="62"/>
      <c r="L41" s="62"/>
    </row>
    <row r="42" spans="2:12" x14ac:dyDescent="0.25">
      <c r="B42" s="4" t="s">
        <v>12</v>
      </c>
      <c r="C42" s="5">
        <v>17</v>
      </c>
      <c r="D42" s="5"/>
      <c r="F42" s="13" t="s">
        <v>13</v>
      </c>
      <c r="G42" s="5">
        <v>6.0000000000000001E-3</v>
      </c>
      <c r="H42" s="10">
        <f t="shared" si="5"/>
        <v>4.9800000000000001E-3</v>
      </c>
      <c r="I42" s="62"/>
      <c r="J42" s="62"/>
      <c r="K42" s="62"/>
      <c r="L42" s="62"/>
    </row>
    <row r="43" spans="2:12" x14ac:dyDescent="0.25">
      <c r="F43" s="13" t="s">
        <v>35</v>
      </c>
      <c r="G43" s="5">
        <v>4.0000000000000001E-3</v>
      </c>
      <c r="H43" s="10">
        <f t="shared" si="5"/>
        <v>3.32E-3</v>
      </c>
      <c r="I43" s="62"/>
      <c r="J43" s="62"/>
      <c r="K43" s="62"/>
      <c r="L43" s="62"/>
    </row>
    <row r="44" spans="2:12" x14ac:dyDescent="0.25">
      <c r="F44" s="4" t="s">
        <v>12</v>
      </c>
      <c r="G44" s="5">
        <v>17</v>
      </c>
      <c r="H44" s="5"/>
      <c r="I44" s="62"/>
      <c r="J44" s="62"/>
      <c r="K44" s="62"/>
      <c r="L44" s="62"/>
    </row>
    <row r="46" spans="2:12" x14ac:dyDescent="0.25">
      <c r="B46" s="120" t="s">
        <v>96</v>
      </c>
      <c r="C46" s="120"/>
      <c r="D46" s="120"/>
      <c r="F46" s="120" t="s">
        <v>303</v>
      </c>
      <c r="G46" s="120"/>
      <c r="H46" s="120"/>
    </row>
    <row r="47" spans="2:12" x14ac:dyDescent="0.25">
      <c r="B47" s="2" t="s">
        <v>0</v>
      </c>
      <c r="C47" s="3" t="s">
        <v>1</v>
      </c>
      <c r="D47" s="2" t="s">
        <v>2</v>
      </c>
      <c r="F47" s="2" t="s">
        <v>0</v>
      </c>
      <c r="G47" s="3" t="s">
        <v>1</v>
      </c>
      <c r="H47" s="2" t="s">
        <v>2</v>
      </c>
    </row>
    <row r="48" spans="2:12" x14ac:dyDescent="0.25">
      <c r="B48" s="13" t="s">
        <v>3</v>
      </c>
      <c r="C48" s="5">
        <v>44.8</v>
      </c>
      <c r="D48" s="6">
        <f t="shared" ref="D48:D55" si="6">C48*(100-C$56)/100</f>
        <v>38.527999999999999</v>
      </c>
      <c r="F48" s="13" t="s">
        <v>5</v>
      </c>
      <c r="G48" s="5">
        <v>40.715000000000003</v>
      </c>
      <c r="H48" s="6">
        <f>G48*(100-G$58)/100</f>
        <v>35.014900000000004</v>
      </c>
    </row>
    <row r="49" spans="2:9" x14ac:dyDescent="0.25">
      <c r="B49" s="13" t="s">
        <v>4</v>
      </c>
      <c r="C49" s="5">
        <v>1.8919999999999999</v>
      </c>
      <c r="D49" s="6">
        <f t="shared" si="6"/>
        <v>1.6271199999999999</v>
      </c>
      <c r="F49" s="13" t="s">
        <v>7</v>
      </c>
      <c r="G49" s="5">
        <v>0.05</v>
      </c>
      <c r="H49" s="6">
        <f t="shared" ref="H49:H57" si="7">G49*(100-G$58)/100</f>
        <v>4.2999999999999997E-2</v>
      </c>
    </row>
    <row r="50" spans="2:9" x14ac:dyDescent="0.25">
      <c r="B50" s="13" t="s">
        <v>5</v>
      </c>
      <c r="C50" s="5">
        <v>37.24</v>
      </c>
      <c r="D50" s="6">
        <f t="shared" si="6"/>
        <v>32.026400000000002</v>
      </c>
      <c r="F50" s="13" t="s">
        <v>4</v>
      </c>
      <c r="G50" s="5">
        <v>1.0880000000000001</v>
      </c>
      <c r="H50" s="6">
        <f t="shared" si="7"/>
        <v>0.93568000000000007</v>
      </c>
    </row>
    <row r="51" spans="2:9" x14ac:dyDescent="0.25">
      <c r="B51" s="13" t="s">
        <v>6</v>
      </c>
      <c r="C51" s="5">
        <v>0.25779999999999997</v>
      </c>
      <c r="D51" s="6">
        <f t="shared" si="6"/>
        <v>0.22170799999999996</v>
      </c>
      <c r="F51" s="13" t="s">
        <v>10</v>
      </c>
      <c r="G51" s="5">
        <v>10.835000000000001</v>
      </c>
      <c r="H51" s="6">
        <f t="shared" si="7"/>
        <v>9.3181000000000012</v>
      </c>
    </row>
    <row r="52" spans="2:9" x14ac:dyDescent="0.25">
      <c r="B52" s="13" t="s">
        <v>8</v>
      </c>
      <c r="C52" s="5">
        <v>2.8370000000000002</v>
      </c>
      <c r="D52" s="6">
        <f t="shared" si="6"/>
        <v>2.4398200000000001</v>
      </c>
      <c r="F52" s="13" t="s">
        <v>9</v>
      </c>
      <c r="G52" s="5">
        <v>0.14499999999999999</v>
      </c>
      <c r="H52" s="6">
        <f t="shared" si="7"/>
        <v>0.12469999999999999</v>
      </c>
    </row>
    <row r="53" spans="2:9" x14ac:dyDescent="0.25">
      <c r="B53" s="13" t="s">
        <v>9</v>
      </c>
      <c r="C53" s="5">
        <v>0.16220000000000001</v>
      </c>
      <c r="D53" s="6">
        <f t="shared" si="6"/>
        <v>0.139492</v>
      </c>
      <c r="F53" s="13" t="s">
        <v>3</v>
      </c>
      <c r="G53" s="5">
        <v>47.009</v>
      </c>
      <c r="H53" s="6">
        <f t="shared" si="7"/>
        <v>40.42774</v>
      </c>
    </row>
    <row r="54" spans="2:9" x14ac:dyDescent="0.25">
      <c r="B54" s="13" t="s">
        <v>10</v>
      </c>
      <c r="C54" s="5">
        <v>12.25</v>
      </c>
      <c r="D54" s="6">
        <f t="shared" si="6"/>
        <v>10.535</v>
      </c>
      <c r="F54" s="13" t="s">
        <v>6</v>
      </c>
      <c r="G54" s="5">
        <v>0.22800000000000001</v>
      </c>
      <c r="H54" s="6">
        <f t="shared" si="7"/>
        <v>0.19608</v>
      </c>
    </row>
    <row r="55" spans="2:9" x14ac:dyDescent="0.25">
      <c r="B55" s="13" t="s">
        <v>11</v>
      </c>
      <c r="C55" s="5">
        <v>0.56169999999999998</v>
      </c>
      <c r="D55" s="6">
        <f t="shared" si="6"/>
        <v>0.48306199999999999</v>
      </c>
      <c r="F55" s="13" t="s">
        <v>26</v>
      </c>
      <c r="G55" s="5">
        <v>-7.5999999999999998E-2</v>
      </c>
      <c r="H55" s="6">
        <f t="shared" si="7"/>
        <v>-6.5360000000000001E-2</v>
      </c>
    </row>
    <row r="56" spans="2:9" x14ac:dyDescent="0.25">
      <c r="B56" s="4" t="s">
        <v>12</v>
      </c>
      <c r="C56" s="5">
        <v>14</v>
      </c>
      <c r="D56" s="5"/>
      <c r="F56" s="13" t="s">
        <v>13</v>
      </c>
      <c r="G56" s="5">
        <v>2E-3</v>
      </c>
      <c r="H56" s="10">
        <f t="shared" si="7"/>
        <v>1.7200000000000002E-3</v>
      </c>
    </row>
    <row r="57" spans="2:9" x14ac:dyDescent="0.25">
      <c r="F57" s="13" t="s">
        <v>35</v>
      </c>
      <c r="G57" s="5">
        <v>4.0000000000000001E-3</v>
      </c>
      <c r="H57" s="10">
        <f t="shared" si="7"/>
        <v>3.4400000000000003E-3</v>
      </c>
    </row>
    <row r="58" spans="2:9" x14ac:dyDescent="0.25">
      <c r="F58" s="4" t="s">
        <v>12</v>
      </c>
      <c r="G58" s="5">
        <v>14</v>
      </c>
      <c r="H58" s="5"/>
    </row>
    <row r="60" spans="2:9" x14ac:dyDescent="0.25">
      <c r="B60" s="120" t="s">
        <v>97</v>
      </c>
      <c r="C60" s="120"/>
      <c r="D60" s="120"/>
      <c r="F60" s="120" t="s">
        <v>304</v>
      </c>
      <c r="G60" s="120"/>
      <c r="H60" s="120"/>
      <c r="I60" s="4" t="s">
        <v>12</v>
      </c>
    </row>
    <row r="61" spans="2:9" x14ac:dyDescent="0.25">
      <c r="B61" s="2" t="s">
        <v>0</v>
      </c>
      <c r="C61" s="3" t="s">
        <v>1</v>
      </c>
      <c r="D61" s="2" t="s">
        <v>2</v>
      </c>
      <c r="F61" s="2" t="s">
        <v>0</v>
      </c>
      <c r="G61" s="3" t="s">
        <v>1</v>
      </c>
      <c r="H61" s="2" t="s">
        <v>2</v>
      </c>
      <c r="I61" s="5">
        <v>14</v>
      </c>
    </row>
    <row r="62" spans="2:9" x14ac:dyDescent="0.25">
      <c r="B62" s="13" t="s">
        <v>3</v>
      </c>
      <c r="C62" s="5">
        <v>46.11</v>
      </c>
      <c r="D62" s="6">
        <f t="shared" ref="D62:D69" si="8">C62*(100-C$70)/100</f>
        <v>39.654600000000002</v>
      </c>
      <c r="F62" s="13" t="s">
        <v>5</v>
      </c>
      <c r="G62" s="5">
        <v>40.183999999999997</v>
      </c>
      <c r="H62" s="6">
        <f>G62*(100-G$72)/100</f>
        <v>34.558239999999998</v>
      </c>
      <c r="I62" s="5"/>
    </row>
    <row r="63" spans="2:9" x14ac:dyDescent="0.25">
      <c r="B63" s="13" t="s">
        <v>4</v>
      </c>
      <c r="C63" s="5">
        <v>1.5680000000000001</v>
      </c>
      <c r="D63" s="6">
        <f t="shared" si="8"/>
        <v>1.3484800000000001</v>
      </c>
      <c r="F63" s="13" t="s">
        <v>7</v>
      </c>
      <c r="G63" s="5">
        <v>2.1000000000000001E-2</v>
      </c>
      <c r="H63" s="6">
        <f t="shared" ref="H63:H71" si="9">G63*(100-G$72)/100</f>
        <v>1.806E-2</v>
      </c>
    </row>
    <row r="64" spans="2:9" x14ac:dyDescent="0.25">
      <c r="B64" s="13" t="s">
        <v>5</v>
      </c>
      <c r="C64" s="5">
        <v>37.43</v>
      </c>
      <c r="D64" s="6">
        <f t="shared" si="8"/>
        <v>32.189799999999998</v>
      </c>
      <c r="F64" s="13" t="s">
        <v>4</v>
      </c>
      <c r="G64" s="5">
        <v>0.75700000000000001</v>
      </c>
      <c r="H64" s="6">
        <f t="shared" si="9"/>
        <v>0.65102000000000004</v>
      </c>
    </row>
    <row r="65" spans="2:8" x14ac:dyDescent="0.25">
      <c r="B65" s="13" t="s">
        <v>6</v>
      </c>
      <c r="C65" s="5">
        <v>0.14269999999999999</v>
      </c>
      <c r="D65" s="6">
        <f t="shared" si="8"/>
        <v>0.122722</v>
      </c>
      <c r="F65" s="13" t="s">
        <v>10</v>
      </c>
      <c r="G65" s="5">
        <v>11.539</v>
      </c>
      <c r="H65" s="6">
        <f t="shared" si="9"/>
        <v>9.9235399999999991</v>
      </c>
    </row>
    <row r="66" spans="2:8" x14ac:dyDescent="0.25">
      <c r="B66" s="13" t="s">
        <v>8</v>
      </c>
      <c r="C66" s="5">
        <v>0.9042</v>
      </c>
      <c r="D66" s="6">
        <f t="shared" si="8"/>
        <v>0.77761199999999997</v>
      </c>
      <c r="F66" s="13" t="s">
        <v>9</v>
      </c>
      <c r="G66" s="5">
        <v>0.16</v>
      </c>
      <c r="H66" s="6">
        <f t="shared" si="9"/>
        <v>0.1376</v>
      </c>
    </row>
    <row r="67" spans="2:8" x14ac:dyDescent="0.25">
      <c r="B67" s="13" t="s">
        <v>9</v>
      </c>
      <c r="C67" s="5">
        <v>0.17580000000000001</v>
      </c>
      <c r="D67" s="6">
        <f t="shared" si="8"/>
        <v>0.15118799999999999</v>
      </c>
      <c r="F67" s="13" t="s">
        <v>3</v>
      </c>
      <c r="G67" s="5">
        <v>47.283000000000001</v>
      </c>
      <c r="H67" s="6">
        <f t="shared" si="9"/>
        <v>40.663380000000004</v>
      </c>
    </row>
    <row r="68" spans="2:8" x14ac:dyDescent="0.25">
      <c r="B68" s="13" t="s">
        <v>10</v>
      </c>
      <c r="C68" s="5">
        <v>13.26</v>
      </c>
      <c r="D68" s="6">
        <f t="shared" si="8"/>
        <v>11.403599999999999</v>
      </c>
      <c r="F68" s="13" t="s">
        <v>6</v>
      </c>
      <c r="G68" s="5">
        <v>0.13</v>
      </c>
      <c r="H68" s="6">
        <f t="shared" si="9"/>
        <v>0.1118</v>
      </c>
    </row>
    <row r="69" spans="2:8" x14ac:dyDescent="0.25">
      <c r="B69" s="13" t="s">
        <v>11</v>
      </c>
      <c r="C69" s="5">
        <v>0.40639999999999998</v>
      </c>
      <c r="D69" s="6">
        <f t="shared" si="8"/>
        <v>0.34950400000000004</v>
      </c>
      <c r="F69" s="13" t="s">
        <v>26</v>
      </c>
      <c r="G69" s="5">
        <v>-8.4000000000000005E-2</v>
      </c>
      <c r="H69" s="6">
        <f t="shared" si="9"/>
        <v>-7.2239999999999999E-2</v>
      </c>
    </row>
    <row r="70" spans="2:8" x14ac:dyDescent="0.25">
      <c r="B70" s="4" t="s">
        <v>12</v>
      </c>
      <c r="C70" s="5">
        <v>14</v>
      </c>
      <c r="D70" s="5"/>
      <c r="F70" s="13" t="s">
        <v>13</v>
      </c>
      <c r="G70" s="5">
        <v>4.0000000000000001E-3</v>
      </c>
      <c r="H70" s="10">
        <f t="shared" si="9"/>
        <v>3.4400000000000003E-3</v>
      </c>
    </row>
    <row r="71" spans="2:8" x14ac:dyDescent="0.25">
      <c r="F71" s="13" t="s">
        <v>35</v>
      </c>
      <c r="G71" s="5">
        <v>6.0000000000000001E-3</v>
      </c>
      <c r="H71" s="6">
        <f t="shared" si="9"/>
        <v>5.1600000000000005E-3</v>
      </c>
    </row>
    <row r="72" spans="2:8" x14ac:dyDescent="0.25">
      <c r="F72" s="4" t="s">
        <v>12</v>
      </c>
      <c r="G72" s="5">
        <v>14</v>
      </c>
      <c r="H72" s="5"/>
    </row>
    <row r="74" spans="2:8" x14ac:dyDescent="0.25">
      <c r="B74" s="120" t="s">
        <v>98</v>
      </c>
      <c r="C74" s="120"/>
      <c r="D74" s="120"/>
      <c r="F74" s="120" t="s">
        <v>305</v>
      </c>
      <c r="G74" s="120"/>
      <c r="H74" s="120"/>
    </row>
    <row r="75" spans="2:8" x14ac:dyDescent="0.25">
      <c r="B75" s="2" t="s">
        <v>0</v>
      </c>
      <c r="C75" s="3" t="s">
        <v>1</v>
      </c>
      <c r="D75" s="2" t="s">
        <v>2</v>
      </c>
      <c r="F75" s="2" t="s">
        <v>0</v>
      </c>
      <c r="G75" s="3" t="s">
        <v>1</v>
      </c>
      <c r="H75" s="2" t="s">
        <v>2</v>
      </c>
    </row>
    <row r="76" spans="2:8" x14ac:dyDescent="0.25">
      <c r="B76" s="13" t="s">
        <v>3</v>
      </c>
      <c r="C76" s="5">
        <v>44.56</v>
      </c>
      <c r="D76" s="6">
        <f t="shared" ref="D76:D83" si="10">C76*(100-C$84)/100</f>
        <v>38.321600000000004</v>
      </c>
      <c r="F76" s="13" t="s">
        <v>5</v>
      </c>
      <c r="G76" s="5">
        <v>40.534999999999997</v>
      </c>
      <c r="H76" s="34">
        <f>G76*(100-G$86)/100</f>
        <v>34.860099999999996</v>
      </c>
    </row>
    <row r="77" spans="2:8" x14ac:dyDescent="0.25">
      <c r="B77" s="13" t="s">
        <v>4</v>
      </c>
      <c r="C77" s="5">
        <v>1.3440000000000001</v>
      </c>
      <c r="D77" s="6">
        <f t="shared" si="10"/>
        <v>1.15584</v>
      </c>
      <c r="F77" s="13" t="s">
        <v>7</v>
      </c>
      <c r="G77" s="5">
        <v>1.9E-2</v>
      </c>
      <c r="H77" s="34">
        <f t="shared" ref="H77:H85" si="11">G77*(100-G$86)/100</f>
        <v>1.634E-2</v>
      </c>
    </row>
    <row r="78" spans="2:8" x14ac:dyDescent="0.25">
      <c r="B78" s="13" t="s">
        <v>5</v>
      </c>
      <c r="C78" s="5">
        <v>37.549999999999997</v>
      </c>
      <c r="D78" s="6">
        <f t="shared" si="10"/>
        <v>32.292999999999999</v>
      </c>
      <c r="F78" s="13" t="s">
        <v>4</v>
      </c>
      <c r="G78" s="5">
        <v>0.54200000000000004</v>
      </c>
      <c r="H78" s="34">
        <f t="shared" si="11"/>
        <v>0.46612000000000003</v>
      </c>
    </row>
    <row r="79" spans="2:8" x14ac:dyDescent="0.25">
      <c r="B79" s="13" t="s">
        <v>6</v>
      </c>
      <c r="C79" s="5">
        <v>0.1923</v>
      </c>
      <c r="D79" s="6">
        <f t="shared" si="10"/>
        <v>0.165378</v>
      </c>
      <c r="F79" s="13" t="s">
        <v>10</v>
      </c>
      <c r="G79" s="5">
        <v>13.009</v>
      </c>
      <c r="H79" s="34">
        <f t="shared" si="11"/>
        <v>11.187740000000002</v>
      </c>
    </row>
    <row r="80" spans="2:8" x14ac:dyDescent="0.25">
      <c r="B80" s="13" t="s">
        <v>8</v>
      </c>
      <c r="C80" s="5">
        <v>0.80359999999999998</v>
      </c>
      <c r="D80" s="6">
        <f t="shared" si="10"/>
        <v>0.69109600000000004</v>
      </c>
      <c r="F80" s="13" t="s">
        <v>9</v>
      </c>
      <c r="G80" s="5">
        <v>0.16300000000000001</v>
      </c>
      <c r="H80" s="34">
        <f t="shared" si="11"/>
        <v>0.14018</v>
      </c>
    </row>
    <row r="81" spans="2:8" x14ac:dyDescent="0.25">
      <c r="B81" s="13" t="s">
        <v>9</v>
      </c>
      <c r="C81" s="5">
        <v>0.18010000000000001</v>
      </c>
      <c r="D81" s="6">
        <f t="shared" si="10"/>
        <v>0.15488600000000002</v>
      </c>
      <c r="F81" s="13" t="s">
        <v>3</v>
      </c>
      <c r="G81" s="5">
        <v>45.582999999999998</v>
      </c>
      <c r="H81" s="34">
        <f t="shared" si="11"/>
        <v>39.20138</v>
      </c>
    </row>
    <row r="82" spans="2:8" x14ac:dyDescent="0.25">
      <c r="B82" s="13" t="s">
        <v>10</v>
      </c>
      <c r="C82" s="5">
        <v>15.01</v>
      </c>
      <c r="D82" s="6">
        <f t="shared" si="10"/>
        <v>12.9086</v>
      </c>
      <c r="F82" s="13" t="s">
        <v>6</v>
      </c>
      <c r="G82" s="5">
        <v>0.17100000000000001</v>
      </c>
      <c r="H82" s="34">
        <f t="shared" si="11"/>
        <v>0.14706000000000002</v>
      </c>
    </row>
    <row r="83" spans="2:8" x14ac:dyDescent="0.25">
      <c r="B83" s="13" t="s">
        <v>11</v>
      </c>
      <c r="C83" s="5">
        <v>0.36670000000000003</v>
      </c>
      <c r="D83" s="6">
        <f t="shared" si="10"/>
        <v>0.31536200000000003</v>
      </c>
      <c r="F83" s="13" t="s">
        <v>26</v>
      </c>
      <c r="G83" s="5">
        <v>-0.03</v>
      </c>
      <c r="H83" s="34">
        <f t="shared" si="11"/>
        <v>-2.58E-2</v>
      </c>
    </row>
    <row r="84" spans="2:8" x14ac:dyDescent="0.25">
      <c r="B84" s="4" t="s">
        <v>12</v>
      </c>
      <c r="C84" s="5">
        <v>14</v>
      </c>
      <c r="D84" s="5"/>
      <c r="F84" s="13" t="s">
        <v>13</v>
      </c>
      <c r="G84" s="5">
        <v>5.0000000000000001E-3</v>
      </c>
      <c r="H84" s="35">
        <f t="shared" si="11"/>
        <v>4.3E-3</v>
      </c>
    </row>
    <row r="85" spans="2:8" x14ac:dyDescent="0.25">
      <c r="F85" s="13" t="s">
        <v>35</v>
      </c>
      <c r="G85" s="5">
        <v>3.0000000000000001E-3</v>
      </c>
      <c r="H85" s="35">
        <f t="shared" si="11"/>
        <v>2.5800000000000003E-3</v>
      </c>
    </row>
    <row r="86" spans="2:8" x14ac:dyDescent="0.25">
      <c r="F86" s="4" t="s">
        <v>12</v>
      </c>
      <c r="G86" s="5">
        <v>14</v>
      </c>
      <c r="H86" s="23"/>
    </row>
    <row r="88" spans="2:8" x14ac:dyDescent="0.25">
      <c r="B88" s="117" t="s">
        <v>99</v>
      </c>
      <c r="C88" s="118"/>
      <c r="D88" s="119"/>
      <c r="E88" s="62"/>
      <c r="F88" s="117" t="s">
        <v>306</v>
      </c>
      <c r="G88" s="118"/>
      <c r="H88" s="119"/>
    </row>
    <row r="89" spans="2:8" x14ac:dyDescent="0.25">
      <c r="B89" s="2" t="s">
        <v>0</v>
      </c>
      <c r="C89" s="3" t="s">
        <v>1</v>
      </c>
      <c r="D89" s="2" t="s">
        <v>2</v>
      </c>
      <c r="E89" s="62"/>
      <c r="F89" s="2" t="s">
        <v>0</v>
      </c>
      <c r="G89" s="3" t="s">
        <v>1</v>
      </c>
      <c r="H89" s="2" t="s">
        <v>2</v>
      </c>
    </row>
    <row r="90" spans="2:8" x14ac:dyDescent="0.25">
      <c r="B90" s="13" t="s">
        <v>3</v>
      </c>
      <c r="C90" s="5">
        <v>44.41</v>
      </c>
      <c r="D90" s="6">
        <f t="shared" ref="D90:D97" si="12">C90*(100-C$98)/100</f>
        <v>38.192599999999999</v>
      </c>
      <c r="E90" s="62"/>
      <c r="F90" s="13" t="s">
        <v>5</v>
      </c>
      <c r="G90" s="5">
        <v>39.167000000000002</v>
      </c>
      <c r="H90" s="34">
        <f>G90*(100-G$100)/100</f>
        <v>33.683619999999998</v>
      </c>
    </row>
    <row r="91" spans="2:8" x14ac:dyDescent="0.25">
      <c r="B91" s="13" t="s">
        <v>4</v>
      </c>
      <c r="C91" s="5">
        <v>1.115</v>
      </c>
      <c r="D91" s="6">
        <f t="shared" si="12"/>
        <v>0.95889999999999997</v>
      </c>
      <c r="E91" s="62"/>
      <c r="F91" s="13" t="s">
        <v>7</v>
      </c>
      <c r="G91" s="5">
        <v>0.01</v>
      </c>
      <c r="H91" s="34">
        <f t="shared" ref="H91:H99" si="13">G91*(100-G$100)/100</f>
        <v>8.6E-3</v>
      </c>
    </row>
    <row r="92" spans="2:8" x14ac:dyDescent="0.25">
      <c r="B92" s="13" t="s">
        <v>5</v>
      </c>
      <c r="C92" s="5">
        <v>36.270000000000003</v>
      </c>
      <c r="D92" s="6">
        <f t="shared" si="12"/>
        <v>31.192200000000003</v>
      </c>
      <c r="E92" s="62"/>
      <c r="F92" s="13" t="s">
        <v>4</v>
      </c>
      <c r="G92" s="5">
        <v>0.22900000000000001</v>
      </c>
      <c r="H92" s="34">
        <f t="shared" si="13"/>
        <v>0.19694</v>
      </c>
    </row>
    <row r="93" spans="2:8" x14ac:dyDescent="0.25">
      <c r="B93" s="13" t="s">
        <v>6</v>
      </c>
      <c r="C93" s="5">
        <v>0.18709999999999999</v>
      </c>
      <c r="D93" s="6">
        <f t="shared" si="12"/>
        <v>0.16090599999999999</v>
      </c>
      <c r="E93" s="62"/>
      <c r="F93" s="13" t="s">
        <v>10</v>
      </c>
      <c r="G93" s="5">
        <v>14.878</v>
      </c>
      <c r="H93" s="34">
        <f t="shared" si="13"/>
        <v>12.79508</v>
      </c>
    </row>
    <row r="94" spans="2:8" x14ac:dyDescent="0.25">
      <c r="B94" s="13" t="s">
        <v>8</v>
      </c>
      <c r="C94" s="5">
        <v>0.5091</v>
      </c>
      <c r="D94" s="6">
        <f t="shared" si="12"/>
        <v>0.43782600000000005</v>
      </c>
      <c r="E94" s="62"/>
      <c r="F94" s="13" t="s">
        <v>9</v>
      </c>
      <c r="G94" s="5">
        <v>0.19500000000000001</v>
      </c>
      <c r="H94" s="34">
        <f t="shared" si="13"/>
        <v>0.16769999999999999</v>
      </c>
    </row>
    <row r="95" spans="2:8" x14ac:dyDescent="0.25">
      <c r="B95" s="13" t="s">
        <v>9</v>
      </c>
      <c r="C95" s="5">
        <v>0.1905</v>
      </c>
      <c r="D95" s="6">
        <f t="shared" si="12"/>
        <v>0.16383</v>
      </c>
      <c r="F95" s="13" t="s">
        <v>3</v>
      </c>
      <c r="G95" s="5">
        <v>45.408999999999999</v>
      </c>
      <c r="H95" s="34">
        <f t="shared" si="13"/>
        <v>39.051740000000002</v>
      </c>
    </row>
    <row r="96" spans="2:8" x14ac:dyDescent="0.25">
      <c r="B96" s="13" t="s">
        <v>10</v>
      </c>
      <c r="C96" s="5">
        <v>16.989999999999998</v>
      </c>
      <c r="D96" s="6">
        <f t="shared" si="12"/>
        <v>14.611399999999998</v>
      </c>
      <c r="F96" s="32" t="s">
        <v>6</v>
      </c>
      <c r="G96" s="5">
        <v>0.182</v>
      </c>
      <c r="H96" s="34">
        <f t="shared" si="13"/>
        <v>0.15651999999999999</v>
      </c>
    </row>
    <row r="97" spans="2:8" x14ac:dyDescent="0.25">
      <c r="B97" s="13" t="s">
        <v>11</v>
      </c>
      <c r="C97" s="5">
        <v>0.32769999999999999</v>
      </c>
      <c r="D97" s="6">
        <f t="shared" si="12"/>
        <v>0.28182199999999996</v>
      </c>
      <c r="F97" s="13" t="s">
        <v>26</v>
      </c>
      <c r="G97" s="5">
        <v>-0.08</v>
      </c>
      <c r="H97" s="34">
        <f t="shared" si="13"/>
        <v>-6.88E-2</v>
      </c>
    </row>
    <row r="98" spans="2:8" x14ac:dyDescent="0.25">
      <c r="B98" s="4" t="s">
        <v>12</v>
      </c>
      <c r="C98" s="5">
        <v>14</v>
      </c>
      <c r="D98" s="5"/>
      <c r="F98" s="13" t="s">
        <v>13</v>
      </c>
      <c r="G98" s="5">
        <v>4.0000000000000001E-3</v>
      </c>
      <c r="H98" s="35">
        <f t="shared" si="13"/>
        <v>3.4400000000000003E-3</v>
      </c>
    </row>
    <row r="99" spans="2:8" x14ac:dyDescent="0.25">
      <c r="F99" s="13" t="s">
        <v>35</v>
      </c>
      <c r="G99" s="5">
        <v>6.0000000000000001E-3</v>
      </c>
      <c r="H99" s="34">
        <f t="shared" si="13"/>
        <v>5.1600000000000005E-3</v>
      </c>
    </row>
    <row r="100" spans="2:8" x14ac:dyDescent="0.25">
      <c r="F100" s="4" t="s">
        <v>12</v>
      </c>
      <c r="G100" s="5">
        <v>14</v>
      </c>
      <c r="H100" s="23"/>
    </row>
    <row r="103" spans="2:8" x14ac:dyDescent="0.25">
      <c r="B103" s="120" t="s">
        <v>100</v>
      </c>
      <c r="C103" s="120"/>
      <c r="D103" s="120"/>
      <c r="F103" s="120" t="s">
        <v>228</v>
      </c>
      <c r="G103" s="120"/>
      <c r="H103" s="120"/>
    </row>
    <row r="104" spans="2:8" x14ac:dyDescent="0.25">
      <c r="B104" s="2" t="s">
        <v>0</v>
      </c>
      <c r="C104" s="3" t="s">
        <v>1</v>
      </c>
      <c r="D104" s="2" t="s">
        <v>2</v>
      </c>
      <c r="F104" s="2" t="s">
        <v>0</v>
      </c>
      <c r="G104" s="3" t="s">
        <v>1</v>
      </c>
      <c r="H104" s="2" t="s">
        <v>2</v>
      </c>
    </row>
    <row r="105" spans="2:8" x14ac:dyDescent="0.25">
      <c r="B105" s="13" t="s">
        <v>3</v>
      </c>
      <c r="C105" s="5">
        <v>27.59</v>
      </c>
      <c r="D105" s="6">
        <f t="shared" ref="D105:D113" si="14">C105*(100-C$114)/100</f>
        <v>25.1069</v>
      </c>
      <c r="F105" s="13" t="s">
        <v>5</v>
      </c>
      <c r="G105" s="5">
        <v>42.558</v>
      </c>
      <c r="H105" s="6">
        <f t="shared" ref="H105:H114" si="15">G105*(100-G$115)/100</f>
        <v>38.727779999999996</v>
      </c>
    </row>
    <row r="106" spans="2:8" x14ac:dyDescent="0.25">
      <c r="B106" s="13" t="s">
        <v>4</v>
      </c>
      <c r="C106" s="5">
        <v>14.13</v>
      </c>
      <c r="D106" s="6">
        <f t="shared" si="14"/>
        <v>12.858300000000002</v>
      </c>
      <c r="F106" s="13" t="s">
        <v>7</v>
      </c>
      <c r="G106" s="5">
        <v>8.2000000000000003E-2</v>
      </c>
      <c r="H106" s="6">
        <f t="shared" si="15"/>
        <v>7.4620000000000006E-2</v>
      </c>
    </row>
    <row r="107" spans="2:8" x14ac:dyDescent="0.25">
      <c r="B107" s="13" t="s">
        <v>5</v>
      </c>
      <c r="C107" s="5">
        <v>39.369999999999997</v>
      </c>
      <c r="D107" s="6">
        <f t="shared" si="14"/>
        <v>35.826699999999995</v>
      </c>
      <c r="F107" s="13" t="s">
        <v>4</v>
      </c>
      <c r="G107" s="5">
        <v>12.42</v>
      </c>
      <c r="H107" s="6">
        <f t="shared" si="15"/>
        <v>11.302200000000001</v>
      </c>
    </row>
    <row r="108" spans="2:8" x14ac:dyDescent="0.25">
      <c r="B108" s="13" t="s">
        <v>6</v>
      </c>
      <c r="C108" s="5">
        <v>11.45</v>
      </c>
      <c r="D108" s="6">
        <f t="shared" si="14"/>
        <v>10.419500000000001</v>
      </c>
      <c r="F108" s="13" t="s">
        <v>10</v>
      </c>
      <c r="G108" s="5">
        <v>5.7759999999999998</v>
      </c>
      <c r="H108" s="6">
        <f t="shared" si="15"/>
        <v>5.2561599999999995</v>
      </c>
    </row>
    <row r="109" spans="2:8" x14ac:dyDescent="0.25">
      <c r="B109" s="13" t="s">
        <v>7</v>
      </c>
      <c r="C109" s="5">
        <v>9.98E-2</v>
      </c>
      <c r="D109" s="6">
        <f t="shared" si="14"/>
        <v>9.0817999999999996E-2</v>
      </c>
      <c r="F109" s="13" t="s">
        <v>9</v>
      </c>
      <c r="G109" s="5">
        <v>4.9000000000000002E-2</v>
      </c>
      <c r="H109" s="6">
        <f t="shared" si="15"/>
        <v>4.4590000000000005E-2</v>
      </c>
    </row>
    <row r="110" spans="2:8" x14ac:dyDescent="0.25">
      <c r="B110" s="13" t="s">
        <v>8</v>
      </c>
      <c r="C110" s="5">
        <v>0.30919999999999997</v>
      </c>
      <c r="D110" s="6">
        <f t="shared" si="14"/>
        <v>0.28137199999999996</v>
      </c>
      <c r="F110" s="13" t="s">
        <v>3</v>
      </c>
      <c r="G110" s="5">
        <v>28.207000000000001</v>
      </c>
      <c r="H110" s="6">
        <f t="shared" si="15"/>
        <v>25.668369999999999</v>
      </c>
    </row>
    <row r="111" spans="2:8" x14ac:dyDescent="0.25">
      <c r="B111" s="13" t="s">
        <v>9</v>
      </c>
      <c r="C111" s="5">
        <v>4.3839999999999997E-2</v>
      </c>
      <c r="D111" s="6">
        <f t="shared" si="14"/>
        <v>3.9894399999999997E-2</v>
      </c>
      <c r="F111" s="13" t="s">
        <v>6</v>
      </c>
      <c r="G111" s="5">
        <v>10.845000000000001</v>
      </c>
      <c r="H111" s="6">
        <f t="shared" si="15"/>
        <v>9.8689500000000017</v>
      </c>
    </row>
    <row r="112" spans="2:8" x14ac:dyDescent="0.25">
      <c r="B112" s="13" t="s">
        <v>10</v>
      </c>
      <c r="C112" s="5">
        <v>6.7709999999999999</v>
      </c>
      <c r="D112" s="6">
        <f t="shared" si="14"/>
        <v>6.1616099999999996</v>
      </c>
      <c r="F112" s="13" t="s">
        <v>26</v>
      </c>
      <c r="G112" s="5">
        <v>5.7000000000000002E-2</v>
      </c>
      <c r="H112" s="6">
        <f t="shared" si="15"/>
        <v>5.1869999999999999E-2</v>
      </c>
    </row>
    <row r="113" spans="2:8" x14ac:dyDescent="0.25">
      <c r="B113" s="13" t="s">
        <v>11</v>
      </c>
      <c r="C113" s="5">
        <v>0.23130000000000001</v>
      </c>
      <c r="D113" s="6">
        <f t="shared" si="14"/>
        <v>0.210483</v>
      </c>
      <c r="F113" s="13" t="s">
        <v>13</v>
      </c>
      <c r="G113" s="5">
        <v>2E-3</v>
      </c>
      <c r="H113" s="10">
        <f t="shared" si="15"/>
        <v>1.82E-3</v>
      </c>
    </row>
    <row r="114" spans="2:8" x14ac:dyDescent="0.25">
      <c r="B114" s="4" t="s">
        <v>12</v>
      </c>
      <c r="C114" s="5">
        <v>9</v>
      </c>
      <c r="D114" s="13"/>
      <c r="F114" s="13" t="s">
        <v>35</v>
      </c>
      <c r="G114" s="5">
        <v>4.0000000000000001E-3</v>
      </c>
      <c r="H114" s="10">
        <f t="shared" si="15"/>
        <v>3.64E-3</v>
      </c>
    </row>
    <row r="115" spans="2:8" x14ac:dyDescent="0.25">
      <c r="F115" s="4" t="s">
        <v>12</v>
      </c>
      <c r="G115" s="5">
        <v>9</v>
      </c>
      <c r="H115" s="6"/>
    </row>
    <row r="117" spans="2:8" x14ac:dyDescent="0.25">
      <c r="B117" s="120" t="s">
        <v>101</v>
      </c>
      <c r="C117" s="120"/>
      <c r="D117" s="120"/>
      <c r="F117" s="120" t="s">
        <v>210</v>
      </c>
      <c r="G117" s="120"/>
      <c r="H117" s="120"/>
    </row>
    <row r="118" spans="2:8" x14ac:dyDescent="0.25">
      <c r="B118" s="2" t="s">
        <v>0</v>
      </c>
      <c r="C118" s="3" t="s">
        <v>1</v>
      </c>
      <c r="D118" s="2" t="s">
        <v>2</v>
      </c>
      <c r="F118" s="2" t="s">
        <v>0</v>
      </c>
      <c r="G118" s="3" t="s">
        <v>1</v>
      </c>
      <c r="H118" s="2" t="s">
        <v>2</v>
      </c>
    </row>
    <row r="119" spans="2:8" x14ac:dyDescent="0.25">
      <c r="B119" s="13" t="s">
        <v>3</v>
      </c>
      <c r="C119" s="5">
        <v>43.12</v>
      </c>
      <c r="D119" s="6">
        <f t="shared" ref="D119:D126" si="16">C119*(100-C$127)/100</f>
        <v>37.083199999999998</v>
      </c>
      <c r="F119" s="13" t="s">
        <v>5</v>
      </c>
      <c r="G119" s="5">
        <v>40.106999999999999</v>
      </c>
      <c r="H119" s="6">
        <f>G119*(100-G$129)/100</f>
        <v>34.492019999999997</v>
      </c>
    </row>
    <row r="120" spans="2:8" x14ac:dyDescent="0.25">
      <c r="B120" s="13" t="s">
        <v>4</v>
      </c>
      <c r="C120" s="5">
        <v>3.7949999999999999</v>
      </c>
      <c r="D120" s="6">
        <f t="shared" si="16"/>
        <v>3.2637</v>
      </c>
      <c r="F120" s="13" t="s">
        <v>7</v>
      </c>
      <c r="G120" s="5">
        <v>3.6999999999999998E-2</v>
      </c>
      <c r="H120" s="6">
        <f t="shared" ref="H120:H128" si="17">G120*(100-G$129)/100</f>
        <v>3.1820000000000001E-2</v>
      </c>
    </row>
    <row r="121" spans="2:8" x14ac:dyDescent="0.25">
      <c r="B121" s="13" t="s">
        <v>5</v>
      </c>
      <c r="C121" s="5">
        <v>37.479999999999997</v>
      </c>
      <c r="D121" s="6">
        <f t="shared" si="16"/>
        <v>32.232799999999997</v>
      </c>
      <c r="F121" s="32" t="s">
        <v>4</v>
      </c>
      <c r="G121" s="5">
        <v>2.8639999999999999</v>
      </c>
      <c r="H121" s="6">
        <f t="shared" si="17"/>
        <v>2.4630399999999999</v>
      </c>
    </row>
    <row r="122" spans="2:8" x14ac:dyDescent="0.25">
      <c r="B122" s="13" t="s">
        <v>6</v>
      </c>
      <c r="C122" s="5">
        <v>1.1579999999999999</v>
      </c>
      <c r="D122" s="6">
        <f t="shared" si="16"/>
        <v>0.99587999999999999</v>
      </c>
      <c r="F122" s="13" t="s">
        <v>10</v>
      </c>
      <c r="G122" s="5">
        <v>11.294</v>
      </c>
      <c r="H122" s="6">
        <f t="shared" si="17"/>
        <v>9.7128399999999999</v>
      </c>
    </row>
    <row r="123" spans="2:8" x14ac:dyDescent="0.25">
      <c r="B123" s="13" t="s">
        <v>8</v>
      </c>
      <c r="C123" s="5">
        <v>0.81069999999999998</v>
      </c>
      <c r="D123" s="6">
        <f t="shared" si="16"/>
        <v>0.69720199999999988</v>
      </c>
      <c r="F123" s="13" t="s">
        <v>9</v>
      </c>
      <c r="G123" s="5">
        <v>0.157</v>
      </c>
      <c r="H123" s="6">
        <f t="shared" si="17"/>
        <v>0.13502</v>
      </c>
    </row>
    <row r="124" spans="2:8" x14ac:dyDescent="0.25">
      <c r="B124" s="13" t="s">
        <v>9</v>
      </c>
      <c r="C124" s="5">
        <v>0.17710000000000001</v>
      </c>
      <c r="D124" s="6">
        <f t="shared" si="16"/>
        <v>0.152306</v>
      </c>
      <c r="F124" s="13" t="s">
        <v>3</v>
      </c>
      <c r="G124" s="5">
        <v>44.497</v>
      </c>
      <c r="H124" s="6">
        <f t="shared" si="17"/>
        <v>38.267420000000001</v>
      </c>
    </row>
    <row r="125" spans="2:8" x14ac:dyDescent="0.25">
      <c r="B125" s="13" t="s">
        <v>10</v>
      </c>
      <c r="C125" s="5">
        <v>13.05</v>
      </c>
      <c r="D125" s="6">
        <f t="shared" si="16"/>
        <v>11.222999999999999</v>
      </c>
      <c r="F125" s="13" t="s">
        <v>6</v>
      </c>
      <c r="G125" s="5">
        <v>1.1000000000000001</v>
      </c>
      <c r="H125" s="6">
        <f t="shared" si="17"/>
        <v>0.94600000000000006</v>
      </c>
    </row>
    <row r="126" spans="2:8" x14ac:dyDescent="0.25">
      <c r="B126" s="13" t="s">
        <v>11</v>
      </c>
      <c r="C126" s="5">
        <v>0.4083</v>
      </c>
      <c r="D126" s="6">
        <f t="shared" si="16"/>
        <v>0.35113799999999995</v>
      </c>
      <c r="F126" s="13" t="s">
        <v>26</v>
      </c>
      <c r="G126" s="5">
        <v>-6.3E-2</v>
      </c>
      <c r="H126" s="6">
        <f t="shared" si="17"/>
        <v>-5.4179999999999999E-2</v>
      </c>
    </row>
    <row r="127" spans="2:8" x14ac:dyDescent="0.25">
      <c r="B127" s="4" t="s">
        <v>12</v>
      </c>
      <c r="C127" s="5">
        <v>14</v>
      </c>
      <c r="D127" s="13"/>
      <c r="F127" s="13" t="s">
        <v>13</v>
      </c>
      <c r="G127" s="5">
        <v>3.0000000000000001E-3</v>
      </c>
      <c r="H127" s="10">
        <f t="shared" si="17"/>
        <v>2.5800000000000003E-3</v>
      </c>
    </row>
    <row r="128" spans="2:8" x14ac:dyDescent="0.25">
      <c r="B128" s="29"/>
      <c r="C128" s="11"/>
      <c r="D128" s="14"/>
      <c r="F128" s="13" t="s">
        <v>35</v>
      </c>
      <c r="G128" s="5">
        <v>4.0000000000000001E-3</v>
      </c>
      <c r="H128" s="10">
        <f t="shared" si="17"/>
        <v>3.4400000000000003E-3</v>
      </c>
    </row>
    <row r="129" spans="2:8" x14ac:dyDescent="0.25">
      <c r="F129" s="4" t="s">
        <v>12</v>
      </c>
      <c r="G129" s="5">
        <v>14</v>
      </c>
      <c r="H129" s="13"/>
    </row>
    <row r="131" spans="2:8" x14ac:dyDescent="0.25">
      <c r="B131" s="120" t="s">
        <v>102</v>
      </c>
      <c r="C131" s="120"/>
      <c r="D131" s="120"/>
      <c r="F131" s="120" t="s">
        <v>209</v>
      </c>
      <c r="G131" s="120"/>
      <c r="H131" s="120"/>
    </row>
    <row r="132" spans="2:8" x14ac:dyDescent="0.25">
      <c r="B132" s="2" t="s">
        <v>0</v>
      </c>
      <c r="C132" s="3" t="s">
        <v>1</v>
      </c>
      <c r="D132" s="2" t="s">
        <v>2</v>
      </c>
      <c r="F132" s="2" t="s">
        <v>0</v>
      </c>
      <c r="G132" s="3" t="s">
        <v>1</v>
      </c>
      <c r="H132" s="2" t="s">
        <v>2</v>
      </c>
    </row>
    <row r="133" spans="2:8" x14ac:dyDescent="0.25">
      <c r="B133" s="13" t="s">
        <v>3</v>
      </c>
      <c r="C133" s="5">
        <v>44.51</v>
      </c>
      <c r="D133" s="6">
        <f t="shared" ref="D133:D141" si="18">C133*(100-C$142)/100</f>
        <v>38.278599999999997</v>
      </c>
      <c r="F133" s="13" t="s">
        <v>5</v>
      </c>
      <c r="G133" s="5">
        <v>40.6</v>
      </c>
      <c r="H133" s="6">
        <f t="shared" ref="H133:H142" si="19">G133*(100-G$143)/100</f>
        <v>34.915999999999997</v>
      </c>
    </row>
    <row r="134" spans="2:8" x14ac:dyDescent="0.25">
      <c r="B134" s="13" t="s">
        <v>4</v>
      </c>
      <c r="C134" s="5">
        <v>1.718</v>
      </c>
      <c r="D134" s="6">
        <f t="shared" si="18"/>
        <v>1.4774799999999999</v>
      </c>
      <c r="F134" s="13" t="s">
        <v>7</v>
      </c>
      <c r="G134" s="5">
        <v>2.5000000000000001E-2</v>
      </c>
      <c r="H134" s="6">
        <f t="shared" si="19"/>
        <v>2.1499999999999998E-2</v>
      </c>
    </row>
    <row r="135" spans="2:8" x14ac:dyDescent="0.25">
      <c r="B135" s="13" t="s">
        <v>5</v>
      </c>
      <c r="C135" s="5">
        <v>37.67</v>
      </c>
      <c r="D135" s="6">
        <f t="shared" si="18"/>
        <v>32.3962</v>
      </c>
      <c r="F135" s="13" t="s">
        <v>4</v>
      </c>
      <c r="G135" s="5">
        <v>0.81</v>
      </c>
      <c r="H135" s="6">
        <f t="shared" si="19"/>
        <v>0.69660000000000011</v>
      </c>
    </row>
    <row r="136" spans="2:8" x14ac:dyDescent="0.25">
      <c r="B136" s="13" t="s">
        <v>6</v>
      </c>
      <c r="C136" s="5">
        <v>0.2487</v>
      </c>
      <c r="D136" s="6">
        <f t="shared" si="18"/>
        <v>0.21388200000000002</v>
      </c>
      <c r="F136" s="13" t="s">
        <v>10</v>
      </c>
      <c r="G136" s="5">
        <v>12.435</v>
      </c>
      <c r="H136" s="6">
        <f t="shared" si="19"/>
        <v>10.694100000000001</v>
      </c>
    </row>
    <row r="137" spans="2:8" x14ac:dyDescent="0.25">
      <c r="B137" s="13" t="s">
        <v>7</v>
      </c>
      <c r="C137" s="5">
        <v>5.4949999999999999E-2</v>
      </c>
      <c r="D137" s="6">
        <f t="shared" si="18"/>
        <v>4.7257E-2</v>
      </c>
      <c r="F137" s="13" t="s">
        <v>9</v>
      </c>
      <c r="G137" s="46">
        <v>0.153</v>
      </c>
      <c r="H137" s="6">
        <f t="shared" si="19"/>
        <v>0.13158</v>
      </c>
    </row>
    <row r="138" spans="2:8" x14ac:dyDescent="0.25">
      <c r="B138" s="13" t="s">
        <v>8</v>
      </c>
      <c r="C138" s="5">
        <v>0.69950000000000001</v>
      </c>
      <c r="D138" s="6">
        <f t="shared" si="18"/>
        <v>0.60157000000000005</v>
      </c>
      <c r="F138" s="13" t="s">
        <v>3</v>
      </c>
      <c r="G138" s="5">
        <v>45.844999999999999</v>
      </c>
      <c r="H138" s="6">
        <f t="shared" si="19"/>
        <v>39.426700000000004</v>
      </c>
    </row>
    <row r="139" spans="2:8" x14ac:dyDescent="0.25">
      <c r="B139" s="13" t="s">
        <v>9</v>
      </c>
      <c r="C139" s="5">
        <v>0.14899999999999999</v>
      </c>
      <c r="D139" s="6">
        <f t="shared" si="18"/>
        <v>0.12814</v>
      </c>
      <c r="F139" s="13" t="s">
        <v>6</v>
      </c>
      <c r="G139" s="5">
        <v>0.19800000000000001</v>
      </c>
      <c r="H139" s="6">
        <f t="shared" si="19"/>
        <v>0.17028000000000001</v>
      </c>
    </row>
    <row r="140" spans="2:8" x14ac:dyDescent="0.25">
      <c r="B140" s="13" t="s">
        <v>10</v>
      </c>
      <c r="C140" s="5">
        <v>14.54</v>
      </c>
      <c r="D140" s="6">
        <f t="shared" si="18"/>
        <v>12.504399999999999</v>
      </c>
      <c r="F140" s="13" t="s">
        <v>26</v>
      </c>
      <c r="G140" s="5">
        <v>-7.1999999999999995E-2</v>
      </c>
      <c r="H140" s="6">
        <f t="shared" si="19"/>
        <v>-6.1919999999999996E-2</v>
      </c>
    </row>
    <row r="141" spans="2:8" x14ac:dyDescent="0.25">
      <c r="B141" s="13" t="s">
        <v>11</v>
      </c>
      <c r="C141" s="5">
        <v>0.40989999999999999</v>
      </c>
      <c r="D141" s="6">
        <f t="shared" si="18"/>
        <v>0.35251399999999999</v>
      </c>
      <c r="F141" s="13" t="s">
        <v>13</v>
      </c>
      <c r="G141" s="5">
        <v>2E-3</v>
      </c>
      <c r="H141" s="10">
        <f t="shared" si="19"/>
        <v>1.7200000000000002E-3</v>
      </c>
    </row>
    <row r="142" spans="2:8" x14ac:dyDescent="0.25">
      <c r="B142" s="4" t="s">
        <v>12</v>
      </c>
      <c r="C142" s="5">
        <v>14</v>
      </c>
      <c r="D142" s="6"/>
      <c r="F142" s="13" t="s">
        <v>35</v>
      </c>
      <c r="G142" s="5">
        <v>3.0000000000000001E-3</v>
      </c>
      <c r="H142" s="10">
        <f t="shared" si="19"/>
        <v>2.5800000000000003E-3</v>
      </c>
    </row>
    <row r="143" spans="2:8" x14ac:dyDescent="0.25">
      <c r="F143" s="4" t="s">
        <v>12</v>
      </c>
      <c r="G143" s="5">
        <v>14</v>
      </c>
      <c r="H143" s="10"/>
    </row>
    <row r="145" spans="2:8" x14ac:dyDescent="0.25">
      <c r="B145" s="120" t="s">
        <v>103</v>
      </c>
      <c r="C145" s="120"/>
      <c r="D145" s="120"/>
      <c r="F145" s="120" t="s">
        <v>208</v>
      </c>
      <c r="G145" s="120"/>
      <c r="H145" s="120"/>
    </row>
    <row r="146" spans="2:8" x14ac:dyDescent="0.25">
      <c r="B146" s="2" t="s">
        <v>0</v>
      </c>
      <c r="C146" s="3" t="s">
        <v>1</v>
      </c>
      <c r="D146" s="2" t="s">
        <v>2</v>
      </c>
      <c r="F146" s="2" t="s">
        <v>0</v>
      </c>
      <c r="G146" s="3" t="s">
        <v>1</v>
      </c>
      <c r="H146" s="2" t="s">
        <v>2</v>
      </c>
    </row>
    <row r="147" spans="2:8" x14ac:dyDescent="0.25">
      <c r="B147" s="13" t="s">
        <v>3</v>
      </c>
      <c r="C147" s="5">
        <v>46.23</v>
      </c>
      <c r="D147" s="6">
        <f t="shared" ref="D147:D154" si="20">C147*(100-C$155)/100</f>
        <v>39.295499999999997</v>
      </c>
      <c r="F147" s="13" t="s">
        <v>5</v>
      </c>
      <c r="G147" s="5">
        <v>41.838999999999999</v>
      </c>
      <c r="H147" s="6">
        <f>G147*(100-G$157)/100</f>
        <v>35.56315</v>
      </c>
    </row>
    <row r="148" spans="2:8" x14ac:dyDescent="0.25">
      <c r="B148" s="13" t="s">
        <v>4</v>
      </c>
      <c r="C148" s="5">
        <v>1.7609999999999999</v>
      </c>
      <c r="D148" s="6">
        <f t="shared" si="20"/>
        <v>1.49685</v>
      </c>
      <c r="F148" s="13" t="s">
        <v>7</v>
      </c>
      <c r="G148" s="5">
        <v>1.6E-2</v>
      </c>
      <c r="H148" s="6">
        <f t="shared" ref="H148:H156" si="21">G148*(100-G$157)/100</f>
        <v>1.3600000000000001E-2</v>
      </c>
    </row>
    <row r="149" spans="2:8" x14ac:dyDescent="0.25">
      <c r="B149" s="13" t="s">
        <v>5</v>
      </c>
      <c r="C149" s="5">
        <v>39.11</v>
      </c>
      <c r="D149" s="6">
        <f t="shared" si="20"/>
        <v>33.243499999999997</v>
      </c>
      <c r="F149" s="13" t="s">
        <v>4</v>
      </c>
      <c r="G149" s="5">
        <v>0.89200000000000002</v>
      </c>
      <c r="H149" s="6">
        <f t="shared" si="21"/>
        <v>0.7582000000000001</v>
      </c>
    </row>
    <row r="150" spans="2:8" x14ac:dyDescent="0.25">
      <c r="B150" s="13" t="s">
        <v>6</v>
      </c>
      <c r="C150" s="5">
        <v>0.5827</v>
      </c>
      <c r="D150" s="6">
        <f t="shared" si="20"/>
        <v>0.49529499999999999</v>
      </c>
      <c r="F150" s="13" t="s">
        <v>10</v>
      </c>
      <c r="G150" s="5">
        <v>9.2919999999999998</v>
      </c>
      <c r="H150" s="6">
        <f t="shared" si="21"/>
        <v>7.8981999999999992</v>
      </c>
    </row>
    <row r="151" spans="2:8" x14ac:dyDescent="0.25">
      <c r="B151" s="13" t="s">
        <v>8</v>
      </c>
      <c r="C151" s="5">
        <v>0.88160000000000005</v>
      </c>
      <c r="D151" s="6">
        <f t="shared" si="20"/>
        <v>0.74936000000000003</v>
      </c>
      <c r="F151" s="13" t="s">
        <v>9</v>
      </c>
      <c r="G151" s="5">
        <v>0.11700000000000001</v>
      </c>
      <c r="H151" s="6">
        <f t="shared" si="21"/>
        <v>9.9449999999999997E-2</v>
      </c>
    </row>
    <row r="152" spans="2:8" x14ac:dyDescent="0.25">
      <c r="B152" s="13" t="s">
        <v>9</v>
      </c>
      <c r="C152" s="5">
        <v>0.15559999999999999</v>
      </c>
      <c r="D152" s="6">
        <f t="shared" si="20"/>
        <v>0.13225999999999999</v>
      </c>
      <c r="F152" s="13" t="s">
        <v>3</v>
      </c>
      <c r="G152" s="5">
        <v>47.35</v>
      </c>
      <c r="H152" s="6">
        <f t="shared" si="21"/>
        <v>40.247500000000002</v>
      </c>
    </row>
    <row r="153" spans="2:8" x14ac:dyDescent="0.25">
      <c r="B153" s="13" t="s">
        <v>10</v>
      </c>
      <c r="C153" s="5">
        <v>10.75</v>
      </c>
      <c r="D153" s="6">
        <f t="shared" si="20"/>
        <v>9.1374999999999993</v>
      </c>
      <c r="F153" s="13" t="s">
        <v>6</v>
      </c>
      <c r="G153" s="5">
        <v>0.55600000000000005</v>
      </c>
      <c r="H153" s="6">
        <f t="shared" si="21"/>
        <v>0.47260000000000008</v>
      </c>
    </row>
    <row r="154" spans="2:8" x14ac:dyDescent="0.25">
      <c r="B154" s="13" t="s">
        <v>11</v>
      </c>
      <c r="C154" s="5">
        <v>0.53120000000000001</v>
      </c>
      <c r="D154" s="6">
        <f t="shared" si="20"/>
        <v>0.45152000000000003</v>
      </c>
      <c r="F154" s="13" t="s">
        <v>26</v>
      </c>
      <c r="G154" s="5">
        <v>-6.8000000000000005E-2</v>
      </c>
      <c r="H154" s="6">
        <f t="shared" si="21"/>
        <v>-5.7800000000000004E-2</v>
      </c>
    </row>
    <row r="155" spans="2:8" x14ac:dyDescent="0.25">
      <c r="B155" s="4" t="s">
        <v>12</v>
      </c>
      <c r="C155" s="5">
        <v>15</v>
      </c>
      <c r="D155" s="6"/>
      <c r="F155" s="13" t="s">
        <v>13</v>
      </c>
      <c r="G155" s="5">
        <v>4.0000000000000001E-3</v>
      </c>
      <c r="H155" s="10">
        <f t="shared" si="21"/>
        <v>3.4000000000000002E-3</v>
      </c>
    </row>
    <row r="156" spans="2:8" x14ac:dyDescent="0.25">
      <c r="F156" s="13" t="s">
        <v>35</v>
      </c>
      <c r="G156" s="5">
        <v>2E-3</v>
      </c>
      <c r="H156" s="10">
        <f t="shared" si="21"/>
        <v>1.7000000000000001E-3</v>
      </c>
    </row>
    <row r="157" spans="2:8" x14ac:dyDescent="0.25">
      <c r="F157" s="4" t="s">
        <v>12</v>
      </c>
      <c r="G157" s="5">
        <v>15</v>
      </c>
      <c r="H157" s="6"/>
    </row>
    <row r="159" spans="2:8" x14ac:dyDescent="0.25">
      <c r="B159" s="120" t="s">
        <v>104</v>
      </c>
      <c r="C159" s="120"/>
      <c r="D159" s="120"/>
      <c r="F159" s="117" t="s">
        <v>207</v>
      </c>
      <c r="G159" s="118"/>
      <c r="H159" s="119"/>
    </row>
    <row r="160" spans="2:8" x14ac:dyDescent="0.25">
      <c r="B160" s="2" t="s">
        <v>0</v>
      </c>
      <c r="C160" s="3" t="s">
        <v>1</v>
      </c>
      <c r="D160" s="2" t="s">
        <v>2</v>
      </c>
      <c r="F160" s="2" t="s">
        <v>0</v>
      </c>
      <c r="G160" s="3" t="s">
        <v>1</v>
      </c>
      <c r="H160" s="2" t="s">
        <v>2</v>
      </c>
    </row>
    <row r="161" spans="2:8" x14ac:dyDescent="0.25">
      <c r="B161" s="13" t="s">
        <v>26</v>
      </c>
      <c r="C161" s="5">
        <v>0.113</v>
      </c>
      <c r="D161" s="6">
        <f t="shared" ref="D161:D169" si="22">C161*(100-C$170)/100</f>
        <v>9.605000000000001E-2</v>
      </c>
      <c r="F161" s="13" t="s">
        <v>5</v>
      </c>
      <c r="G161" s="5">
        <v>43.25</v>
      </c>
      <c r="H161" s="6">
        <f t="shared" ref="H161:H170" si="23">G161*(100-G$171)/100</f>
        <v>36.762500000000003</v>
      </c>
    </row>
    <row r="162" spans="2:8" x14ac:dyDescent="0.25">
      <c r="B162" s="13" t="s">
        <v>3</v>
      </c>
      <c r="C162" s="5">
        <v>46.51</v>
      </c>
      <c r="D162" s="6">
        <f t="shared" si="22"/>
        <v>39.533499999999997</v>
      </c>
      <c r="F162" s="13" t="s">
        <v>7</v>
      </c>
      <c r="G162" s="5">
        <v>1.4E-2</v>
      </c>
      <c r="H162" s="6">
        <f t="shared" si="23"/>
        <v>1.1899999999999999E-2</v>
      </c>
    </row>
    <row r="163" spans="2:8" x14ac:dyDescent="0.25">
      <c r="B163" s="13" t="s">
        <v>4</v>
      </c>
      <c r="C163" s="5">
        <v>0.71020000000000005</v>
      </c>
      <c r="D163" s="6">
        <f t="shared" si="22"/>
        <v>0.60367000000000004</v>
      </c>
      <c r="F163" s="13" t="s">
        <v>4</v>
      </c>
      <c r="G163" s="5">
        <v>1.4999999999999999E-2</v>
      </c>
      <c r="H163" s="6">
        <f t="shared" si="23"/>
        <v>1.2749999999999999E-2</v>
      </c>
    </row>
    <row r="164" spans="2:8" x14ac:dyDescent="0.25">
      <c r="B164" s="13" t="s">
        <v>5</v>
      </c>
      <c r="C164" s="5">
        <v>40.61</v>
      </c>
      <c r="D164" s="6">
        <f t="shared" si="22"/>
        <v>34.518499999999996</v>
      </c>
      <c r="F164" s="13" t="s">
        <v>10</v>
      </c>
      <c r="G164" s="5">
        <v>8.6020000000000003</v>
      </c>
      <c r="H164" s="6">
        <f t="shared" si="23"/>
        <v>7.311700000000001</v>
      </c>
    </row>
    <row r="165" spans="2:8" x14ac:dyDescent="0.25">
      <c r="B165" s="13" t="s">
        <v>6</v>
      </c>
      <c r="C165" s="5">
        <v>0.72299999999999998</v>
      </c>
      <c r="D165" s="6">
        <f t="shared" si="22"/>
        <v>0.61454999999999993</v>
      </c>
      <c r="F165" s="13" t="s">
        <v>9</v>
      </c>
      <c r="G165" s="5">
        <v>0.112</v>
      </c>
      <c r="H165" s="6">
        <f t="shared" si="23"/>
        <v>9.5199999999999993E-2</v>
      </c>
    </row>
    <row r="166" spans="2:8" x14ac:dyDescent="0.25">
      <c r="B166" s="13" t="s">
        <v>8</v>
      </c>
      <c r="C166" s="5">
        <v>0.50760000000000005</v>
      </c>
      <c r="D166" s="6">
        <f t="shared" si="22"/>
        <v>0.43146000000000001</v>
      </c>
      <c r="F166" s="13" t="s">
        <v>3</v>
      </c>
      <c r="G166" s="5">
        <v>47.338999999999999</v>
      </c>
      <c r="H166" s="6">
        <f t="shared" si="23"/>
        <v>40.238149999999997</v>
      </c>
    </row>
    <row r="167" spans="2:8" x14ac:dyDescent="0.25">
      <c r="B167" s="13" t="s">
        <v>9</v>
      </c>
      <c r="C167" s="5">
        <v>0.14430000000000001</v>
      </c>
      <c r="D167" s="6">
        <f t="shared" si="22"/>
        <v>0.12265500000000001</v>
      </c>
      <c r="F167" s="13" t="s">
        <v>6</v>
      </c>
      <c r="G167" s="5">
        <v>0.67200000000000004</v>
      </c>
      <c r="H167" s="6">
        <f t="shared" si="23"/>
        <v>0.57120000000000004</v>
      </c>
    </row>
    <row r="168" spans="2:8" x14ac:dyDescent="0.25">
      <c r="B168" s="13" t="s">
        <v>10</v>
      </c>
      <c r="C168" s="5">
        <v>10.11</v>
      </c>
      <c r="D168" s="6">
        <f t="shared" si="22"/>
        <v>8.5934999999999988</v>
      </c>
      <c r="F168" s="13" t="s">
        <v>26</v>
      </c>
      <c r="G168" s="5">
        <v>-1.2999999999999999E-2</v>
      </c>
      <c r="H168" s="6">
        <f t="shared" si="23"/>
        <v>-1.1049999999999999E-2</v>
      </c>
    </row>
    <row r="169" spans="2:8" x14ac:dyDescent="0.25">
      <c r="B169" s="13" t="s">
        <v>11</v>
      </c>
      <c r="C169" s="5">
        <v>0.57130000000000003</v>
      </c>
      <c r="D169" s="6">
        <f t="shared" si="22"/>
        <v>0.48560500000000006</v>
      </c>
      <c r="F169" s="13" t="s">
        <v>13</v>
      </c>
      <c r="G169" s="5">
        <v>3.0000000000000001E-3</v>
      </c>
      <c r="H169" s="10">
        <f t="shared" si="23"/>
        <v>2.5500000000000002E-3</v>
      </c>
    </row>
    <row r="170" spans="2:8" x14ac:dyDescent="0.25">
      <c r="B170" s="4" t="s">
        <v>12</v>
      </c>
      <c r="C170" s="5">
        <v>15</v>
      </c>
      <c r="D170" s="6"/>
      <c r="F170" s="13" t="s">
        <v>35</v>
      </c>
      <c r="G170" s="5">
        <v>5.0000000000000001E-3</v>
      </c>
      <c r="H170" s="10">
        <f t="shared" si="23"/>
        <v>4.2500000000000003E-3</v>
      </c>
    </row>
    <row r="171" spans="2:8" x14ac:dyDescent="0.25">
      <c r="F171" s="4" t="s">
        <v>12</v>
      </c>
      <c r="G171" s="5">
        <v>15</v>
      </c>
      <c r="H171" s="5"/>
    </row>
    <row r="173" spans="2:8" x14ac:dyDescent="0.25">
      <c r="B173" s="120" t="s">
        <v>105</v>
      </c>
      <c r="C173" s="120"/>
      <c r="D173" s="120"/>
      <c r="F173" s="117" t="s">
        <v>206</v>
      </c>
      <c r="G173" s="118"/>
      <c r="H173" s="119"/>
    </row>
    <row r="174" spans="2:8" x14ac:dyDescent="0.25">
      <c r="B174" s="2" t="s">
        <v>0</v>
      </c>
      <c r="C174" s="3" t="s">
        <v>1</v>
      </c>
      <c r="D174" s="2" t="s">
        <v>2</v>
      </c>
      <c r="F174" s="2" t="s">
        <v>0</v>
      </c>
      <c r="G174" s="3" t="s">
        <v>1</v>
      </c>
      <c r="H174" s="2" t="s">
        <v>2</v>
      </c>
    </row>
    <row r="175" spans="2:8" x14ac:dyDescent="0.25">
      <c r="B175" s="13" t="s">
        <v>3</v>
      </c>
      <c r="C175" s="5">
        <v>45.04</v>
      </c>
      <c r="D175" s="6">
        <f t="shared" ref="D175:D182" si="24">C175*(100-C$183)/100</f>
        <v>38.734400000000001</v>
      </c>
      <c r="F175" s="13" t="s">
        <v>5</v>
      </c>
      <c r="G175" s="5">
        <v>42.853999999999999</v>
      </c>
      <c r="H175" s="10">
        <f t="shared" ref="H175:H184" si="25">G175*(100-G$185)/100</f>
        <v>36.854439999999997</v>
      </c>
    </row>
    <row r="176" spans="2:8" x14ac:dyDescent="0.25">
      <c r="B176" s="13" t="s">
        <v>4</v>
      </c>
      <c r="C176" s="5">
        <v>0.70330000000000004</v>
      </c>
      <c r="D176" s="6">
        <f t="shared" si="24"/>
        <v>0.60483799999999999</v>
      </c>
      <c r="F176" s="13" t="s">
        <v>7</v>
      </c>
      <c r="G176" s="5">
        <v>0.01</v>
      </c>
      <c r="H176" s="10">
        <f t="shared" si="25"/>
        <v>8.6E-3</v>
      </c>
    </row>
    <row r="177" spans="2:8" x14ac:dyDescent="0.25">
      <c r="B177" s="13" t="s">
        <v>5</v>
      </c>
      <c r="C177" s="5">
        <v>39.72</v>
      </c>
      <c r="D177" s="6">
        <f t="shared" si="24"/>
        <v>34.159199999999998</v>
      </c>
      <c r="F177" s="13" t="s">
        <v>4</v>
      </c>
      <c r="G177" s="5">
        <v>6.0000000000000001E-3</v>
      </c>
      <c r="H177" s="10">
        <f t="shared" si="25"/>
        <v>5.1600000000000005E-3</v>
      </c>
    </row>
    <row r="178" spans="2:8" x14ac:dyDescent="0.25">
      <c r="B178" s="13" t="s">
        <v>6</v>
      </c>
      <c r="C178" s="5">
        <v>2.125</v>
      </c>
      <c r="D178" s="6">
        <f t="shared" si="24"/>
        <v>1.8274999999999999</v>
      </c>
      <c r="F178" s="13" t="s">
        <v>10</v>
      </c>
      <c r="G178" s="5">
        <v>9.5069999999999997</v>
      </c>
      <c r="H178" s="10">
        <f t="shared" si="25"/>
        <v>8.1760199999999994</v>
      </c>
    </row>
    <row r="179" spans="2:8" x14ac:dyDescent="0.25">
      <c r="B179" s="13" t="s">
        <v>8</v>
      </c>
      <c r="C179" s="5">
        <v>0.54579999999999995</v>
      </c>
      <c r="D179" s="6">
        <f t="shared" si="24"/>
        <v>0.46938799999999992</v>
      </c>
      <c r="F179" s="13" t="s">
        <v>9</v>
      </c>
      <c r="G179" s="5">
        <v>0.13200000000000001</v>
      </c>
      <c r="H179" s="10">
        <f t="shared" si="25"/>
        <v>0.11352000000000001</v>
      </c>
    </row>
    <row r="180" spans="2:8" x14ac:dyDescent="0.25">
      <c r="B180" s="13" t="s">
        <v>9</v>
      </c>
      <c r="C180" s="5">
        <v>0.14499999999999999</v>
      </c>
      <c r="D180" s="6">
        <f t="shared" si="24"/>
        <v>0.12469999999999999</v>
      </c>
      <c r="F180" s="13" t="s">
        <v>3</v>
      </c>
      <c r="G180" s="5">
        <v>45.575000000000003</v>
      </c>
      <c r="H180" s="10">
        <f t="shared" si="25"/>
        <v>39.194500000000005</v>
      </c>
    </row>
    <row r="181" spans="2:8" x14ac:dyDescent="0.25">
      <c r="B181" s="13" t="s">
        <v>10</v>
      </c>
      <c r="C181" s="5">
        <v>11.22</v>
      </c>
      <c r="D181" s="6">
        <f t="shared" si="24"/>
        <v>9.6492000000000004</v>
      </c>
      <c r="F181" s="13" t="s">
        <v>6</v>
      </c>
      <c r="G181" s="5">
        <v>1.9139999999999999</v>
      </c>
      <c r="H181" s="10">
        <f t="shared" si="25"/>
        <v>1.6460399999999999</v>
      </c>
    </row>
    <row r="182" spans="2:8" x14ac:dyDescent="0.25">
      <c r="B182" s="13" t="s">
        <v>11</v>
      </c>
      <c r="C182" s="5">
        <v>0.50509999999999999</v>
      </c>
      <c r="D182" s="6">
        <f t="shared" si="24"/>
        <v>0.43438599999999999</v>
      </c>
      <c r="F182" s="13" t="s">
        <v>26</v>
      </c>
      <c r="G182" s="5">
        <v>-4.0000000000000001E-3</v>
      </c>
      <c r="H182" s="10">
        <f t="shared" si="25"/>
        <v>-3.4400000000000003E-3</v>
      </c>
    </row>
    <row r="183" spans="2:8" x14ac:dyDescent="0.25">
      <c r="B183" s="4" t="s">
        <v>12</v>
      </c>
      <c r="C183" s="5">
        <v>14</v>
      </c>
      <c r="D183" s="6"/>
      <c r="F183" s="13" t="s">
        <v>13</v>
      </c>
      <c r="G183" s="5">
        <v>3.0000000000000001E-3</v>
      </c>
      <c r="H183" s="10">
        <f t="shared" si="25"/>
        <v>2.5800000000000003E-3</v>
      </c>
    </row>
    <row r="184" spans="2:8" x14ac:dyDescent="0.25">
      <c r="F184" s="13" t="s">
        <v>35</v>
      </c>
      <c r="G184" s="5">
        <v>3.0000000000000001E-3</v>
      </c>
      <c r="H184" s="10">
        <f t="shared" si="25"/>
        <v>2.5800000000000003E-3</v>
      </c>
    </row>
    <row r="185" spans="2:8" x14ac:dyDescent="0.25">
      <c r="F185" s="4" t="s">
        <v>12</v>
      </c>
      <c r="G185" s="5">
        <v>14</v>
      </c>
      <c r="H185" s="5"/>
    </row>
    <row r="187" spans="2:8" x14ac:dyDescent="0.25">
      <c r="B187" s="120" t="s">
        <v>106</v>
      </c>
      <c r="C187" s="120"/>
      <c r="D187" s="120"/>
      <c r="F187" s="117" t="s">
        <v>204</v>
      </c>
      <c r="G187" s="118"/>
      <c r="H187" s="119"/>
    </row>
    <row r="188" spans="2:8" x14ac:dyDescent="0.25">
      <c r="B188" s="2" t="s">
        <v>0</v>
      </c>
      <c r="C188" s="3" t="s">
        <v>1</v>
      </c>
      <c r="D188" s="2" t="s">
        <v>2</v>
      </c>
      <c r="F188" s="2" t="s">
        <v>0</v>
      </c>
      <c r="G188" s="3" t="s">
        <v>1</v>
      </c>
      <c r="H188" s="2" t="s">
        <v>2</v>
      </c>
    </row>
    <row r="189" spans="2:8" x14ac:dyDescent="0.25">
      <c r="B189" s="13" t="s">
        <v>3</v>
      </c>
      <c r="C189" s="5">
        <v>45.61</v>
      </c>
      <c r="D189" s="6">
        <f t="shared" ref="D189:D196" si="26">C189*(100-C$197)/100</f>
        <v>38.768499999999996</v>
      </c>
      <c r="F189" s="13" t="s">
        <v>5</v>
      </c>
      <c r="G189" s="5">
        <v>41.210999999999999</v>
      </c>
      <c r="H189" s="34">
        <f t="shared" ref="H189:H198" si="27">G189*(100-G$199)/100</f>
        <v>35.029350000000001</v>
      </c>
    </row>
    <row r="190" spans="2:8" x14ac:dyDescent="0.25">
      <c r="B190" s="13" t="s">
        <v>4</v>
      </c>
      <c r="C190" s="5">
        <v>1.103</v>
      </c>
      <c r="D190" s="6">
        <f t="shared" si="26"/>
        <v>0.93754999999999999</v>
      </c>
      <c r="F190" s="13" t="s">
        <v>7</v>
      </c>
      <c r="G190" s="5">
        <v>1.2E-2</v>
      </c>
      <c r="H190" s="34">
        <f t="shared" si="27"/>
        <v>1.0200000000000001E-2</v>
      </c>
    </row>
    <row r="191" spans="2:8" x14ac:dyDescent="0.25">
      <c r="B191" s="13" t="s">
        <v>5</v>
      </c>
      <c r="C191" s="5">
        <v>38.69</v>
      </c>
      <c r="D191" s="6">
        <f t="shared" si="26"/>
        <v>32.886499999999998</v>
      </c>
      <c r="F191" s="13" t="s">
        <v>4</v>
      </c>
      <c r="G191" s="5">
        <v>0.379</v>
      </c>
      <c r="H191" s="34">
        <f t="shared" si="27"/>
        <v>0.32215000000000005</v>
      </c>
    </row>
    <row r="192" spans="2:8" x14ac:dyDescent="0.25">
      <c r="B192" s="13" t="s">
        <v>6</v>
      </c>
      <c r="C192" s="5">
        <v>0.66259999999999997</v>
      </c>
      <c r="D192" s="6">
        <f t="shared" si="26"/>
        <v>0.56320999999999999</v>
      </c>
      <c r="F192" s="13" t="s">
        <v>10</v>
      </c>
      <c r="G192" s="5">
        <v>10.898999999999999</v>
      </c>
      <c r="H192" s="34">
        <f t="shared" si="27"/>
        <v>9.264149999999999</v>
      </c>
    </row>
    <row r="193" spans="2:8" x14ac:dyDescent="0.25">
      <c r="B193" s="13" t="s">
        <v>8</v>
      </c>
      <c r="C193" s="5">
        <v>0.73170000000000002</v>
      </c>
      <c r="D193" s="6">
        <f t="shared" si="26"/>
        <v>0.62194500000000008</v>
      </c>
      <c r="F193" s="13" t="s">
        <v>9</v>
      </c>
      <c r="G193" s="5">
        <v>0.14699999999999999</v>
      </c>
      <c r="H193" s="34">
        <f t="shared" si="27"/>
        <v>0.12494999999999999</v>
      </c>
    </row>
    <row r="194" spans="2:8" x14ac:dyDescent="0.25">
      <c r="B194" s="13" t="s">
        <v>9</v>
      </c>
      <c r="C194" s="5">
        <v>0.14560000000000001</v>
      </c>
      <c r="D194" s="6">
        <f t="shared" si="26"/>
        <v>0.12376000000000001</v>
      </c>
      <c r="F194" s="13" t="s">
        <v>3</v>
      </c>
      <c r="G194" s="5">
        <v>46.774999999999999</v>
      </c>
      <c r="H194" s="34">
        <f t="shared" si="27"/>
        <v>39.758749999999999</v>
      </c>
    </row>
    <row r="195" spans="2:8" x14ac:dyDescent="0.25">
      <c r="B195" s="13" t="s">
        <v>10</v>
      </c>
      <c r="C195" s="5">
        <v>12.58</v>
      </c>
      <c r="D195" s="6">
        <f t="shared" si="26"/>
        <v>10.693</v>
      </c>
      <c r="F195" s="13" t="s">
        <v>6</v>
      </c>
      <c r="G195" s="5">
        <v>0.61599999999999999</v>
      </c>
      <c r="H195" s="34">
        <f t="shared" si="27"/>
        <v>0.52359999999999995</v>
      </c>
    </row>
    <row r="196" spans="2:8" x14ac:dyDescent="0.25">
      <c r="B196" s="13" t="s">
        <v>11</v>
      </c>
      <c r="C196" s="5">
        <v>0.4839</v>
      </c>
      <c r="D196" s="6">
        <f t="shared" si="26"/>
        <v>0.41131500000000004</v>
      </c>
      <c r="F196" s="13" t="s">
        <v>26</v>
      </c>
      <c r="G196" s="5">
        <v>-4.7E-2</v>
      </c>
      <c r="H196" s="34">
        <f t="shared" si="27"/>
        <v>-3.9949999999999999E-2</v>
      </c>
    </row>
    <row r="197" spans="2:8" x14ac:dyDescent="0.25">
      <c r="B197" s="4" t="s">
        <v>12</v>
      </c>
      <c r="C197" s="5">
        <v>15</v>
      </c>
      <c r="D197" s="6"/>
      <c r="F197" s="13" t="s">
        <v>13</v>
      </c>
      <c r="G197" s="5">
        <v>3.0000000000000001E-3</v>
      </c>
      <c r="H197" s="35">
        <f t="shared" si="27"/>
        <v>2.5500000000000002E-3</v>
      </c>
    </row>
    <row r="198" spans="2:8" x14ac:dyDescent="0.25">
      <c r="F198" s="13" t="s">
        <v>35</v>
      </c>
      <c r="G198" s="5">
        <v>5.0000000000000001E-3</v>
      </c>
      <c r="H198" s="35">
        <f t="shared" si="27"/>
        <v>4.2500000000000003E-3</v>
      </c>
    </row>
    <row r="199" spans="2:8" x14ac:dyDescent="0.25">
      <c r="F199" s="4" t="s">
        <v>12</v>
      </c>
      <c r="G199" s="5">
        <v>15</v>
      </c>
      <c r="H199" s="23"/>
    </row>
    <row r="201" spans="2:8" x14ac:dyDescent="0.25">
      <c r="B201" s="120" t="s">
        <v>107</v>
      </c>
      <c r="C201" s="120"/>
      <c r="D201" s="120"/>
      <c r="F201" s="117" t="s">
        <v>205</v>
      </c>
      <c r="G201" s="118"/>
      <c r="H201" s="119"/>
    </row>
    <row r="202" spans="2:8" x14ac:dyDescent="0.25">
      <c r="B202" s="2" t="s">
        <v>0</v>
      </c>
      <c r="C202" s="3" t="s">
        <v>1</v>
      </c>
      <c r="D202" s="2" t="s">
        <v>2</v>
      </c>
      <c r="F202" s="2" t="s">
        <v>0</v>
      </c>
      <c r="G202" s="3" t="s">
        <v>1</v>
      </c>
      <c r="H202" s="2" t="s">
        <v>2</v>
      </c>
    </row>
    <row r="203" spans="2:8" x14ac:dyDescent="0.25">
      <c r="B203" s="13" t="s">
        <v>3</v>
      </c>
      <c r="C203" s="5">
        <v>45.19</v>
      </c>
      <c r="D203" s="6">
        <f t="shared" ref="D203:D210" si="28">C203*(100-C$211)/100</f>
        <v>39.315300000000001</v>
      </c>
      <c r="F203" s="13" t="s">
        <v>5</v>
      </c>
      <c r="G203" s="5">
        <v>43.332000000000001</v>
      </c>
      <c r="H203" s="10">
        <f t="shared" ref="H203:H212" si="29">G203*(100-G$213)/100</f>
        <v>37.698839999999997</v>
      </c>
    </row>
    <row r="204" spans="2:8" x14ac:dyDescent="0.25">
      <c r="B204" s="13" t="s">
        <v>4</v>
      </c>
      <c r="C204" s="5">
        <v>1.377</v>
      </c>
      <c r="D204" s="6">
        <f t="shared" si="28"/>
        <v>1.1979900000000001</v>
      </c>
      <c r="F204" s="13" t="s">
        <v>7</v>
      </c>
      <c r="G204" s="5">
        <v>5.0000000000000001E-3</v>
      </c>
      <c r="H204" s="10">
        <f t="shared" si="29"/>
        <v>4.3499999999999997E-3</v>
      </c>
    </row>
    <row r="205" spans="2:8" x14ac:dyDescent="0.25">
      <c r="B205" s="13" t="s">
        <v>5</v>
      </c>
      <c r="C205" s="5">
        <v>40.25</v>
      </c>
      <c r="D205" s="6">
        <f t="shared" si="28"/>
        <v>35.017499999999998</v>
      </c>
      <c r="F205" s="13" t="s">
        <v>4</v>
      </c>
      <c r="G205" s="5">
        <v>0.55500000000000005</v>
      </c>
      <c r="H205" s="10">
        <f t="shared" si="29"/>
        <v>0.48285000000000006</v>
      </c>
    </row>
    <row r="206" spans="2:8" x14ac:dyDescent="0.25">
      <c r="B206" s="13" t="s">
        <v>6</v>
      </c>
      <c r="C206" s="5">
        <v>0.97899999999999998</v>
      </c>
      <c r="D206" s="6">
        <f t="shared" si="28"/>
        <v>0.85172999999999999</v>
      </c>
      <c r="F206" s="13" t="s">
        <v>10</v>
      </c>
      <c r="G206" s="5">
        <v>9.5060000000000002</v>
      </c>
      <c r="H206" s="10">
        <f t="shared" si="29"/>
        <v>8.2702200000000001</v>
      </c>
    </row>
    <row r="207" spans="2:8" x14ac:dyDescent="0.25">
      <c r="B207" s="13" t="s">
        <v>8</v>
      </c>
      <c r="C207" s="5">
        <v>0.58789999999999998</v>
      </c>
      <c r="D207" s="6">
        <f t="shared" si="28"/>
        <v>0.51147300000000007</v>
      </c>
      <c r="F207" s="13" t="s">
        <v>9</v>
      </c>
      <c r="G207" s="5">
        <v>0.128</v>
      </c>
      <c r="H207" s="10">
        <f t="shared" si="29"/>
        <v>0.11136000000000001</v>
      </c>
    </row>
    <row r="208" spans="2:8" x14ac:dyDescent="0.25">
      <c r="B208" s="13" t="s">
        <v>9</v>
      </c>
      <c r="C208" s="5">
        <v>0.15310000000000001</v>
      </c>
      <c r="D208" s="6">
        <f t="shared" si="28"/>
        <v>0.13319700000000001</v>
      </c>
      <c r="F208" s="13" t="s">
        <v>3</v>
      </c>
      <c r="G208" s="5">
        <v>45.621000000000002</v>
      </c>
      <c r="H208" s="10">
        <f t="shared" si="29"/>
        <v>39.690269999999998</v>
      </c>
    </row>
    <row r="209" spans="2:8" x14ac:dyDescent="0.25">
      <c r="B209" s="13" t="s">
        <v>10</v>
      </c>
      <c r="C209" s="5">
        <v>10.93</v>
      </c>
      <c r="D209" s="6">
        <f t="shared" si="28"/>
        <v>9.5091000000000001</v>
      </c>
      <c r="F209" s="13" t="s">
        <v>6</v>
      </c>
      <c r="G209" s="5">
        <v>0.86799999999999999</v>
      </c>
      <c r="H209" s="10">
        <f t="shared" si="29"/>
        <v>0.75516000000000005</v>
      </c>
    </row>
    <row r="210" spans="2:8" x14ac:dyDescent="0.25">
      <c r="B210" s="13" t="s">
        <v>11</v>
      </c>
      <c r="C210" s="5">
        <v>0.52969999999999995</v>
      </c>
      <c r="D210" s="6">
        <f t="shared" si="28"/>
        <v>0.46083899999999994</v>
      </c>
      <c r="F210" s="13" t="s">
        <v>26</v>
      </c>
      <c r="G210" s="5">
        <v>-2.3E-2</v>
      </c>
      <c r="H210" s="10">
        <f t="shared" si="29"/>
        <v>-2.001E-2</v>
      </c>
    </row>
    <row r="211" spans="2:8" x14ac:dyDescent="0.25">
      <c r="B211" s="4" t="s">
        <v>12</v>
      </c>
      <c r="C211" s="5">
        <v>13</v>
      </c>
      <c r="D211" s="6"/>
      <c r="F211" s="13" t="s">
        <v>13</v>
      </c>
      <c r="G211" s="5">
        <v>6.0000000000000001E-3</v>
      </c>
      <c r="H211" s="10">
        <f t="shared" si="29"/>
        <v>5.2199999999999998E-3</v>
      </c>
    </row>
    <row r="212" spans="2:8" x14ac:dyDescent="0.25">
      <c r="F212" s="13" t="s">
        <v>35</v>
      </c>
      <c r="G212" s="5">
        <v>4.0000000000000001E-3</v>
      </c>
      <c r="H212" s="10">
        <f t="shared" si="29"/>
        <v>3.4800000000000005E-3</v>
      </c>
    </row>
    <row r="213" spans="2:8" x14ac:dyDescent="0.25">
      <c r="F213" s="4" t="s">
        <v>12</v>
      </c>
      <c r="G213" s="5">
        <v>13</v>
      </c>
      <c r="H213" s="5"/>
    </row>
    <row r="215" spans="2:8" x14ac:dyDescent="0.25">
      <c r="B215" s="120" t="s">
        <v>108</v>
      </c>
      <c r="C215" s="120"/>
      <c r="D215" s="120"/>
      <c r="F215" s="120" t="s">
        <v>307</v>
      </c>
      <c r="G215" s="120"/>
      <c r="H215" s="120"/>
    </row>
    <row r="216" spans="2:8" x14ac:dyDescent="0.25">
      <c r="B216" s="2" t="s">
        <v>0</v>
      </c>
      <c r="C216" s="3" t="s">
        <v>1</v>
      </c>
      <c r="D216" s="2" t="s">
        <v>2</v>
      </c>
      <c r="F216" s="2" t="s">
        <v>0</v>
      </c>
      <c r="G216" s="3" t="s">
        <v>1</v>
      </c>
      <c r="H216" s="2" t="s">
        <v>2</v>
      </c>
    </row>
    <row r="217" spans="2:8" x14ac:dyDescent="0.25">
      <c r="B217" s="13" t="s">
        <v>26</v>
      </c>
      <c r="C217" s="5">
        <v>0.1754</v>
      </c>
      <c r="D217" s="6">
        <f t="shared" ref="D217:D225" si="30">C217*(100-C$226)/100</f>
        <v>0.15084400000000001</v>
      </c>
      <c r="F217" s="13" t="s">
        <v>5</v>
      </c>
      <c r="G217" s="5">
        <v>44.017000000000003</v>
      </c>
      <c r="H217" s="6">
        <f>G217*(100-G$227)/100</f>
        <v>37.854620000000004</v>
      </c>
    </row>
    <row r="218" spans="2:8" x14ac:dyDescent="0.25">
      <c r="B218" s="13" t="s">
        <v>3</v>
      </c>
      <c r="C218" s="5">
        <v>44.03</v>
      </c>
      <c r="D218" s="6">
        <f t="shared" si="30"/>
        <v>37.8658</v>
      </c>
      <c r="F218" s="13" t="s">
        <v>7</v>
      </c>
      <c r="G218" s="5">
        <v>7.0000000000000001E-3</v>
      </c>
      <c r="H218" s="6">
        <f t="shared" ref="H218:H226" si="31">G218*(100-G$227)/100</f>
        <v>6.0200000000000002E-3</v>
      </c>
    </row>
    <row r="219" spans="2:8" x14ac:dyDescent="0.25">
      <c r="B219" s="13" t="s">
        <v>4</v>
      </c>
      <c r="C219" s="5">
        <v>1.494</v>
      </c>
      <c r="D219" s="6">
        <f t="shared" si="30"/>
        <v>1.28484</v>
      </c>
      <c r="F219" s="13" t="s">
        <v>4</v>
      </c>
      <c r="G219" s="5">
        <v>0.622</v>
      </c>
      <c r="H219" s="6">
        <f t="shared" si="31"/>
        <v>0.53491999999999995</v>
      </c>
    </row>
    <row r="220" spans="2:8" x14ac:dyDescent="0.25">
      <c r="B220" s="13" t="s">
        <v>5</v>
      </c>
      <c r="C220" s="5">
        <v>41.24</v>
      </c>
      <c r="D220" s="6">
        <f t="shared" si="30"/>
        <v>35.4664</v>
      </c>
      <c r="F220" s="13" t="s">
        <v>10</v>
      </c>
      <c r="G220" s="5">
        <v>9.2949999999999999</v>
      </c>
      <c r="H220" s="6">
        <f t="shared" si="31"/>
        <v>7.9937000000000005</v>
      </c>
    </row>
    <row r="221" spans="2:8" x14ac:dyDescent="0.25">
      <c r="B221" s="13" t="s">
        <v>6</v>
      </c>
      <c r="C221" s="5">
        <v>0.99399999999999999</v>
      </c>
      <c r="D221" s="6">
        <f t="shared" si="30"/>
        <v>0.85483999999999993</v>
      </c>
      <c r="F221" s="13" t="s">
        <v>9</v>
      </c>
      <c r="G221" s="5">
        <v>0.128</v>
      </c>
      <c r="H221" s="6">
        <f t="shared" si="31"/>
        <v>0.11008000000000001</v>
      </c>
    </row>
    <row r="222" spans="2:8" x14ac:dyDescent="0.25">
      <c r="B222" s="13" t="s">
        <v>8</v>
      </c>
      <c r="C222" s="5">
        <v>0.49540000000000001</v>
      </c>
      <c r="D222" s="6">
        <f t="shared" si="30"/>
        <v>0.42604399999999998</v>
      </c>
      <c r="F222" s="13" t="s">
        <v>3</v>
      </c>
      <c r="G222" s="5">
        <v>45.012999999999998</v>
      </c>
      <c r="H222" s="6">
        <f t="shared" si="31"/>
        <v>38.711179999999999</v>
      </c>
    </row>
    <row r="223" spans="2:8" x14ac:dyDescent="0.25">
      <c r="B223" s="13" t="s">
        <v>9</v>
      </c>
      <c r="C223" s="5">
        <v>0.1148</v>
      </c>
      <c r="D223" s="6">
        <f t="shared" si="30"/>
        <v>9.8727999999999996E-2</v>
      </c>
      <c r="F223" s="13" t="s">
        <v>6</v>
      </c>
      <c r="G223" s="5">
        <v>0.91600000000000004</v>
      </c>
      <c r="H223" s="6">
        <f t="shared" si="31"/>
        <v>0.78776000000000002</v>
      </c>
    </row>
    <row r="224" spans="2:8" x14ac:dyDescent="0.25">
      <c r="B224" s="13" t="s">
        <v>10</v>
      </c>
      <c r="C224" s="5">
        <v>10.95</v>
      </c>
      <c r="D224" s="6">
        <f t="shared" si="30"/>
        <v>9.4169999999999998</v>
      </c>
      <c r="F224" s="13" t="s">
        <v>26</v>
      </c>
      <c r="G224" s="5">
        <v>-4.0000000000000001E-3</v>
      </c>
      <c r="H224" s="10">
        <f t="shared" si="31"/>
        <v>-3.4400000000000003E-3</v>
      </c>
    </row>
    <row r="225" spans="2:8" x14ac:dyDescent="0.25">
      <c r="B225" s="13" t="s">
        <v>11</v>
      </c>
      <c r="C225" s="5">
        <v>0.50060000000000004</v>
      </c>
      <c r="D225" s="6">
        <f t="shared" si="30"/>
        <v>0.43051600000000001</v>
      </c>
      <c r="F225" s="13" t="s">
        <v>13</v>
      </c>
      <c r="G225" s="5">
        <v>4.0000000000000001E-3</v>
      </c>
      <c r="H225" s="10">
        <f t="shared" si="31"/>
        <v>3.4400000000000003E-3</v>
      </c>
    </row>
    <row r="226" spans="2:8" x14ac:dyDescent="0.25">
      <c r="B226" s="4" t="s">
        <v>12</v>
      </c>
      <c r="C226" s="5">
        <v>14</v>
      </c>
      <c r="D226" s="6"/>
      <c r="F226" s="13" t="s">
        <v>35</v>
      </c>
      <c r="G226" s="5">
        <v>2E-3</v>
      </c>
      <c r="H226" s="10">
        <f t="shared" si="31"/>
        <v>1.7200000000000002E-3</v>
      </c>
    </row>
    <row r="227" spans="2:8" x14ac:dyDescent="0.25">
      <c r="B227" s="29"/>
      <c r="C227" s="11"/>
      <c r="D227" s="17"/>
      <c r="F227" s="4" t="s">
        <v>12</v>
      </c>
      <c r="G227" s="5">
        <v>14</v>
      </c>
      <c r="H227" s="6"/>
    </row>
    <row r="228" spans="2:8" x14ac:dyDescent="0.25">
      <c r="H228" s="17"/>
    </row>
    <row r="230" spans="2:8" x14ac:dyDescent="0.25">
      <c r="B230" s="120" t="s">
        <v>109</v>
      </c>
      <c r="C230" s="120"/>
      <c r="D230" s="120"/>
      <c r="F230" s="120" t="s">
        <v>241</v>
      </c>
      <c r="G230" s="120"/>
      <c r="H230" s="120"/>
    </row>
    <row r="231" spans="2:8" x14ac:dyDescent="0.25">
      <c r="B231" s="2" t="s">
        <v>0</v>
      </c>
      <c r="C231" s="3" t="s">
        <v>1</v>
      </c>
      <c r="D231" s="2" t="s">
        <v>2</v>
      </c>
      <c r="F231" s="2" t="s">
        <v>0</v>
      </c>
      <c r="G231" s="3" t="s">
        <v>1</v>
      </c>
      <c r="H231" s="2" t="s">
        <v>2</v>
      </c>
    </row>
    <row r="232" spans="2:8" x14ac:dyDescent="0.25">
      <c r="B232" s="13" t="s">
        <v>26</v>
      </c>
      <c r="C232" s="5">
        <v>0.18129999999999999</v>
      </c>
      <c r="D232" s="6">
        <f t="shared" ref="D232:D240" si="32">C232*(100-C$241)/100</f>
        <v>0.16317000000000001</v>
      </c>
      <c r="F232" s="13" t="s">
        <v>5</v>
      </c>
      <c r="G232" s="5">
        <v>43.930999999999997</v>
      </c>
      <c r="H232" s="8">
        <f>G232*(100-G$242)/100</f>
        <v>39.5379</v>
      </c>
    </row>
    <row r="233" spans="2:8" x14ac:dyDescent="0.25">
      <c r="B233" s="13" t="s">
        <v>3</v>
      </c>
      <c r="C233" s="5">
        <v>44.47</v>
      </c>
      <c r="D233" s="6">
        <f t="shared" si="32"/>
        <v>40.022999999999996</v>
      </c>
      <c r="F233" s="13" t="s">
        <v>7</v>
      </c>
      <c r="G233" s="5">
        <v>6.0000000000000001E-3</v>
      </c>
      <c r="H233" s="8">
        <f t="shared" ref="H233:H241" si="33">G233*(100-G$242)/100</f>
        <v>5.4000000000000003E-3</v>
      </c>
    </row>
    <row r="234" spans="2:8" x14ac:dyDescent="0.25">
      <c r="B234" s="13" t="s">
        <v>4</v>
      </c>
      <c r="C234" s="5">
        <v>1.2709999999999999</v>
      </c>
      <c r="D234" s="6">
        <f t="shared" si="32"/>
        <v>1.1438999999999999</v>
      </c>
      <c r="F234" s="13" t="s">
        <v>4</v>
      </c>
      <c r="G234" s="5">
        <v>0.46200000000000002</v>
      </c>
      <c r="H234" s="8">
        <f t="shared" si="33"/>
        <v>0.41580000000000006</v>
      </c>
    </row>
    <row r="235" spans="2:8" x14ac:dyDescent="0.25">
      <c r="B235" s="13" t="s">
        <v>5</v>
      </c>
      <c r="C235" s="5">
        <v>40.96</v>
      </c>
      <c r="D235" s="6">
        <f t="shared" si="32"/>
        <v>36.864000000000004</v>
      </c>
      <c r="F235" s="13" t="s">
        <v>10</v>
      </c>
      <c r="G235" s="5">
        <v>9.4640000000000004</v>
      </c>
      <c r="H235" s="8">
        <f t="shared" si="33"/>
        <v>8.5175999999999998</v>
      </c>
    </row>
    <row r="236" spans="2:8" x14ac:dyDescent="0.25">
      <c r="B236" s="13" t="s">
        <v>6</v>
      </c>
      <c r="C236" s="5">
        <v>0.94469999999999998</v>
      </c>
      <c r="D236" s="6">
        <f t="shared" si="32"/>
        <v>0.85022999999999993</v>
      </c>
      <c r="F236" s="13" t="s">
        <v>9</v>
      </c>
      <c r="G236" s="5">
        <v>0.13600000000000001</v>
      </c>
      <c r="H236" s="8">
        <f t="shared" si="33"/>
        <v>0.12240000000000001</v>
      </c>
    </row>
    <row r="237" spans="2:8" x14ac:dyDescent="0.25">
      <c r="B237" s="13" t="s">
        <v>8</v>
      </c>
      <c r="C237" s="5">
        <v>0.4556</v>
      </c>
      <c r="D237" s="6">
        <f t="shared" si="32"/>
        <v>0.41003999999999996</v>
      </c>
      <c r="F237" s="13" t="s">
        <v>3</v>
      </c>
      <c r="G237" s="5">
        <v>45.13</v>
      </c>
      <c r="H237" s="8">
        <f t="shared" si="33"/>
        <v>40.617000000000004</v>
      </c>
    </row>
    <row r="238" spans="2:8" x14ac:dyDescent="0.25">
      <c r="B238" s="13" t="s">
        <v>9</v>
      </c>
      <c r="C238" s="5">
        <v>0.1469</v>
      </c>
      <c r="D238" s="6">
        <f t="shared" si="32"/>
        <v>0.13220999999999999</v>
      </c>
      <c r="F238" s="13" t="s">
        <v>6</v>
      </c>
      <c r="G238" s="5">
        <v>0.85899999999999999</v>
      </c>
      <c r="H238" s="8">
        <f t="shared" si="33"/>
        <v>0.77310000000000001</v>
      </c>
    </row>
    <row r="239" spans="2:8" x14ac:dyDescent="0.25">
      <c r="B239" s="13" t="s">
        <v>10</v>
      </c>
      <c r="C239" s="5">
        <v>11.07</v>
      </c>
      <c r="D239" s="6">
        <f t="shared" si="32"/>
        <v>9.963000000000001</v>
      </c>
      <c r="F239" s="13" t="s">
        <v>26</v>
      </c>
      <c r="G239" s="5">
        <v>4.0000000000000001E-3</v>
      </c>
      <c r="H239" s="8">
        <f t="shared" si="33"/>
        <v>3.5999999999999999E-3</v>
      </c>
    </row>
    <row r="240" spans="2:8" x14ac:dyDescent="0.25">
      <c r="B240" s="13" t="s">
        <v>11</v>
      </c>
      <c r="C240" s="5">
        <v>0.49430000000000002</v>
      </c>
      <c r="D240" s="6">
        <f t="shared" si="32"/>
        <v>0.44487000000000004</v>
      </c>
      <c r="F240" s="13" t="s">
        <v>13</v>
      </c>
      <c r="G240" s="5">
        <v>4.0000000000000001E-3</v>
      </c>
      <c r="H240" s="8">
        <f t="shared" si="33"/>
        <v>3.5999999999999999E-3</v>
      </c>
    </row>
    <row r="241" spans="2:8" x14ac:dyDescent="0.25">
      <c r="B241" s="4" t="s">
        <v>12</v>
      </c>
      <c r="C241" s="5">
        <v>10</v>
      </c>
      <c r="D241" s="6"/>
      <c r="F241" s="13" t="s">
        <v>35</v>
      </c>
      <c r="G241" s="5">
        <v>4.0000000000000001E-3</v>
      </c>
      <c r="H241" s="8">
        <f t="shared" si="33"/>
        <v>3.5999999999999999E-3</v>
      </c>
    </row>
    <row r="242" spans="2:8" x14ac:dyDescent="0.25">
      <c r="F242" s="4" t="s">
        <v>12</v>
      </c>
      <c r="G242" s="5">
        <v>10</v>
      </c>
      <c r="H242" s="6"/>
    </row>
    <row r="244" spans="2:8" x14ac:dyDescent="0.25">
      <c r="B244" s="120" t="s">
        <v>110</v>
      </c>
      <c r="C244" s="120"/>
      <c r="D244" s="120"/>
      <c r="F244" s="120" t="s">
        <v>308</v>
      </c>
      <c r="G244" s="120"/>
      <c r="H244" s="120"/>
    </row>
    <row r="245" spans="2:8" x14ac:dyDescent="0.25">
      <c r="B245" s="2" t="s">
        <v>0</v>
      </c>
      <c r="C245" s="3" t="s">
        <v>1</v>
      </c>
      <c r="D245" s="2" t="s">
        <v>2</v>
      </c>
      <c r="F245" s="2" t="s">
        <v>0</v>
      </c>
      <c r="G245" s="3" t="s">
        <v>1</v>
      </c>
      <c r="H245" s="2" t="s">
        <v>2</v>
      </c>
    </row>
    <row r="246" spans="2:8" x14ac:dyDescent="0.25">
      <c r="B246" s="13" t="s">
        <v>3</v>
      </c>
      <c r="C246" s="5">
        <v>44.72</v>
      </c>
      <c r="D246" s="6">
        <f t="shared" ref="D246:D253" si="34">C246*(100-C$254)/100</f>
        <v>39.800800000000002</v>
      </c>
      <c r="F246" s="13" t="s">
        <v>5</v>
      </c>
      <c r="G246" s="5">
        <v>43.755000000000003</v>
      </c>
      <c r="H246" s="6">
        <f>G246*(100-G$256)/100</f>
        <v>38.941949999999999</v>
      </c>
    </row>
    <row r="247" spans="2:8" x14ac:dyDescent="0.25">
      <c r="B247" s="13" t="s">
        <v>4</v>
      </c>
      <c r="C247" s="5">
        <v>1.272</v>
      </c>
      <c r="D247" s="6">
        <f t="shared" si="34"/>
        <v>1.13208</v>
      </c>
      <c r="F247" s="13" t="s">
        <v>7</v>
      </c>
      <c r="G247" s="5">
        <v>5.0000000000000001E-3</v>
      </c>
      <c r="H247" s="6">
        <f t="shared" ref="H247:H255" si="35">G247*(100-G$256)/100</f>
        <v>4.45E-3</v>
      </c>
    </row>
    <row r="248" spans="2:8" x14ac:dyDescent="0.25">
      <c r="B248" s="13" t="s">
        <v>5</v>
      </c>
      <c r="C248" s="5">
        <v>41.18</v>
      </c>
      <c r="D248" s="6">
        <f t="shared" si="34"/>
        <v>36.650199999999998</v>
      </c>
      <c r="F248" s="13" t="s">
        <v>4</v>
      </c>
      <c r="G248" s="5">
        <v>0.51100000000000001</v>
      </c>
      <c r="H248" s="6">
        <f t="shared" si="35"/>
        <v>0.45478999999999997</v>
      </c>
    </row>
    <row r="249" spans="2:8" x14ac:dyDescent="0.25">
      <c r="B249" s="13" t="s">
        <v>6</v>
      </c>
      <c r="C249" s="5">
        <v>0.88880000000000003</v>
      </c>
      <c r="D249" s="6">
        <f t="shared" si="34"/>
        <v>0.79103199999999996</v>
      </c>
      <c r="F249" s="13" t="s">
        <v>10</v>
      </c>
      <c r="G249" s="5">
        <v>9.484</v>
      </c>
      <c r="H249" s="6">
        <f t="shared" si="35"/>
        <v>8.4407600000000009</v>
      </c>
    </row>
    <row r="250" spans="2:8" x14ac:dyDescent="0.25">
      <c r="B250" s="13" t="s">
        <v>8</v>
      </c>
      <c r="C250" s="5">
        <v>0.55030000000000001</v>
      </c>
      <c r="D250" s="6">
        <f t="shared" si="34"/>
        <v>0.48976700000000001</v>
      </c>
      <c r="F250" s="13" t="s">
        <v>9</v>
      </c>
      <c r="G250" s="5">
        <v>0.13200000000000001</v>
      </c>
      <c r="H250" s="6">
        <f t="shared" si="35"/>
        <v>0.11748000000000001</v>
      </c>
    </row>
    <row r="251" spans="2:8" x14ac:dyDescent="0.25">
      <c r="B251" s="13" t="s">
        <v>9</v>
      </c>
      <c r="C251" s="5">
        <v>0.1201</v>
      </c>
      <c r="D251" s="6">
        <f t="shared" si="34"/>
        <v>0.106889</v>
      </c>
      <c r="F251" s="13" t="s">
        <v>3</v>
      </c>
      <c r="G251" s="5">
        <v>45.347999999999999</v>
      </c>
      <c r="H251" s="6">
        <f t="shared" si="35"/>
        <v>40.359719999999996</v>
      </c>
    </row>
    <row r="252" spans="2:8" x14ac:dyDescent="0.25">
      <c r="B252" s="13" t="s">
        <v>10</v>
      </c>
      <c r="C252" s="5">
        <v>10.79</v>
      </c>
      <c r="D252" s="6">
        <f t="shared" si="34"/>
        <v>9.6030999999999995</v>
      </c>
      <c r="F252" s="13" t="s">
        <v>6</v>
      </c>
      <c r="G252" s="5">
        <v>0.82299999999999995</v>
      </c>
      <c r="H252" s="6">
        <f t="shared" si="35"/>
        <v>0.73246999999999995</v>
      </c>
    </row>
    <row r="253" spans="2:8" x14ac:dyDescent="0.25">
      <c r="B253" s="13" t="s">
        <v>11</v>
      </c>
      <c r="C253" s="5">
        <v>0.47520000000000001</v>
      </c>
      <c r="D253" s="6">
        <f t="shared" si="34"/>
        <v>0.42292799999999997</v>
      </c>
      <c r="F253" s="13" t="s">
        <v>26</v>
      </c>
      <c r="G253" s="5">
        <v>-6.2E-2</v>
      </c>
      <c r="H253" s="6">
        <f t="shared" si="35"/>
        <v>-5.518E-2</v>
      </c>
    </row>
    <row r="254" spans="2:8" x14ac:dyDescent="0.25">
      <c r="B254" s="4" t="s">
        <v>12</v>
      </c>
      <c r="C254" s="5">
        <v>11</v>
      </c>
      <c r="D254" s="6"/>
      <c r="F254" s="13" t="s">
        <v>13</v>
      </c>
      <c r="G254" s="5">
        <v>4.0000000000000001E-3</v>
      </c>
      <c r="H254" s="10">
        <f t="shared" si="35"/>
        <v>3.5599999999999998E-3</v>
      </c>
    </row>
    <row r="255" spans="2:8" x14ac:dyDescent="0.25">
      <c r="B255" s="29"/>
      <c r="C255" s="11"/>
      <c r="D255" s="17"/>
      <c r="F255" s="13" t="s">
        <v>35</v>
      </c>
      <c r="G255" s="5">
        <v>2E-3</v>
      </c>
      <c r="H255" s="10">
        <f t="shared" si="35"/>
        <v>1.7799999999999999E-3</v>
      </c>
    </row>
    <row r="256" spans="2:8" x14ac:dyDescent="0.25">
      <c r="F256" s="4" t="s">
        <v>12</v>
      </c>
      <c r="G256" s="5">
        <v>11</v>
      </c>
      <c r="H256" s="6"/>
    </row>
    <row r="258" spans="2:8" x14ac:dyDescent="0.25">
      <c r="B258" s="120" t="s">
        <v>111</v>
      </c>
      <c r="C258" s="120"/>
      <c r="D258" s="120"/>
      <c r="F258" s="120" t="s">
        <v>309</v>
      </c>
      <c r="G258" s="120"/>
      <c r="H258" s="120"/>
    </row>
    <row r="259" spans="2:8" x14ac:dyDescent="0.25">
      <c r="B259" s="2" t="s">
        <v>0</v>
      </c>
      <c r="C259" s="3" t="s">
        <v>1</v>
      </c>
      <c r="D259" s="2" t="s">
        <v>2</v>
      </c>
      <c r="F259" s="2" t="s">
        <v>0</v>
      </c>
      <c r="G259" s="3" t="s">
        <v>1</v>
      </c>
      <c r="H259" s="2" t="s">
        <v>2</v>
      </c>
    </row>
    <row r="260" spans="2:8" x14ac:dyDescent="0.25">
      <c r="B260" s="13" t="s">
        <v>3</v>
      </c>
      <c r="C260" s="5">
        <v>43.94</v>
      </c>
      <c r="D260" s="6">
        <f t="shared" ref="D260:D267" si="36">C260*(100-C$268)/100</f>
        <v>37.788399999999996</v>
      </c>
      <c r="F260" s="13" t="s">
        <v>5</v>
      </c>
      <c r="G260" s="5">
        <v>42.945999999999998</v>
      </c>
      <c r="H260" s="34">
        <f>G260*(100-G$270)/100</f>
        <v>36.93356</v>
      </c>
    </row>
    <row r="261" spans="2:8" x14ac:dyDescent="0.25">
      <c r="B261" s="13" t="s">
        <v>4</v>
      </c>
      <c r="C261" s="5">
        <v>1.92</v>
      </c>
      <c r="D261" s="6">
        <f t="shared" si="36"/>
        <v>1.6512</v>
      </c>
      <c r="F261" s="13" t="s">
        <v>7</v>
      </c>
      <c r="G261" s="5">
        <v>2.3E-2</v>
      </c>
      <c r="H261" s="34">
        <f t="shared" ref="H261:H269" si="37">G261*(100-G$270)/100</f>
        <v>1.9779999999999999E-2</v>
      </c>
    </row>
    <row r="262" spans="2:8" x14ac:dyDescent="0.25">
      <c r="B262" s="13" t="s">
        <v>5</v>
      </c>
      <c r="C262" s="5">
        <v>40.25</v>
      </c>
      <c r="D262" s="6">
        <f t="shared" si="36"/>
        <v>34.615000000000002</v>
      </c>
      <c r="F262" s="13" t="s">
        <v>4</v>
      </c>
      <c r="G262" s="5">
        <v>1.075</v>
      </c>
      <c r="H262" s="34">
        <f t="shared" si="37"/>
        <v>0.92449999999999999</v>
      </c>
    </row>
    <row r="263" spans="2:8" x14ac:dyDescent="0.25">
      <c r="B263" s="13" t="s">
        <v>6</v>
      </c>
      <c r="C263" s="5">
        <v>1.903</v>
      </c>
      <c r="D263" s="6">
        <f t="shared" si="36"/>
        <v>1.6365800000000001</v>
      </c>
      <c r="F263" s="13" t="s">
        <v>10</v>
      </c>
      <c r="G263" s="5">
        <v>9.4770000000000003</v>
      </c>
      <c r="H263" s="34">
        <f t="shared" si="37"/>
        <v>8.1502200000000009</v>
      </c>
    </row>
    <row r="264" spans="2:8" x14ac:dyDescent="0.25">
      <c r="B264" s="13" t="s">
        <v>8</v>
      </c>
      <c r="C264" s="5">
        <v>0.49790000000000001</v>
      </c>
      <c r="D264" s="6">
        <f t="shared" si="36"/>
        <v>0.42819400000000002</v>
      </c>
      <c r="F264" s="13" t="s">
        <v>9</v>
      </c>
      <c r="G264" s="5">
        <v>0.13100000000000001</v>
      </c>
      <c r="H264" s="34">
        <f t="shared" si="37"/>
        <v>0.11266</v>
      </c>
    </row>
    <row r="265" spans="2:8" x14ac:dyDescent="0.25">
      <c r="B265" s="13" t="s">
        <v>9</v>
      </c>
      <c r="C265" s="5">
        <v>0.15</v>
      </c>
      <c r="D265" s="6">
        <f t="shared" si="36"/>
        <v>0.129</v>
      </c>
      <c r="F265" s="13" t="s">
        <v>3</v>
      </c>
      <c r="G265" s="5">
        <v>44.53</v>
      </c>
      <c r="H265" s="34">
        <f t="shared" si="37"/>
        <v>38.2958</v>
      </c>
    </row>
    <row r="266" spans="2:8" x14ac:dyDescent="0.25">
      <c r="B266" s="13" t="s">
        <v>10</v>
      </c>
      <c r="C266" s="5">
        <v>10.84</v>
      </c>
      <c r="D266" s="6">
        <f t="shared" si="36"/>
        <v>9.3224</v>
      </c>
      <c r="F266" s="13" t="s">
        <v>6</v>
      </c>
      <c r="G266" s="5">
        <v>1.849</v>
      </c>
      <c r="H266" s="34">
        <f t="shared" si="37"/>
        <v>1.5901400000000001</v>
      </c>
    </row>
    <row r="267" spans="2:8" x14ac:dyDescent="0.25">
      <c r="B267" s="13" t="s">
        <v>11</v>
      </c>
      <c r="C267" s="5">
        <v>0.49370000000000003</v>
      </c>
      <c r="D267" s="6">
        <f t="shared" si="36"/>
        <v>0.42458200000000007</v>
      </c>
      <c r="F267" s="13" t="s">
        <v>26</v>
      </c>
      <c r="G267" s="5">
        <v>-4.1000000000000002E-2</v>
      </c>
      <c r="H267" s="34">
        <f t="shared" si="37"/>
        <v>-3.526E-2</v>
      </c>
    </row>
    <row r="268" spans="2:8" x14ac:dyDescent="0.25">
      <c r="B268" s="4" t="s">
        <v>12</v>
      </c>
      <c r="C268" s="5">
        <v>14</v>
      </c>
      <c r="D268" s="6"/>
      <c r="F268" s="13" t="s">
        <v>13</v>
      </c>
      <c r="G268" s="5">
        <v>6.0000000000000001E-3</v>
      </c>
      <c r="H268" s="34">
        <f t="shared" si="37"/>
        <v>5.1600000000000005E-3</v>
      </c>
    </row>
    <row r="269" spans="2:8" x14ac:dyDescent="0.25">
      <c r="F269" s="13" t="s">
        <v>35</v>
      </c>
      <c r="G269" s="5">
        <v>3.0000000000000001E-3</v>
      </c>
      <c r="H269" s="34">
        <f t="shared" si="37"/>
        <v>2.5800000000000003E-3</v>
      </c>
    </row>
    <row r="270" spans="2:8" x14ac:dyDescent="0.25">
      <c r="F270" s="4" t="s">
        <v>12</v>
      </c>
      <c r="G270" s="5">
        <v>14</v>
      </c>
      <c r="H270" s="6"/>
    </row>
    <row r="272" spans="2:8" x14ac:dyDescent="0.25">
      <c r="B272" s="120" t="s">
        <v>112</v>
      </c>
      <c r="C272" s="120"/>
      <c r="D272" s="120"/>
      <c r="F272" s="120" t="s">
        <v>216</v>
      </c>
      <c r="G272" s="120"/>
      <c r="H272" s="120"/>
    </row>
    <row r="273" spans="2:8" x14ac:dyDescent="0.25">
      <c r="B273" s="2" t="s">
        <v>0</v>
      </c>
      <c r="C273" s="3" t="s">
        <v>1</v>
      </c>
      <c r="D273" s="2" t="s">
        <v>2</v>
      </c>
      <c r="F273" s="2" t="s">
        <v>0</v>
      </c>
      <c r="G273" s="3" t="s">
        <v>1</v>
      </c>
      <c r="H273" s="2" t="s">
        <v>2</v>
      </c>
    </row>
    <row r="274" spans="2:8" x14ac:dyDescent="0.25">
      <c r="B274" s="13" t="s">
        <v>3</v>
      </c>
      <c r="C274" s="5">
        <v>44.62</v>
      </c>
      <c r="D274" s="6">
        <f t="shared" ref="D274:D281" si="38">C274*(100-C$282)/100</f>
        <v>38.373199999999997</v>
      </c>
      <c r="F274" s="13" t="s">
        <v>5</v>
      </c>
      <c r="G274" s="5">
        <v>43.317999999999998</v>
      </c>
      <c r="H274" s="34">
        <f>G274*(100-G$284)/100</f>
        <v>37.253479999999996</v>
      </c>
    </row>
    <row r="275" spans="2:8" x14ac:dyDescent="0.25">
      <c r="B275" s="13" t="s">
        <v>4</v>
      </c>
      <c r="C275" s="5">
        <v>1.516</v>
      </c>
      <c r="D275" s="6">
        <f t="shared" si="38"/>
        <v>1.30376</v>
      </c>
      <c r="F275" s="13" t="s">
        <v>7</v>
      </c>
      <c r="G275" s="5">
        <v>3.0000000000000001E-3</v>
      </c>
      <c r="H275" s="34">
        <f t="shared" ref="H275:H283" si="39">G275*(100-G$284)/100</f>
        <v>2.5800000000000003E-3</v>
      </c>
    </row>
    <row r="276" spans="2:8" x14ac:dyDescent="0.25">
      <c r="B276" s="13" t="s">
        <v>5</v>
      </c>
      <c r="C276" s="5">
        <v>40.58</v>
      </c>
      <c r="D276" s="6">
        <f t="shared" si="38"/>
        <v>34.898799999999994</v>
      </c>
      <c r="F276" s="13" t="s">
        <v>4</v>
      </c>
      <c r="G276" s="5">
        <v>0.61599999999999999</v>
      </c>
      <c r="H276" s="34">
        <f t="shared" si="39"/>
        <v>0.52976000000000001</v>
      </c>
    </row>
    <row r="277" spans="2:8" x14ac:dyDescent="0.25">
      <c r="B277" s="13" t="s">
        <v>6</v>
      </c>
      <c r="C277" s="5">
        <v>0.97499999999999998</v>
      </c>
      <c r="D277" s="6">
        <f t="shared" si="38"/>
        <v>0.83849999999999991</v>
      </c>
      <c r="F277" s="13" t="s">
        <v>10</v>
      </c>
      <c r="G277" s="5">
        <v>9.6180000000000003</v>
      </c>
      <c r="H277" s="34">
        <f t="shared" si="39"/>
        <v>8.2714800000000004</v>
      </c>
    </row>
    <row r="278" spans="2:8" x14ac:dyDescent="0.25">
      <c r="B278" s="13" t="s">
        <v>8</v>
      </c>
      <c r="C278" s="5">
        <v>0.72770000000000001</v>
      </c>
      <c r="D278" s="6">
        <f t="shared" si="38"/>
        <v>0.62582199999999999</v>
      </c>
      <c r="F278" s="13" t="s">
        <v>9</v>
      </c>
      <c r="G278" s="5">
        <v>0.13600000000000001</v>
      </c>
      <c r="H278" s="34">
        <f t="shared" si="39"/>
        <v>0.11696000000000001</v>
      </c>
    </row>
    <row r="279" spans="2:8" x14ac:dyDescent="0.25">
      <c r="B279" s="13" t="s">
        <v>9</v>
      </c>
      <c r="C279" s="5">
        <v>0.1328</v>
      </c>
      <c r="D279" s="6">
        <f t="shared" si="38"/>
        <v>0.114208</v>
      </c>
      <c r="F279" s="13" t="s">
        <v>3</v>
      </c>
      <c r="G279" s="5">
        <v>45.505000000000003</v>
      </c>
      <c r="H279" s="34">
        <f t="shared" si="39"/>
        <v>39.134300000000003</v>
      </c>
    </row>
    <row r="280" spans="2:8" x14ac:dyDescent="0.25">
      <c r="B280" s="13" t="s">
        <v>10</v>
      </c>
      <c r="C280" s="5">
        <v>10.91</v>
      </c>
      <c r="D280" s="6">
        <f t="shared" si="38"/>
        <v>9.3826000000000001</v>
      </c>
      <c r="F280" s="13" t="s">
        <v>6</v>
      </c>
      <c r="G280" s="5">
        <v>0.88</v>
      </c>
      <c r="H280" s="34">
        <f t="shared" si="39"/>
        <v>0.75680000000000003</v>
      </c>
    </row>
    <row r="281" spans="2:8" x14ac:dyDescent="0.25">
      <c r="B281" s="13" t="s">
        <v>11</v>
      </c>
      <c r="C281" s="5">
        <v>0.5373</v>
      </c>
      <c r="D281" s="6">
        <f t="shared" si="38"/>
        <v>0.46207799999999999</v>
      </c>
      <c r="F281" s="13" t="s">
        <v>26</v>
      </c>
      <c r="G281" s="5">
        <v>-8.4000000000000005E-2</v>
      </c>
      <c r="H281" s="34">
        <f t="shared" si="39"/>
        <v>-7.2239999999999999E-2</v>
      </c>
    </row>
    <row r="282" spans="2:8" x14ac:dyDescent="0.25">
      <c r="B282" s="4" t="s">
        <v>12</v>
      </c>
      <c r="C282" s="5">
        <v>14</v>
      </c>
      <c r="D282" s="6"/>
      <c r="F282" s="13" t="s">
        <v>13</v>
      </c>
      <c r="G282" s="5">
        <v>4.0000000000000001E-3</v>
      </c>
      <c r="H282" s="35">
        <f t="shared" si="39"/>
        <v>3.4400000000000003E-3</v>
      </c>
    </row>
    <row r="283" spans="2:8" x14ac:dyDescent="0.25">
      <c r="B283" s="29"/>
      <c r="C283" s="11"/>
      <c r="D283" s="17"/>
      <c r="F283" s="13" t="s">
        <v>35</v>
      </c>
      <c r="G283" s="5">
        <v>3.0000000000000001E-3</v>
      </c>
      <c r="H283" s="35">
        <f t="shared" si="39"/>
        <v>2.5800000000000003E-3</v>
      </c>
    </row>
    <row r="284" spans="2:8" x14ac:dyDescent="0.25">
      <c r="F284" s="4" t="s">
        <v>12</v>
      </c>
      <c r="G284" s="5">
        <v>14</v>
      </c>
      <c r="H284" s="34"/>
    </row>
    <row r="286" spans="2:8" x14ac:dyDescent="0.25">
      <c r="B286" s="120" t="s">
        <v>113</v>
      </c>
      <c r="C286" s="120"/>
      <c r="D286" s="120"/>
      <c r="F286" s="120" t="s">
        <v>242</v>
      </c>
      <c r="G286" s="120"/>
      <c r="H286" s="120"/>
    </row>
    <row r="287" spans="2:8" x14ac:dyDescent="0.25">
      <c r="B287" s="2" t="s">
        <v>0</v>
      </c>
      <c r="C287" s="3" t="s">
        <v>1</v>
      </c>
      <c r="D287" s="2" t="s">
        <v>2</v>
      </c>
      <c r="F287" s="2" t="s">
        <v>0</v>
      </c>
      <c r="G287" s="3" t="s">
        <v>1</v>
      </c>
      <c r="H287" s="2" t="s">
        <v>2</v>
      </c>
    </row>
    <row r="288" spans="2:8" x14ac:dyDescent="0.25">
      <c r="B288" s="13" t="s">
        <v>3</v>
      </c>
      <c r="C288" s="5">
        <v>44.5</v>
      </c>
      <c r="D288" s="6">
        <f t="shared" ref="D288:D295" si="40">C288*(100-C$296)/100</f>
        <v>39.604999999999997</v>
      </c>
      <c r="F288" s="13" t="s">
        <v>5</v>
      </c>
      <c r="G288" s="5">
        <v>43.634</v>
      </c>
      <c r="H288" s="38">
        <f>G288*(100-G$298)/100</f>
        <v>38.83426</v>
      </c>
    </row>
    <row r="289" spans="2:8" x14ac:dyDescent="0.25">
      <c r="B289" s="13" t="s">
        <v>4</v>
      </c>
      <c r="C289" s="5">
        <v>1.24</v>
      </c>
      <c r="D289" s="6">
        <f t="shared" si="40"/>
        <v>1.1035999999999999</v>
      </c>
      <c r="F289" s="13" t="s">
        <v>7</v>
      </c>
      <c r="G289" s="5">
        <v>4.0000000000000001E-3</v>
      </c>
      <c r="H289" s="38">
        <f t="shared" ref="H289:H297" si="41">G289*(100-G$298)/100</f>
        <v>3.5599999999999998E-3</v>
      </c>
    </row>
    <row r="290" spans="2:8" x14ac:dyDescent="0.25">
      <c r="B290" s="13" t="s">
        <v>5</v>
      </c>
      <c r="C290" s="5">
        <v>40.96</v>
      </c>
      <c r="D290" s="6">
        <f t="shared" si="40"/>
        <v>36.4544</v>
      </c>
      <c r="F290" s="13" t="s">
        <v>4</v>
      </c>
      <c r="G290" s="5">
        <v>0.45900000000000002</v>
      </c>
      <c r="H290" s="38">
        <f t="shared" si="41"/>
        <v>0.40850999999999998</v>
      </c>
    </row>
    <row r="291" spans="2:8" x14ac:dyDescent="0.25">
      <c r="B291" s="13" t="s">
        <v>6</v>
      </c>
      <c r="C291" s="5">
        <v>0.76400000000000001</v>
      </c>
      <c r="D291" s="6">
        <f t="shared" si="40"/>
        <v>0.6799599999999999</v>
      </c>
      <c r="F291" s="13" t="s">
        <v>10</v>
      </c>
      <c r="G291" s="5">
        <v>9.6869999999999994</v>
      </c>
      <c r="H291" s="38">
        <f t="shared" si="41"/>
        <v>8.6214299999999984</v>
      </c>
    </row>
    <row r="292" spans="2:8" x14ac:dyDescent="0.25">
      <c r="B292" s="13" t="s">
        <v>8</v>
      </c>
      <c r="C292" s="5">
        <v>0.56179999999999997</v>
      </c>
      <c r="D292" s="6">
        <f t="shared" si="40"/>
        <v>0.50000199999999995</v>
      </c>
      <c r="F292" s="13" t="s">
        <v>9</v>
      </c>
      <c r="G292" s="5">
        <v>0.13800000000000001</v>
      </c>
      <c r="H292" s="38">
        <f t="shared" si="41"/>
        <v>0.12282000000000001</v>
      </c>
    </row>
    <row r="293" spans="2:8" x14ac:dyDescent="0.25">
      <c r="B293" s="13" t="s">
        <v>9</v>
      </c>
      <c r="C293" s="5">
        <v>0.1711</v>
      </c>
      <c r="D293" s="6">
        <f t="shared" si="40"/>
        <v>0.152279</v>
      </c>
      <c r="F293" s="13" t="s">
        <v>3</v>
      </c>
      <c r="G293" s="5">
        <v>45.404000000000003</v>
      </c>
      <c r="H293" s="38">
        <f t="shared" si="41"/>
        <v>40.409559999999999</v>
      </c>
    </row>
    <row r="294" spans="2:8" x14ac:dyDescent="0.25">
      <c r="B294" s="13" t="s">
        <v>10</v>
      </c>
      <c r="C294" s="5">
        <v>11.29</v>
      </c>
      <c r="D294" s="6">
        <f t="shared" si="40"/>
        <v>10.0481</v>
      </c>
      <c r="F294" s="13" t="s">
        <v>6</v>
      </c>
      <c r="G294" s="5">
        <v>0.73799999999999999</v>
      </c>
      <c r="H294" s="38">
        <f t="shared" si="41"/>
        <v>0.65682000000000007</v>
      </c>
    </row>
    <row r="295" spans="2:8" x14ac:dyDescent="0.25">
      <c r="B295" s="13" t="s">
        <v>11</v>
      </c>
      <c r="C295" s="5">
        <v>0.51349999999999996</v>
      </c>
      <c r="D295" s="6">
        <f t="shared" si="40"/>
        <v>0.45701499999999995</v>
      </c>
      <c r="F295" s="13" t="s">
        <v>26</v>
      </c>
      <c r="G295" s="5">
        <v>-7.1999999999999995E-2</v>
      </c>
      <c r="H295" s="38">
        <f t="shared" si="41"/>
        <v>-6.4079999999999998E-2</v>
      </c>
    </row>
    <row r="296" spans="2:8" x14ac:dyDescent="0.25">
      <c r="B296" s="4" t="s">
        <v>12</v>
      </c>
      <c r="C296" s="5">
        <v>11</v>
      </c>
      <c r="D296" s="6"/>
      <c r="F296" s="13" t="s">
        <v>13</v>
      </c>
      <c r="G296" s="5">
        <v>5.0000000000000001E-3</v>
      </c>
      <c r="H296" s="38">
        <f t="shared" si="41"/>
        <v>4.45E-3</v>
      </c>
    </row>
    <row r="297" spans="2:8" x14ac:dyDescent="0.25">
      <c r="F297" s="13" t="s">
        <v>35</v>
      </c>
      <c r="G297" s="5">
        <v>4.0000000000000001E-3</v>
      </c>
      <c r="H297" s="38">
        <f t="shared" si="41"/>
        <v>3.5599999999999998E-3</v>
      </c>
    </row>
    <row r="298" spans="2:8" x14ac:dyDescent="0.25">
      <c r="F298" s="4" t="s">
        <v>12</v>
      </c>
      <c r="G298" s="5">
        <v>11</v>
      </c>
      <c r="H298" s="6"/>
    </row>
    <row r="299" spans="2:8" x14ac:dyDescent="0.25">
      <c r="F299" s="4"/>
      <c r="G299" s="5"/>
      <c r="H299" s="6"/>
    </row>
    <row r="300" spans="2:8" x14ac:dyDescent="0.25">
      <c r="B300" s="120" t="s">
        <v>114</v>
      </c>
      <c r="C300" s="120"/>
      <c r="D300" s="120"/>
      <c r="F300" s="120" t="s">
        <v>244</v>
      </c>
      <c r="G300" s="120"/>
      <c r="H300" s="120"/>
    </row>
    <row r="301" spans="2:8" x14ac:dyDescent="0.25">
      <c r="B301" s="2" t="s">
        <v>0</v>
      </c>
      <c r="C301" s="3" t="s">
        <v>1</v>
      </c>
      <c r="D301" s="2" t="s">
        <v>2</v>
      </c>
      <c r="F301" s="2" t="s">
        <v>0</v>
      </c>
      <c r="G301" s="3" t="s">
        <v>1</v>
      </c>
      <c r="H301" s="2" t="s">
        <v>2</v>
      </c>
    </row>
    <row r="302" spans="2:8" x14ac:dyDescent="0.25">
      <c r="B302" s="13" t="s">
        <v>3</v>
      </c>
      <c r="C302" s="5">
        <v>42.97</v>
      </c>
      <c r="D302" s="6">
        <f t="shared" ref="D302:D309" si="42">C302*(100-C$310)/100</f>
        <v>37.813599999999994</v>
      </c>
      <c r="F302" s="13" t="s">
        <v>5</v>
      </c>
      <c r="G302" s="5">
        <v>44.124000000000002</v>
      </c>
      <c r="H302" s="38">
        <f>G302*(100-G$312)/100</f>
        <v>38.829120000000003</v>
      </c>
    </row>
    <row r="303" spans="2:8" x14ac:dyDescent="0.25">
      <c r="B303" s="13" t="s">
        <v>4</v>
      </c>
      <c r="C303" s="5">
        <v>1.3660000000000001</v>
      </c>
      <c r="D303" s="6">
        <f t="shared" si="42"/>
        <v>1.20208</v>
      </c>
      <c r="F303" s="13" t="s">
        <v>7</v>
      </c>
      <c r="G303" s="5">
        <v>6.0000000000000001E-3</v>
      </c>
      <c r="H303" s="38">
        <f t="shared" ref="H303:H311" si="43">G303*(100-G$312)/100</f>
        <v>5.28E-3</v>
      </c>
    </row>
    <row r="304" spans="2:8" x14ac:dyDescent="0.25">
      <c r="B304" s="13" t="s">
        <v>5</v>
      </c>
      <c r="C304" s="5">
        <v>41.27</v>
      </c>
      <c r="D304" s="6">
        <f t="shared" si="42"/>
        <v>36.317599999999999</v>
      </c>
      <c r="F304" s="13" t="s">
        <v>4</v>
      </c>
      <c r="G304" s="5">
        <v>0.52500000000000002</v>
      </c>
      <c r="H304" s="38">
        <f t="shared" si="43"/>
        <v>0.46200000000000002</v>
      </c>
    </row>
    <row r="305" spans="2:8" x14ac:dyDescent="0.25">
      <c r="B305" s="13" t="s">
        <v>6</v>
      </c>
      <c r="C305" s="5">
        <v>1.0449999999999999</v>
      </c>
      <c r="D305" s="6">
        <f t="shared" si="42"/>
        <v>0.91959999999999997</v>
      </c>
      <c r="F305" s="13" t="s">
        <v>10</v>
      </c>
      <c r="G305" s="5">
        <v>10.621</v>
      </c>
      <c r="H305" s="38">
        <f t="shared" si="43"/>
        <v>9.3464799999999997</v>
      </c>
    </row>
    <row r="306" spans="2:8" x14ac:dyDescent="0.25">
      <c r="B306" s="13" t="s">
        <v>8</v>
      </c>
      <c r="C306" s="5">
        <v>0.50370000000000004</v>
      </c>
      <c r="D306" s="6">
        <f t="shared" si="42"/>
        <v>0.44325600000000004</v>
      </c>
      <c r="F306" s="13" t="s">
        <v>9</v>
      </c>
      <c r="G306" s="5">
        <v>0.107</v>
      </c>
      <c r="H306" s="38">
        <f t="shared" si="43"/>
        <v>9.4160000000000008E-2</v>
      </c>
    </row>
    <row r="307" spans="2:8" x14ac:dyDescent="0.25">
      <c r="B307" s="13" t="s">
        <v>9</v>
      </c>
      <c r="C307" s="5">
        <v>0.10920000000000001</v>
      </c>
      <c r="D307" s="6">
        <f t="shared" si="42"/>
        <v>9.6096000000000001E-2</v>
      </c>
      <c r="F307" s="13" t="s">
        <v>3</v>
      </c>
      <c r="G307" s="5">
        <v>43.634</v>
      </c>
      <c r="H307" s="38">
        <f t="shared" si="43"/>
        <v>38.397919999999999</v>
      </c>
    </row>
    <row r="308" spans="2:8" x14ac:dyDescent="0.25">
      <c r="B308" s="13" t="s">
        <v>10</v>
      </c>
      <c r="C308" s="5">
        <v>12.25</v>
      </c>
      <c r="D308" s="6">
        <f t="shared" si="42"/>
        <v>10.78</v>
      </c>
      <c r="F308" s="13" t="s">
        <v>6</v>
      </c>
      <c r="G308" s="5">
        <v>1.0169999999999999</v>
      </c>
      <c r="H308" s="38">
        <f t="shared" si="43"/>
        <v>0.89495999999999998</v>
      </c>
    </row>
    <row r="309" spans="2:8" x14ac:dyDescent="0.25">
      <c r="B309" s="13" t="s">
        <v>11</v>
      </c>
      <c r="C309" s="5">
        <v>0.48780000000000001</v>
      </c>
      <c r="D309" s="6">
        <f t="shared" si="42"/>
        <v>0.42926400000000003</v>
      </c>
      <c r="F309" s="13" t="s">
        <v>26</v>
      </c>
      <c r="G309" s="5">
        <v>-4.1000000000000002E-2</v>
      </c>
      <c r="H309" s="38">
        <f t="shared" si="43"/>
        <v>-3.6080000000000001E-2</v>
      </c>
    </row>
    <row r="310" spans="2:8" x14ac:dyDescent="0.25">
      <c r="B310" s="4" t="s">
        <v>12</v>
      </c>
      <c r="C310" s="5">
        <v>12</v>
      </c>
      <c r="D310" s="6"/>
      <c r="F310" s="13" t="s">
        <v>13</v>
      </c>
      <c r="G310" s="5">
        <v>4.0000000000000001E-3</v>
      </c>
      <c r="H310" s="38">
        <f t="shared" si="43"/>
        <v>3.5199999999999997E-3</v>
      </c>
    </row>
    <row r="311" spans="2:8" x14ac:dyDescent="0.25">
      <c r="F311" s="13" t="s">
        <v>35</v>
      </c>
      <c r="G311" s="5">
        <v>3.0000000000000001E-3</v>
      </c>
      <c r="H311" s="38">
        <f t="shared" si="43"/>
        <v>2.64E-3</v>
      </c>
    </row>
    <row r="312" spans="2:8" x14ac:dyDescent="0.25">
      <c r="F312" s="4" t="s">
        <v>12</v>
      </c>
      <c r="G312" s="5">
        <v>12</v>
      </c>
      <c r="H312" s="6"/>
    </row>
    <row r="313" spans="2:8" x14ac:dyDescent="0.25">
      <c r="F313" s="4"/>
      <c r="G313" s="5"/>
      <c r="H313" s="6"/>
    </row>
    <row r="314" spans="2:8" x14ac:dyDescent="0.25">
      <c r="B314" s="120" t="s">
        <v>115</v>
      </c>
      <c r="C314" s="120"/>
      <c r="D314" s="120"/>
      <c r="F314" s="120" t="s">
        <v>245</v>
      </c>
      <c r="G314" s="120"/>
      <c r="H314" s="120"/>
    </row>
    <row r="315" spans="2:8" x14ac:dyDescent="0.25">
      <c r="B315" s="2" t="s">
        <v>0</v>
      </c>
      <c r="C315" s="3" t="s">
        <v>1</v>
      </c>
      <c r="D315" s="2" t="s">
        <v>2</v>
      </c>
      <c r="F315" s="2" t="s">
        <v>0</v>
      </c>
      <c r="G315" s="3" t="s">
        <v>1</v>
      </c>
      <c r="H315" s="2" t="s">
        <v>2</v>
      </c>
    </row>
    <row r="316" spans="2:8" x14ac:dyDescent="0.25">
      <c r="B316" s="13" t="s">
        <v>3</v>
      </c>
      <c r="C316" s="5">
        <v>44.396000000000001</v>
      </c>
      <c r="D316" s="6">
        <f t="shared" ref="D316:D323" si="44">C316*(100-C$324)/100</f>
        <v>39.068480000000001</v>
      </c>
      <c r="F316" s="13" t="s">
        <v>5</v>
      </c>
      <c r="G316" s="5">
        <v>44.326999999999998</v>
      </c>
      <c r="H316" s="38">
        <f>G316*(100-G$326)/100</f>
        <v>39.007759999999998</v>
      </c>
    </row>
    <row r="317" spans="2:8" x14ac:dyDescent="0.25">
      <c r="B317" s="13" t="s">
        <v>4</v>
      </c>
      <c r="C317" s="5">
        <v>1.341</v>
      </c>
      <c r="D317" s="6">
        <f t="shared" si="44"/>
        <v>1.18008</v>
      </c>
      <c r="F317" s="13" t="s">
        <v>7</v>
      </c>
      <c r="G317" s="5">
        <v>4.0000000000000001E-3</v>
      </c>
      <c r="H317" s="38">
        <f t="shared" ref="H317:H325" si="45">G317*(100-G$326)/100</f>
        <v>3.5199999999999997E-3</v>
      </c>
    </row>
    <row r="318" spans="2:8" x14ac:dyDescent="0.25">
      <c r="B318" s="13" t="s">
        <v>5</v>
      </c>
      <c r="C318" s="5">
        <v>41.25</v>
      </c>
      <c r="D318" s="6">
        <f t="shared" si="44"/>
        <v>36.299999999999997</v>
      </c>
      <c r="F318" s="13" t="s">
        <v>4</v>
      </c>
      <c r="G318" s="5">
        <v>0.51800000000000002</v>
      </c>
      <c r="H318" s="38">
        <f t="shared" si="45"/>
        <v>0.45584000000000002</v>
      </c>
    </row>
    <row r="319" spans="2:8" x14ac:dyDescent="0.25">
      <c r="B319" s="13" t="s">
        <v>6</v>
      </c>
      <c r="C319" s="5">
        <v>0.92200000000000004</v>
      </c>
      <c r="D319" s="6">
        <f t="shared" si="44"/>
        <v>0.81136000000000008</v>
      </c>
      <c r="F319" s="13" t="s">
        <v>10</v>
      </c>
      <c r="G319" s="5">
        <v>9.3119999999999994</v>
      </c>
      <c r="H319" s="38">
        <f t="shared" si="45"/>
        <v>8.1945599999999992</v>
      </c>
    </row>
    <row r="320" spans="2:8" x14ac:dyDescent="0.25">
      <c r="B320" s="13" t="s">
        <v>8</v>
      </c>
      <c r="C320" s="5">
        <v>0.55900000000000005</v>
      </c>
      <c r="D320" s="6">
        <f t="shared" si="44"/>
        <v>0.49192000000000008</v>
      </c>
      <c r="F320" s="13" t="s">
        <v>9</v>
      </c>
      <c r="G320" s="5">
        <v>0.11600000000000001</v>
      </c>
      <c r="H320" s="38">
        <f t="shared" si="45"/>
        <v>0.10208</v>
      </c>
    </row>
    <row r="321" spans="2:8" x14ac:dyDescent="0.25">
      <c r="B321" s="13" t="s">
        <v>9</v>
      </c>
      <c r="C321" s="5">
        <v>0.125</v>
      </c>
      <c r="D321" s="6">
        <f t="shared" si="44"/>
        <v>0.11</v>
      </c>
      <c r="F321" s="13" t="s">
        <v>3</v>
      </c>
      <c r="G321" s="5">
        <v>44.936999999999998</v>
      </c>
      <c r="H321" s="38">
        <f t="shared" si="45"/>
        <v>39.544559999999997</v>
      </c>
    </row>
    <row r="322" spans="2:8" x14ac:dyDescent="0.25">
      <c r="B322" s="13" t="s">
        <v>10</v>
      </c>
      <c r="C322" s="5">
        <v>10.88</v>
      </c>
      <c r="D322" s="6">
        <f t="shared" si="44"/>
        <v>9.5744000000000007</v>
      </c>
      <c r="F322" s="13" t="s">
        <v>6</v>
      </c>
      <c r="G322" s="5">
        <v>0.84899999999999998</v>
      </c>
      <c r="H322" s="38">
        <f t="shared" si="45"/>
        <v>0.74712000000000001</v>
      </c>
    </row>
    <row r="323" spans="2:8" x14ac:dyDescent="0.25">
      <c r="B323" s="13" t="s">
        <v>11</v>
      </c>
      <c r="C323" s="5">
        <v>0.52700000000000002</v>
      </c>
      <c r="D323" s="6">
        <f t="shared" si="44"/>
        <v>0.46376000000000006</v>
      </c>
      <c r="F323" s="13" t="s">
        <v>26</v>
      </c>
      <c r="G323" s="5">
        <v>-7.5999999999999998E-2</v>
      </c>
      <c r="H323" s="38">
        <f t="shared" si="45"/>
        <v>-6.6879999999999995E-2</v>
      </c>
    </row>
    <row r="324" spans="2:8" x14ac:dyDescent="0.25">
      <c r="B324" s="4" t="s">
        <v>12</v>
      </c>
      <c r="C324" s="5">
        <v>12</v>
      </c>
      <c r="D324" s="6"/>
      <c r="F324" s="13" t="s">
        <v>13</v>
      </c>
      <c r="G324" s="5">
        <v>5.0000000000000001E-3</v>
      </c>
      <c r="H324" s="38">
        <f t="shared" si="45"/>
        <v>4.4000000000000003E-3</v>
      </c>
    </row>
    <row r="325" spans="2:8" x14ac:dyDescent="0.25">
      <c r="F325" s="13" t="s">
        <v>35</v>
      </c>
      <c r="G325" s="5">
        <v>5.0000000000000001E-3</v>
      </c>
      <c r="H325" s="38">
        <f t="shared" si="45"/>
        <v>4.4000000000000003E-3</v>
      </c>
    </row>
    <row r="326" spans="2:8" x14ac:dyDescent="0.25">
      <c r="F326" s="4" t="s">
        <v>12</v>
      </c>
      <c r="G326" s="5">
        <v>12</v>
      </c>
      <c r="H326" s="6"/>
    </row>
    <row r="328" spans="2:8" x14ac:dyDescent="0.25">
      <c r="B328" s="120" t="s">
        <v>116</v>
      </c>
      <c r="C328" s="120"/>
      <c r="D328" s="120"/>
      <c r="F328" s="120" t="s">
        <v>213</v>
      </c>
      <c r="G328" s="120"/>
      <c r="H328" s="120"/>
    </row>
    <row r="329" spans="2:8" x14ac:dyDescent="0.25">
      <c r="B329" s="2" t="s">
        <v>0</v>
      </c>
      <c r="C329" s="3" t="s">
        <v>1</v>
      </c>
      <c r="D329" s="2" t="s">
        <v>2</v>
      </c>
      <c r="F329" s="2" t="s">
        <v>0</v>
      </c>
      <c r="G329" s="3" t="s">
        <v>1</v>
      </c>
      <c r="H329" s="2" t="s">
        <v>2</v>
      </c>
    </row>
    <row r="330" spans="2:8" x14ac:dyDescent="0.25">
      <c r="B330" s="13" t="s">
        <v>3</v>
      </c>
      <c r="C330" s="5">
        <v>43.27</v>
      </c>
      <c r="D330" s="6">
        <f t="shared" ref="D330:D337" si="46">C330*(100-C$338)/100</f>
        <v>38.510300000000001</v>
      </c>
      <c r="F330" s="13" t="s">
        <v>5</v>
      </c>
      <c r="G330" s="5">
        <v>44.167999999999999</v>
      </c>
      <c r="H330" s="6">
        <f>G330*(100-G$339)/100</f>
        <v>39.309519999999999</v>
      </c>
    </row>
    <row r="331" spans="2:8" x14ac:dyDescent="0.25">
      <c r="B331" s="13" t="s">
        <v>4</v>
      </c>
      <c r="C331" s="5">
        <v>1.611</v>
      </c>
      <c r="D331" s="6">
        <f t="shared" si="46"/>
        <v>1.4337899999999999</v>
      </c>
      <c r="F331" s="13" t="s">
        <v>7</v>
      </c>
      <c r="G331" s="5">
        <v>5.0000000000000001E-3</v>
      </c>
      <c r="H331" s="6">
        <f t="shared" ref="H331:H338" si="47">G331*(100-G$339)/100</f>
        <v>4.45E-3</v>
      </c>
    </row>
    <row r="332" spans="2:8" x14ac:dyDescent="0.25">
      <c r="B332" s="13" t="s">
        <v>5</v>
      </c>
      <c r="C332" s="5">
        <v>41.11</v>
      </c>
      <c r="D332" s="6">
        <f t="shared" si="46"/>
        <v>36.587899999999998</v>
      </c>
      <c r="F332" s="13" t="s">
        <v>4</v>
      </c>
      <c r="G332" s="5">
        <v>0.77300000000000002</v>
      </c>
      <c r="H332" s="6">
        <f t="shared" si="47"/>
        <v>0.68796999999999997</v>
      </c>
    </row>
    <row r="333" spans="2:8" x14ac:dyDescent="0.25">
      <c r="B333" s="13" t="s">
        <v>6</v>
      </c>
      <c r="C333" s="5">
        <v>0.95369999999999999</v>
      </c>
      <c r="D333" s="6">
        <f t="shared" si="46"/>
        <v>0.84879300000000002</v>
      </c>
      <c r="F333" s="13" t="s">
        <v>10</v>
      </c>
      <c r="G333" s="5">
        <v>9.84</v>
      </c>
      <c r="H333" s="6">
        <f t="shared" si="47"/>
        <v>8.7576000000000001</v>
      </c>
    </row>
    <row r="334" spans="2:8" x14ac:dyDescent="0.25">
      <c r="B334" s="13" t="s">
        <v>8</v>
      </c>
      <c r="C334" s="5">
        <v>0.7</v>
      </c>
      <c r="D334" s="6">
        <f t="shared" si="46"/>
        <v>0.623</v>
      </c>
      <c r="F334" s="13" t="s">
        <v>9</v>
      </c>
      <c r="G334" s="5">
        <v>0.122</v>
      </c>
      <c r="H334" s="6">
        <f t="shared" si="47"/>
        <v>0.10858000000000001</v>
      </c>
    </row>
    <row r="335" spans="2:8" x14ac:dyDescent="0.25">
      <c r="B335" s="13" t="s">
        <v>9</v>
      </c>
      <c r="C335" s="5">
        <v>0.1489</v>
      </c>
      <c r="D335" s="6">
        <f t="shared" si="46"/>
        <v>0.132521</v>
      </c>
      <c r="F335" s="13" t="s">
        <v>3</v>
      </c>
      <c r="G335" s="5">
        <v>44.215000000000003</v>
      </c>
      <c r="H335" s="6">
        <f t="shared" si="47"/>
        <v>39.351350000000004</v>
      </c>
    </row>
    <row r="336" spans="2:8" x14ac:dyDescent="0.25">
      <c r="B336" s="13" t="s">
        <v>10</v>
      </c>
      <c r="C336" s="5">
        <v>11.61</v>
      </c>
      <c r="D336" s="6">
        <f t="shared" si="46"/>
        <v>10.3329</v>
      </c>
      <c r="F336" s="13" t="s">
        <v>6</v>
      </c>
      <c r="G336" s="5">
        <v>0.92800000000000005</v>
      </c>
      <c r="H336" s="6">
        <f t="shared" si="47"/>
        <v>0.82591999999999999</v>
      </c>
    </row>
    <row r="337" spans="2:8" x14ac:dyDescent="0.25">
      <c r="B337" s="13" t="s">
        <v>11</v>
      </c>
      <c r="C337" s="5">
        <v>0.59830000000000005</v>
      </c>
      <c r="D337" s="6">
        <f t="shared" si="46"/>
        <v>0.53248700000000004</v>
      </c>
      <c r="F337" s="13" t="s">
        <v>26</v>
      </c>
      <c r="G337" s="5">
        <v>-5.3999999999999999E-2</v>
      </c>
      <c r="H337" s="6">
        <f t="shared" si="47"/>
        <v>-4.8059999999999999E-2</v>
      </c>
    </row>
    <row r="338" spans="2:8" x14ac:dyDescent="0.25">
      <c r="B338" s="4" t="s">
        <v>12</v>
      </c>
      <c r="C338" s="5">
        <v>11</v>
      </c>
      <c r="D338" s="6"/>
      <c r="F338" s="13" t="s">
        <v>35</v>
      </c>
      <c r="G338" s="5">
        <v>3.0000000000000001E-3</v>
      </c>
      <c r="H338" s="10">
        <f t="shared" si="47"/>
        <v>2.6700000000000001E-3</v>
      </c>
    </row>
    <row r="339" spans="2:8" x14ac:dyDescent="0.25">
      <c r="F339" s="4" t="s">
        <v>12</v>
      </c>
      <c r="G339" s="5">
        <v>11</v>
      </c>
      <c r="H339" s="6"/>
    </row>
    <row r="341" spans="2:8" x14ac:dyDescent="0.25">
      <c r="B341" s="120" t="s">
        <v>117</v>
      </c>
      <c r="C341" s="120"/>
      <c r="D341" s="120"/>
      <c r="F341" s="120" t="s">
        <v>215</v>
      </c>
      <c r="G341" s="120"/>
      <c r="H341" s="120"/>
    </row>
    <row r="342" spans="2:8" x14ac:dyDescent="0.25">
      <c r="B342" s="2" t="s">
        <v>0</v>
      </c>
      <c r="C342" s="3" t="s">
        <v>1</v>
      </c>
      <c r="D342" s="2" t="s">
        <v>2</v>
      </c>
      <c r="F342" s="2" t="s">
        <v>0</v>
      </c>
      <c r="G342" s="3" t="s">
        <v>1</v>
      </c>
      <c r="H342" s="2" t="s">
        <v>2</v>
      </c>
    </row>
    <row r="343" spans="2:8" x14ac:dyDescent="0.25">
      <c r="B343" s="13" t="s">
        <v>26</v>
      </c>
      <c r="C343" s="5">
        <v>0.10879999999999999</v>
      </c>
      <c r="D343" s="6">
        <f t="shared" ref="D343:D353" si="48">C343*(100-C$354)/100</f>
        <v>9.7919999999999993E-2</v>
      </c>
      <c r="F343" s="13" t="s">
        <v>5</v>
      </c>
      <c r="G343" s="5">
        <v>44.875999999999998</v>
      </c>
      <c r="H343" s="6">
        <f>G343*(100-G$353)/100</f>
        <v>40.388399999999997</v>
      </c>
    </row>
    <row r="344" spans="2:8" x14ac:dyDescent="0.25">
      <c r="B344" s="13" t="s">
        <v>3</v>
      </c>
      <c r="C344" s="5">
        <v>35.06</v>
      </c>
      <c r="D344" s="6">
        <f t="shared" si="48"/>
        <v>31.554000000000002</v>
      </c>
      <c r="F344" s="13" t="s">
        <v>7</v>
      </c>
      <c r="G344" s="5">
        <v>0.13700000000000001</v>
      </c>
      <c r="H344" s="6">
        <f t="shared" ref="H344:H352" si="49">G344*(100-G$353)/100</f>
        <v>0.12330000000000002</v>
      </c>
    </row>
    <row r="345" spans="2:8" x14ac:dyDescent="0.25">
      <c r="B345" s="13" t="s">
        <v>4</v>
      </c>
      <c r="C345" s="5">
        <v>4.5119999999999996</v>
      </c>
      <c r="D345" s="6">
        <f t="shared" si="48"/>
        <v>4.0607999999999995</v>
      </c>
      <c r="F345" s="13" t="s">
        <v>4</v>
      </c>
      <c r="G345" s="5">
        <v>3.3639999999999999</v>
      </c>
      <c r="H345" s="6">
        <f t="shared" si="49"/>
        <v>3.0276000000000001</v>
      </c>
    </row>
    <row r="346" spans="2:8" x14ac:dyDescent="0.25">
      <c r="B346" s="13" t="s">
        <v>5</v>
      </c>
      <c r="C346" s="5">
        <v>41.68</v>
      </c>
      <c r="D346" s="6">
        <f t="shared" si="48"/>
        <v>37.512</v>
      </c>
      <c r="F346" s="13" t="s">
        <v>10</v>
      </c>
      <c r="G346" s="5">
        <v>7.8959999999999999</v>
      </c>
      <c r="H346" s="6">
        <f t="shared" si="49"/>
        <v>7.1063999999999998</v>
      </c>
    </row>
    <row r="347" spans="2:8" x14ac:dyDescent="0.25">
      <c r="B347" s="13" t="s">
        <v>35</v>
      </c>
      <c r="C347" s="5">
        <v>3.9600000000000003E-2</v>
      </c>
      <c r="D347" s="6">
        <f t="shared" si="48"/>
        <v>3.5640000000000005E-2</v>
      </c>
      <c r="F347" s="13" t="s">
        <v>9</v>
      </c>
      <c r="G347" s="5">
        <v>0.106</v>
      </c>
      <c r="H347" s="6">
        <f t="shared" si="49"/>
        <v>9.5399999999999985E-2</v>
      </c>
    </row>
    <row r="348" spans="2:8" x14ac:dyDescent="0.25">
      <c r="B348" s="13" t="s">
        <v>6</v>
      </c>
      <c r="C348" s="5">
        <v>8.2029999999999994</v>
      </c>
      <c r="D348" s="6">
        <f t="shared" si="48"/>
        <v>7.3826999999999998</v>
      </c>
      <c r="F348" s="13" t="s">
        <v>3</v>
      </c>
      <c r="G348" s="5">
        <v>36.005000000000003</v>
      </c>
      <c r="H348" s="6">
        <f t="shared" si="49"/>
        <v>32.404500000000006</v>
      </c>
    </row>
    <row r="349" spans="2:8" x14ac:dyDescent="0.25">
      <c r="B349" s="13" t="s">
        <v>7</v>
      </c>
      <c r="C349" s="5">
        <v>0.14580000000000001</v>
      </c>
      <c r="D349" s="6">
        <f t="shared" si="48"/>
        <v>0.13122</v>
      </c>
      <c r="F349" s="13" t="s">
        <v>6</v>
      </c>
      <c r="G349" s="5">
        <v>7.6130000000000004</v>
      </c>
      <c r="H349" s="6">
        <f t="shared" si="49"/>
        <v>6.851700000000001</v>
      </c>
    </row>
    <row r="350" spans="2:8" x14ac:dyDescent="0.25">
      <c r="B350" s="13" t="s">
        <v>8</v>
      </c>
      <c r="C350" s="5">
        <v>0.4708</v>
      </c>
      <c r="D350" s="6">
        <f t="shared" si="48"/>
        <v>0.42371999999999999</v>
      </c>
      <c r="F350" s="13" t="s">
        <v>26</v>
      </c>
      <c r="G350" s="5">
        <v>-3.6999999999999998E-2</v>
      </c>
      <c r="H350" s="6">
        <f t="shared" si="49"/>
        <v>-3.3299999999999996E-2</v>
      </c>
    </row>
    <row r="351" spans="2:8" x14ac:dyDescent="0.25">
      <c r="B351" s="13" t="s">
        <v>9</v>
      </c>
      <c r="C351" s="5">
        <v>0.13489999999999999</v>
      </c>
      <c r="D351" s="6">
        <f t="shared" si="48"/>
        <v>0.12141</v>
      </c>
      <c r="F351" s="13" t="s">
        <v>13</v>
      </c>
      <c r="G351" s="5">
        <v>4.0000000000000001E-3</v>
      </c>
      <c r="H351" s="10">
        <f t="shared" si="49"/>
        <v>3.5999999999999999E-3</v>
      </c>
    </row>
    <row r="352" spans="2:8" x14ac:dyDescent="0.25">
      <c r="B352" s="13" t="s">
        <v>10</v>
      </c>
      <c r="C352" s="5">
        <v>9.2149999999999999</v>
      </c>
      <c r="D352" s="6">
        <f t="shared" si="48"/>
        <v>8.2934999999999999</v>
      </c>
      <c r="F352" s="13" t="s">
        <v>35</v>
      </c>
      <c r="G352" s="5">
        <v>3.5999999999999997E-2</v>
      </c>
      <c r="H352" s="6">
        <f t="shared" si="49"/>
        <v>3.2399999999999998E-2</v>
      </c>
    </row>
    <row r="353" spans="2:8" x14ac:dyDescent="0.25">
      <c r="B353" s="13" t="s">
        <v>11</v>
      </c>
      <c r="C353" s="5">
        <v>0.42870000000000003</v>
      </c>
      <c r="D353" s="6">
        <f t="shared" si="48"/>
        <v>0.38583000000000006</v>
      </c>
      <c r="F353" s="4" t="s">
        <v>12</v>
      </c>
      <c r="G353" s="5">
        <v>10</v>
      </c>
      <c r="H353" s="6"/>
    </row>
    <row r="354" spans="2:8" x14ac:dyDescent="0.25">
      <c r="B354" s="4" t="s">
        <v>12</v>
      </c>
      <c r="C354" s="5">
        <v>10</v>
      </c>
      <c r="D354" s="6"/>
      <c r="F354" s="29"/>
      <c r="G354" s="11"/>
      <c r="H354" s="17"/>
    </row>
    <row r="357" spans="2:8" x14ac:dyDescent="0.25">
      <c r="B357" s="120" t="s">
        <v>119</v>
      </c>
      <c r="C357" s="120"/>
      <c r="D357" s="120"/>
      <c r="F357" s="120" t="s">
        <v>173</v>
      </c>
      <c r="G357" s="120"/>
      <c r="H357" s="120"/>
    </row>
    <row r="358" spans="2:8" x14ac:dyDescent="0.25">
      <c r="B358" s="2" t="s">
        <v>0</v>
      </c>
      <c r="C358" s="3" t="s">
        <v>1</v>
      </c>
      <c r="D358" s="2" t="s">
        <v>2</v>
      </c>
      <c r="F358" s="2" t="s">
        <v>0</v>
      </c>
      <c r="G358" s="3" t="s">
        <v>1</v>
      </c>
      <c r="H358" s="2" t="s">
        <v>2</v>
      </c>
    </row>
    <row r="359" spans="2:8" x14ac:dyDescent="0.25">
      <c r="B359" s="13" t="s">
        <v>3</v>
      </c>
      <c r="C359" s="13">
        <v>38.97</v>
      </c>
      <c r="D359" s="6">
        <f t="shared" ref="D359:D368" si="50">C359*(100-C$369)/100</f>
        <v>34.293599999999998</v>
      </c>
      <c r="F359" s="4" t="s">
        <v>5</v>
      </c>
      <c r="G359" s="5">
        <v>43.921999999999997</v>
      </c>
      <c r="H359" s="6">
        <f>G359*(100-G$369)/100</f>
        <v>38.651359999999997</v>
      </c>
    </row>
    <row r="360" spans="2:8" x14ac:dyDescent="0.25">
      <c r="B360" s="13" t="s">
        <v>4</v>
      </c>
      <c r="C360" s="13">
        <v>3.5129999999999999</v>
      </c>
      <c r="D360" s="6">
        <f t="shared" si="50"/>
        <v>3.09144</v>
      </c>
      <c r="F360" s="4" t="s">
        <v>7</v>
      </c>
      <c r="G360" s="5">
        <v>0.183</v>
      </c>
      <c r="H360" s="6">
        <f t="shared" ref="H360:H368" si="51">G360*(100-G$369)/100</f>
        <v>0.16103999999999999</v>
      </c>
    </row>
    <row r="361" spans="2:8" x14ac:dyDescent="0.25">
      <c r="B361" s="13" t="s">
        <v>5</v>
      </c>
      <c r="C361" s="13">
        <v>40.86</v>
      </c>
      <c r="D361" s="6">
        <f t="shared" si="50"/>
        <v>35.956800000000001</v>
      </c>
      <c r="F361" s="4" t="s">
        <v>4</v>
      </c>
      <c r="G361" s="5">
        <v>2.423</v>
      </c>
      <c r="H361" s="6">
        <f t="shared" si="51"/>
        <v>2.1322399999999999</v>
      </c>
    </row>
    <row r="362" spans="2:8" x14ac:dyDescent="0.25">
      <c r="B362" s="13" t="s">
        <v>35</v>
      </c>
      <c r="C362" s="13">
        <v>2.164E-2</v>
      </c>
      <c r="D362" s="6">
        <f t="shared" si="50"/>
        <v>1.90432E-2</v>
      </c>
      <c r="F362" s="4" t="s">
        <v>10</v>
      </c>
      <c r="G362" s="5">
        <v>9.4469999999999992</v>
      </c>
      <c r="H362" s="6">
        <f t="shared" si="51"/>
        <v>8.3133599999999994</v>
      </c>
    </row>
    <row r="363" spans="2:8" x14ac:dyDescent="0.25">
      <c r="B363" s="13" t="s">
        <v>6</v>
      </c>
      <c r="C363" s="13">
        <v>3.8730000000000002</v>
      </c>
      <c r="D363" s="6">
        <f t="shared" si="50"/>
        <v>3.4082400000000002</v>
      </c>
      <c r="F363" s="4" t="s">
        <v>9</v>
      </c>
      <c r="G363" s="5">
        <v>0.115</v>
      </c>
      <c r="H363" s="6">
        <f t="shared" si="51"/>
        <v>0.10120000000000001</v>
      </c>
    </row>
    <row r="364" spans="2:8" x14ac:dyDescent="0.25">
      <c r="B364" s="13" t="s">
        <v>7</v>
      </c>
      <c r="C364" s="13">
        <v>0.2059</v>
      </c>
      <c r="D364" s="6">
        <f t="shared" si="50"/>
        <v>0.18119199999999999</v>
      </c>
      <c r="F364" s="4" t="s">
        <v>3</v>
      </c>
      <c r="G364" s="5">
        <v>40.417999999999999</v>
      </c>
      <c r="H364" s="6">
        <f t="shared" si="51"/>
        <v>35.567840000000004</v>
      </c>
    </row>
    <row r="365" spans="2:8" x14ac:dyDescent="0.25">
      <c r="B365" s="13" t="s">
        <v>8</v>
      </c>
      <c r="C365" s="13">
        <v>0.59609999999999996</v>
      </c>
      <c r="D365" s="6">
        <f t="shared" si="50"/>
        <v>0.52456799999999992</v>
      </c>
      <c r="F365" s="4" t="s">
        <v>6</v>
      </c>
      <c r="G365" s="5">
        <v>3.5310000000000001</v>
      </c>
      <c r="H365" s="6">
        <f t="shared" si="51"/>
        <v>3.1072800000000003</v>
      </c>
    </row>
    <row r="366" spans="2:8" x14ac:dyDescent="0.25">
      <c r="B366" s="13" t="s">
        <v>9</v>
      </c>
      <c r="C366" s="13">
        <v>0.14760000000000001</v>
      </c>
      <c r="D366" s="6">
        <f t="shared" si="50"/>
        <v>0.129888</v>
      </c>
      <c r="F366" s="7" t="s">
        <v>26</v>
      </c>
      <c r="G366" s="5">
        <v>-6.9000000000000006E-2</v>
      </c>
      <c r="H366" s="6">
        <f t="shared" si="51"/>
        <v>-6.072000000000001E-2</v>
      </c>
    </row>
    <row r="367" spans="2:8" x14ac:dyDescent="0.25">
      <c r="B367" s="13" t="s">
        <v>10</v>
      </c>
      <c r="C367" s="13">
        <v>11.35</v>
      </c>
      <c r="D367" s="6">
        <f t="shared" si="50"/>
        <v>9.9879999999999995</v>
      </c>
      <c r="F367" s="4" t="s">
        <v>13</v>
      </c>
      <c r="G367" s="5">
        <v>1E-3</v>
      </c>
      <c r="H367" s="6">
        <f t="shared" si="51"/>
        <v>8.7999999999999992E-4</v>
      </c>
    </row>
    <row r="368" spans="2:8" x14ac:dyDescent="0.25">
      <c r="B368" s="13" t="s">
        <v>11</v>
      </c>
      <c r="C368" s="13">
        <v>0.45979999999999999</v>
      </c>
      <c r="D368" s="6">
        <f t="shared" si="50"/>
        <v>0.40462400000000004</v>
      </c>
      <c r="F368" s="4" t="s">
        <v>35</v>
      </c>
      <c r="G368" s="5">
        <v>2.9000000000000001E-2</v>
      </c>
      <c r="H368" s="6">
        <f t="shared" si="51"/>
        <v>2.5520000000000001E-2</v>
      </c>
    </row>
    <row r="369" spans="2:8" x14ac:dyDescent="0.25">
      <c r="B369" s="4" t="s">
        <v>12</v>
      </c>
      <c r="C369" s="5">
        <v>12</v>
      </c>
      <c r="D369" s="6"/>
      <c r="F369" s="4" t="s">
        <v>12</v>
      </c>
      <c r="G369" s="5">
        <v>12</v>
      </c>
      <c r="H369" s="5"/>
    </row>
    <row r="372" spans="2:8" x14ac:dyDescent="0.25">
      <c r="B372" s="120" t="s">
        <v>118</v>
      </c>
      <c r="C372" s="120"/>
      <c r="D372" s="120"/>
      <c r="F372" s="120" t="s">
        <v>212</v>
      </c>
      <c r="G372" s="120"/>
      <c r="H372" s="120"/>
    </row>
    <row r="373" spans="2:8" x14ac:dyDescent="0.25">
      <c r="B373" s="2" t="s">
        <v>0</v>
      </c>
      <c r="C373" s="3" t="s">
        <v>1</v>
      </c>
      <c r="D373" s="2" t="s">
        <v>2</v>
      </c>
      <c r="F373" s="2" t="s">
        <v>0</v>
      </c>
      <c r="G373" s="3" t="s">
        <v>1</v>
      </c>
      <c r="H373" s="2" t="s">
        <v>2</v>
      </c>
    </row>
    <row r="374" spans="2:8" x14ac:dyDescent="0.25">
      <c r="B374" s="13" t="s">
        <v>3</v>
      </c>
      <c r="C374" s="5">
        <v>43.49</v>
      </c>
      <c r="D374" s="6">
        <f t="shared" ref="D374:D381" si="52">C374*(100-C$382)/100</f>
        <v>38.2712</v>
      </c>
      <c r="F374" s="13" t="s">
        <v>5</v>
      </c>
      <c r="G374" s="5">
        <v>43.832000000000001</v>
      </c>
      <c r="H374" s="6">
        <f>G374*(100-G$384)/100</f>
        <v>38.572159999999997</v>
      </c>
    </row>
    <row r="375" spans="2:8" x14ac:dyDescent="0.25">
      <c r="B375" s="13" t="s">
        <v>4</v>
      </c>
      <c r="C375" s="5">
        <v>1.677</v>
      </c>
      <c r="D375" s="6">
        <f t="shared" si="52"/>
        <v>1.47576</v>
      </c>
      <c r="F375" s="13" t="s">
        <v>7</v>
      </c>
      <c r="G375" s="5">
        <v>1.7000000000000001E-2</v>
      </c>
      <c r="H375" s="6">
        <f t="shared" ref="H375:H383" si="53">G375*(100-G$384)/100</f>
        <v>1.4959999999999999E-2</v>
      </c>
    </row>
    <row r="376" spans="2:8" x14ac:dyDescent="0.25">
      <c r="B376" s="13" t="s">
        <v>5</v>
      </c>
      <c r="C376" s="5">
        <v>40.799999999999997</v>
      </c>
      <c r="D376" s="6">
        <f t="shared" si="52"/>
        <v>35.903999999999996</v>
      </c>
      <c r="F376" s="13" t="s">
        <v>4</v>
      </c>
      <c r="G376" s="5">
        <v>0.753</v>
      </c>
      <c r="H376" s="6">
        <f t="shared" si="53"/>
        <v>0.66264000000000001</v>
      </c>
    </row>
    <row r="377" spans="2:8" x14ac:dyDescent="0.25">
      <c r="B377" s="13" t="s">
        <v>6</v>
      </c>
      <c r="C377" s="5">
        <v>1.3080000000000001</v>
      </c>
      <c r="D377" s="6">
        <f t="shared" si="52"/>
        <v>1.1510400000000001</v>
      </c>
      <c r="F377" s="13" t="s">
        <v>10</v>
      </c>
      <c r="G377" s="5">
        <v>9.9190000000000005</v>
      </c>
      <c r="H377" s="6">
        <f t="shared" si="53"/>
        <v>8.7287200000000009</v>
      </c>
    </row>
    <row r="378" spans="2:8" x14ac:dyDescent="0.25">
      <c r="B378" s="13" t="s">
        <v>8</v>
      </c>
      <c r="C378" s="5">
        <v>0.48170000000000002</v>
      </c>
      <c r="D378" s="6">
        <f t="shared" si="52"/>
        <v>0.423896</v>
      </c>
      <c r="F378" s="13" t="s">
        <v>9</v>
      </c>
      <c r="G378" s="5">
        <v>0.13</v>
      </c>
      <c r="H378" s="6">
        <f t="shared" si="53"/>
        <v>0.11440000000000002</v>
      </c>
    </row>
    <row r="379" spans="2:8" x14ac:dyDescent="0.25">
      <c r="B379" s="13" t="s">
        <v>9</v>
      </c>
      <c r="C379" s="5">
        <v>0.1343</v>
      </c>
      <c r="D379" s="6">
        <f t="shared" si="52"/>
        <v>0.11818400000000001</v>
      </c>
      <c r="F379" s="13" t="s">
        <v>3</v>
      </c>
      <c r="G379" s="5">
        <v>44.124000000000002</v>
      </c>
      <c r="H379" s="6">
        <f t="shared" si="53"/>
        <v>38.829120000000003</v>
      </c>
    </row>
    <row r="380" spans="2:8" x14ac:dyDescent="0.25">
      <c r="B380" s="13" t="s">
        <v>10</v>
      </c>
      <c r="C380" s="5">
        <v>11.61</v>
      </c>
      <c r="D380" s="6">
        <f t="shared" si="52"/>
        <v>10.216799999999999</v>
      </c>
      <c r="F380" s="13" t="s">
        <v>6</v>
      </c>
      <c r="G380" s="5">
        <v>1.228</v>
      </c>
      <c r="H380" s="6">
        <f t="shared" si="53"/>
        <v>1.0806399999999998</v>
      </c>
    </row>
    <row r="381" spans="2:8" x14ac:dyDescent="0.25">
      <c r="B381" s="13" t="s">
        <v>11</v>
      </c>
      <c r="C381" s="5">
        <v>0.49299999999999999</v>
      </c>
      <c r="D381" s="6">
        <f t="shared" si="52"/>
        <v>0.43384</v>
      </c>
      <c r="F381" s="13" t="s">
        <v>26</v>
      </c>
      <c r="G381" s="5">
        <v>-1.4999999999999999E-2</v>
      </c>
      <c r="H381" s="6">
        <f t="shared" si="53"/>
        <v>-1.3199999999999998E-2</v>
      </c>
    </row>
    <row r="382" spans="2:8" x14ac:dyDescent="0.25">
      <c r="B382" s="4" t="s">
        <v>12</v>
      </c>
      <c r="C382" s="5">
        <v>12</v>
      </c>
      <c r="D382" s="6"/>
      <c r="F382" s="13" t="s">
        <v>13</v>
      </c>
      <c r="G382" s="5">
        <v>6.0000000000000001E-3</v>
      </c>
      <c r="H382" s="6">
        <f t="shared" si="53"/>
        <v>5.28E-3</v>
      </c>
    </row>
    <row r="383" spans="2:8" x14ac:dyDescent="0.25">
      <c r="B383" s="29"/>
      <c r="C383" s="11"/>
      <c r="D383" s="17"/>
      <c r="F383" s="13" t="s">
        <v>35</v>
      </c>
      <c r="G383" s="5">
        <v>6.0000000000000001E-3</v>
      </c>
      <c r="H383" s="6">
        <f t="shared" si="53"/>
        <v>5.28E-3</v>
      </c>
    </row>
    <row r="384" spans="2:8" x14ac:dyDescent="0.25">
      <c r="F384" s="4" t="s">
        <v>12</v>
      </c>
      <c r="G384" s="5">
        <v>12</v>
      </c>
      <c r="H384" s="6"/>
    </row>
    <row r="386" spans="2:8" x14ac:dyDescent="0.25">
      <c r="B386" s="120" t="s">
        <v>120</v>
      </c>
      <c r="C386" s="120"/>
      <c r="D386" s="120"/>
      <c r="F386" s="120" t="s">
        <v>214</v>
      </c>
      <c r="G386" s="120"/>
      <c r="H386" s="120"/>
    </row>
    <row r="387" spans="2:8" x14ac:dyDescent="0.25">
      <c r="B387" s="2" t="s">
        <v>0</v>
      </c>
      <c r="C387" s="3" t="s">
        <v>1</v>
      </c>
      <c r="D387" s="2" t="s">
        <v>2</v>
      </c>
      <c r="F387" s="2" t="s">
        <v>0</v>
      </c>
      <c r="G387" s="3" t="s">
        <v>1</v>
      </c>
      <c r="H387" s="2" t="s">
        <v>2</v>
      </c>
    </row>
    <row r="388" spans="2:8" x14ac:dyDescent="0.25">
      <c r="B388" s="13" t="s">
        <v>3</v>
      </c>
      <c r="C388" s="5">
        <v>43.84</v>
      </c>
      <c r="D388" s="6">
        <f t="shared" ref="D388:D395" si="54">C388*(100-C$396)/100</f>
        <v>38.5792</v>
      </c>
      <c r="F388" s="13" t="s">
        <v>5</v>
      </c>
      <c r="G388" s="5">
        <v>43.447000000000003</v>
      </c>
      <c r="H388" s="6">
        <f>G388*(100-G$398)/100</f>
        <v>38.233360000000005</v>
      </c>
    </row>
    <row r="389" spans="2:8" x14ac:dyDescent="0.25">
      <c r="B389" s="13" t="s">
        <v>4</v>
      </c>
      <c r="C389" s="5">
        <v>1.571</v>
      </c>
      <c r="D389" s="6">
        <f t="shared" si="54"/>
        <v>1.3824799999999999</v>
      </c>
      <c r="F389" s="13" t="s">
        <v>7</v>
      </c>
      <c r="G389" s="5">
        <v>7.0000000000000001E-3</v>
      </c>
      <c r="H389" s="6">
        <f t="shared" ref="H389:H397" si="55">G389*(100-G$398)/100</f>
        <v>6.1599999999999997E-3</v>
      </c>
    </row>
    <row r="390" spans="2:8" x14ac:dyDescent="0.25">
      <c r="B390" s="13" t="s">
        <v>5</v>
      </c>
      <c r="C390" s="5">
        <v>40.450000000000003</v>
      </c>
      <c r="D390" s="6">
        <f t="shared" si="54"/>
        <v>35.596000000000004</v>
      </c>
      <c r="F390" s="13" t="s">
        <v>4</v>
      </c>
      <c r="G390" s="5">
        <v>0.75900000000000001</v>
      </c>
      <c r="H390" s="6">
        <f t="shared" si="55"/>
        <v>0.66792000000000007</v>
      </c>
    </row>
    <row r="391" spans="2:8" x14ac:dyDescent="0.25">
      <c r="B391" s="13" t="s">
        <v>6</v>
      </c>
      <c r="C391" s="5">
        <v>1.1000000000000001</v>
      </c>
      <c r="D391" s="6">
        <f t="shared" si="54"/>
        <v>0.96800000000000008</v>
      </c>
      <c r="F391" s="13" t="s">
        <v>10</v>
      </c>
      <c r="G391" s="5">
        <v>10.186999999999999</v>
      </c>
      <c r="H391" s="6">
        <f t="shared" si="55"/>
        <v>8.9645599999999988</v>
      </c>
    </row>
    <row r="392" spans="2:8" x14ac:dyDescent="0.25">
      <c r="B392" s="13" t="s">
        <v>8</v>
      </c>
      <c r="C392" s="5">
        <v>0.50570000000000004</v>
      </c>
      <c r="D392" s="6">
        <f t="shared" si="54"/>
        <v>0.44501600000000002</v>
      </c>
      <c r="F392" s="13" t="s">
        <v>9</v>
      </c>
      <c r="G392" s="5">
        <v>0.13500000000000001</v>
      </c>
      <c r="H392" s="6">
        <f t="shared" si="55"/>
        <v>0.1188</v>
      </c>
    </row>
    <row r="393" spans="2:8" x14ac:dyDescent="0.25">
      <c r="B393" s="13" t="s">
        <v>9</v>
      </c>
      <c r="C393" s="5">
        <v>0.12839999999999999</v>
      </c>
      <c r="D393" s="6">
        <f t="shared" si="54"/>
        <v>0.112992</v>
      </c>
      <c r="F393" s="13" t="s">
        <v>3</v>
      </c>
      <c r="G393" s="5">
        <v>44.551000000000002</v>
      </c>
      <c r="H393" s="6">
        <f t="shared" si="55"/>
        <v>39.204880000000003</v>
      </c>
    </row>
    <row r="394" spans="2:8" x14ac:dyDescent="0.25">
      <c r="B394" s="13" t="s">
        <v>10</v>
      </c>
      <c r="C394" s="5">
        <v>11.91</v>
      </c>
      <c r="D394" s="6">
        <f t="shared" si="54"/>
        <v>10.480799999999999</v>
      </c>
      <c r="F394" s="13" t="s">
        <v>6</v>
      </c>
      <c r="G394" s="5">
        <v>0.95499999999999996</v>
      </c>
      <c r="H394" s="6">
        <f t="shared" si="55"/>
        <v>0.84039999999999992</v>
      </c>
    </row>
    <row r="395" spans="2:8" x14ac:dyDescent="0.25">
      <c r="B395" s="13" t="s">
        <v>11</v>
      </c>
      <c r="C395" s="5">
        <v>0.48980000000000001</v>
      </c>
      <c r="D395" s="6">
        <f t="shared" si="54"/>
        <v>0.43102400000000002</v>
      </c>
      <c r="F395" s="13" t="s">
        <v>26</v>
      </c>
      <c r="G395" s="5">
        <v>-5.1999999999999998E-2</v>
      </c>
      <c r="H395" s="6">
        <f t="shared" si="55"/>
        <v>-4.5759999999999995E-2</v>
      </c>
    </row>
    <row r="396" spans="2:8" x14ac:dyDescent="0.25">
      <c r="B396" s="4" t="s">
        <v>12</v>
      </c>
      <c r="C396" s="5">
        <v>12</v>
      </c>
      <c r="D396" s="6"/>
      <c r="F396" s="13" t="s">
        <v>13</v>
      </c>
      <c r="G396" s="5">
        <v>4.0000000000000001E-3</v>
      </c>
      <c r="H396" s="10">
        <f t="shared" si="55"/>
        <v>3.5199999999999997E-3</v>
      </c>
    </row>
    <row r="397" spans="2:8" x14ac:dyDescent="0.25">
      <c r="B397" s="29"/>
      <c r="C397" s="11"/>
      <c r="D397" s="17"/>
      <c r="F397" s="13" t="s">
        <v>35</v>
      </c>
      <c r="G397" s="5">
        <v>6.0000000000000001E-3</v>
      </c>
      <c r="H397" s="6">
        <f t="shared" si="55"/>
        <v>5.28E-3</v>
      </c>
    </row>
    <row r="398" spans="2:8" x14ac:dyDescent="0.25">
      <c r="F398" s="4" t="s">
        <v>12</v>
      </c>
      <c r="G398" s="5">
        <v>12</v>
      </c>
      <c r="H398" s="6"/>
    </row>
    <row r="400" spans="2:8" x14ac:dyDescent="0.25">
      <c r="B400" s="120" t="s">
        <v>121</v>
      </c>
      <c r="C400" s="120"/>
      <c r="D400" s="120"/>
      <c r="F400" s="120" t="s">
        <v>211</v>
      </c>
      <c r="G400" s="120"/>
      <c r="H400" s="120"/>
    </row>
    <row r="401" spans="2:8" x14ac:dyDescent="0.25">
      <c r="B401" s="2" t="s">
        <v>0</v>
      </c>
      <c r="C401" s="3" t="s">
        <v>1</v>
      </c>
      <c r="D401" s="2" t="s">
        <v>2</v>
      </c>
      <c r="F401" s="2" t="s">
        <v>0</v>
      </c>
      <c r="G401" s="3" t="s">
        <v>1</v>
      </c>
      <c r="H401" s="2" t="s">
        <v>2</v>
      </c>
    </row>
    <row r="402" spans="2:8" x14ac:dyDescent="0.25">
      <c r="B402" s="13" t="s">
        <v>3</v>
      </c>
      <c r="C402" s="5">
        <v>42.82</v>
      </c>
      <c r="D402" s="6">
        <f t="shared" ref="D402:D409" si="56">C402*(100-C$410)/100</f>
        <v>37.253399999999999</v>
      </c>
      <c r="F402" s="13" t="s">
        <v>5</v>
      </c>
      <c r="G402" s="5">
        <v>43.798999999999999</v>
      </c>
      <c r="H402" s="6">
        <f>G402*(100-G$412)/100</f>
        <v>38.105130000000003</v>
      </c>
    </row>
    <row r="403" spans="2:8" x14ac:dyDescent="0.25">
      <c r="B403" s="13" t="s">
        <v>4</v>
      </c>
      <c r="C403" s="5">
        <v>1.794</v>
      </c>
      <c r="D403" s="6">
        <f t="shared" si="56"/>
        <v>1.5607800000000001</v>
      </c>
      <c r="F403" s="13" t="s">
        <v>7</v>
      </c>
      <c r="G403" s="5">
        <v>0.01</v>
      </c>
      <c r="H403" s="6">
        <f t="shared" ref="H403:H411" si="57">G403*(100-G$412)/100</f>
        <v>8.6999999999999994E-3</v>
      </c>
    </row>
    <row r="404" spans="2:8" x14ac:dyDescent="0.25">
      <c r="B404" s="13" t="s">
        <v>5</v>
      </c>
      <c r="C404" s="5">
        <v>40.99</v>
      </c>
      <c r="D404" s="6">
        <f t="shared" si="56"/>
        <v>35.661300000000004</v>
      </c>
      <c r="F404" s="13" t="s">
        <v>4</v>
      </c>
      <c r="G404" s="5">
        <v>0.88400000000000001</v>
      </c>
      <c r="H404" s="6">
        <f t="shared" si="57"/>
        <v>0.76907999999999999</v>
      </c>
    </row>
    <row r="405" spans="2:8" x14ac:dyDescent="0.25">
      <c r="B405" s="13" t="s">
        <v>6</v>
      </c>
      <c r="C405" s="5">
        <v>0.79039999999999999</v>
      </c>
      <c r="D405" s="6">
        <f t="shared" si="56"/>
        <v>0.68764799999999993</v>
      </c>
      <c r="F405" s="13" t="s">
        <v>10</v>
      </c>
      <c r="G405" s="5">
        <v>10.557</v>
      </c>
      <c r="H405" s="6">
        <f t="shared" si="57"/>
        <v>9.18459</v>
      </c>
    </row>
    <row r="406" spans="2:8" x14ac:dyDescent="0.25">
      <c r="B406" s="13" t="s">
        <v>8</v>
      </c>
      <c r="C406" s="5">
        <v>0.58250000000000002</v>
      </c>
      <c r="D406" s="6">
        <f t="shared" si="56"/>
        <v>0.50677499999999998</v>
      </c>
      <c r="F406" s="13" t="s">
        <v>9</v>
      </c>
      <c r="G406" s="5">
        <v>0.111</v>
      </c>
      <c r="H406" s="6">
        <f t="shared" si="57"/>
        <v>9.6570000000000003E-2</v>
      </c>
    </row>
    <row r="407" spans="2:8" x14ac:dyDescent="0.25">
      <c r="B407" s="13" t="s">
        <v>9</v>
      </c>
      <c r="C407" s="5">
        <v>0.1268</v>
      </c>
      <c r="D407" s="6">
        <f t="shared" si="56"/>
        <v>0.110316</v>
      </c>
      <c r="F407" s="13" t="s">
        <v>3</v>
      </c>
      <c r="G407" s="5">
        <v>43.893999999999998</v>
      </c>
      <c r="H407" s="6">
        <f t="shared" si="57"/>
        <v>38.187779999999997</v>
      </c>
    </row>
    <row r="408" spans="2:8" x14ac:dyDescent="0.25">
      <c r="B408" s="13" t="s">
        <v>10</v>
      </c>
      <c r="C408" s="5">
        <v>12.34</v>
      </c>
      <c r="D408" s="6">
        <f t="shared" si="56"/>
        <v>10.735799999999999</v>
      </c>
      <c r="F408" s="13" t="s">
        <v>6</v>
      </c>
      <c r="G408" s="5">
        <v>0.76100000000000001</v>
      </c>
      <c r="H408" s="6">
        <f t="shared" si="57"/>
        <v>0.66207000000000005</v>
      </c>
    </row>
    <row r="409" spans="2:8" x14ac:dyDescent="0.25">
      <c r="B409" s="13" t="s">
        <v>11</v>
      </c>
      <c r="C409" s="5">
        <v>0.5625</v>
      </c>
      <c r="D409" s="6">
        <f t="shared" si="56"/>
        <v>0.489375</v>
      </c>
      <c r="F409" s="13" t="s">
        <v>26</v>
      </c>
      <c r="G409" s="5">
        <v>-2.8000000000000001E-2</v>
      </c>
      <c r="H409" s="6">
        <f t="shared" si="57"/>
        <v>-2.436E-2</v>
      </c>
    </row>
    <row r="410" spans="2:8" x14ac:dyDescent="0.25">
      <c r="B410" s="4" t="s">
        <v>12</v>
      </c>
      <c r="C410" s="5">
        <v>13</v>
      </c>
      <c r="D410" s="6"/>
      <c r="F410" s="13" t="s">
        <v>13</v>
      </c>
      <c r="G410" s="5">
        <v>5.0000000000000001E-3</v>
      </c>
      <c r="H410" s="10">
        <f t="shared" si="57"/>
        <v>4.3499999999999997E-3</v>
      </c>
    </row>
    <row r="411" spans="2:8" x14ac:dyDescent="0.25">
      <c r="B411" s="29"/>
      <c r="C411" s="11"/>
      <c r="D411" s="17"/>
      <c r="F411" s="13" t="s">
        <v>35</v>
      </c>
      <c r="G411" s="5">
        <v>5.0000000000000001E-3</v>
      </c>
      <c r="H411" s="10">
        <f t="shared" si="57"/>
        <v>4.3499999999999997E-3</v>
      </c>
    </row>
    <row r="412" spans="2:8" x14ac:dyDescent="0.25">
      <c r="F412" s="4" t="s">
        <v>12</v>
      </c>
      <c r="G412" s="5">
        <v>13</v>
      </c>
      <c r="H412" s="6"/>
    </row>
    <row r="414" spans="2:8" x14ac:dyDescent="0.25">
      <c r="B414" s="120" t="s">
        <v>122</v>
      </c>
      <c r="C414" s="120"/>
      <c r="D414" s="120"/>
      <c r="F414" s="120" t="s">
        <v>253</v>
      </c>
      <c r="G414" s="120"/>
      <c r="H414" s="120"/>
    </row>
    <row r="415" spans="2:8" x14ac:dyDescent="0.25">
      <c r="B415" s="2" t="s">
        <v>0</v>
      </c>
      <c r="C415" s="3" t="s">
        <v>1</v>
      </c>
      <c r="D415" s="2" t="s">
        <v>2</v>
      </c>
      <c r="F415" s="2" t="s">
        <v>0</v>
      </c>
      <c r="G415" s="3" t="s">
        <v>1</v>
      </c>
      <c r="H415" s="2" t="s">
        <v>2</v>
      </c>
    </row>
    <row r="416" spans="2:8" x14ac:dyDescent="0.25">
      <c r="B416" s="13" t="s">
        <v>26</v>
      </c>
      <c r="C416" s="5">
        <v>0.11650000000000001</v>
      </c>
      <c r="D416" s="6">
        <f t="shared" ref="D416:D424" si="58">C416*(100-C$425)/100</f>
        <v>0.10019</v>
      </c>
      <c r="F416" s="13" t="s">
        <v>5</v>
      </c>
      <c r="G416" s="5">
        <v>48.326000000000001</v>
      </c>
      <c r="H416" s="38">
        <f>G416*(100-G$426)/100</f>
        <v>41.560360000000003</v>
      </c>
    </row>
    <row r="417" spans="2:8" x14ac:dyDescent="0.25">
      <c r="B417" s="13" t="s">
        <v>3</v>
      </c>
      <c r="C417" s="5">
        <v>43.45</v>
      </c>
      <c r="D417" s="6">
        <f t="shared" si="58"/>
        <v>37.367000000000004</v>
      </c>
      <c r="F417" s="13" t="s">
        <v>7</v>
      </c>
      <c r="G417" s="5">
        <v>1.7000000000000001E-2</v>
      </c>
      <c r="H417" s="38">
        <f t="shared" ref="H417:H425" si="59">G417*(100-G$426)/100</f>
        <v>1.4620000000000001E-2</v>
      </c>
    </row>
    <row r="418" spans="2:8" x14ac:dyDescent="0.25">
      <c r="B418" s="13" t="s">
        <v>4</v>
      </c>
      <c r="C418" s="5">
        <v>1.5680000000000001</v>
      </c>
      <c r="D418" s="6">
        <f t="shared" si="58"/>
        <v>1.3484800000000001</v>
      </c>
      <c r="F418" s="13" t="s">
        <v>4</v>
      </c>
      <c r="G418" s="5">
        <v>0.77200000000000002</v>
      </c>
      <c r="H418" s="38">
        <f t="shared" si="59"/>
        <v>0.66391999999999995</v>
      </c>
    </row>
    <row r="419" spans="2:8" x14ac:dyDescent="0.25">
      <c r="B419" s="13" t="s">
        <v>5</v>
      </c>
      <c r="C419" s="5">
        <v>40.950000000000003</v>
      </c>
      <c r="D419" s="6">
        <f t="shared" si="58"/>
        <v>35.217000000000006</v>
      </c>
      <c r="F419" s="13" t="s">
        <v>10</v>
      </c>
      <c r="G419" s="5">
        <v>0.56899999999999995</v>
      </c>
      <c r="H419" s="38">
        <f t="shared" si="59"/>
        <v>0.48934</v>
      </c>
    </row>
    <row r="420" spans="2:8" x14ac:dyDescent="0.25">
      <c r="B420" s="13" t="s">
        <v>6</v>
      </c>
      <c r="C420" s="5">
        <v>1.5349999999999999</v>
      </c>
      <c r="D420" s="6">
        <f t="shared" si="58"/>
        <v>1.3200999999999998</v>
      </c>
      <c r="F420" s="13" t="s">
        <v>9</v>
      </c>
      <c r="G420" s="5">
        <v>0.14000000000000001</v>
      </c>
      <c r="H420" s="38">
        <f t="shared" si="59"/>
        <v>0.12040000000000001</v>
      </c>
    </row>
    <row r="421" spans="2:8" x14ac:dyDescent="0.25">
      <c r="B421" s="13" t="s">
        <v>8</v>
      </c>
      <c r="C421" s="5">
        <v>0.4652</v>
      </c>
      <c r="D421" s="6">
        <f t="shared" si="58"/>
        <v>0.40007199999999998</v>
      </c>
      <c r="F421" s="13" t="s">
        <v>3</v>
      </c>
      <c r="G421" s="5">
        <v>48.61</v>
      </c>
      <c r="H421" s="38">
        <f t="shared" si="59"/>
        <v>41.804600000000001</v>
      </c>
    </row>
    <row r="422" spans="2:8" x14ac:dyDescent="0.25">
      <c r="B422" s="13" t="s">
        <v>9</v>
      </c>
      <c r="C422" s="5">
        <v>0.1</v>
      </c>
      <c r="D422" s="6">
        <f t="shared" si="58"/>
        <v>8.5999999999999993E-2</v>
      </c>
      <c r="F422" s="13" t="s">
        <v>6</v>
      </c>
      <c r="G422" s="5">
        <v>1.607</v>
      </c>
      <c r="H422" s="38">
        <f t="shared" si="59"/>
        <v>1.38202</v>
      </c>
    </row>
    <row r="423" spans="2:8" x14ac:dyDescent="0.25">
      <c r="B423" s="13" t="s">
        <v>10</v>
      </c>
      <c r="C423" s="5">
        <v>11.31</v>
      </c>
      <c r="D423" s="6">
        <f t="shared" si="58"/>
        <v>9.7266000000000012</v>
      </c>
      <c r="F423" s="13" t="s">
        <v>26</v>
      </c>
      <c r="G423" s="5">
        <v>-5.5E-2</v>
      </c>
      <c r="H423" s="38">
        <f t="shared" si="59"/>
        <v>-4.7300000000000002E-2</v>
      </c>
    </row>
    <row r="424" spans="2:8" x14ac:dyDescent="0.25">
      <c r="B424" s="13" t="s">
        <v>11</v>
      </c>
      <c r="C424" s="5">
        <v>0.50390000000000001</v>
      </c>
      <c r="D424" s="6">
        <f t="shared" si="58"/>
        <v>0.43335400000000002</v>
      </c>
      <c r="F424" s="13" t="s">
        <v>13</v>
      </c>
      <c r="G424" s="5">
        <v>8.9999999999999993E-3</v>
      </c>
      <c r="H424" s="38">
        <f t="shared" si="59"/>
        <v>7.7399999999999995E-3</v>
      </c>
    </row>
    <row r="425" spans="2:8" x14ac:dyDescent="0.25">
      <c r="B425" s="4" t="s">
        <v>12</v>
      </c>
      <c r="C425" s="5">
        <v>14</v>
      </c>
      <c r="D425" s="6"/>
      <c r="F425" s="13" t="s">
        <v>35</v>
      </c>
      <c r="G425" s="5">
        <v>5.0000000000000001E-3</v>
      </c>
      <c r="H425" s="38">
        <f t="shared" si="59"/>
        <v>4.3E-3</v>
      </c>
    </row>
    <row r="426" spans="2:8" x14ac:dyDescent="0.25">
      <c r="F426" s="4" t="s">
        <v>12</v>
      </c>
      <c r="G426" s="5">
        <v>14</v>
      </c>
      <c r="H426" s="6"/>
    </row>
    <row r="428" spans="2:8" x14ac:dyDescent="0.25">
      <c r="B428" s="120" t="s">
        <v>123</v>
      </c>
      <c r="C428" s="120"/>
      <c r="D428" s="120"/>
      <c r="F428" s="120" t="s">
        <v>288</v>
      </c>
      <c r="G428" s="120"/>
      <c r="H428" s="120"/>
    </row>
    <row r="429" spans="2:8" x14ac:dyDescent="0.25">
      <c r="B429" s="2" t="s">
        <v>0</v>
      </c>
      <c r="C429" s="3" t="s">
        <v>1</v>
      </c>
      <c r="D429" s="2" t="s">
        <v>2</v>
      </c>
      <c r="F429" s="2" t="s">
        <v>0</v>
      </c>
      <c r="G429" s="3" t="s">
        <v>1</v>
      </c>
      <c r="H429" s="2" t="s">
        <v>2</v>
      </c>
    </row>
    <row r="430" spans="2:8" x14ac:dyDescent="0.25">
      <c r="B430" s="13" t="s">
        <v>26</v>
      </c>
      <c r="C430" s="5">
        <v>0.13200000000000001</v>
      </c>
      <c r="D430" s="6">
        <f t="shared" ref="D430:D438" si="60">C430*(100-C$439)/100</f>
        <v>0.11088000000000001</v>
      </c>
      <c r="F430" s="13" t="s">
        <v>5</v>
      </c>
      <c r="G430" s="5">
        <v>44.17</v>
      </c>
      <c r="H430" s="8">
        <f>G430*(100-G$440)/100</f>
        <v>37.102800000000002</v>
      </c>
    </row>
    <row r="431" spans="2:8" x14ac:dyDescent="0.25">
      <c r="B431" s="13" t="s">
        <v>3</v>
      </c>
      <c r="C431" s="5">
        <v>42.86</v>
      </c>
      <c r="D431" s="6">
        <f t="shared" si="60"/>
        <v>36.002399999999994</v>
      </c>
      <c r="F431" s="13" t="s">
        <v>7</v>
      </c>
      <c r="G431" s="5">
        <v>5.0000000000000001E-3</v>
      </c>
      <c r="H431" s="8">
        <f t="shared" ref="H431:H439" si="61">G431*(100-G$440)/100</f>
        <v>4.1999999999999997E-3</v>
      </c>
    </row>
    <row r="432" spans="2:8" x14ac:dyDescent="0.25">
      <c r="B432" s="13" t="s">
        <v>4</v>
      </c>
      <c r="C432" s="5">
        <v>1.4730000000000001</v>
      </c>
      <c r="D432" s="6">
        <f t="shared" si="60"/>
        <v>1.2373200000000002</v>
      </c>
      <c r="F432" s="13" t="s">
        <v>4</v>
      </c>
      <c r="G432" s="5">
        <v>0.57099999999999995</v>
      </c>
      <c r="H432" s="8">
        <f t="shared" si="61"/>
        <v>0.47964000000000001</v>
      </c>
    </row>
    <row r="433" spans="2:8" x14ac:dyDescent="0.25">
      <c r="B433" s="13" t="s">
        <v>5</v>
      </c>
      <c r="C433" s="5">
        <v>41.34</v>
      </c>
      <c r="D433" s="6">
        <f t="shared" si="60"/>
        <v>34.725600000000007</v>
      </c>
      <c r="F433" s="13" t="s">
        <v>10</v>
      </c>
      <c r="G433" s="5">
        <v>9.6430000000000007</v>
      </c>
      <c r="H433" s="8">
        <f t="shared" si="61"/>
        <v>8.1001200000000004</v>
      </c>
    </row>
    <row r="434" spans="2:8" x14ac:dyDescent="0.25">
      <c r="B434" s="13" t="s">
        <v>6</v>
      </c>
      <c r="C434" s="5">
        <v>1.6459999999999999</v>
      </c>
      <c r="D434" s="6">
        <f t="shared" si="60"/>
        <v>1.3826399999999999</v>
      </c>
      <c r="F434" s="13" t="s">
        <v>9</v>
      </c>
      <c r="G434" s="5">
        <v>0.152</v>
      </c>
      <c r="H434" s="8">
        <f t="shared" si="61"/>
        <v>0.12767999999999999</v>
      </c>
    </row>
    <row r="435" spans="2:8" x14ac:dyDescent="0.25">
      <c r="B435" s="13" t="s">
        <v>8</v>
      </c>
      <c r="C435" s="5">
        <v>0.51849999999999996</v>
      </c>
      <c r="D435" s="6">
        <f t="shared" si="60"/>
        <v>0.43553999999999993</v>
      </c>
      <c r="F435" s="13" t="s">
        <v>3</v>
      </c>
      <c r="G435" s="5">
        <v>43.884</v>
      </c>
      <c r="H435" s="8">
        <f t="shared" si="61"/>
        <v>36.862560000000002</v>
      </c>
    </row>
    <row r="436" spans="2:8" x14ac:dyDescent="0.25">
      <c r="B436" s="13" t="s">
        <v>9</v>
      </c>
      <c r="C436" s="5">
        <v>0.18060000000000001</v>
      </c>
      <c r="D436" s="6">
        <f t="shared" si="60"/>
        <v>0.15170400000000001</v>
      </c>
      <c r="F436" s="13" t="s">
        <v>6</v>
      </c>
      <c r="G436" s="5">
        <v>1.548</v>
      </c>
      <c r="H436" s="8">
        <f t="shared" si="61"/>
        <v>1.3003200000000001</v>
      </c>
    </row>
    <row r="437" spans="2:8" x14ac:dyDescent="0.25">
      <c r="B437" s="13" t="s">
        <v>10</v>
      </c>
      <c r="C437" s="5">
        <v>11.41</v>
      </c>
      <c r="D437" s="6">
        <f t="shared" si="60"/>
        <v>9.5844000000000005</v>
      </c>
      <c r="F437" s="13" t="s">
        <v>26</v>
      </c>
      <c r="G437" s="5">
        <v>1.4999999999999999E-2</v>
      </c>
      <c r="H437" s="8">
        <f t="shared" si="61"/>
        <v>1.26E-2</v>
      </c>
    </row>
    <row r="438" spans="2:8" x14ac:dyDescent="0.25">
      <c r="B438" s="13" t="s">
        <v>11</v>
      </c>
      <c r="C438" s="5">
        <v>0.43840000000000001</v>
      </c>
      <c r="D438" s="6">
        <f t="shared" si="60"/>
        <v>0.36825600000000003</v>
      </c>
      <c r="F438" s="13" t="s">
        <v>13</v>
      </c>
      <c r="G438" s="5">
        <v>7.0000000000000001E-3</v>
      </c>
      <c r="H438" s="8">
        <f t="shared" si="61"/>
        <v>5.8799999999999998E-3</v>
      </c>
    </row>
    <row r="439" spans="2:8" x14ac:dyDescent="0.25">
      <c r="B439" s="4" t="s">
        <v>12</v>
      </c>
      <c r="C439" s="5">
        <v>16</v>
      </c>
      <c r="D439" s="13"/>
      <c r="F439" s="13" t="s">
        <v>35</v>
      </c>
      <c r="G439" s="5">
        <v>4.0000000000000001E-3</v>
      </c>
      <c r="H439" s="8">
        <f t="shared" si="61"/>
        <v>3.3600000000000001E-3</v>
      </c>
    </row>
    <row r="440" spans="2:8" x14ac:dyDescent="0.25">
      <c r="F440" s="4" t="s">
        <v>12</v>
      </c>
      <c r="G440" s="5">
        <v>16</v>
      </c>
      <c r="H440" s="13"/>
    </row>
    <row r="442" spans="2:8" x14ac:dyDescent="0.25">
      <c r="B442" s="120" t="s">
        <v>124</v>
      </c>
      <c r="C442" s="120"/>
      <c r="D442" s="120"/>
      <c r="F442" s="120" t="s">
        <v>250</v>
      </c>
      <c r="G442" s="120"/>
      <c r="H442" s="120"/>
    </row>
    <row r="443" spans="2:8" x14ac:dyDescent="0.25">
      <c r="B443" s="2" t="s">
        <v>0</v>
      </c>
      <c r="C443" s="3" t="s">
        <v>1</v>
      </c>
      <c r="D443" s="2" t="s">
        <v>2</v>
      </c>
      <c r="F443" s="2" t="s">
        <v>0</v>
      </c>
      <c r="G443" s="3" t="s">
        <v>1</v>
      </c>
      <c r="H443" s="2" t="s">
        <v>2</v>
      </c>
    </row>
    <row r="444" spans="2:8" x14ac:dyDescent="0.25">
      <c r="B444" s="13" t="s">
        <v>3</v>
      </c>
      <c r="C444" s="5">
        <v>43.64</v>
      </c>
      <c r="D444" s="6">
        <f t="shared" ref="D444:D451" si="62">C444*(100-C$452)/100</f>
        <v>37.966799999999999</v>
      </c>
      <c r="F444" s="13" t="s">
        <v>5</v>
      </c>
      <c r="G444" s="5">
        <v>43.676000000000002</v>
      </c>
      <c r="H444" s="38">
        <f>G444*(100-G$454)/100</f>
        <v>37.99812</v>
      </c>
    </row>
    <row r="445" spans="2:8" x14ac:dyDescent="0.25">
      <c r="B445" s="13" t="s">
        <v>4</v>
      </c>
      <c r="C445" s="5">
        <v>1.6879999999999999</v>
      </c>
      <c r="D445" s="6">
        <f t="shared" si="62"/>
        <v>1.4685599999999999</v>
      </c>
      <c r="F445" s="13" t="s">
        <v>7</v>
      </c>
      <c r="G445" s="5">
        <v>2.1000000000000001E-2</v>
      </c>
      <c r="H445" s="38">
        <f t="shared" ref="H445:H453" si="63">G445*(100-G$454)/100</f>
        <v>1.8270000000000002E-2</v>
      </c>
    </row>
    <row r="446" spans="2:8" x14ac:dyDescent="0.25">
      <c r="B446" s="13" t="s">
        <v>5</v>
      </c>
      <c r="C446" s="5">
        <v>40.67</v>
      </c>
      <c r="D446" s="6">
        <f t="shared" si="62"/>
        <v>35.382899999999999</v>
      </c>
      <c r="F446" s="13" t="s">
        <v>4</v>
      </c>
      <c r="G446" s="5">
        <v>0.74</v>
      </c>
      <c r="H446" s="38">
        <f t="shared" si="63"/>
        <v>0.64379999999999993</v>
      </c>
    </row>
    <row r="447" spans="2:8" x14ac:dyDescent="0.25">
      <c r="B447" s="13" t="s">
        <v>6</v>
      </c>
      <c r="C447" s="5">
        <v>1.139</v>
      </c>
      <c r="D447" s="6">
        <f t="shared" si="62"/>
        <v>0.99093000000000009</v>
      </c>
      <c r="F447" s="13" t="s">
        <v>10</v>
      </c>
      <c r="G447" s="5">
        <v>9.8729999999999993</v>
      </c>
      <c r="H447" s="38">
        <f t="shared" si="63"/>
        <v>8.5895099999999989</v>
      </c>
    </row>
    <row r="448" spans="2:8" x14ac:dyDescent="0.25">
      <c r="B448" s="13" t="s">
        <v>8</v>
      </c>
      <c r="C448" s="5">
        <v>0.67220000000000002</v>
      </c>
      <c r="D448" s="6">
        <f t="shared" si="62"/>
        <v>0.58481400000000006</v>
      </c>
      <c r="F448" s="13" t="s">
        <v>9</v>
      </c>
      <c r="G448" s="5">
        <v>0.11799999999999999</v>
      </c>
      <c r="H448" s="38">
        <f t="shared" si="63"/>
        <v>0.10266</v>
      </c>
    </row>
    <row r="449" spans="2:8" x14ac:dyDescent="0.25">
      <c r="B449" s="13" t="s">
        <v>9</v>
      </c>
      <c r="C449" s="5">
        <v>0.14580000000000001</v>
      </c>
      <c r="D449" s="6">
        <f t="shared" si="62"/>
        <v>0.12684600000000001</v>
      </c>
      <c r="F449" s="13" t="s">
        <v>3</v>
      </c>
      <c r="G449" s="5">
        <v>44.57</v>
      </c>
      <c r="H449" s="38">
        <f t="shared" si="63"/>
        <v>38.7759</v>
      </c>
    </row>
    <row r="450" spans="2:8" x14ac:dyDescent="0.25">
      <c r="B450" s="13" t="s">
        <v>10</v>
      </c>
      <c r="C450" s="5">
        <v>11.52</v>
      </c>
      <c r="D450" s="6">
        <f t="shared" si="62"/>
        <v>10.022399999999999</v>
      </c>
      <c r="F450" s="13" t="s">
        <v>6</v>
      </c>
      <c r="G450" s="5">
        <v>1.0249999999999999</v>
      </c>
      <c r="H450" s="38">
        <f t="shared" si="63"/>
        <v>0.89174999999999993</v>
      </c>
    </row>
    <row r="451" spans="2:8" x14ac:dyDescent="0.25">
      <c r="B451" s="13" t="s">
        <v>11</v>
      </c>
      <c r="C451" s="5">
        <v>0.52390000000000003</v>
      </c>
      <c r="D451" s="6">
        <f t="shared" si="62"/>
        <v>0.45579300000000006</v>
      </c>
      <c r="F451" s="13" t="s">
        <v>26</v>
      </c>
      <c r="G451" s="5">
        <v>-3.5000000000000003E-2</v>
      </c>
      <c r="H451" s="38">
        <f t="shared" si="63"/>
        <v>-3.0450000000000005E-2</v>
      </c>
    </row>
    <row r="452" spans="2:8" x14ac:dyDescent="0.25">
      <c r="B452" s="4" t="s">
        <v>12</v>
      </c>
      <c r="C452" s="5">
        <v>13</v>
      </c>
      <c r="D452" s="6"/>
      <c r="F452" s="13" t="s">
        <v>13</v>
      </c>
      <c r="G452" s="5">
        <v>7.0000000000000001E-3</v>
      </c>
      <c r="H452" s="38">
        <f t="shared" si="63"/>
        <v>6.0899999999999999E-3</v>
      </c>
    </row>
    <row r="453" spans="2:8" x14ac:dyDescent="0.25">
      <c r="F453" s="13" t="s">
        <v>35</v>
      </c>
      <c r="G453" s="5">
        <v>4.0000000000000001E-3</v>
      </c>
      <c r="H453" s="38">
        <f t="shared" si="63"/>
        <v>3.4800000000000005E-3</v>
      </c>
    </row>
    <row r="454" spans="2:8" x14ac:dyDescent="0.25">
      <c r="F454" s="4" t="s">
        <v>12</v>
      </c>
      <c r="G454" s="5">
        <v>13</v>
      </c>
      <c r="H454" s="6"/>
    </row>
    <row r="455" spans="2:8" x14ac:dyDescent="0.25">
      <c r="F455" s="4"/>
      <c r="G455" s="5"/>
      <c r="H455" s="6"/>
    </row>
    <row r="456" spans="2:8" x14ac:dyDescent="0.25">
      <c r="B456" s="120" t="s">
        <v>125</v>
      </c>
      <c r="C456" s="120"/>
      <c r="D456" s="120"/>
      <c r="F456" s="120" t="s">
        <v>246</v>
      </c>
      <c r="G456" s="120"/>
      <c r="H456" s="120"/>
    </row>
    <row r="457" spans="2:8" x14ac:dyDescent="0.25">
      <c r="B457" s="2" t="s">
        <v>0</v>
      </c>
      <c r="C457" s="3" t="s">
        <v>1</v>
      </c>
      <c r="D457" s="2" t="s">
        <v>2</v>
      </c>
      <c r="F457" s="2" t="s">
        <v>0</v>
      </c>
      <c r="G457" s="3" t="s">
        <v>1</v>
      </c>
      <c r="H457" s="2" t="s">
        <v>2</v>
      </c>
    </row>
    <row r="458" spans="2:8" x14ac:dyDescent="0.25">
      <c r="B458" s="13" t="s">
        <v>3</v>
      </c>
      <c r="C458" s="5">
        <v>43.9</v>
      </c>
      <c r="D458" s="6">
        <f t="shared" ref="D458:D465" si="64">C458*(100-C$466)/100</f>
        <v>38.631999999999998</v>
      </c>
      <c r="F458" s="13" t="s">
        <v>5</v>
      </c>
      <c r="G458" s="5">
        <v>44.101999999999997</v>
      </c>
      <c r="H458" s="5">
        <f>G458*(100-G$468)/100</f>
        <v>38.809759999999997</v>
      </c>
    </row>
    <row r="459" spans="2:8" x14ac:dyDescent="0.25">
      <c r="B459" s="13" t="s">
        <v>4</v>
      </c>
      <c r="C459" s="5">
        <v>1.63</v>
      </c>
      <c r="D459" s="6">
        <f t="shared" si="64"/>
        <v>1.4343999999999999</v>
      </c>
      <c r="F459" s="13" t="s">
        <v>7</v>
      </c>
      <c r="G459" s="5">
        <v>1.4999999999999999E-2</v>
      </c>
      <c r="H459" s="5">
        <f t="shared" ref="H459:H467" si="65">G459*(100-G$468)/100</f>
        <v>1.3199999999999998E-2</v>
      </c>
    </row>
    <row r="460" spans="2:8" x14ac:dyDescent="0.25">
      <c r="B460" s="13" t="s">
        <v>5</v>
      </c>
      <c r="C460" s="5">
        <v>41.3</v>
      </c>
      <c r="D460" s="6">
        <f t="shared" si="64"/>
        <v>36.343999999999994</v>
      </c>
      <c r="F460" s="13" t="s">
        <v>4</v>
      </c>
      <c r="G460" s="5">
        <v>0.72599999999999998</v>
      </c>
      <c r="H460" s="5">
        <f t="shared" si="65"/>
        <v>0.63888</v>
      </c>
    </row>
    <row r="461" spans="2:8" x14ac:dyDescent="0.25">
      <c r="B461" s="13" t="s">
        <v>6</v>
      </c>
      <c r="C461" s="5">
        <v>0.81530000000000002</v>
      </c>
      <c r="D461" s="6">
        <f t="shared" si="64"/>
        <v>0.7174640000000001</v>
      </c>
      <c r="F461" s="13" t="s">
        <v>10</v>
      </c>
      <c r="G461" s="5">
        <v>9.7050000000000001</v>
      </c>
      <c r="H461" s="5">
        <f t="shared" si="65"/>
        <v>8.5404</v>
      </c>
    </row>
    <row r="462" spans="2:8" x14ac:dyDescent="0.25">
      <c r="B462" s="13" t="s">
        <v>8</v>
      </c>
      <c r="C462" s="5">
        <v>0.51870000000000005</v>
      </c>
      <c r="D462" s="6">
        <f t="shared" si="64"/>
        <v>0.45645600000000003</v>
      </c>
      <c r="F462" s="13" t="s">
        <v>9</v>
      </c>
      <c r="G462" s="5">
        <v>0.13</v>
      </c>
      <c r="H462" s="5">
        <f t="shared" si="65"/>
        <v>0.11440000000000002</v>
      </c>
    </row>
    <row r="463" spans="2:8" x14ac:dyDescent="0.25">
      <c r="B463" s="13" t="s">
        <v>9</v>
      </c>
      <c r="C463" s="5">
        <v>0.14910000000000001</v>
      </c>
      <c r="D463" s="6">
        <f t="shared" si="64"/>
        <v>0.13120800000000002</v>
      </c>
      <c r="F463" s="13" t="s">
        <v>3</v>
      </c>
      <c r="G463" s="5">
        <v>44.539000000000001</v>
      </c>
      <c r="H463" s="5">
        <f t="shared" si="65"/>
        <v>39.194320000000005</v>
      </c>
    </row>
    <row r="464" spans="2:8" x14ac:dyDescent="0.25">
      <c r="B464" s="13" t="s">
        <v>10</v>
      </c>
      <c r="C464" s="5">
        <v>11.17</v>
      </c>
      <c r="D464" s="6">
        <f t="shared" si="64"/>
        <v>9.829600000000001</v>
      </c>
      <c r="F464" s="13" t="s">
        <v>6</v>
      </c>
      <c r="G464" s="5">
        <v>0.77500000000000002</v>
      </c>
      <c r="H464" s="5">
        <f t="shared" si="65"/>
        <v>0.68200000000000005</v>
      </c>
    </row>
    <row r="465" spans="2:8" x14ac:dyDescent="0.25">
      <c r="B465" s="13" t="s">
        <v>11</v>
      </c>
      <c r="C465" s="5">
        <v>0.5111</v>
      </c>
      <c r="D465" s="6">
        <f t="shared" si="64"/>
        <v>0.44976799999999995</v>
      </c>
      <c r="F465" s="13" t="s">
        <v>26</v>
      </c>
      <c r="G465" s="5">
        <v>2E-3</v>
      </c>
      <c r="H465" s="5">
        <f t="shared" si="65"/>
        <v>1.7599999999999998E-3</v>
      </c>
    </row>
    <row r="466" spans="2:8" x14ac:dyDescent="0.25">
      <c r="B466" s="4" t="s">
        <v>12</v>
      </c>
      <c r="C466" s="5">
        <v>12</v>
      </c>
      <c r="D466" s="6"/>
      <c r="F466" s="13" t="s">
        <v>13</v>
      </c>
      <c r="G466" s="5">
        <v>4.0000000000000001E-3</v>
      </c>
      <c r="H466" s="5">
        <f t="shared" si="65"/>
        <v>3.5199999999999997E-3</v>
      </c>
    </row>
    <row r="467" spans="2:8" x14ac:dyDescent="0.25">
      <c r="F467" s="13" t="s">
        <v>35</v>
      </c>
      <c r="G467" s="5">
        <v>3.0000000000000001E-3</v>
      </c>
      <c r="H467" s="5">
        <f t="shared" si="65"/>
        <v>2.64E-3</v>
      </c>
    </row>
    <row r="468" spans="2:8" x14ac:dyDescent="0.25">
      <c r="F468" s="4" t="s">
        <v>12</v>
      </c>
      <c r="G468" s="5">
        <v>12</v>
      </c>
      <c r="H468" s="6"/>
    </row>
    <row r="469" spans="2:8" x14ac:dyDescent="0.25">
      <c r="F469" s="4"/>
      <c r="G469" s="5"/>
      <c r="H469" s="6"/>
    </row>
    <row r="470" spans="2:8" x14ac:dyDescent="0.25">
      <c r="B470" s="120" t="s">
        <v>126</v>
      </c>
      <c r="C470" s="120"/>
      <c r="D470" s="120"/>
      <c r="F470" s="120" t="s">
        <v>252</v>
      </c>
      <c r="G470" s="120"/>
      <c r="H470" s="120"/>
    </row>
    <row r="471" spans="2:8" x14ac:dyDescent="0.25">
      <c r="B471" s="2" t="s">
        <v>0</v>
      </c>
      <c r="C471" s="3" t="s">
        <v>1</v>
      </c>
      <c r="D471" s="2" t="s">
        <v>2</v>
      </c>
      <c r="F471" s="2" t="s">
        <v>0</v>
      </c>
      <c r="G471" s="3" t="s">
        <v>1</v>
      </c>
      <c r="H471" s="2" t="s">
        <v>2</v>
      </c>
    </row>
    <row r="472" spans="2:8" x14ac:dyDescent="0.25">
      <c r="B472" s="13" t="s">
        <v>26</v>
      </c>
      <c r="C472" s="5">
        <v>0.1663</v>
      </c>
      <c r="D472" s="6">
        <f t="shared" ref="D472:D481" si="66">C472*(100-C$482)/100</f>
        <v>0.146344</v>
      </c>
      <c r="F472" s="13" t="s">
        <v>5</v>
      </c>
      <c r="G472" s="5">
        <v>43.781999999999996</v>
      </c>
      <c r="H472" s="5">
        <f>G472*(100-G$482)/100</f>
        <v>38.52816</v>
      </c>
    </row>
    <row r="473" spans="2:8" x14ac:dyDescent="0.25">
      <c r="B473" s="13" t="s">
        <v>3</v>
      </c>
      <c r="C473" s="5">
        <v>44.1</v>
      </c>
      <c r="D473" s="6">
        <f t="shared" si="66"/>
        <v>38.808</v>
      </c>
      <c r="F473" s="13" t="s">
        <v>7</v>
      </c>
      <c r="G473" s="5">
        <v>5.1999999999999998E-2</v>
      </c>
      <c r="H473" s="5">
        <f t="shared" ref="H473:H481" si="67">G473*(100-G$482)/100</f>
        <v>4.5759999999999995E-2</v>
      </c>
    </row>
    <row r="474" spans="2:8" x14ac:dyDescent="0.25">
      <c r="B474" s="13" t="s">
        <v>4</v>
      </c>
      <c r="C474" s="5">
        <v>1.6140000000000001</v>
      </c>
      <c r="D474" s="6">
        <f t="shared" si="66"/>
        <v>1.42032</v>
      </c>
      <c r="F474" s="13" t="s">
        <v>4</v>
      </c>
      <c r="G474" s="5">
        <v>0.76700000000000002</v>
      </c>
      <c r="H474" s="5">
        <f t="shared" si="67"/>
        <v>0.67496</v>
      </c>
    </row>
    <row r="475" spans="2:8" x14ac:dyDescent="0.25">
      <c r="B475" s="13" t="s">
        <v>5</v>
      </c>
      <c r="C475" s="5">
        <v>40.700000000000003</v>
      </c>
      <c r="D475" s="6">
        <f t="shared" si="66"/>
        <v>35.816000000000003</v>
      </c>
      <c r="F475" s="13" t="s">
        <v>10</v>
      </c>
      <c r="G475" s="5">
        <v>9.8550000000000004</v>
      </c>
      <c r="H475" s="5">
        <f t="shared" si="67"/>
        <v>8.6723999999999997</v>
      </c>
    </row>
    <row r="476" spans="2:8" x14ac:dyDescent="0.25">
      <c r="B476" s="13" t="s">
        <v>6</v>
      </c>
      <c r="C476" s="5">
        <v>0.80359999999999998</v>
      </c>
      <c r="D476" s="6">
        <f t="shared" si="66"/>
        <v>0.70716799999999991</v>
      </c>
      <c r="F476" s="13" t="s">
        <v>9</v>
      </c>
      <c r="G476" s="5">
        <v>0.13100000000000001</v>
      </c>
      <c r="H476" s="5">
        <f t="shared" si="67"/>
        <v>0.11528000000000001</v>
      </c>
    </row>
    <row r="477" spans="2:8" x14ac:dyDescent="0.25">
      <c r="B477" s="13" t="s">
        <v>7</v>
      </c>
      <c r="C477" s="5">
        <v>6.0170000000000001E-2</v>
      </c>
      <c r="D477" s="6">
        <f t="shared" si="66"/>
        <v>5.2949599999999999E-2</v>
      </c>
      <c r="F477" s="13" t="s">
        <v>3</v>
      </c>
      <c r="G477" s="5">
        <v>44.625</v>
      </c>
      <c r="H477" s="5">
        <f t="shared" si="67"/>
        <v>39.270000000000003</v>
      </c>
    </row>
    <row r="478" spans="2:8" x14ac:dyDescent="0.25">
      <c r="B478" s="13" t="s">
        <v>8</v>
      </c>
      <c r="C478" s="5">
        <v>0.45569999999999999</v>
      </c>
      <c r="D478" s="6">
        <f t="shared" si="66"/>
        <v>0.40101599999999998</v>
      </c>
      <c r="F478" s="13" t="s">
        <v>6</v>
      </c>
      <c r="G478" s="5">
        <v>0.748</v>
      </c>
      <c r="H478" s="5">
        <f t="shared" si="67"/>
        <v>0.65823999999999994</v>
      </c>
    </row>
    <row r="479" spans="2:8" x14ac:dyDescent="0.25">
      <c r="B479" s="13" t="s">
        <v>9</v>
      </c>
      <c r="C479" s="5">
        <v>0.14269999999999999</v>
      </c>
      <c r="D479" s="6">
        <f t="shared" si="66"/>
        <v>0.12557599999999999</v>
      </c>
      <c r="F479" s="13" t="s">
        <v>26</v>
      </c>
      <c r="G479" s="5">
        <v>3.1E-2</v>
      </c>
      <c r="H479" s="5">
        <f t="shared" si="67"/>
        <v>2.7279999999999999E-2</v>
      </c>
    </row>
    <row r="480" spans="2:8" x14ac:dyDescent="0.25">
      <c r="B480" s="13" t="s">
        <v>10</v>
      </c>
      <c r="C480" s="5">
        <v>11.47</v>
      </c>
      <c r="D480" s="6">
        <f t="shared" si="66"/>
        <v>10.0936</v>
      </c>
      <c r="F480" s="13" t="s">
        <v>13</v>
      </c>
      <c r="G480" s="5">
        <v>5.0000000000000001E-3</v>
      </c>
      <c r="H480" s="5">
        <f t="shared" si="67"/>
        <v>4.4000000000000003E-3</v>
      </c>
    </row>
    <row r="481" spans="2:8" x14ac:dyDescent="0.25">
      <c r="B481" s="13" t="s">
        <v>11</v>
      </c>
      <c r="C481" s="5">
        <v>0.47870000000000001</v>
      </c>
      <c r="D481" s="6">
        <f t="shared" si="66"/>
        <v>0.42125599999999996</v>
      </c>
      <c r="F481" s="13" t="s">
        <v>35</v>
      </c>
      <c r="G481" s="5">
        <v>4.0000000000000001E-3</v>
      </c>
      <c r="H481" s="5">
        <f t="shared" si="67"/>
        <v>3.5199999999999997E-3</v>
      </c>
    </row>
    <row r="482" spans="2:8" x14ac:dyDescent="0.25">
      <c r="B482" s="4" t="s">
        <v>12</v>
      </c>
      <c r="C482" s="5">
        <v>12</v>
      </c>
      <c r="D482" s="6"/>
      <c r="F482" s="4" t="s">
        <v>12</v>
      </c>
      <c r="G482" s="5">
        <v>12</v>
      </c>
      <c r="H482" s="6"/>
    </row>
    <row r="485" spans="2:8" x14ac:dyDescent="0.25">
      <c r="B485" s="120" t="s">
        <v>127</v>
      </c>
      <c r="C485" s="120"/>
      <c r="D485" s="120"/>
      <c r="F485" s="120" t="s">
        <v>251</v>
      </c>
      <c r="G485" s="120"/>
      <c r="H485" s="120"/>
    </row>
    <row r="486" spans="2:8" x14ac:dyDescent="0.25">
      <c r="B486" s="2" t="s">
        <v>0</v>
      </c>
      <c r="C486" s="3" t="s">
        <v>1</v>
      </c>
      <c r="D486" s="2" t="s">
        <v>2</v>
      </c>
      <c r="F486" s="2" t="s">
        <v>0</v>
      </c>
      <c r="G486" s="3" t="s">
        <v>1</v>
      </c>
      <c r="H486" s="2" t="s">
        <v>2</v>
      </c>
    </row>
    <row r="487" spans="2:8" x14ac:dyDescent="0.25">
      <c r="B487" s="13" t="s">
        <v>3</v>
      </c>
      <c r="C487" s="5">
        <v>44.65</v>
      </c>
      <c r="D487" s="6">
        <f t="shared" ref="D487:D494" si="68">C487*(100-C$495)/100</f>
        <v>39.292000000000002</v>
      </c>
      <c r="F487" s="13" t="s">
        <v>5</v>
      </c>
      <c r="G487" s="5">
        <v>43.914000000000001</v>
      </c>
      <c r="H487" s="5">
        <f>G487*(100-G$497)/100</f>
        <v>38.64432</v>
      </c>
    </row>
    <row r="488" spans="2:8" x14ac:dyDescent="0.25">
      <c r="B488" s="13" t="s">
        <v>4</v>
      </c>
      <c r="C488" s="5">
        <v>1.4510000000000001</v>
      </c>
      <c r="D488" s="6">
        <f t="shared" si="68"/>
        <v>1.27688</v>
      </c>
      <c r="F488" s="13" t="s">
        <v>7</v>
      </c>
      <c r="G488" s="5">
        <v>1.2999999999999999E-2</v>
      </c>
      <c r="H488" s="5">
        <f t="shared" ref="H488:H496" si="69">G488*(100-G$497)/100</f>
        <v>1.1439999999999999E-2</v>
      </c>
    </row>
    <row r="489" spans="2:8" x14ac:dyDescent="0.25">
      <c r="B489" s="13" t="s">
        <v>5</v>
      </c>
      <c r="C489" s="5">
        <v>40.92</v>
      </c>
      <c r="D489" s="6">
        <f t="shared" si="68"/>
        <v>36.009599999999999</v>
      </c>
      <c r="F489" s="13" t="s">
        <v>4</v>
      </c>
      <c r="G489" s="5">
        <v>0.61</v>
      </c>
      <c r="H489" s="5">
        <f t="shared" si="69"/>
        <v>0.53679999999999994</v>
      </c>
    </row>
    <row r="490" spans="2:8" x14ac:dyDescent="0.25">
      <c r="B490" s="13" t="s">
        <v>6</v>
      </c>
      <c r="C490" s="5">
        <v>0.68259999999999998</v>
      </c>
      <c r="D490" s="6">
        <f t="shared" si="68"/>
        <v>0.600688</v>
      </c>
      <c r="F490" s="13" t="s">
        <v>10</v>
      </c>
      <c r="G490" s="5">
        <v>9.6069999999999993</v>
      </c>
      <c r="H490" s="5">
        <f t="shared" si="69"/>
        <v>8.4541599999999999</v>
      </c>
    </row>
    <row r="491" spans="2:8" x14ac:dyDescent="0.25">
      <c r="B491" s="13" t="s">
        <v>8</v>
      </c>
      <c r="C491" s="5">
        <v>0.48820000000000002</v>
      </c>
      <c r="D491" s="6">
        <f t="shared" si="68"/>
        <v>0.42961600000000005</v>
      </c>
      <c r="F491" s="13" t="s">
        <v>9</v>
      </c>
      <c r="G491" s="5">
        <v>0.129</v>
      </c>
      <c r="H491" s="5">
        <f t="shared" si="69"/>
        <v>0.11352000000000001</v>
      </c>
    </row>
    <row r="492" spans="2:8" x14ac:dyDescent="0.25">
      <c r="B492" s="13" t="s">
        <v>9</v>
      </c>
      <c r="C492" s="5">
        <v>0.14940000000000001</v>
      </c>
      <c r="D492" s="6">
        <f t="shared" si="68"/>
        <v>0.13147200000000001</v>
      </c>
      <c r="F492" s="13" t="s">
        <v>3</v>
      </c>
      <c r="G492" s="5">
        <v>45.149000000000001</v>
      </c>
      <c r="H492" s="5">
        <f t="shared" si="69"/>
        <v>39.731120000000004</v>
      </c>
    </row>
    <row r="493" spans="2:8" x14ac:dyDescent="0.25">
      <c r="B493" s="13" t="s">
        <v>10</v>
      </c>
      <c r="C493" s="5">
        <v>11.16</v>
      </c>
      <c r="D493" s="6">
        <f t="shared" si="68"/>
        <v>9.8208000000000002</v>
      </c>
      <c r="F493" s="13" t="s">
        <v>6</v>
      </c>
      <c r="G493" s="5">
        <v>0.63500000000000001</v>
      </c>
      <c r="H493" s="5">
        <f t="shared" si="69"/>
        <v>0.55880000000000007</v>
      </c>
    </row>
    <row r="494" spans="2:8" x14ac:dyDescent="0.25">
      <c r="B494" s="13" t="s">
        <v>11</v>
      </c>
      <c r="C494" s="5">
        <v>0.50639999999999996</v>
      </c>
      <c r="D494" s="6">
        <f t="shared" si="68"/>
        <v>0.44563199999999997</v>
      </c>
      <c r="F494" s="13" t="s">
        <v>26</v>
      </c>
      <c r="G494" s="5">
        <v>-6.8000000000000005E-2</v>
      </c>
      <c r="H494" s="5">
        <f t="shared" si="69"/>
        <v>-5.9839999999999997E-2</v>
      </c>
    </row>
    <row r="495" spans="2:8" x14ac:dyDescent="0.25">
      <c r="B495" s="4" t="s">
        <v>12</v>
      </c>
      <c r="C495" s="5">
        <v>12</v>
      </c>
      <c r="D495" s="6"/>
      <c r="F495" s="13" t="s">
        <v>13</v>
      </c>
      <c r="G495" s="5">
        <v>8.0000000000000002E-3</v>
      </c>
      <c r="H495" s="5">
        <f t="shared" si="69"/>
        <v>7.0399999999999994E-3</v>
      </c>
    </row>
    <row r="496" spans="2:8" x14ac:dyDescent="0.25">
      <c r="F496" s="13" t="s">
        <v>35</v>
      </c>
      <c r="G496" s="5">
        <v>3.0000000000000001E-3</v>
      </c>
      <c r="H496" s="5">
        <f t="shared" si="69"/>
        <v>2.64E-3</v>
      </c>
    </row>
    <row r="497" spans="2:8" x14ac:dyDescent="0.25">
      <c r="F497" s="4" t="s">
        <v>12</v>
      </c>
      <c r="G497" s="5">
        <v>12</v>
      </c>
      <c r="H497" s="6"/>
    </row>
    <row r="498" spans="2:8" x14ac:dyDescent="0.25">
      <c r="F498" s="4"/>
      <c r="G498" s="5"/>
      <c r="H498" s="6"/>
    </row>
    <row r="499" spans="2:8" x14ac:dyDescent="0.25">
      <c r="B499" s="120" t="s">
        <v>129</v>
      </c>
      <c r="C499" s="120"/>
      <c r="D499" s="120"/>
      <c r="F499" s="120" t="s">
        <v>249</v>
      </c>
      <c r="G499" s="120"/>
      <c r="H499" s="120"/>
    </row>
    <row r="500" spans="2:8" x14ac:dyDescent="0.25">
      <c r="B500" s="2" t="s">
        <v>0</v>
      </c>
      <c r="C500" s="3" t="s">
        <v>1</v>
      </c>
      <c r="D500" s="2" t="s">
        <v>2</v>
      </c>
      <c r="F500" s="2" t="s">
        <v>0</v>
      </c>
      <c r="G500" s="3" t="s">
        <v>1</v>
      </c>
      <c r="H500" s="2" t="s">
        <v>2</v>
      </c>
    </row>
    <row r="501" spans="2:8" x14ac:dyDescent="0.25">
      <c r="B501" s="13" t="s">
        <v>26</v>
      </c>
      <c r="C501" s="5">
        <v>0.12330000000000001</v>
      </c>
      <c r="D501" s="6">
        <f t="shared" ref="D501:D509" si="70">C501*(100-C$510)/100</f>
        <v>0.108504</v>
      </c>
      <c r="F501" s="13" t="s">
        <v>5</v>
      </c>
      <c r="G501" s="5">
        <v>43.529000000000003</v>
      </c>
      <c r="H501" s="5">
        <f>G501*(100-G$511)/100</f>
        <v>38.305520000000001</v>
      </c>
    </row>
    <row r="502" spans="2:8" x14ac:dyDescent="0.25">
      <c r="B502" s="13" t="s">
        <v>3</v>
      </c>
      <c r="C502" s="5">
        <v>43.09</v>
      </c>
      <c r="D502" s="6">
        <f t="shared" si="70"/>
        <v>37.919200000000004</v>
      </c>
      <c r="F502" s="13" t="s">
        <v>7</v>
      </c>
      <c r="G502" s="5">
        <v>0.02</v>
      </c>
      <c r="H502" s="5">
        <f t="shared" ref="H502:H510" si="71">G502*(100-G$511)/100</f>
        <v>1.7600000000000001E-2</v>
      </c>
    </row>
    <row r="503" spans="2:8" x14ac:dyDescent="0.25">
      <c r="B503" s="13" t="s">
        <v>4</v>
      </c>
      <c r="C503" s="5">
        <v>1.867</v>
      </c>
      <c r="D503" s="6">
        <f t="shared" si="70"/>
        <v>1.64296</v>
      </c>
      <c r="F503" s="13" t="s">
        <v>4</v>
      </c>
      <c r="G503" s="5">
        <v>0.99299999999999999</v>
      </c>
      <c r="H503" s="5">
        <f t="shared" si="71"/>
        <v>0.87383999999999995</v>
      </c>
    </row>
    <row r="504" spans="2:8" x14ac:dyDescent="0.25">
      <c r="B504" s="13" t="s">
        <v>5</v>
      </c>
      <c r="C504" s="5">
        <v>40.56</v>
      </c>
      <c r="D504" s="6">
        <f t="shared" si="70"/>
        <v>35.692800000000005</v>
      </c>
      <c r="F504" s="13" t="s">
        <v>10</v>
      </c>
      <c r="G504" s="5">
        <v>9.8930000000000007</v>
      </c>
      <c r="H504" s="5">
        <f t="shared" si="71"/>
        <v>8.7058400000000002</v>
      </c>
    </row>
    <row r="505" spans="2:8" x14ac:dyDescent="0.25">
      <c r="B505" s="13" t="s">
        <v>6</v>
      </c>
      <c r="C505" s="5">
        <v>1.4390000000000001</v>
      </c>
      <c r="D505" s="6">
        <f t="shared" si="70"/>
        <v>1.2663200000000001</v>
      </c>
      <c r="F505" s="13" t="s">
        <v>9</v>
      </c>
      <c r="G505" s="5">
        <v>0.13100000000000001</v>
      </c>
      <c r="H505" s="5">
        <f t="shared" si="71"/>
        <v>0.11528000000000001</v>
      </c>
    </row>
    <row r="506" spans="2:8" x14ac:dyDescent="0.25">
      <c r="B506" s="13" t="s">
        <v>8</v>
      </c>
      <c r="C506" s="5">
        <v>0.57199999999999995</v>
      </c>
      <c r="D506" s="6">
        <f t="shared" si="70"/>
        <v>0.50336000000000003</v>
      </c>
      <c r="F506" s="13" t="s">
        <v>3</v>
      </c>
      <c r="G506" s="5">
        <v>43.914000000000001</v>
      </c>
      <c r="H506" s="5">
        <f t="shared" si="71"/>
        <v>38.64432</v>
      </c>
    </row>
    <row r="507" spans="2:8" x14ac:dyDescent="0.25">
      <c r="B507" s="13" t="s">
        <v>9</v>
      </c>
      <c r="C507" s="5">
        <v>0.15040000000000001</v>
      </c>
      <c r="D507" s="6">
        <f t="shared" si="70"/>
        <v>0.132352</v>
      </c>
      <c r="F507" s="13" t="s">
        <v>6</v>
      </c>
      <c r="G507" s="5">
        <v>1.27</v>
      </c>
      <c r="H507" s="5">
        <f t="shared" si="71"/>
        <v>1.1176000000000001</v>
      </c>
    </row>
    <row r="508" spans="2:8" x14ac:dyDescent="0.25">
      <c r="B508" s="13" t="s">
        <v>10</v>
      </c>
      <c r="C508" s="5">
        <v>11.69</v>
      </c>
      <c r="D508" s="6">
        <f t="shared" si="70"/>
        <v>10.2872</v>
      </c>
      <c r="F508" s="13" t="s">
        <v>26</v>
      </c>
      <c r="G508" s="5">
        <v>0.21299999999999999</v>
      </c>
      <c r="H508" s="5">
        <f t="shared" si="71"/>
        <v>0.18744</v>
      </c>
    </row>
    <row r="509" spans="2:8" x14ac:dyDescent="0.25">
      <c r="B509" s="13" t="s">
        <v>11</v>
      </c>
      <c r="C509" s="5">
        <v>0.503</v>
      </c>
      <c r="D509" s="6">
        <f t="shared" si="70"/>
        <v>0.44264000000000003</v>
      </c>
      <c r="F509" s="13" t="s">
        <v>13</v>
      </c>
      <c r="G509" s="5">
        <v>3.2000000000000001E-2</v>
      </c>
      <c r="H509" s="5">
        <f t="shared" si="71"/>
        <v>2.8159999999999998E-2</v>
      </c>
    </row>
    <row r="510" spans="2:8" x14ac:dyDescent="0.25">
      <c r="B510" s="4" t="s">
        <v>12</v>
      </c>
      <c r="C510" s="5">
        <v>12</v>
      </c>
      <c r="D510" s="6"/>
      <c r="F510" s="13" t="s">
        <v>35</v>
      </c>
      <c r="G510" s="5">
        <v>4.0000000000000001E-3</v>
      </c>
      <c r="H510" s="5">
        <f t="shared" si="71"/>
        <v>3.5199999999999997E-3</v>
      </c>
    </row>
    <row r="511" spans="2:8" x14ac:dyDescent="0.25">
      <c r="F511" s="4" t="s">
        <v>12</v>
      </c>
      <c r="G511" s="5">
        <v>12</v>
      </c>
      <c r="H511" s="6"/>
    </row>
    <row r="513" spans="2:8" x14ac:dyDescent="0.25">
      <c r="B513" s="120" t="s">
        <v>130</v>
      </c>
      <c r="C513" s="120"/>
      <c r="D513" s="120"/>
      <c r="F513" s="120" t="s">
        <v>192</v>
      </c>
      <c r="G513" s="120"/>
      <c r="H513" s="120"/>
    </row>
    <row r="514" spans="2:8" x14ac:dyDescent="0.25">
      <c r="B514" s="2" t="s">
        <v>0</v>
      </c>
      <c r="C514" s="3" t="s">
        <v>1</v>
      </c>
      <c r="D514" s="2" t="s">
        <v>2</v>
      </c>
      <c r="F514" s="2" t="s">
        <v>0</v>
      </c>
      <c r="G514" s="3" t="s">
        <v>1</v>
      </c>
      <c r="H514" s="2" t="s">
        <v>2</v>
      </c>
    </row>
    <row r="515" spans="2:8" x14ac:dyDescent="0.25">
      <c r="B515" s="13" t="s">
        <v>3</v>
      </c>
      <c r="C515" s="5">
        <v>44.03</v>
      </c>
      <c r="D515" s="6">
        <f t="shared" ref="D515:D523" si="72">C515*(100-G$525)/100</f>
        <v>39.627000000000002</v>
      </c>
      <c r="F515" s="13" t="s">
        <v>5</v>
      </c>
      <c r="G515" s="5">
        <v>75.323999999999998</v>
      </c>
      <c r="H515" s="6">
        <f>G515*(100-G$525)/100</f>
        <v>67.791600000000003</v>
      </c>
    </row>
    <row r="516" spans="2:8" x14ac:dyDescent="0.25">
      <c r="B516" s="13" t="s">
        <v>4</v>
      </c>
      <c r="C516" s="5">
        <v>1.5249999999999999</v>
      </c>
      <c r="D516" s="6">
        <f t="shared" si="72"/>
        <v>1.3725000000000001</v>
      </c>
      <c r="F516" s="13" t="s">
        <v>7</v>
      </c>
      <c r="G516" s="5">
        <v>-8.0000000000000002E-3</v>
      </c>
      <c r="H516" s="6">
        <f t="shared" ref="H516:H524" si="73">G516*(100-G$525)/100</f>
        <v>-7.1999999999999998E-3</v>
      </c>
    </row>
    <row r="517" spans="2:8" x14ac:dyDescent="0.25">
      <c r="B517" s="13" t="s">
        <v>5</v>
      </c>
      <c r="C517" s="5">
        <v>40.19</v>
      </c>
      <c r="D517" s="6">
        <f t="shared" si="72"/>
        <v>36.170999999999999</v>
      </c>
      <c r="F517" s="13" t="s">
        <v>4</v>
      </c>
      <c r="G517" s="5">
        <v>-0.313</v>
      </c>
      <c r="H517" s="6">
        <f t="shared" si="73"/>
        <v>-0.28170000000000001</v>
      </c>
    </row>
    <row r="518" spans="2:8" x14ac:dyDescent="0.25">
      <c r="B518" s="13" t="s">
        <v>35</v>
      </c>
      <c r="C518" s="5">
        <v>1.523E-2</v>
      </c>
      <c r="D518" s="6">
        <f t="shared" si="72"/>
        <v>1.3707E-2</v>
      </c>
      <c r="F518" s="13" t="s">
        <v>10</v>
      </c>
      <c r="G518" s="5">
        <v>12.805</v>
      </c>
      <c r="H518" s="6">
        <f t="shared" si="73"/>
        <v>11.5245</v>
      </c>
    </row>
    <row r="519" spans="2:8" x14ac:dyDescent="0.25">
      <c r="B519" s="13" t="s">
        <v>6</v>
      </c>
      <c r="C519" s="5">
        <v>0.90139999999999998</v>
      </c>
      <c r="D519" s="6">
        <f t="shared" si="72"/>
        <v>0.81126000000000009</v>
      </c>
      <c r="F519" s="13" t="s">
        <v>9</v>
      </c>
      <c r="G519" s="5">
        <v>2.4729999999999999</v>
      </c>
      <c r="H519" s="6">
        <f t="shared" si="73"/>
        <v>2.2256999999999998</v>
      </c>
    </row>
    <row r="520" spans="2:8" x14ac:dyDescent="0.25">
      <c r="B520" s="13" t="s">
        <v>8</v>
      </c>
      <c r="C520" s="5">
        <v>0.58979999999999999</v>
      </c>
      <c r="D520" s="6">
        <f t="shared" si="72"/>
        <v>0.53081999999999996</v>
      </c>
      <c r="F520" s="13" t="s">
        <v>3</v>
      </c>
      <c r="G520" s="5">
        <v>1.091</v>
      </c>
      <c r="H520" s="6">
        <f t="shared" si="73"/>
        <v>0.9819</v>
      </c>
    </row>
    <row r="521" spans="2:8" x14ac:dyDescent="0.25">
      <c r="B521" s="13" t="s">
        <v>9</v>
      </c>
      <c r="C521" s="5">
        <v>0.14560000000000001</v>
      </c>
      <c r="D521" s="6">
        <f t="shared" si="72"/>
        <v>0.13104000000000002</v>
      </c>
      <c r="F521" s="13" t="s">
        <v>6</v>
      </c>
      <c r="G521" s="5">
        <v>9.1630000000000003</v>
      </c>
      <c r="H521" s="6">
        <f t="shared" si="73"/>
        <v>8.2467000000000006</v>
      </c>
    </row>
    <row r="522" spans="2:8" x14ac:dyDescent="0.25">
      <c r="B522" s="13" t="s">
        <v>10</v>
      </c>
      <c r="C522" s="5">
        <v>12.13</v>
      </c>
      <c r="D522" s="6">
        <f t="shared" si="72"/>
        <v>10.917</v>
      </c>
      <c r="F522" s="13" t="s">
        <v>26</v>
      </c>
      <c r="G522" s="5">
        <v>-1.1890000000000001</v>
      </c>
      <c r="H522" s="6">
        <f t="shared" si="73"/>
        <v>-1.0701000000000001</v>
      </c>
    </row>
    <row r="523" spans="2:8" x14ac:dyDescent="0.25">
      <c r="B523" s="13" t="s">
        <v>11</v>
      </c>
      <c r="C523" s="5">
        <v>0.47539999999999999</v>
      </c>
      <c r="D523" s="6">
        <f t="shared" si="72"/>
        <v>0.42786000000000002</v>
      </c>
      <c r="F523" s="13" t="s">
        <v>13</v>
      </c>
      <c r="G523" s="5">
        <v>3.6999999999999998E-2</v>
      </c>
      <c r="H523" s="6">
        <f t="shared" si="73"/>
        <v>3.3299999999999996E-2</v>
      </c>
    </row>
    <row r="524" spans="2:8" x14ac:dyDescent="0.25">
      <c r="F524" s="13" t="s">
        <v>35</v>
      </c>
      <c r="G524" s="5">
        <v>0.61699999999999999</v>
      </c>
      <c r="H524" s="6">
        <f t="shared" si="73"/>
        <v>0.55530000000000002</v>
      </c>
    </row>
    <row r="525" spans="2:8" x14ac:dyDescent="0.25">
      <c r="F525" s="4" t="s">
        <v>12</v>
      </c>
      <c r="G525" s="5">
        <v>10</v>
      </c>
      <c r="H525" s="6"/>
    </row>
    <row r="527" spans="2:8" x14ac:dyDescent="0.25">
      <c r="B527" s="120" t="s">
        <v>128</v>
      </c>
      <c r="C527" s="120"/>
      <c r="D527" s="120"/>
      <c r="F527" s="120" t="s">
        <v>217</v>
      </c>
      <c r="G527" s="120"/>
      <c r="H527" s="120"/>
    </row>
    <row r="528" spans="2:8" x14ac:dyDescent="0.25">
      <c r="B528" s="2" t="s">
        <v>0</v>
      </c>
      <c r="C528" s="3" t="s">
        <v>1</v>
      </c>
      <c r="D528" s="2" t="s">
        <v>2</v>
      </c>
      <c r="F528" s="2" t="s">
        <v>0</v>
      </c>
      <c r="G528" s="3" t="s">
        <v>1</v>
      </c>
      <c r="H528" s="2" t="s">
        <v>2</v>
      </c>
    </row>
    <row r="529" spans="2:8" x14ac:dyDescent="0.25">
      <c r="B529" s="13" t="s">
        <v>26</v>
      </c>
      <c r="C529" s="5">
        <v>0.14030000000000001</v>
      </c>
      <c r="D529" s="6">
        <f t="shared" ref="D529:D537" si="74">C529*(100-C$538)/100</f>
        <v>0.12767300000000001</v>
      </c>
      <c r="F529" s="13" t="s">
        <v>5</v>
      </c>
      <c r="G529" s="5">
        <v>44.042000000000002</v>
      </c>
      <c r="H529" s="6">
        <f>G529*(100-G$539)/100</f>
        <v>40.078220000000002</v>
      </c>
    </row>
    <row r="530" spans="2:8" x14ac:dyDescent="0.25">
      <c r="B530" s="13" t="s">
        <v>3</v>
      </c>
      <c r="C530" s="5">
        <v>43.33</v>
      </c>
      <c r="D530" s="6">
        <f t="shared" si="74"/>
        <v>39.430299999999995</v>
      </c>
      <c r="F530" s="13" t="s">
        <v>7</v>
      </c>
      <c r="G530" s="5">
        <v>8.9999999999999993E-3</v>
      </c>
      <c r="H530" s="6">
        <f t="shared" ref="H530:H538" si="75">G530*(100-G$539)/100</f>
        <v>8.1899999999999994E-3</v>
      </c>
    </row>
    <row r="531" spans="2:8" x14ac:dyDescent="0.25">
      <c r="B531" s="13" t="s">
        <v>4</v>
      </c>
      <c r="C531" s="5">
        <v>1.5720000000000001</v>
      </c>
      <c r="D531" s="6">
        <f t="shared" si="74"/>
        <v>1.43052</v>
      </c>
      <c r="F531" s="13" t="s">
        <v>4</v>
      </c>
      <c r="G531" s="5">
        <v>0.78</v>
      </c>
      <c r="H531" s="6">
        <f t="shared" si="75"/>
        <v>0.70979999999999999</v>
      </c>
    </row>
    <row r="532" spans="2:8" x14ac:dyDescent="0.25">
      <c r="B532" s="13" t="s">
        <v>5</v>
      </c>
      <c r="C532" s="5">
        <v>41.24</v>
      </c>
      <c r="D532" s="6">
        <f t="shared" si="74"/>
        <v>37.528400000000005</v>
      </c>
      <c r="F532" s="13" t="s">
        <v>10</v>
      </c>
      <c r="G532" s="5">
        <v>9.8030000000000008</v>
      </c>
      <c r="H532" s="6">
        <f t="shared" si="75"/>
        <v>8.9207300000000007</v>
      </c>
    </row>
    <row r="533" spans="2:8" x14ac:dyDescent="0.25">
      <c r="B533" s="13" t="s">
        <v>6</v>
      </c>
      <c r="C533" s="5">
        <v>0.98699999999999999</v>
      </c>
      <c r="D533" s="6">
        <f t="shared" si="74"/>
        <v>0.89816999999999991</v>
      </c>
      <c r="F533" s="13" t="s">
        <v>9</v>
      </c>
      <c r="G533" s="5">
        <v>0.13500000000000001</v>
      </c>
      <c r="H533" s="6">
        <f t="shared" si="75"/>
        <v>0.12285</v>
      </c>
    </row>
    <row r="534" spans="2:8" x14ac:dyDescent="0.25">
      <c r="B534" s="13" t="s">
        <v>8</v>
      </c>
      <c r="C534" s="5">
        <v>0.49880000000000002</v>
      </c>
      <c r="D534" s="6">
        <f t="shared" si="74"/>
        <v>0.45390799999999998</v>
      </c>
      <c r="F534" s="13" t="s">
        <v>3</v>
      </c>
      <c r="G534" s="5">
        <v>44.374000000000002</v>
      </c>
      <c r="H534" s="6">
        <f t="shared" si="75"/>
        <v>40.380340000000004</v>
      </c>
    </row>
    <row r="535" spans="2:8" x14ac:dyDescent="0.25">
      <c r="B535" s="13" t="s">
        <v>9</v>
      </c>
      <c r="C535" s="5">
        <v>0.17019999999999999</v>
      </c>
      <c r="D535" s="6">
        <f t="shared" si="74"/>
        <v>0.15488199999999999</v>
      </c>
      <c r="F535" s="13" t="s">
        <v>6</v>
      </c>
      <c r="G535" s="5">
        <v>0.88900000000000001</v>
      </c>
      <c r="H535" s="6">
        <f t="shared" si="75"/>
        <v>0.80898999999999999</v>
      </c>
    </row>
    <row r="536" spans="2:8" x14ac:dyDescent="0.25">
      <c r="B536" s="13" t="s">
        <v>10</v>
      </c>
      <c r="C536" s="5">
        <v>11.57</v>
      </c>
      <c r="D536" s="6">
        <f t="shared" si="74"/>
        <v>10.528700000000001</v>
      </c>
      <c r="F536" s="13" t="s">
        <v>26</v>
      </c>
      <c r="G536" s="5">
        <v>-4.2000000000000003E-2</v>
      </c>
      <c r="H536" s="6">
        <f t="shared" si="75"/>
        <v>-3.8220000000000004E-2</v>
      </c>
    </row>
    <row r="537" spans="2:8" x14ac:dyDescent="0.25">
      <c r="B537" s="13" t="s">
        <v>11</v>
      </c>
      <c r="C537" s="5">
        <v>0.4899</v>
      </c>
      <c r="D537" s="6">
        <f t="shared" si="74"/>
        <v>0.44580900000000001</v>
      </c>
      <c r="F537" s="13" t="s">
        <v>13</v>
      </c>
      <c r="G537" s="5">
        <v>6.0000000000000001E-3</v>
      </c>
      <c r="H537" s="6">
        <f t="shared" si="75"/>
        <v>5.4600000000000004E-3</v>
      </c>
    </row>
    <row r="538" spans="2:8" x14ac:dyDescent="0.25">
      <c r="B538" s="4" t="s">
        <v>12</v>
      </c>
      <c r="C538" s="5">
        <v>9</v>
      </c>
      <c r="D538" s="6"/>
      <c r="F538" s="13" t="s">
        <v>35</v>
      </c>
      <c r="G538" s="5">
        <v>4.0000000000000001E-3</v>
      </c>
      <c r="H538" s="10">
        <f t="shared" si="75"/>
        <v>3.64E-3</v>
      </c>
    </row>
    <row r="539" spans="2:8" x14ac:dyDescent="0.25">
      <c r="B539" s="29"/>
      <c r="C539" s="11"/>
      <c r="D539" s="17"/>
      <c r="F539" s="4" t="s">
        <v>12</v>
      </c>
      <c r="G539" s="5">
        <v>9</v>
      </c>
      <c r="H539" s="6"/>
    </row>
    <row r="542" spans="2:8" x14ac:dyDescent="0.25">
      <c r="B542" s="120" t="s">
        <v>131</v>
      </c>
      <c r="C542" s="120"/>
      <c r="D542" s="120"/>
      <c r="F542" s="120" t="s">
        <v>243</v>
      </c>
      <c r="G542" s="120"/>
      <c r="H542" s="120"/>
    </row>
    <row r="543" spans="2:8" x14ac:dyDescent="0.25">
      <c r="B543" s="2" t="s">
        <v>0</v>
      </c>
      <c r="C543" s="3" t="s">
        <v>1</v>
      </c>
      <c r="D543" s="2" t="s">
        <v>2</v>
      </c>
      <c r="F543" s="2" t="s">
        <v>0</v>
      </c>
      <c r="G543" s="3" t="s">
        <v>1</v>
      </c>
      <c r="H543" s="2" t="s">
        <v>2</v>
      </c>
    </row>
    <row r="544" spans="2:8" x14ac:dyDescent="0.25">
      <c r="B544" s="13" t="s">
        <v>26</v>
      </c>
      <c r="C544" s="5">
        <v>0.13070000000000001</v>
      </c>
      <c r="D544" s="6">
        <f t="shared" ref="D544:D553" si="76">C544*(100- C$554)/100</f>
        <v>0.12024400000000002</v>
      </c>
      <c r="F544" s="13" t="s">
        <v>5</v>
      </c>
      <c r="G544" s="5">
        <v>44.276000000000003</v>
      </c>
      <c r="H544" s="5">
        <f>G544*(100-G$554)/100</f>
        <v>40.733920000000005</v>
      </c>
    </row>
    <row r="545" spans="2:8" x14ac:dyDescent="0.25">
      <c r="B545" s="13" t="s">
        <v>3</v>
      </c>
      <c r="C545" s="5">
        <v>43.54</v>
      </c>
      <c r="D545" s="6">
        <f t="shared" si="76"/>
        <v>40.056799999999996</v>
      </c>
      <c r="F545" s="13" t="s">
        <v>7</v>
      </c>
      <c r="G545" s="5">
        <v>1.7000000000000001E-2</v>
      </c>
      <c r="H545" s="5">
        <f t="shared" ref="H545:H553" si="77">G545*(100-G$554)/100</f>
        <v>1.5640000000000001E-2</v>
      </c>
    </row>
    <row r="546" spans="2:8" x14ac:dyDescent="0.25">
      <c r="B546" s="13" t="s">
        <v>4</v>
      </c>
      <c r="C546" s="5">
        <v>1.6619999999999999</v>
      </c>
      <c r="D546" s="6">
        <f t="shared" si="76"/>
        <v>1.52904</v>
      </c>
      <c r="F546" s="13" t="s">
        <v>4</v>
      </c>
      <c r="G546" s="5">
        <v>0.77700000000000002</v>
      </c>
      <c r="H546" s="5">
        <f t="shared" si="77"/>
        <v>0.71484000000000014</v>
      </c>
    </row>
    <row r="547" spans="2:8" x14ac:dyDescent="0.25">
      <c r="B547" s="13" t="s">
        <v>5</v>
      </c>
      <c r="C547" s="5">
        <v>41.28</v>
      </c>
      <c r="D547" s="6">
        <f t="shared" si="76"/>
        <v>37.977600000000002</v>
      </c>
      <c r="F547" s="13" t="s">
        <v>10</v>
      </c>
      <c r="G547" s="5">
        <v>9.6039999999999992</v>
      </c>
      <c r="H547" s="5">
        <f t="shared" si="77"/>
        <v>8.83568</v>
      </c>
    </row>
    <row r="548" spans="2:8" x14ac:dyDescent="0.25">
      <c r="B548" s="13" t="s">
        <v>6</v>
      </c>
      <c r="C548" s="5">
        <v>1.014</v>
      </c>
      <c r="D548" s="6">
        <f t="shared" si="76"/>
        <v>0.93287999999999993</v>
      </c>
      <c r="F548" s="13" t="s">
        <v>9</v>
      </c>
      <c r="G548" s="5">
        <v>0.14000000000000001</v>
      </c>
      <c r="H548" s="5">
        <f t="shared" si="77"/>
        <v>0.1288</v>
      </c>
    </row>
    <row r="549" spans="2:8" x14ac:dyDescent="0.25">
      <c r="B549" s="13" t="s">
        <v>7</v>
      </c>
      <c r="C549" s="5">
        <v>6.5329999999999999E-2</v>
      </c>
      <c r="D549" s="6">
        <f t="shared" si="76"/>
        <v>6.0103600000000007E-2</v>
      </c>
      <c r="F549" s="13" t="s">
        <v>3</v>
      </c>
      <c r="G549" s="5">
        <v>44.249000000000002</v>
      </c>
      <c r="H549" s="5">
        <f t="shared" si="77"/>
        <v>40.70908</v>
      </c>
    </row>
    <row r="550" spans="2:8" x14ac:dyDescent="0.25">
      <c r="B550" s="13" t="s">
        <v>8</v>
      </c>
      <c r="C550" s="5">
        <v>0.59030000000000005</v>
      </c>
      <c r="D550" s="6">
        <f t="shared" si="76"/>
        <v>0.54307600000000011</v>
      </c>
      <c r="F550" s="13" t="s">
        <v>6</v>
      </c>
      <c r="G550" s="5">
        <v>0.96499999999999997</v>
      </c>
      <c r="H550" s="5">
        <f t="shared" si="77"/>
        <v>0.88780000000000003</v>
      </c>
    </row>
    <row r="551" spans="2:8" x14ac:dyDescent="0.25">
      <c r="B551" s="13" t="s">
        <v>9</v>
      </c>
      <c r="C551" s="5">
        <v>0.16089999999999999</v>
      </c>
      <c r="D551" s="6">
        <f t="shared" si="76"/>
        <v>0.14802799999999999</v>
      </c>
      <c r="F551" s="13" t="s">
        <v>26</v>
      </c>
      <c r="G551" s="5">
        <v>-3.5000000000000003E-2</v>
      </c>
      <c r="H551" s="5">
        <f t="shared" si="77"/>
        <v>-3.2199999999999999E-2</v>
      </c>
    </row>
    <row r="552" spans="2:8" x14ac:dyDescent="0.25">
      <c r="B552" s="13" t="s">
        <v>10</v>
      </c>
      <c r="C552" s="5">
        <v>11.11</v>
      </c>
      <c r="D552" s="6">
        <f t="shared" si="76"/>
        <v>10.2212</v>
      </c>
      <c r="F552" s="13" t="s">
        <v>13</v>
      </c>
      <c r="G552" s="5">
        <v>3.0000000000000001E-3</v>
      </c>
      <c r="H552" s="5">
        <f t="shared" si="77"/>
        <v>2.7600000000000003E-3</v>
      </c>
    </row>
    <row r="553" spans="2:8" x14ac:dyDescent="0.25">
      <c r="B553" s="13" t="s">
        <v>11</v>
      </c>
      <c r="C553" s="5">
        <v>0.45279999999999998</v>
      </c>
      <c r="D553" s="6">
        <f t="shared" si="76"/>
        <v>0.41657599999999995</v>
      </c>
      <c r="F553" s="13" t="s">
        <v>35</v>
      </c>
      <c r="G553" s="5">
        <v>3.0000000000000001E-3</v>
      </c>
      <c r="H553" s="5">
        <f t="shared" si="77"/>
        <v>2.7600000000000003E-3</v>
      </c>
    </row>
    <row r="554" spans="2:8" x14ac:dyDescent="0.25">
      <c r="B554" s="4" t="s">
        <v>12</v>
      </c>
      <c r="C554" s="5">
        <v>8</v>
      </c>
      <c r="D554" s="6"/>
      <c r="F554" s="4" t="s">
        <v>12</v>
      </c>
      <c r="G554" s="5">
        <v>8</v>
      </c>
      <c r="H554" s="6"/>
    </row>
  </sheetData>
  <mergeCells count="80">
    <mergeCell ref="B187:D187"/>
    <mergeCell ref="F286:H286"/>
    <mergeCell ref="F542:H542"/>
    <mergeCell ref="F300:H300"/>
    <mergeCell ref="F314:H314"/>
    <mergeCell ref="F456:H456"/>
    <mergeCell ref="F499:H499"/>
    <mergeCell ref="F442:H442"/>
    <mergeCell ref="F485:H485"/>
    <mergeCell ref="F470:H470"/>
    <mergeCell ref="F414:H414"/>
    <mergeCell ref="F428:H428"/>
    <mergeCell ref="F527:H527"/>
    <mergeCell ref="F513:H513"/>
    <mergeCell ref="F400:H400"/>
    <mergeCell ref="F145:H145"/>
    <mergeCell ref="F131:H131"/>
    <mergeCell ref="F117:H117"/>
    <mergeCell ref="F230:H230"/>
    <mergeCell ref="F328:H328"/>
    <mergeCell ref="B117:D117"/>
    <mergeCell ref="B131:D131"/>
    <mergeCell ref="B145:D145"/>
    <mergeCell ref="B159:D159"/>
    <mergeCell ref="B173:D173"/>
    <mergeCell ref="B372:D372"/>
    <mergeCell ref="B357:D357"/>
    <mergeCell ref="B386:D386"/>
    <mergeCell ref="B400:D400"/>
    <mergeCell ref="F372:H372"/>
    <mergeCell ref="F357:H357"/>
    <mergeCell ref="B527:D527"/>
    <mergeCell ref="B542:D542"/>
    <mergeCell ref="B414:D414"/>
    <mergeCell ref="B428:D428"/>
    <mergeCell ref="B442:D442"/>
    <mergeCell ref="B456:D456"/>
    <mergeCell ref="B470:D470"/>
    <mergeCell ref="B485:D485"/>
    <mergeCell ref="B499:D499"/>
    <mergeCell ref="B46:D46"/>
    <mergeCell ref="B60:D60"/>
    <mergeCell ref="B74:D74"/>
    <mergeCell ref="B513:D513"/>
    <mergeCell ref="B201:D201"/>
    <mergeCell ref="B215:D215"/>
    <mergeCell ref="B230:D230"/>
    <mergeCell ref="B314:D314"/>
    <mergeCell ref="B328:D328"/>
    <mergeCell ref="B341:D341"/>
    <mergeCell ref="B244:D244"/>
    <mergeCell ref="B258:D258"/>
    <mergeCell ref="B272:D272"/>
    <mergeCell ref="B286:D286"/>
    <mergeCell ref="B300:D300"/>
    <mergeCell ref="B103:D103"/>
    <mergeCell ref="B3:D3"/>
    <mergeCell ref="B18:D18"/>
    <mergeCell ref="B32:D32"/>
    <mergeCell ref="B1:D1"/>
    <mergeCell ref="F18:H18"/>
    <mergeCell ref="F32:H32"/>
    <mergeCell ref="F3:H3"/>
    <mergeCell ref="F1:H1"/>
    <mergeCell ref="B88:D88"/>
    <mergeCell ref="F88:H88"/>
    <mergeCell ref="F386:H386"/>
    <mergeCell ref="F341:H341"/>
    <mergeCell ref="F46:H46"/>
    <mergeCell ref="F60:H60"/>
    <mergeCell ref="F74:H74"/>
    <mergeCell ref="F215:H215"/>
    <mergeCell ref="F187:H187"/>
    <mergeCell ref="F201:H201"/>
    <mergeCell ref="F272:H272"/>
    <mergeCell ref="F244:H244"/>
    <mergeCell ref="F258:H258"/>
    <mergeCell ref="F103:H103"/>
    <mergeCell ref="F173:H173"/>
    <mergeCell ref="F159:H159"/>
  </mergeCells>
  <pageMargins left="0.7" right="0.7" top="0.75" bottom="0.75" header="0.3" footer="0.3"/>
  <pageSetup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B2:BB217"/>
  <sheetViews>
    <sheetView workbookViewId="0">
      <selection activeCell="G30" sqref="G30"/>
    </sheetView>
  </sheetViews>
  <sheetFormatPr defaultColWidth="8.85546875" defaultRowHeight="15" x14ac:dyDescent="0.25"/>
  <cols>
    <col min="1" max="2" width="8.85546875" style="62"/>
    <col min="3" max="3" width="12.28515625" style="26" customWidth="1"/>
    <col min="4" max="5" width="8.85546875" style="62"/>
    <col min="6" max="6" width="12.140625" style="26" customWidth="1"/>
    <col min="7" max="7" width="8.85546875" style="62"/>
    <col min="8" max="8" width="8.85546875" style="69"/>
    <col min="9" max="9" width="13" style="26" customWidth="1"/>
    <col min="10" max="11" width="8.85546875" style="62"/>
    <col min="12" max="12" width="11.42578125" style="26" customWidth="1"/>
    <col min="13" max="14" width="8.85546875" style="62"/>
    <col min="15" max="15" width="11.42578125" style="26" customWidth="1"/>
    <col min="16" max="17" width="8.85546875" style="62"/>
    <col min="18" max="18" width="12" style="26" customWidth="1"/>
    <col min="19" max="20" width="8.85546875" style="62"/>
    <col min="21" max="21" width="12" style="26" customWidth="1"/>
    <col min="22" max="23" width="8.85546875" style="62"/>
    <col min="24" max="24" width="11.42578125" style="62" customWidth="1"/>
    <col min="25" max="16384" width="8.85546875" style="62"/>
  </cols>
  <sheetData>
    <row r="2" spans="2:52" x14ac:dyDescent="0.25">
      <c r="C2" s="62"/>
      <c r="V2" s="16"/>
      <c r="W2" s="15"/>
    </row>
    <row r="3" spans="2:52" x14ac:dyDescent="0.25">
      <c r="X3" s="16"/>
      <c r="Y3" s="15"/>
      <c r="Z3" s="16"/>
      <c r="AA3" s="15"/>
    </row>
    <row r="4" spans="2:52" x14ac:dyDescent="0.25">
      <c r="B4" s="117" t="s">
        <v>375</v>
      </c>
      <c r="C4" s="119"/>
      <c r="E4" s="117" t="s">
        <v>376</v>
      </c>
      <c r="F4" s="119"/>
      <c r="H4" s="117" t="s">
        <v>377</v>
      </c>
      <c r="I4" s="119"/>
      <c r="J4" s="16"/>
      <c r="K4" s="117" t="s">
        <v>378</v>
      </c>
      <c r="L4" s="119"/>
      <c r="N4" s="117" t="s">
        <v>379</v>
      </c>
      <c r="O4" s="119"/>
      <c r="P4" s="15"/>
      <c r="Q4" s="117" t="s">
        <v>380</v>
      </c>
      <c r="R4" s="119"/>
      <c r="S4" s="16"/>
      <c r="T4" s="117" t="s">
        <v>381</v>
      </c>
      <c r="U4" s="119"/>
      <c r="W4" s="117" t="s">
        <v>375</v>
      </c>
      <c r="X4" s="65" t="s">
        <v>0</v>
      </c>
      <c r="Y4" s="13" t="s">
        <v>326</v>
      </c>
      <c r="Z4" s="13" t="s">
        <v>327</v>
      </c>
      <c r="AA4" s="13" t="s">
        <v>52</v>
      </c>
      <c r="AB4" s="13" t="s">
        <v>53</v>
      </c>
      <c r="AC4" s="13" t="s">
        <v>328</v>
      </c>
      <c r="AD4" s="13" t="s">
        <v>55</v>
      </c>
      <c r="AE4" s="13" t="s">
        <v>329</v>
      </c>
      <c r="AF4" s="13" t="s">
        <v>330</v>
      </c>
      <c r="AG4" s="13" t="s">
        <v>331</v>
      </c>
      <c r="AH4" s="13" t="s">
        <v>332</v>
      </c>
      <c r="AI4" s="13" t="s">
        <v>335</v>
      </c>
      <c r="AJ4" s="13" t="s">
        <v>334</v>
      </c>
      <c r="AK4" s="13" t="s">
        <v>336</v>
      </c>
      <c r="AL4" s="13" t="s">
        <v>338</v>
      </c>
      <c r="AM4" s="13" t="s">
        <v>339</v>
      </c>
      <c r="AN4" s="13" t="s">
        <v>342</v>
      </c>
      <c r="AO4" s="13" t="s">
        <v>341</v>
      </c>
      <c r="AP4" s="13" t="s">
        <v>340</v>
      </c>
      <c r="AQ4" s="13" t="s">
        <v>343</v>
      </c>
      <c r="AR4" s="13" t="s">
        <v>345</v>
      </c>
      <c r="AS4" s="13" t="s">
        <v>352</v>
      </c>
      <c r="AT4" s="13" t="s">
        <v>346</v>
      </c>
      <c r="AU4" s="13" t="s">
        <v>353</v>
      </c>
      <c r="AV4" s="13" t="s">
        <v>349</v>
      </c>
      <c r="AW4" s="13" t="s">
        <v>350</v>
      </c>
    </row>
    <row r="5" spans="2:52" x14ac:dyDescent="0.25">
      <c r="B5" s="65" t="s">
        <v>0</v>
      </c>
      <c r="C5" s="66" t="s">
        <v>325</v>
      </c>
      <c r="E5" s="65" t="s">
        <v>0</v>
      </c>
      <c r="F5" s="66" t="s">
        <v>325</v>
      </c>
      <c r="H5" s="70" t="s">
        <v>0</v>
      </c>
      <c r="I5" s="66" t="s">
        <v>325</v>
      </c>
      <c r="K5" s="65" t="s">
        <v>0</v>
      </c>
      <c r="L5" s="66" t="s">
        <v>325</v>
      </c>
      <c r="N5" s="65" t="s">
        <v>0</v>
      </c>
      <c r="O5" s="66" t="s">
        <v>325</v>
      </c>
      <c r="Q5" s="65" t="s">
        <v>0</v>
      </c>
      <c r="R5" s="66" t="s">
        <v>325</v>
      </c>
      <c r="T5" s="65" t="s">
        <v>0</v>
      </c>
      <c r="U5" s="66" t="s">
        <v>325</v>
      </c>
      <c r="W5" s="119"/>
      <c r="X5" s="66" t="s">
        <v>325</v>
      </c>
      <c r="Y5" s="5">
        <v>9</v>
      </c>
      <c r="Z5" s="5">
        <v>23.9</v>
      </c>
      <c r="AA5" s="5">
        <v>1241.9000000000001</v>
      </c>
      <c r="AB5" s="5">
        <v>866.6</v>
      </c>
      <c r="AC5" s="5">
        <v>111.5</v>
      </c>
      <c r="AD5" s="5">
        <v>1982</v>
      </c>
      <c r="AE5" s="5">
        <v>14.7</v>
      </c>
      <c r="AF5" s="5">
        <v>26.3</v>
      </c>
      <c r="AG5" s="5">
        <v>0.9</v>
      </c>
      <c r="AH5" s="5">
        <v>0.2</v>
      </c>
      <c r="AI5" s="5">
        <v>4.9000000000000004</v>
      </c>
      <c r="AJ5" s="5">
        <v>1.8</v>
      </c>
      <c r="AK5" s="5">
        <v>43.3</v>
      </c>
      <c r="AL5" s="5">
        <v>1</v>
      </c>
      <c r="AM5" s="5">
        <v>2</v>
      </c>
      <c r="AN5" s="5">
        <v>0.1</v>
      </c>
      <c r="AO5" s="5">
        <v>1.5</v>
      </c>
      <c r="AP5" s="5">
        <v>1.3</v>
      </c>
      <c r="AQ5" s="5">
        <v>1.1000000000000001</v>
      </c>
      <c r="AR5" s="5">
        <v>4.2</v>
      </c>
      <c r="AS5" s="5">
        <v>5.0999999999999996</v>
      </c>
      <c r="AT5" s="5">
        <v>1.1000000000000001</v>
      </c>
      <c r="AU5" s="5">
        <v>0.4</v>
      </c>
      <c r="AV5" s="5">
        <v>9.4</v>
      </c>
      <c r="AW5" s="5">
        <v>0.3</v>
      </c>
      <c r="AX5" s="26"/>
      <c r="AY5" s="26"/>
      <c r="AZ5" s="26"/>
    </row>
    <row r="6" spans="2:52" x14ac:dyDescent="0.25">
      <c r="B6" s="13" t="s">
        <v>326</v>
      </c>
      <c r="C6" s="5">
        <v>9</v>
      </c>
      <c r="E6" s="13" t="s">
        <v>326</v>
      </c>
      <c r="F6" s="5">
        <v>2.4</v>
      </c>
      <c r="H6" s="33" t="s">
        <v>326</v>
      </c>
      <c r="I6" s="5">
        <v>2.7</v>
      </c>
      <c r="K6" s="13" t="s">
        <v>326</v>
      </c>
      <c r="L6" s="5">
        <v>3.7</v>
      </c>
      <c r="N6" s="13" t="s">
        <v>326</v>
      </c>
      <c r="O6" s="5">
        <v>2.7</v>
      </c>
      <c r="Q6" s="13" t="s">
        <v>326</v>
      </c>
      <c r="R6" s="5">
        <v>7.3</v>
      </c>
      <c r="T6" s="13" t="s">
        <v>326</v>
      </c>
      <c r="U6" s="5">
        <v>7</v>
      </c>
    </row>
    <row r="7" spans="2:52" x14ac:dyDescent="0.25">
      <c r="B7" s="13" t="s">
        <v>327</v>
      </c>
      <c r="C7" s="5">
        <v>23.9</v>
      </c>
      <c r="E7" s="13" t="s">
        <v>327</v>
      </c>
      <c r="F7" s="5">
        <v>2.2000000000000002</v>
      </c>
      <c r="H7" s="33" t="s">
        <v>327</v>
      </c>
      <c r="I7" s="5">
        <v>6.1</v>
      </c>
      <c r="K7" s="13" t="s">
        <v>327</v>
      </c>
      <c r="L7" s="5">
        <v>5.0999999999999996</v>
      </c>
      <c r="N7" s="13" t="s">
        <v>327</v>
      </c>
      <c r="O7" s="5">
        <v>1.2</v>
      </c>
      <c r="Q7" s="13" t="s">
        <v>327</v>
      </c>
      <c r="R7" s="5">
        <v>15.9</v>
      </c>
      <c r="T7" s="13" t="s">
        <v>327</v>
      </c>
      <c r="U7" s="5">
        <v>31.8</v>
      </c>
      <c r="W7" s="117" t="s">
        <v>376</v>
      </c>
      <c r="X7" s="65" t="s">
        <v>0</v>
      </c>
      <c r="Y7" s="13" t="s">
        <v>326</v>
      </c>
      <c r="Z7" s="13" t="s">
        <v>327</v>
      </c>
      <c r="AA7" s="13" t="s">
        <v>52</v>
      </c>
      <c r="AB7" s="13" t="s">
        <v>53</v>
      </c>
      <c r="AC7" s="13" t="s">
        <v>328</v>
      </c>
      <c r="AD7" s="13" t="s">
        <v>55</v>
      </c>
      <c r="AE7" s="13" t="s">
        <v>329</v>
      </c>
      <c r="AF7" s="13" t="s">
        <v>330</v>
      </c>
      <c r="AG7" s="13" t="s">
        <v>335</v>
      </c>
      <c r="AH7" s="13" t="s">
        <v>333</v>
      </c>
      <c r="AI7" s="13" t="s">
        <v>334</v>
      </c>
      <c r="AJ7" s="13" t="s">
        <v>337</v>
      </c>
      <c r="AK7" s="13" t="s">
        <v>336</v>
      </c>
      <c r="AL7" s="13" t="s">
        <v>342</v>
      </c>
      <c r="AM7" s="13" t="s">
        <v>365</v>
      </c>
      <c r="AN7" s="13" t="s">
        <v>341</v>
      </c>
      <c r="AO7" s="13" t="s">
        <v>340</v>
      </c>
      <c r="AP7" s="13" t="s">
        <v>343</v>
      </c>
      <c r="AQ7" s="13" t="s">
        <v>345</v>
      </c>
      <c r="AR7" s="13" t="s">
        <v>356</v>
      </c>
      <c r="AS7" s="56"/>
      <c r="AT7" s="56"/>
    </row>
    <row r="8" spans="2:52" x14ac:dyDescent="0.25">
      <c r="B8" s="13" t="s">
        <v>52</v>
      </c>
      <c r="C8" s="5">
        <v>1241.9000000000001</v>
      </c>
      <c r="E8" s="13" t="s">
        <v>52</v>
      </c>
      <c r="F8" s="5">
        <v>195.1</v>
      </c>
      <c r="H8" s="33" t="s">
        <v>52</v>
      </c>
      <c r="I8" s="5">
        <v>271.7</v>
      </c>
      <c r="K8" s="13" t="s">
        <v>52</v>
      </c>
      <c r="L8" s="5">
        <v>250.1</v>
      </c>
      <c r="N8" s="13" t="s">
        <v>52</v>
      </c>
      <c r="O8" s="5">
        <v>232.6</v>
      </c>
      <c r="Q8" s="13" t="s">
        <v>52</v>
      </c>
      <c r="R8" s="5">
        <v>1540.6</v>
      </c>
      <c r="T8" s="13" t="s">
        <v>52</v>
      </c>
      <c r="U8" s="5">
        <v>1887.3</v>
      </c>
      <c r="W8" s="119"/>
      <c r="X8" s="66" t="s">
        <v>325</v>
      </c>
      <c r="Y8" s="5">
        <v>2.4</v>
      </c>
      <c r="Z8" s="5">
        <v>2.2000000000000002</v>
      </c>
      <c r="AA8" s="5">
        <v>195.1</v>
      </c>
      <c r="AB8" s="5">
        <v>99.5</v>
      </c>
      <c r="AC8" s="5">
        <v>14.4</v>
      </c>
      <c r="AD8" s="5">
        <v>220.3</v>
      </c>
      <c r="AE8" s="5">
        <v>0.5</v>
      </c>
      <c r="AF8" s="5">
        <v>3.3</v>
      </c>
      <c r="AG8" s="5">
        <v>97.8</v>
      </c>
      <c r="AH8" s="5">
        <v>6.7</v>
      </c>
      <c r="AI8" s="5">
        <v>3812.5</v>
      </c>
      <c r="AJ8" s="5">
        <v>7.2</v>
      </c>
      <c r="AK8" s="5">
        <v>1.1000000000000001</v>
      </c>
      <c r="AL8" s="5">
        <v>1.9</v>
      </c>
      <c r="AM8" s="5">
        <v>3.1</v>
      </c>
      <c r="AN8" s="5">
        <v>0.4</v>
      </c>
      <c r="AO8" s="5">
        <v>1.5</v>
      </c>
      <c r="AP8" s="5">
        <v>1</v>
      </c>
      <c r="AQ8" s="5">
        <v>2.2000000000000002</v>
      </c>
      <c r="AR8" s="5">
        <v>0.2</v>
      </c>
      <c r="AS8" s="11"/>
      <c r="AT8" s="11"/>
      <c r="AU8" s="26"/>
      <c r="AV8" s="26"/>
      <c r="AW8" s="26"/>
      <c r="AX8" s="26"/>
      <c r="AY8" s="26"/>
      <c r="AZ8" s="26"/>
    </row>
    <row r="9" spans="2:52" x14ac:dyDescent="0.25">
      <c r="B9" s="13" t="s">
        <v>53</v>
      </c>
      <c r="C9" s="5">
        <v>866.6</v>
      </c>
      <c r="E9" s="13" t="s">
        <v>53</v>
      </c>
      <c r="F9" s="5">
        <v>99.5</v>
      </c>
      <c r="H9" s="33" t="s">
        <v>53</v>
      </c>
      <c r="I9" s="5">
        <v>107.9</v>
      </c>
      <c r="K9" s="13" t="s">
        <v>53</v>
      </c>
      <c r="L9" s="5">
        <v>8.3000000000000007</v>
      </c>
      <c r="N9" s="13" t="s">
        <v>53</v>
      </c>
      <c r="O9" s="5">
        <v>117.5</v>
      </c>
      <c r="Q9" s="13" t="s">
        <v>53</v>
      </c>
      <c r="R9" s="5">
        <v>980.3</v>
      </c>
      <c r="T9" s="13" t="s">
        <v>53</v>
      </c>
      <c r="U9" s="5">
        <v>925.8</v>
      </c>
    </row>
    <row r="10" spans="2:52" x14ac:dyDescent="0.25">
      <c r="B10" s="13" t="s">
        <v>328</v>
      </c>
      <c r="C10" s="5">
        <v>111.5</v>
      </c>
      <c r="E10" s="13" t="s">
        <v>328</v>
      </c>
      <c r="F10" s="5">
        <v>14.4</v>
      </c>
      <c r="H10" s="33" t="s">
        <v>328</v>
      </c>
      <c r="I10" s="5">
        <v>13.8</v>
      </c>
      <c r="K10" s="13" t="s">
        <v>328</v>
      </c>
      <c r="L10" s="5">
        <v>4</v>
      </c>
      <c r="N10" s="13" t="s">
        <v>328</v>
      </c>
      <c r="O10" s="5">
        <v>15.8</v>
      </c>
      <c r="Q10" s="13" t="s">
        <v>328</v>
      </c>
      <c r="R10" s="5">
        <v>120.4</v>
      </c>
      <c r="T10" s="13" t="s">
        <v>328</v>
      </c>
      <c r="U10" s="5">
        <v>106.7</v>
      </c>
      <c r="W10" s="117" t="s">
        <v>377</v>
      </c>
      <c r="X10" s="70" t="s">
        <v>0</v>
      </c>
      <c r="Y10" s="33" t="s">
        <v>326</v>
      </c>
      <c r="Z10" s="33" t="s">
        <v>327</v>
      </c>
      <c r="AA10" s="33" t="s">
        <v>52</v>
      </c>
      <c r="AB10" s="33" t="s">
        <v>53</v>
      </c>
      <c r="AC10" s="33" t="s">
        <v>328</v>
      </c>
      <c r="AD10" s="33" t="s">
        <v>55</v>
      </c>
      <c r="AE10" s="33" t="s">
        <v>329</v>
      </c>
      <c r="AF10" s="33" t="s">
        <v>330</v>
      </c>
      <c r="AG10" s="33" t="s">
        <v>335</v>
      </c>
      <c r="AH10" s="33" t="s">
        <v>333</v>
      </c>
      <c r="AI10" s="33" t="s">
        <v>334</v>
      </c>
      <c r="AJ10" s="33" t="s">
        <v>337</v>
      </c>
      <c r="AK10" s="33" t="s">
        <v>336</v>
      </c>
      <c r="AL10" s="33" t="s">
        <v>342</v>
      </c>
      <c r="AM10" s="33" t="s">
        <v>365</v>
      </c>
      <c r="AN10" s="33" t="s">
        <v>341</v>
      </c>
      <c r="AO10" s="33" t="s">
        <v>344</v>
      </c>
      <c r="AP10" s="33" t="s">
        <v>340</v>
      </c>
      <c r="AQ10" s="33" t="s">
        <v>343</v>
      </c>
      <c r="AR10" s="33" t="s">
        <v>345</v>
      </c>
      <c r="AS10" s="33" t="s">
        <v>346</v>
      </c>
      <c r="AT10" s="33" t="s">
        <v>349</v>
      </c>
      <c r="AU10" s="33" t="s">
        <v>356</v>
      </c>
      <c r="AV10" s="69"/>
      <c r="AW10" s="69"/>
      <c r="AX10" s="69"/>
      <c r="AY10" s="69"/>
      <c r="AZ10" s="69"/>
    </row>
    <row r="11" spans="2:52" x14ac:dyDescent="0.25">
      <c r="B11" s="13" t="s">
        <v>55</v>
      </c>
      <c r="C11" s="5">
        <v>1982</v>
      </c>
      <c r="E11" s="13" t="s">
        <v>55</v>
      </c>
      <c r="F11" s="5">
        <v>220.3</v>
      </c>
      <c r="H11" s="33" t="s">
        <v>55</v>
      </c>
      <c r="I11" s="5">
        <v>218.9</v>
      </c>
      <c r="K11" s="13" t="s">
        <v>330</v>
      </c>
      <c r="L11" s="5">
        <v>4.5</v>
      </c>
      <c r="N11" s="13" t="s">
        <v>55</v>
      </c>
      <c r="O11" s="5">
        <v>215.5</v>
      </c>
      <c r="Q11" s="13" t="s">
        <v>55</v>
      </c>
      <c r="R11" s="5">
        <v>2178.8000000000002</v>
      </c>
      <c r="T11" s="13" t="s">
        <v>55</v>
      </c>
      <c r="U11" s="5">
        <v>1789.7</v>
      </c>
      <c r="W11" s="119"/>
      <c r="X11" s="66" t="s">
        <v>325</v>
      </c>
      <c r="Y11" s="5">
        <v>2.7</v>
      </c>
      <c r="Z11" s="5">
        <v>6.1</v>
      </c>
      <c r="AA11" s="5">
        <v>271.7</v>
      </c>
      <c r="AB11" s="5">
        <v>107.9</v>
      </c>
      <c r="AC11" s="5">
        <v>13.8</v>
      </c>
      <c r="AD11" s="5">
        <v>218.9</v>
      </c>
      <c r="AE11" s="5">
        <v>3.5</v>
      </c>
      <c r="AF11" s="5">
        <v>4.5999999999999996</v>
      </c>
      <c r="AG11" s="5">
        <v>108.8</v>
      </c>
      <c r="AH11" s="5">
        <v>7.4</v>
      </c>
      <c r="AI11" s="5">
        <v>4211</v>
      </c>
      <c r="AJ11" s="5">
        <v>9</v>
      </c>
      <c r="AK11" s="5">
        <v>2.5</v>
      </c>
      <c r="AL11" s="5">
        <v>1.9</v>
      </c>
      <c r="AM11" s="5">
        <v>3</v>
      </c>
      <c r="AN11" s="5">
        <v>1.5</v>
      </c>
      <c r="AO11" s="5">
        <v>2.4</v>
      </c>
      <c r="AP11" s="5">
        <v>2.2000000000000002</v>
      </c>
      <c r="AQ11" s="5">
        <v>2.2999999999999998</v>
      </c>
      <c r="AR11" s="5">
        <v>2.8</v>
      </c>
      <c r="AS11" s="5">
        <v>1.6</v>
      </c>
      <c r="AT11" s="5">
        <v>0.4</v>
      </c>
      <c r="AU11" s="5">
        <v>0.4</v>
      </c>
      <c r="AV11" s="26"/>
      <c r="AW11" s="26"/>
      <c r="AX11" s="26"/>
      <c r="AY11" s="26"/>
      <c r="AZ11" s="26"/>
    </row>
    <row r="12" spans="2:52" x14ac:dyDescent="0.25">
      <c r="B12" s="13" t="s">
        <v>329</v>
      </c>
      <c r="C12" s="5">
        <v>14.7</v>
      </c>
      <c r="E12" s="13" t="s">
        <v>329</v>
      </c>
      <c r="F12" s="5">
        <v>0.5</v>
      </c>
      <c r="H12" s="33" t="s">
        <v>329</v>
      </c>
      <c r="I12" s="5">
        <v>3.5</v>
      </c>
      <c r="K12" s="13" t="s">
        <v>335</v>
      </c>
      <c r="L12" s="5">
        <v>108.6</v>
      </c>
      <c r="N12" s="13" t="s">
        <v>329</v>
      </c>
      <c r="O12" s="5">
        <v>8.5</v>
      </c>
      <c r="Q12" s="13" t="s">
        <v>329</v>
      </c>
      <c r="R12" s="5">
        <v>28</v>
      </c>
      <c r="T12" s="13" t="s">
        <v>329</v>
      </c>
      <c r="U12" s="5">
        <v>21.8</v>
      </c>
      <c r="W12" s="16"/>
    </row>
    <row r="13" spans="2:52" x14ac:dyDescent="0.25">
      <c r="B13" s="13" t="s">
        <v>330</v>
      </c>
      <c r="C13" s="5">
        <v>26.3</v>
      </c>
      <c r="E13" s="13" t="s">
        <v>330</v>
      </c>
      <c r="F13" s="5">
        <v>3.3</v>
      </c>
      <c r="H13" s="33" t="s">
        <v>330</v>
      </c>
      <c r="I13" s="5">
        <v>4.5999999999999996</v>
      </c>
      <c r="K13" s="13" t="s">
        <v>333</v>
      </c>
      <c r="L13" s="5">
        <v>7.5</v>
      </c>
      <c r="N13" s="13" t="s">
        <v>330</v>
      </c>
      <c r="O13" s="5">
        <v>4.2</v>
      </c>
      <c r="Q13" s="13" t="s">
        <v>330</v>
      </c>
      <c r="R13" s="5">
        <v>33.700000000000003</v>
      </c>
      <c r="T13" s="13" t="s">
        <v>330</v>
      </c>
      <c r="U13" s="5">
        <v>39.700000000000003</v>
      </c>
      <c r="W13" s="117" t="s">
        <v>378</v>
      </c>
      <c r="X13" s="65" t="s">
        <v>0</v>
      </c>
      <c r="Y13" s="13" t="s">
        <v>326</v>
      </c>
      <c r="Z13" s="13" t="s">
        <v>327</v>
      </c>
      <c r="AA13" s="13" t="s">
        <v>52</v>
      </c>
      <c r="AB13" s="13" t="s">
        <v>53</v>
      </c>
      <c r="AC13" s="13" t="s">
        <v>328</v>
      </c>
      <c r="AD13" s="13" t="s">
        <v>330</v>
      </c>
      <c r="AE13" s="13" t="s">
        <v>335</v>
      </c>
      <c r="AF13" s="13" t="s">
        <v>333</v>
      </c>
      <c r="AG13" s="13" t="s">
        <v>334</v>
      </c>
      <c r="AH13" s="13" t="s">
        <v>337</v>
      </c>
      <c r="AI13" s="13" t="s">
        <v>336</v>
      </c>
      <c r="AJ13" s="13" t="s">
        <v>342</v>
      </c>
      <c r="AK13" s="13" t="s">
        <v>365</v>
      </c>
      <c r="AL13" s="13" t="s">
        <v>341</v>
      </c>
      <c r="AM13" s="13" t="s">
        <v>344</v>
      </c>
      <c r="AN13" s="13" t="s">
        <v>340</v>
      </c>
      <c r="AO13" s="13" t="s">
        <v>343</v>
      </c>
      <c r="AP13" s="13" t="s">
        <v>345</v>
      </c>
      <c r="AQ13" s="13" t="s">
        <v>352</v>
      </c>
      <c r="AR13" s="13" t="s">
        <v>346</v>
      </c>
      <c r="AS13" s="13" t="s">
        <v>356</v>
      </c>
    </row>
    <row r="14" spans="2:52" x14ac:dyDescent="0.25">
      <c r="B14" s="13" t="s">
        <v>331</v>
      </c>
      <c r="C14" s="5">
        <v>0.9</v>
      </c>
      <c r="E14" s="13" t="s">
        <v>335</v>
      </c>
      <c r="F14" s="5">
        <v>97.8</v>
      </c>
      <c r="H14" s="33" t="s">
        <v>335</v>
      </c>
      <c r="I14" s="5">
        <v>108.8</v>
      </c>
      <c r="K14" s="13" t="s">
        <v>334</v>
      </c>
      <c r="L14" s="5">
        <v>4132.8999999999996</v>
      </c>
      <c r="N14" s="13" t="s">
        <v>335</v>
      </c>
      <c r="O14" s="5">
        <v>99.8</v>
      </c>
      <c r="Q14" s="13" t="s">
        <v>331</v>
      </c>
      <c r="R14" s="5">
        <v>0.9</v>
      </c>
      <c r="T14" s="13" t="s">
        <v>331</v>
      </c>
      <c r="U14" s="5">
        <v>1.2</v>
      </c>
      <c r="W14" s="119"/>
      <c r="X14" s="66" t="s">
        <v>325</v>
      </c>
      <c r="Y14" s="5">
        <v>3.7</v>
      </c>
      <c r="Z14" s="5">
        <v>5.0999999999999996</v>
      </c>
      <c r="AA14" s="5">
        <v>250.1</v>
      </c>
      <c r="AB14" s="5">
        <v>8.3000000000000007</v>
      </c>
      <c r="AC14" s="5">
        <v>4</v>
      </c>
      <c r="AD14" s="5">
        <v>4.5</v>
      </c>
      <c r="AE14" s="5">
        <v>108.6</v>
      </c>
      <c r="AF14" s="5">
        <v>7.5</v>
      </c>
      <c r="AG14" s="5">
        <v>4132.8999999999996</v>
      </c>
      <c r="AH14" s="5">
        <v>8.9</v>
      </c>
      <c r="AI14" s="5">
        <v>1.9</v>
      </c>
      <c r="AJ14" s="5">
        <v>2</v>
      </c>
      <c r="AK14" s="5">
        <v>4.0999999999999996</v>
      </c>
      <c r="AL14" s="5">
        <v>1.4</v>
      </c>
      <c r="AM14" s="5">
        <v>4.5</v>
      </c>
      <c r="AN14" s="5">
        <v>1.1000000000000001</v>
      </c>
      <c r="AO14" s="5">
        <v>0.9</v>
      </c>
      <c r="AP14" s="5">
        <v>2</v>
      </c>
      <c r="AQ14" s="5">
        <v>0.7</v>
      </c>
      <c r="AR14" s="5">
        <v>2.8</v>
      </c>
      <c r="AS14" s="5">
        <v>0.6</v>
      </c>
      <c r="AT14" s="26"/>
      <c r="AU14" s="26"/>
      <c r="AV14" s="26"/>
      <c r="AW14" s="26"/>
      <c r="AX14" s="26"/>
      <c r="AY14" s="26"/>
      <c r="AZ14" s="26"/>
    </row>
    <row r="15" spans="2:52" x14ac:dyDescent="0.25">
      <c r="B15" s="13" t="s">
        <v>332</v>
      </c>
      <c r="C15" s="5">
        <v>0.2</v>
      </c>
      <c r="E15" s="13" t="s">
        <v>333</v>
      </c>
      <c r="F15" s="5">
        <v>6.7</v>
      </c>
      <c r="H15" s="33" t="s">
        <v>333</v>
      </c>
      <c r="I15" s="5">
        <v>7.4</v>
      </c>
      <c r="K15" s="13" t="s">
        <v>337</v>
      </c>
      <c r="L15" s="5">
        <v>8.9</v>
      </c>
      <c r="N15" s="13" t="s">
        <v>333</v>
      </c>
      <c r="O15" s="5">
        <v>7.1</v>
      </c>
      <c r="Q15" s="13" t="s">
        <v>332</v>
      </c>
      <c r="R15" s="5">
        <v>0.4</v>
      </c>
      <c r="T15" s="13" t="s">
        <v>332</v>
      </c>
      <c r="U15" s="5">
        <v>0.3</v>
      </c>
    </row>
    <row r="16" spans="2:52" x14ac:dyDescent="0.25">
      <c r="B16" s="13" t="s">
        <v>335</v>
      </c>
      <c r="C16" s="5">
        <v>4.9000000000000004</v>
      </c>
      <c r="E16" s="13" t="s">
        <v>334</v>
      </c>
      <c r="F16" s="5">
        <v>3812.5</v>
      </c>
      <c r="H16" s="33" t="s">
        <v>334</v>
      </c>
      <c r="I16" s="5">
        <v>4211</v>
      </c>
      <c r="K16" s="13" t="s">
        <v>336</v>
      </c>
      <c r="L16" s="5">
        <v>1.9</v>
      </c>
      <c r="N16" s="13" t="s">
        <v>334</v>
      </c>
      <c r="O16" s="5">
        <v>3903.6</v>
      </c>
      <c r="Q16" s="13" t="s">
        <v>335</v>
      </c>
      <c r="R16" s="5">
        <v>18.399999999999999</v>
      </c>
      <c r="T16" s="13" t="s">
        <v>335</v>
      </c>
      <c r="U16" s="5">
        <v>8.6999999999999993</v>
      </c>
      <c r="W16" s="117" t="s">
        <v>379</v>
      </c>
      <c r="X16" s="65" t="s">
        <v>0</v>
      </c>
      <c r="Y16" s="13" t="s">
        <v>326</v>
      </c>
      <c r="Z16" s="13" t="s">
        <v>327</v>
      </c>
      <c r="AA16" s="13" t="s">
        <v>52</v>
      </c>
      <c r="AB16" s="13" t="s">
        <v>53</v>
      </c>
      <c r="AC16" s="13" t="s">
        <v>328</v>
      </c>
      <c r="AD16" s="13" t="s">
        <v>55</v>
      </c>
      <c r="AE16" s="13" t="s">
        <v>329</v>
      </c>
      <c r="AF16" s="13" t="s">
        <v>330</v>
      </c>
      <c r="AG16" s="13" t="s">
        <v>335</v>
      </c>
      <c r="AH16" s="13" t="s">
        <v>333</v>
      </c>
      <c r="AI16" s="13" t="s">
        <v>334</v>
      </c>
      <c r="AJ16" s="13" t="s">
        <v>337</v>
      </c>
      <c r="AK16" s="13" t="s">
        <v>336</v>
      </c>
      <c r="AL16" s="13" t="s">
        <v>342</v>
      </c>
      <c r="AM16" s="13" t="s">
        <v>365</v>
      </c>
      <c r="AN16" s="13" t="s">
        <v>341</v>
      </c>
      <c r="AO16" s="13" t="s">
        <v>340</v>
      </c>
      <c r="AP16" s="13" t="s">
        <v>347</v>
      </c>
      <c r="AQ16" s="13" t="s">
        <v>343</v>
      </c>
      <c r="AR16" s="13" t="s">
        <v>345</v>
      </c>
      <c r="AS16" s="13" t="s">
        <v>346</v>
      </c>
      <c r="AT16" s="13" t="s">
        <v>349</v>
      </c>
      <c r="AU16" s="13" t="s">
        <v>356</v>
      </c>
    </row>
    <row r="17" spans="2:52" x14ac:dyDescent="0.25">
      <c r="B17" s="13" t="s">
        <v>334</v>
      </c>
      <c r="C17" s="5">
        <v>1.8</v>
      </c>
      <c r="E17" s="13" t="s">
        <v>337</v>
      </c>
      <c r="F17" s="5">
        <v>7.2</v>
      </c>
      <c r="H17" s="33" t="s">
        <v>337</v>
      </c>
      <c r="I17" s="5">
        <v>9</v>
      </c>
      <c r="K17" s="13" t="s">
        <v>342</v>
      </c>
      <c r="L17" s="5">
        <v>2</v>
      </c>
      <c r="N17" s="13" t="s">
        <v>337</v>
      </c>
      <c r="O17" s="5">
        <v>7.6</v>
      </c>
      <c r="Q17" s="13" t="s">
        <v>334</v>
      </c>
      <c r="R17" s="5">
        <v>1.8</v>
      </c>
      <c r="T17" s="13" t="s">
        <v>334</v>
      </c>
      <c r="U17" s="5">
        <v>4.4000000000000004</v>
      </c>
      <c r="W17" s="119"/>
      <c r="X17" s="66" t="s">
        <v>325</v>
      </c>
      <c r="Y17" s="5">
        <v>2.7</v>
      </c>
      <c r="Z17" s="5">
        <v>1.2</v>
      </c>
      <c r="AA17" s="5">
        <v>232.6</v>
      </c>
      <c r="AB17" s="5">
        <v>117.5</v>
      </c>
      <c r="AC17" s="5">
        <v>15.8</v>
      </c>
      <c r="AD17" s="5">
        <v>215.5</v>
      </c>
      <c r="AE17" s="5">
        <v>8.5</v>
      </c>
      <c r="AF17" s="5">
        <v>4.2</v>
      </c>
      <c r="AG17" s="5">
        <v>99.8</v>
      </c>
      <c r="AH17" s="5">
        <v>7.1</v>
      </c>
      <c r="AI17" s="5">
        <v>3903.6</v>
      </c>
      <c r="AJ17" s="5">
        <v>7.6</v>
      </c>
      <c r="AK17" s="5">
        <v>0.7</v>
      </c>
      <c r="AL17" s="5">
        <v>2</v>
      </c>
      <c r="AM17" s="5">
        <v>3.4</v>
      </c>
      <c r="AN17" s="5">
        <v>1.3</v>
      </c>
      <c r="AO17" s="5">
        <v>2.1</v>
      </c>
      <c r="AP17" s="5">
        <v>0.7</v>
      </c>
      <c r="AQ17" s="5">
        <v>0.1</v>
      </c>
      <c r="AR17" s="5">
        <v>1.2</v>
      </c>
      <c r="AS17" s="5">
        <v>2.8</v>
      </c>
      <c r="AT17" s="5">
        <v>0.6</v>
      </c>
      <c r="AU17" s="5">
        <v>0.5</v>
      </c>
      <c r="AV17" s="26"/>
      <c r="AW17" s="26"/>
      <c r="AX17" s="26"/>
      <c r="AY17" s="26"/>
      <c r="AZ17" s="26"/>
    </row>
    <row r="18" spans="2:52" x14ac:dyDescent="0.25">
      <c r="B18" s="13" t="s">
        <v>336</v>
      </c>
      <c r="C18" s="5">
        <v>43.3</v>
      </c>
      <c r="E18" s="13" t="s">
        <v>336</v>
      </c>
      <c r="F18" s="5">
        <v>1.1000000000000001</v>
      </c>
      <c r="H18" s="33" t="s">
        <v>336</v>
      </c>
      <c r="I18" s="5">
        <v>2.5</v>
      </c>
      <c r="K18" s="13" t="s">
        <v>365</v>
      </c>
      <c r="L18" s="5">
        <v>4.0999999999999996</v>
      </c>
      <c r="N18" s="13" t="s">
        <v>336</v>
      </c>
      <c r="O18" s="5">
        <v>0.7</v>
      </c>
      <c r="Q18" s="13" t="s">
        <v>336</v>
      </c>
      <c r="R18" s="5">
        <v>0.1</v>
      </c>
      <c r="T18" s="13" t="s">
        <v>337</v>
      </c>
      <c r="U18" s="5">
        <v>0.6</v>
      </c>
      <c r="W18" s="15"/>
    </row>
    <row r="19" spans="2:52" x14ac:dyDescent="0.25">
      <c r="B19" s="13" t="s">
        <v>338</v>
      </c>
      <c r="C19" s="5">
        <v>1</v>
      </c>
      <c r="E19" s="13" t="s">
        <v>342</v>
      </c>
      <c r="F19" s="5">
        <v>1.9</v>
      </c>
      <c r="H19" s="33" t="s">
        <v>342</v>
      </c>
      <c r="I19" s="5">
        <v>1.9</v>
      </c>
      <c r="K19" s="13" t="s">
        <v>341</v>
      </c>
      <c r="L19" s="5">
        <v>1.4</v>
      </c>
      <c r="N19" s="13" t="s">
        <v>342</v>
      </c>
      <c r="O19" s="5">
        <v>2</v>
      </c>
      <c r="Q19" s="13" t="s">
        <v>338</v>
      </c>
      <c r="R19" s="5">
        <v>0.4</v>
      </c>
      <c r="T19" s="13" t="s">
        <v>336</v>
      </c>
      <c r="U19" s="5">
        <v>13.2</v>
      </c>
      <c r="W19" s="117" t="s">
        <v>380</v>
      </c>
      <c r="X19" s="65" t="s">
        <v>0</v>
      </c>
      <c r="Y19" s="13" t="s">
        <v>326</v>
      </c>
      <c r="Z19" s="13" t="s">
        <v>327</v>
      </c>
      <c r="AA19" s="13" t="s">
        <v>52</v>
      </c>
      <c r="AB19" s="13" t="s">
        <v>53</v>
      </c>
      <c r="AC19" s="13" t="s">
        <v>328</v>
      </c>
      <c r="AD19" s="13" t="s">
        <v>55</v>
      </c>
      <c r="AE19" s="13" t="s">
        <v>329</v>
      </c>
      <c r="AF19" s="13" t="s">
        <v>330</v>
      </c>
      <c r="AG19" s="13" t="s">
        <v>331</v>
      </c>
      <c r="AH19" s="13" t="s">
        <v>332</v>
      </c>
      <c r="AI19" s="13" t="s">
        <v>335</v>
      </c>
      <c r="AJ19" s="13" t="s">
        <v>334</v>
      </c>
      <c r="AK19" s="13" t="s">
        <v>336</v>
      </c>
      <c r="AL19" s="13" t="s">
        <v>338</v>
      </c>
      <c r="AM19" s="13" t="s">
        <v>342</v>
      </c>
      <c r="AN19" s="13" t="s">
        <v>341</v>
      </c>
      <c r="AO19" s="13" t="s">
        <v>344</v>
      </c>
      <c r="AP19" s="13" t="s">
        <v>340</v>
      </c>
      <c r="AQ19" s="13" t="s">
        <v>347</v>
      </c>
      <c r="AR19" s="13" t="s">
        <v>345</v>
      </c>
      <c r="AS19" s="13" t="s">
        <v>346</v>
      </c>
      <c r="AT19" s="13" t="s">
        <v>353</v>
      </c>
      <c r="AU19" s="13" t="s">
        <v>349</v>
      </c>
      <c r="AV19" s="13" t="s">
        <v>351</v>
      </c>
      <c r="AW19" s="13" t="s">
        <v>354</v>
      </c>
      <c r="AX19" s="13" t="s">
        <v>350</v>
      </c>
    </row>
    <row r="20" spans="2:52" x14ac:dyDescent="0.25">
      <c r="B20" s="13" t="s">
        <v>339</v>
      </c>
      <c r="C20" s="5">
        <v>2</v>
      </c>
      <c r="E20" s="13" t="s">
        <v>365</v>
      </c>
      <c r="F20" s="5">
        <v>3.1</v>
      </c>
      <c r="H20" s="33" t="s">
        <v>365</v>
      </c>
      <c r="I20" s="5">
        <v>3</v>
      </c>
      <c r="K20" s="13" t="s">
        <v>344</v>
      </c>
      <c r="L20" s="5">
        <v>4.5</v>
      </c>
      <c r="N20" s="13" t="s">
        <v>365</v>
      </c>
      <c r="O20" s="5">
        <v>3.4</v>
      </c>
      <c r="Q20" s="13" t="s">
        <v>342</v>
      </c>
      <c r="R20" s="5">
        <v>0.1</v>
      </c>
      <c r="T20" s="13" t="s">
        <v>338</v>
      </c>
      <c r="U20" s="5">
        <v>1.2</v>
      </c>
      <c r="W20" s="119"/>
      <c r="X20" s="66" t="s">
        <v>325</v>
      </c>
      <c r="Y20" s="5">
        <v>7.3</v>
      </c>
      <c r="Z20" s="5">
        <v>15.9</v>
      </c>
      <c r="AA20" s="5">
        <v>1540.6</v>
      </c>
      <c r="AB20" s="5">
        <v>980.3</v>
      </c>
      <c r="AC20" s="5">
        <v>120.4</v>
      </c>
      <c r="AD20" s="5">
        <v>2178.8000000000002</v>
      </c>
      <c r="AE20" s="5">
        <v>28</v>
      </c>
      <c r="AF20" s="5">
        <v>33.700000000000003</v>
      </c>
      <c r="AG20" s="5">
        <v>0.9</v>
      </c>
      <c r="AH20" s="5">
        <v>0.4</v>
      </c>
      <c r="AI20" s="5">
        <v>18.399999999999999</v>
      </c>
      <c r="AJ20" s="5">
        <v>1.8</v>
      </c>
      <c r="AK20" s="5">
        <v>0.1</v>
      </c>
      <c r="AL20" s="5">
        <v>0.4</v>
      </c>
      <c r="AM20" s="5">
        <v>0.1</v>
      </c>
      <c r="AN20" s="5">
        <v>0.7</v>
      </c>
      <c r="AO20" s="5">
        <v>5</v>
      </c>
      <c r="AP20" s="5">
        <v>4.3</v>
      </c>
      <c r="AQ20" s="5">
        <v>1.5</v>
      </c>
      <c r="AR20" s="5">
        <v>0.9</v>
      </c>
      <c r="AS20" s="5">
        <v>1.6</v>
      </c>
      <c r="AT20" s="5">
        <v>0.4</v>
      </c>
      <c r="AU20" s="5">
        <v>10</v>
      </c>
      <c r="AV20" s="5">
        <v>1.2</v>
      </c>
      <c r="AW20" s="5">
        <v>0.2</v>
      </c>
      <c r="AX20" s="5">
        <v>0.5</v>
      </c>
      <c r="AY20" s="26"/>
      <c r="AZ20" s="26"/>
    </row>
    <row r="21" spans="2:52" x14ac:dyDescent="0.25">
      <c r="B21" s="13" t="s">
        <v>342</v>
      </c>
      <c r="C21" s="5">
        <v>0.1</v>
      </c>
      <c r="E21" s="13" t="s">
        <v>341</v>
      </c>
      <c r="F21" s="5">
        <v>0.4</v>
      </c>
      <c r="H21" s="33" t="s">
        <v>341</v>
      </c>
      <c r="I21" s="5">
        <v>1.5</v>
      </c>
      <c r="K21" s="13" t="s">
        <v>340</v>
      </c>
      <c r="L21" s="5">
        <v>1.1000000000000001</v>
      </c>
      <c r="N21" s="13" t="s">
        <v>341</v>
      </c>
      <c r="O21" s="5">
        <v>1.3</v>
      </c>
      <c r="Q21" s="13" t="s">
        <v>341</v>
      </c>
      <c r="R21" s="5">
        <v>0.7</v>
      </c>
      <c r="T21" s="13" t="s">
        <v>339</v>
      </c>
      <c r="U21" s="5">
        <v>3</v>
      </c>
      <c r="W21" s="16"/>
    </row>
    <row r="22" spans="2:52" x14ac:dyDescent="0.25">
      <c r="B22" s="13" t="s">
        <v>341</v>
      </c>
      <c r="C22" s="5">
        <v>1.5</v>
      </c>
      <c r="E22" s="13" t="s">
        <v>340</v>
      </c>
      <c r="F22" s="5">
        <v>1.5</v>
      </c>
      <c r="H22" s="33" t="s">
        <v>344</v>
      </c>
      <c r="I22" s="5">
        <v>2.4</v>
      </c>
      <c r="K22" s="13" t="s">
        <v>343</v>
      </c>
      <c r="L22" s="5">
        <v>0.9</v>
      </c>
      <c r="N22" s="13" t="s">
        <v>340</v>
      </c>
      <c r="O22" s="5">
        <v>2.1</v>
      </c>
      <c r="Q22" s="13" t="s">
        <v>344</v>
      </c>
      <c r="R22" s="5">
        <v>5</v>
      </c>
      <c r="T22" s="13" t="s">
        <v>382</v>
      </c>
      <c r="U22" s="5">
        <v>0.1</v>
      </c>
      <c r="W22" s="117" t="s">
        <v>381</v>
      </c>
      <c r="X22" s="65" t="s">
        <v>0</v>
      </c>
      <c r="Y22" s="13" t="s">
        <v>326</v>
      </c>
      <c r="Z22" s="13" t="s">
        <v>327</v>
      </c>
      <c r="AA22" s="13" t="s">
        <v>52</v>
      </c>
      <c r="AB22" s="13" t="s">
        <v>53</v>
      </c>
      <c r="AC22" s="13" t="s">
        <v>328</v>
      </c>
      <c r="AD22" s="13" t="s">
        <v>55</v>
      </c>
      <c r="AE22" s="13" t="s">
        <v>329</v>
      </c>
      <c r="AF22" s="13" t="s">
        <v>330</v>
      </c>
      <c r="AG22" s="13" t="s">
        <v>331</v>
      </c>
      <c r="AH22" s="13" t="s">
        <v>332</v>
      </c>
      <c r="AI22" s="13" t="s">
        <v>335</v>
      </c>
      <c r="AJ22" s="13" t="s">
        <v>334</v>
      </c>
      <c r="AK22" s="13" t="s">
        <v>337</v>
      </c>
      <c r="AL22" s="13" t="s">
        <v>336</v>
      </c>
      <c r="AM22" s="13" t="s">
        <v>338</v>
      </c>
      <c r="AN22" s="13" t="s">
        <v>339</v>
      </c>
      <c r="AO22" s="13" t="s">
        <v>382</v>
      </c>
      <c r="AP22" s="13" t="s">
        <v>344</v>
      </c>
      <c r="AQ22" s="13" t="s">
        <v>340</v>
      </c>
      <c r="AR22" s="13" t="s">
        <v>343</v>
      </c>
      <c r="AS22" s="13" t="s">
        <v>345</v>
      </c>
      <c r="AT22" s="13" t="s">
        <v>346</v>
      </c>
      <c r="AU22" s="13" t="s">
        <v>348</v>
      </c>
      <c r="AV22" s="13" t="s">
        <v>353</v>
      </c>
      <c r="AW22" s="13" t="s">
        <v>349</v>
      </c>
      <c r="AX22" s="13" t="s">
        <v>351</v>
      </c>
      <c r="AY22" s="13" t="s">
        <v>354</v>
      </c>
      <c r="AZ22" s="13" t="s">
        <v>350</v>
      </c>
    </row>
    <row r="23" spans="2:52" x14ac:dyDescent="0.25">
      <c r="B23" s="13" t="s">
        <v>340</v>
      </c>
      <c r="C23" s="5">
        <v>1.3</v>
      </c>
      <c r="E23" s="13" t="s">
        <v>343</v>
      </c>
      <c r="F23" s="5">
        <v>1</v>
      </c>
      <c r="H23" s="33" t="s">
        <v>340</v>
      </c>
      <c r="I23" s="5">
        <v>2.2000000000000002</v>
      </c>
      <c r="K23" s="13" t="s">
        <v>345</v>
      </c>
      <c r="L23" s="5">
        <v>2</v>
      </c>
      <c r="N23" s="13" t="s">
        <v>347</v>
      </c>
      <c r="O23" s="5">
        <v>0.7</v>
      </c>
      <c r="Q23" s="13" t="s">
        <v>340</v>
      </c>
      <c r="R23" s="5">
        <v>4.3</v>
      </c>
      <c r="T23" s="13" t="s">
        <v>344</v>
      </c>
      <c r="U23" s="5">
        <v>1.3</v>
      </c>
      <c r="W23" s="119"/>
      <c r="X23" s="66" t="s">
        <v>325</v>
      </c>
      <c r="Y23" s="5">
        <v>7</v>
      </c>
      <c r="Z23" s="5">
        <v>31.8</v>
      </c>
      <c r="AA23" s="5">
        <v>1887.3</v>
      </c>
      <c r="AB23" s="5">
        <v>925.8</v>
      </c>
      <c r="AC23" s="5">
        <v>106.7</v>
      </c>
      <c r="AD23" s="5">
        <v>1789.7</v>
      </c>
      <c r="AE23" s="5">
        <v>21.8</v>
      </c>
      <c r="AF23" s="5">
        <v>39.700000000000003</v>
      </c>
      <c r="AG23" s="5">
        <v>1.2</v>
      </c>
      <c r="AH23" s="5">
        <v>0.3</v>
      </c>
      <c r="AI23" s="5">
        <v>8.6999999999999993</v>
      </c>
      <c r="AJ23" s="5">
        <v>4.4000000000000004</v>
      </c>
      <c r="AK23" s="5">
        <v>0.6</v>
      </c>
      <c r="AL23" s="5">
        <v>13.2</v>
      </c>
      <c r="AM23" s="5">
        <v>1.2</v>
      </c>
      <c r="AN23" s="5">
        <v>3</v>
      </c>
      <c r="AO23" s="5">
        <v>0.1</v>
      </c>
      <c r="AP23" s="5">
        <v>1.3</v>
      </c>
      <c r="AQ23" s="5">
        <v>2.1</v>
      </c>
      <c r="AR23" s="5">
        <v>4.4000000000000004</v>
      </c>
      <c r="AS23" s="5">
        <v>0.2</v>
      </c>
      <c r="AT23" s="5">
        <v>0.1</v>
      </c>
      <c r="AU23" s="5">
        <v>0.9</v>
      </c>
      <c r="AV23" s="5">
        <v>0.1</v>
      </c>
      <c r="AW23" s="5">
        <v>10</v>
      </c>
      <c r="AX23" s="5">
        <v>2</v>
      </c>
      <c r="AY23" s="5">
        <v>0.7</v>
      </c>
      <c r="AZ23" s="5">
        <v>1.1000000000000001</v>
      </c>
    </row>
    <row r="24" spans="2:52" x14ac:dyDescent="0.25">
      <c r="B24" s="13" t="s">
        <v>343</v>
      </c>
      <c r="C24" s="5">
        <v>1.1000000000000001</v>
      </c>
      <c r="E24" s="13" t="s">
        <v>345</v>
      </c>
      <c r="F24" s="5">
        <v>2.2000000000000002</v>
      </c>
      <c r="H24" s="33" t="s">
        <v>343</v>
      </c>
      <c r="I24" s="5">
        <v>2.2999999999999998</v>
      </c>
      <c r="K24" s="13" t="s">
        <v>352</v>
      </c>
      <c r="L24" s="5">
        <v>0.7</v>
      </c>
      <c r="N24" s="13" t="s">
        <v>343</v>
      </c>
      <c r="O24" s="5">
        <v>0.1</v>
      </c>
      <c r="Q24" s="13" t="s">
        <v>347</v>
      </c>
      <c r="R24" s="5">
        <v>1.5</v>
      </c>
      <c r="T24" s="13" t="s">
        <v>340</v>
      </c>
      <c r="U24" s="5">
        <v>2.1</v>
      </c>
      <c r="W24" s="73"/>
      <c r="X24" s="11"/>
    </row>
    <row r="25" spans="2:52" x14ac:dyDescent="0.25">
      <c r="B25" s="13" t="s">
        <v>345</v>
      </c>
      <c r="C25" s="5">
        <v>4.2</v>
      </c>
      <c r="E25" s="13" t="s">
        <v>356</v>
      </c>
      <c r="F25" s="5">
        <v>0.2</v>
      </c>
      <c r="H25" s="33" t="s">
        <v>345</v>
      </c>
      <c r="I25" s="5">
        <v>2.8</v>
      </c>
      <c r="K25" s="13" t="s">
        <v>346</v>
      </c>
      <c r="L25" s="5">
        <v>2.8</v>
      </c>
      <c r="N25" s="13" t="s">
        <v>345</v>
      </c>
      <c r="O25" s="5">
        <v>1.2</v>
      </c>
      <c r="Q25" s="13" t="s">
        <v>345</v>
      </c>
      <c r="R25" s="5">
        <v>0.9</v>
      </c>
      <c r="T25" s="13" t="s">
        <v>343</v>
      </c>
      <c r="U25" s="5">
        <v>4.4000000000000004</v>
      </c>
      <c r="W25" s="117" t="s">
        <v>383</v>
      </c>
      <c r="X25" s="65" t="s">
        <v>0</v>
      </c>
      <c r="Y25" s="5" t="s">
        <v>326</v>
      </c>
      <c r="Z25" s="5" t="s">
        <v>327</v>
      </c>
      <c r="AA25" s="5" t="s">
        <v>52</v>
      </c>
      <c r="AB25" s="5" t="s">
        <v>53</v>
      </c>
      <c r="AC25" s="5" t="s">
        <v>328</v>
      </c>
      <c r="AD25" s="5" t="s">
        <v>55</v>
      </c>
      <c r="AE25" s="5" t="s">
        <v>329</v>
      </c>
      <c r="AF25" s="5" t="s">
        <v>330</v>
      </c>
      <c r="AG25" s="5" t="s">
        <v>331</v>
      </c>
      <c r="AH25" s="5" t="s">
        <v>332</v>
      </c>
      <c r="AI25" s="5" t="s">
        <v>334</v>
      </c>
      <c r="AJ25" s="5" t="s">
        <v>336</v>
      </c>
      <c r="AK25" s="5" t="s">
        <v>338</v>
      </c>
      <c r="AL25" s="5" t="s">
        <v>339</v>
      </c>
      <c r="AM25" s="5" t="s">
        <v>341</v>
      </c>
      <c r="AN25" s="5" t="s">
        <v>349</v>
      </c>
      <c r="AO25" s="5" t="s">
        <v>351</v>
      </c>
      <c r="AP25" s="5" t="s">
        <v>350</v>
      </c>
    </row>
    <row r="26" spans="2:52" x14ac:dyDescent="0.25">
      <c r="B26" s="13" t="s">
        <v>352</v>
      </c>
      <c r="C26" s="5">
        <v>5.0999999999999996</v>
      </c>
      <c r="E26" s="56"/>
      <c r="F26" s="11"/>
      <c r="H26" s="33" t="s">
        <v>346</v>
      </c>
      <c r="I26" s="5">
        <v>1.6</v>
      </c>
      <c r="K26" s="13" t="s">
        <v>356</v>
      </c>
      <c r="L26" s="5">
        <v>0.6</v>
      </c>
      <c r="N26" s="13" t="s">
        <v>346</v>
      </c>
      <c r="O26" s="5">
        <v>2.8</v>
      </c>
      <c r="Q26" s="13" t="s">
        <v>346</v>
      </c>
      <c r="R26" s="5">
        <v>1.6</v>
      </c>
      <c r="T26" s="13" t="s">
        <v>345</v>
      </c>
      <c r="U26" s="5">
        <v>0.2</v>
      </c>
      <c r="W26" s="119"/>
      <c r="X26" s="66" t="s">
        <v>325</v>
      </c>
      <c r="Y26" s="5">
        <v>9.9</v>
      </c>
      <c r="Z26" s="5">
        <v>34.799999999999997</v>
      </c>
      <c r="AA26" s="5">
        <v>1648.2</v>
      </c>
      <c r="AB26" s="5">
        <v>899.3</v>
      </c>
      <c r="AC26" s="5">
        <v>105.6</v>
      </c>
      <c r="AD26" s="5">
        <v>1786.8</v>
      </c>
      <c r="AE26" s="5">
        <v>26.3</v>
      </c>
      <c r="AF26" s="5">
        <v>36.4</v>
      </c>
      <c r="AG26" s="5">
        <v>1.2</v>
      </c>
      <c r="AH26" s="5">
        <v>0.3</v>
      </c>
      <c r="AI26" s="5">
        <v>3.1</v>
      </c>
      <c r="AJ26" s="5">
        <v>10.6</v>
      </c>
      <c r="AK26" s="5">
        <v>1</v>
      </c>
      <c r="AL26" s="5">
        <v>1.2</v>
      </c>
      <c r="AM26" s="5">
        <v>0.5</v>
      </c>
      <c r="AN26" s="5">
        <v>6.5</v>
      </c>
      <c r="AO26" s="5">
        <v>0.9</v>
      </c>
      <c r="AP26" s="5">
        <v>0.6</v>
      </c>
      <c r="AQ26" s="26"/>
      <c r="AR26" s="26"/>
      <c r="AS26" s="26"/>
      <c r="AT26" s="26"/>
      <c r="AU26" s="26"/>
      <c r="AV26" s="26"/>
      <c r="AW26" s="26"/>
      <c r="AX26" s="26"/>
    </row>
    <row r="27" spans="2:52" x14ac:dyDescent="0.25">
      <c r="B27" s="13" t="s">
        <v>346</v>
      </c>
      <c r="C27" s="5">
        <v>1.1000000000000001</v>
      </c>
      <c r="E27" s="56"/>
      <c r="F27" s="11"/>
      <c r="H27" s="33" t="s">
        <v>349</v>
      </c>
      <c r="I27" s="5">
        <v>0.4</v>
      </c>
      <c r="N27" s="13" t="s">
        <v>349</v>
      </c>
      <c r="O27" s="5">
        <v>0.6</v>
      </c>
      <c r="Q27" s="13" t="s">
        <v>353</v>
      </c>
      <c r="R27" s="5">
        <v>0.4</v>
      </c>
      <c r="T27" s="13" t="s">
        <v>346</v>
      </c>
      <c r="U27" s="5">
        <v>0.1</v>
      </c>
    </row>
    <row r="28" spans="2:52" x14ac:dyDescent="0.25">
      <c r="B28" s="13" t="s">
        <v>353</v>
      </c>
      <c r="C28" s="5">
        <v>0.4</v>
      </c>
      <c r="H28" s="33" t="s">
        <v>356</v>
      </c>
      <c r="I28" s="5">
        <v>0.4</v>
      </c>
      <c r="N28" s="13" t="s">
        <v>356</v>
      </c>
      <c r="O28" s="5">
        <v>0.5</v>
      </c>
      <c r="Q28" s="13" t="s">
        <v>349</v>
      </c>
      <c r="R28" s="5">
        <v>10</v>
      </c>
      <c r="T28" s="13" t="s">
        <v>348</v>
      </c>
      <c r="U28" s="5">
        <v>0.9</v>
      </c>
      <c r="W28" s="117" t="s">
        <v>384</v>
      </c>
      <c r="X28" s="65" t="s">
        <v>0</v>
      </c>
      <c r="Y28" s="13" t="s">
        <v>326</v>
      </c>
      <c r="Z28" s="13" t="s">
        <v>327</v>
      </c>
      <c r="AA28" s="13" t="s">
        <v>52</v>
      </c>
      <c r="AB28" s="13" t="s">
        <v>53</v>
      </c>
      <c r="AC28" s="13" t="s">
        <v>328</v>
      </c>
      <c r="AD28" s="13" t="s">
        <v>55</v>
      </c>
      <c r="AE28" s="13" t="s">
        <v>329</v>
      </c>
      <c r="AF28" s="13" t="s">
        <v>330</v>
      </c>
      <c r="AG28" s="13" t="s">
        <v>331</v>
      </c>
      <c r="AH28" s="13" t="s">
        <v>332</v>
      </c>
      <c r="AI28" s="13" t="s">
        <v>334</v>
      </c>
      <c r="AJ28" s="13" t="s">
        <v>337</v>
      </c>
      <c r="AK28" s="13" t="s">
        <v>336</v>
      </c>
      <c r="AL28" s="13" t="s">
        <v>338</v>
      </c>
      <c r="AM28" s="13" t="s">
        <v>339</v>
      </c>
      <c r="AN28" s="13" t="s">
        <v>343</v>
      </c>
      <c r="AO28" s="13" t="s">
        <v>345</v>
      </c>
      <c r="AP28" s="13" t="s">
        <v>348</v>
      </c>
      <c r="AQ28" s="13" t="s">
        <v>353</v>
      </c>
      <c r="AR28" s="13" t="s">
        <v>349</v>
      </c>
      <c r="AS28" s="13" t="s">
        <v>354</v>
      </c>
      <c r="AT28" s="13" t="s">
        <v>350</v>
      </c>
    </row>
    <row r="29" spans="2:52" x14ac:dyDescent="0.25">
      <c r="B29" s="13" t="s">
        <v>349</v>
      </c>
      <c r="C29" s="5">
        <v>9.4</v>
      </c>
      <c r="Q29" s="13" t="s">
        <v>351</v>
      </c>
      <c r="R29" s="5">
        <v>1.2</v>
      </c>
      <c r="T29" s="13" t="s">
        <v>353</v>
      </c>
      <c r="U29" s="5">
        <v>0.1</v>
      </c>
      <c r="W29" s="119"/>
      <c r="X29" s="66" t="s">
        <v>325</v>
      </c>
      <c r="Y29" s="5">
        <v>9.6999999999999993</v>
      </c>
      <c r="Z29" s="5">
        <v>38.799999999999997</v>
      </c>
      <c r="AA29" s="5">
        <v>1778.5</v>
      </c>
      <c r="AB29" s="5">
        <v>931.8</v>
      </c>
      <c r="AC29" s="5">
        <v>105.2</v>
      </c>
      <c r="AD29" s="5">
        <v>1698.4</v>
      </c>
      <c r="AE29" s="5">
        <v>22.5</v>
      </c>
      <c r="AF29" s="5">
        <v>38.1</v>
      </c>
      <c r="AG29" s="5">
        <v>1.8</v>
      </c>
      <c r="AH29" s="5">
        <v>0.1</v>
      </c>
      <c r="AI29" s="5">
        <v>3.3</v>
      </c>
      <c r="AJ29" s="5">
        <v>1.8</v>
      </c>
      <c r="AK29" s="5">
        <v>19</v>
      </c>
      <c r="AL29" s="5">
        <v>2</v>
      </c>
      <c r="AM29" s="5">
        <v>3.2</v>
      </c>
      <c r="AN29" s="5">
        <v>0.1</v>
      </c>
      <c r="AO29" s="5">
        <v>3.6</v>
      </c>
      <c r="AP29" s="5">
        <v>0.4</v>
      </c>
      <c r="AQ29" s="5">
        <v>0.2</v>
      </c>
      <c r="AR29" s="5">
        <v>9.1</v>
      </c>
      <c r="AS29" s="5">
        <v>0.8</v>
      </c>
      <c r="AT29" s="5">
        <v>0.6</v>
      </c>
      <c r="AU29" s="26"/>
      <c r="AV29" s="26"/>
      <c r="AW29" s="26"/>
      <c r="AX29" s="26"/>
    </row>
    <row r="30" spans="2:52" x14ac:dyDescent="0.25">
      <c r="B30" s="13" t="s">
        <v>350</v>
      </c>
      <c r="C30" s="5">
        <v>0.3</v>
      </c>
      <c r="Q30" s="13" t="s">
        <v>354</v>
      </c>
      <c r="R30" s="5">
        <v>0.2</v>
      </c>
      <c r="T30" s="13" t="s">
        <v>349</v>
      </c>
      <c r="U30" s="5">
        <v>10</v>
      </c>
    </row>
    <row r="31" spans="2:52" x14ac:dyDescent="0.25">
      <c r="Q31" s="13" t="s">
        <v>350</v>
      </c>
      <c r="R31" s="5">
        <v>0.5</v>
      </c>
      <c r="T31" s="13" t="s">
        <v>351</v>
      </c>
      <c r="U31" s="5">
        <v>2</v>
      </c>
      <c r="W31" s="117" t="s">
        <v>385</v>
      </c>
      <c r="X31" s="70" t="s">
        <v>0</v>
      </c>
      <c r="Y31" s="33" t="s">
        <v>326</v>
      </c>
      <c r="Z31" s="33" t="s">
        <v>327</v>
      </c>
      <c r="AA31" s="33" t="s">
        <v>52</v>
      </c>
      <c r="AB31" s="33" t="s">
        <v>53</v>
      </c>
      <c r="AC31" s="33" t="s">
        <v>328</v>
      </c>
      <c r="AD31" s="33" t="s">
        <v>55</v>
      </c>
      <c r="AE31" s="33" t="s">
        <v>329</v>
      </c>
      <c r="AF31" s="33" t="s">
        <v>330</v>
      </c>
      <c r="AG31" s="33" t="s">
        <v>331</v>
      </c>
      <c r="AH31" s="33" t="s">
        <v>332</v>
      </c>
      <c r="AI31" s="33" t="s">
        <v>335</v>
      </c>
      <c r="AJ31" s="33" t="s">
        <v>334</v>
      </c>
      <c r="AK31" s="33" t="s">
        <v>336</v>
      </c>
      <c r="AL31" s="33" t="s">
        <v>338</v>
      </c>
      <c r="AM31" s="33" t="s">
        <v>339</v>
      </c>
      <c r="AN31" s="33" t="s">
        <v>349</v>
      </c>
      <c r="AO31" s="33" t="s">
        <v>354</v>
      </c>
      <c r="AP31" s="69"/>
      <c r="AQ31" s="69"/>
      <c r="AR31" s="69"/>
      <c r="AS31" s="69"/>
      <c r="AT31" s="69"/>
      <c r="AU31" s="69"/>
      <c r="AV31" s="69"/>
      <c r="AW31" s="69"/>
      <c r="AX31" s="69"/>
    </row>
    <row r="32" spans="2:52" x14ac:dyDescent="0.25">
      <c r="T32" s="13" t="s">
        <v>354</v>
      </c>
      <c r="U32" s="5">
        <v>0.7</v>
      </c>
      <c r="W32" s="119"/>
      <c r="X32" s="66" t="s">
        <v>325</v>
      </c>
      <c r="Y32" s="5">
        <v>9</v>
      </c>
      <c r="Z32" s="5">
        <v>44</v>
      </c>
      <c r="AA32" s="5">
        <v>1960.3</v>
      </c>
      <c r="AB32" s="5">
        <v>921.8</v>
      </c>
      <c r="AC32" s="5">
        <v>101.1</v>
      </c>
      <c r="AD32" s="5">
        <v>1808.6</v>
      </c>
      <c r="AE32" s="5">
        <v>45.9</v>
      </c>
      <c r="AF32" s="5">
        <v>47.5</v>
      </c>
      <c r="AG32" s="5">
        <v>1.2</v>
      </c>
      <c r="AH32" s="5">
        <v>0.5</v>
      </c>
      <c r="AI32" s="5">
        <v>0.1</v>
      </c>
      <c r="AJ32" s="5">
        <v>2.1</v>
      </c>
      <c r="AK32" s="5">
        <v>22.5</v>
      </c>
      <c r="AL32" s="5">
        <v>1.2</v>
      </c>
      <c r="AM32" s="5">
        <v>1.7</v>
      </c>
      <c r="AN32" s="5">
        <v>9.9</v>
      </c>
      <c r="AO32" s="5">
        <v>0.2</v>
      </c>
      <c r="AP32" s="26"/>
      <c r="AQ32" s="26"/>
      <c r="AR32" s="26"/>
      <c r="AS32" s="26"/>
      <c r="AT32" s="26"/>
      <c r="AU32" s="26"/>
      <c r="AV32" s="26"/>
      <c r="AW32" s="26"/>
      <c r="AX32" s="26"/>
    </row>
    <row r="33" spans="2:52" x14ac:dyDescent="0.25">
      <c r="T33" s="13" t="s">
        <v>350</v>
      </c>
      <c r="U33" s="5">
        <v>1.1000000000000001</v>
      </c>
    </row>
    <row r="34" spans="2:52" x14ac:dyDescent="0.25">
      <c r="I34" s="28"/>
      <c r="J34" s="15"/>
      <c r="K34" s="16"/>
      <c r="L34" s="36"/>
      <c r="W34" s="117" t="s">
        <v>386</v>
      </c>
      <c r="X34" s="65" t="s">
        <v>0</v>
      </c>
      <c r="Y34" s="22" t="s">
        <v>326</v>
      </c>
      <c r="Z34" s="22" t="s">
        <v>327</v>
      </c>
      <c r="AA34" s="22" t="s">
        <v>52</v>
      </c>
      <c r="AB34" s="22" t="s">
        <v>53</v>
      </c>
      <c r="AC34" s="22" t="s">
        <v>328</v>
      </c>
      <c r="AD34" s="22" t="s">
        <v>55</v>
      </c>
      <c r="AE34" s="22" t="s">
        <v>329</v>
      </c>
      <c r="AF34" s="22" t="s">
        <v>330</v>
      </c>
      <c r="AG34" s="22" t="s">
        <v>331</v>
      </c>
      <c r="AH34" s="22" t="s">
        <v>332</v>
      </c>
      <c r="AI34" s="22" t="s">
        <v>334</v>
      </c>
      <c r="AJ34" s="22" t="s">
        <v>337</v>
      </c>
      <c r="AK34" s="22" t="s">
        <v>336</v>
      </c>
      <c r="AL34" s="22" t="s">
        <v>338</v>
      </c>
      <c r="AM34" s="22" t="s">
        <v>339</v>
      </c>
      <c r="AN34" s="22" t="s">
        <v>341</v>
      </c>
      <c r="AO34" s="22" t="s">
        <v>344</v>
      </c>
      <c r="AP34" s="22" t="s">
        <v>340</v>
      </c>
      <c r="AQ34" s="22" t="s">
        <v>343</v>
      </c>
      <c r="AR34" s="22" t="s">
        <v>352</v>
      </c>
      <c r="AS34" s="22" t="s">
        <v>346</v>
      </c>
      <c r="AT34" s="22" t="s">
        <v>348</v>
      </c>
      <c r="AU34" s="22" t="s">
        <v>349</v>
      </c>
      <c r="AV34" s="22" t="s">
        <v>351</v>
      </c>
      <c r="AW34" s="22" t="s">
        <v>354</v>
      </c>
      <c r="AX34" s="22" t="s">
        <v>350</v>
      </c>
    </row>
    <row r="35" spans="2:52" x14ac:dyDescent="0.25">
      <c r="R35" s="28"/>
      <c r="S35" s="15"/>
      <c r="W35" s="119"/>
      <c r="X35" s="66" t="s">
        <v>325</v>
      </c>
      <c r="Y35" s="5">
        <v>8</v>
      </c>
      <c r="Z35" s="5">
        <v>36.6</v>
      </c>
      <c r="AA35" s="5">
        <v>1720.9</v>
      </c>
      <c r="AB35" s="5">
        <v>916.8</v>
      </c>
      <c r="AC35" s="5">
        <v>106.8</v>
      </c>
      <c r="AD35" s="5">
        <v>1714.5</v>
      </c>
      <c r="AE35" s="5">
        <v>32.700000000000003</v>
      </c>
      <c r="AF35" s="5">
        <v>36.4</v>
      </c>
      <c r="AG35" s="5">
        <v>1.4</v>
      </c>
      <c r="AH35" s="5">
        <v>0.3</v>
      </c>
      <c r="AI35" s="5">
        <v>3.6</v>
      </c>
      <c r="AJ35" s="5">
        <v>1.3</v>
      </c>
      <c r="AK35" s="5">
        <v>17</v>
      </c>
      <c r="AL35" s="5">
        <v>1.5</v>
      </c>
      <c r="AM35" s="5">
        <v>2.1</v>
      </c>
      <c r="AN35" s="5">
        <v>0.5</v>
      </c>
      <c r="AO35" s="5">
        <v>0.6</v>
      </c>
      <c r="AP35" s="5">
        <v>1.7</v>
      </c>
      <c r="AQ35" s="5">
        <v>5</v>
      </c>
      <c r="AR35" s="5">
        <v>8</v>
      </c>
      <c r="AS35" s="5">
        <v>6.2</v>
      </c>
      <c r="AT35" s="5">
        <v>0.4</v>
      </c>
      <c r="AU35" s="5">
        <v>9.3000000000000007</v>
      </c>
      <c r="AV35" s="5">
        <v>0.9</v>
      </c>
      <c r="AW35" s="5">
        <v>0.8</v>
      </c>
      <c r="AX35" s="5">
        <v>0.4</v>
      </c>
    </row>
    <row r="36" spans="2:52" x14ac:dyDescent="0.25">
      <c r="B36" s="117" t="s">
        <v>383</v>
      </c>
      <c r="C36" s="119"/>
      <c r="E36" s="117" t="s">
        <v>384</v>
      </c>
      <c r="F36" s="119"/>
      <c r="H36" s="117" t="s">
        <v>385</v>
      </c>
      <c r="I36" s="119"/>
      <c r="K36" s="117" t="s">
        <v>386</v>
      </c>
      <c r="L36" s="119"/>
      <c r="N36" s="117" t="s">
        <v>387</v>
      </c>
      <c r="O36" s="119"/>
      <c r="Q36" s="117" t="s">
        <v>388</v>
      </c>
      <c r="R36" s="119"/>
      <c r="T36" s="117" t="s">
        <v>389</v>
      </c>
      <c r="U36" s="119"/>
    </row>
    <row r="37" spans="2:52" x14ac:dyDescent="0.25">
      <c r="B37" s="65" t="s">
        <v>0</v>
      </c>
      <c r="C37" s="66" t="s">
        <v>325</v>
      </c>
      <c r="E37" s="65" t="s">
        <v>0</v>
      </c>
      <c r="F37" s="66" t="s">
        <v>325</v>
      </c>
      <c r="H37" s="70" t="s">
        <v>0</v>
      </c>
      <c r="I37" s="66" t="s">
        <v>325</v>
      </c>
      <c r="K37" s="65" t="s">
        <v>0</v>
      </c>
      <c r="L37" s="66" t="s">
        <v>325</v>
      </c>
      <c r="N37" s="65" t="s">
        <v>0</v>
      </c>
      <c r="O37" s="66" t="s">
        <v>325</v>
      </c>
      <c r="Q37" s="65" t="s">
        <v>0</v>
      </c>
      <c r="R37" s="66" t="s">
        <v>325</v>
      </c>
      <c r="T37" s="65" t="s">
        <v>0</v>
      </c>
      <c r="U37" s="66" t="s">
        <v>325</v>
      </c>
      <c r="V37" s="16"/>
      <c r="W37" s="117" t="s">
        <v>387</v>
      </c>
      <c r="X37" s="65" t="s">
        <v>0</v>
      </c>
      <c r="Y37" s="22" t="s">
        <v>326</v>
      </c>
      <c r="Z37" s="22" t="s">
        <v>327</v>
      </c>
      <c r="AA37" s="22" t="s">
        <v>52</v>
      </c>
      <c r="AB37" s="22" t="s">
        <v>53</v>
      </c>
      <c r="AC37" s="22" t="s">
        <v>328</v>
      </c>
      <c r="AD37" s="22" t="s">
        <v>55</v>
      </c>
      <c r="AE37" s="22" t="s">
        <v>329</v>
      </c>
      <c r="AF37" s="22" t="s">
        <v>330</v>
      </c>
      <c r="AG37" s="22" t="s">
        <v>331</v>
      </c>
      <c r="AH37" s="22" t="s">
        <v>332</v>
      </c>
      <c r="AI37" s="22" t="s">
        <v>335</v>
      </c>
      <c r="AJ37" s="22" t="s">
        <v>334</v>
      </c>
      <c r="AK37" s="22" t="s">
        <v>337</v>
      </c>
      <c r="AL37" s="22" t="s">
        <v>336</v>
      </c>
      <c r="AM37" s="22" t="s">
        <v>338</v>
      </c>
      <c r="AN37" s="22" t="s">
        <v>339</v>
      </c>
      <c r="AO37" s="22" t="s">
        <v>341</v>
      </c>
      <c r="AP37" s="22" t="s">
        <v>344</v>
      </c>
      <c r="AQ37" s="22" t="s">
        <v>340</v>
      </c>
      <c r="AR37" s="22" t="s">
        <v>343</v>
      </c>
      <c r="AS37" s="22" t="s">
        <v>345</v>
      </c>
      <c r="AT37" s="22" t="s">
        <v>355</v>
      </c>
      <c r="AU37" s="22" t="s">
        <v>349</v>
      </c>
      <c r="AV37" s="22" t="s">
        <v>351</v>
      </c>
      <c r="AW37" s="22" t="s">
        <v>354</v>
      </c>
      <c r="AX37" s="22" t="s">
        <v>350</v>
      </c>
    </row>
    <row r="38" spans="2:52" x14ac:dyDescent="0.25">
      <c r="B38" s="5" t="s">
        <v>326</v>
      </c>
      <c r="C38" s="5">
        <v>9.9</v>
      </c>
      <c r="E38" s="13" t="s">
        <v>326</v>
      </c>
      <c r="F38" s="5">
        <v>9.6999999999999993</v>
      </c>
      <c r="H38" s="33" t="s">
        <v>326</v>
      </c>
      <c r="I38" s="5">
        <v>9</v>
      </c>
      <c r="K38" s="22" t="s">
        <v>326</v>
      </c>
      <c r="L38" s="5">
        <v>8</v>
      </c>
      <c r="N38" s="22" t="s">
        <v>326</v>
      </c>
      <c r="O38" s="5">
        <v>8</v>
      </c>
      <c r="Q38" s="13" t="s">
        <v>326</v>
      </c>
      <c r="R38" s="5">
        <v>7.1</v>
      </c>
      <c r="T38" s="13" t="s">
        <v>326</v>
      </c>
      <c r="U38" s="5">
        <v>7</v>
      </c>
      <c r="W38" s="119"/>
      <c r="X38" s="66" t="s">
        <v>325</v>
      </c>
      <c r="Y38" s="5">
        <v>8</v>
      </c>
      <c r="Z38" s="5">
        <v>32.6</v>
      </c>
      <c r="AA38" s="5">
        <v>1878.7</v>
      </c>
      <c r="AB38" s="5">
        <v>952.7</v>
      </c>
      <c r="AC38" s="5">
        <v>110.7</v>
      </c>
      <c r="AD38" s="5">
        <v>1749.7</v>
      </c>
      <c r="AE38" s="5">
        <v>23.6</v>
      </c>
      <c r="AF38" s="5">
        <v>36.700000000000003</v>
      </c>
      <c r="AG38" s="5">
        <v>1.3</v>
      </c>
      <c r="AH38" s="5">
        <v>0.3</v>
      </c>
      <c r="AI38" s="5">
        <v>1.7</v>
      </c>
      <c r="AJ38" s="5">
        <v>4.5</v>
      </c>
      <c r="AK38" s="5">
        <v>2.5</v>
      </c>
      <c r="AL38" s="5">
        <v>12.9</v>
      </c>
      <c r="AM38" s="5">
        <v>1.4</v>
      </c>
      <c r="AN38" s="5">
        <v>5.9</v>
      </c>
      <c r="AO38" s="5">
        <v>1.4</v>
      </c>
      <c r="AP38" s="5">
        <v>6.3</v>
      </c>
      <c r="AQ38" s="5">
        <v>4.0999999999999996</v>
      </c>
      <c r="AR38" s="5">
        <v>2.2999999999999998</v>
      </c>
      <c r="AS38" s="5">
        <v>2.4</v>
      </c>
      <c r="AT38" s="5">
        <v>3</v>
      </c>
      <c r="AU38" s="5">
        <v>9.5</v>
      </c>
      <c r="AV38" s="5">
        <v>0.6</v>
      </c>
      <c r="AW38" s="5">
        <v>1.3</v>
      </c>
      <c r="AX38" s="5">
        <v>0.6</v>
      </c>
    </row>
    <row r="39" spans="2:52" x14ac:dyDescent="0.25">
      <c r="B39" s="5" t="s">
        <v>327</v>
      </c>
      <c r="C39" s="5">
        <v>34.799999999999997</v>
      </c>
      <c r="E39" s="13" t="s">
        <v>327</v>
      </c>
      <c r="F39" s="5">
        <v>38.799999999999997</v>
      </c>
      <c r="H39" s="33" t="s">
        <v>327</v>
      </c>
      <c r="I39" s="5">
        <v>44</v>
      </c>
      <c r="K39" s="22" t="s">
        <v>327</v>
      </c>
      <c r="L39" s="5">
        <v>36.6</v>
      </c>
      <c r="N39" s="22" t="s">
        <v>327</v>
      </c>
      <c r="O39" s="5">
        <v>32.6</v>
      </c>
      <c r="Q39" s="13" t="s">
        <v>327</v>
      </c>
      <c r="R39" s="5">
        <v>34.299999999999997</v>
      </c>
      <c r="T39" s="13" t="s">
        <v>327</v>
      </c>
      <c r="U39" s="5">
        <v>10.5</v>
      </c>
    </row>
    <row r="40" spans="2:52" x14ac:dyDescent="0.25">
      <c r="B40" s="5" t="s">
        <v>52</v>
      </c>
      <c r="C40" s="5">
        <v>1648.2</v>
      </c>
      <c r="E40" s="13" t="s">
        <v>52</v>
      </c>
      <c r="F40" s="5">
        <v>1778.5</v>
      </c>
      <c r="H40" s="33" t="s">
        <v>52</v>
      </c>
      <c r="I40" s="5">
        <v>1960.3</v>
      </c>
      <c r="K40" s="22" t="s">
        <v>52</v>
      </c>
      <c r="L40" s="5">
        <v>1720.9</v>
      </c>
      <c r="N40" s="22" t="s">
        <v>52</v>
      </c>
      <c r="O40" s="5">
        <v>1878.7</v>
      </c>
      <c r="Q40" s="13" t="s">
        <v>52</v>
      </c>
      <c r="R40" s="5">
        <v>1725.4</v>
      </c>
      <c r="T40" s="13" t="s">
        <v>52</v>
      </c>
      <c r="U40" s="5">
        <v>1061.0999999999999</v>
      </c>
      <c r="W40" s="117" t="s">
        <v>388</v>
      </c>
      <c r="X40" s="65" t="s">
        <v>0</v>
      </c>
      <c r="Y40" s="13" t="s">
        <v>326</v>
      </c>
      <c r="Z40" s="13" t="s">
        <v>327</v>
      </c>
      <c r="AA40" s="13" t="s">
        <v>52</v>
      </c>
      <c r="AB40" s="13" t="s">
        <v>53</v>
      </c>
      <c r="AC40" s="13" t="s">
        <v>328</v>
      </c>
      <c r="AD40" s="13" t="s">
        <v>55</v>
      </c>
      <c r="AE40" s="13" t="s">
        <v>329</v>
      </c>
      <c r="AF40" s="13" t="s">
        <v>330</v>
      </c>
      <c r="AG40" s="13" t="s">
        <v>331</v>
      </c>
      <c r="AH40" s="13" t="s">
        <v>332</v>
      </c>
      <c r="AI40" s="13" t="s">
        <v>335</v>
      </c>
      <c r="AJ40" s="13" t="s">
        <v>334</v>
      </c>
      <c r="AK40" s="13" t="s">
        <v>337</v>
      </c>
      <c r="AL40" s="13" t="s">
        <v>336</v>
      </c>
      <c r="AM40" s="13" t="s">
        <v>338</v>
      </c>
      <c r="AN40" s="13" t="s">
        <v>339</v>
      </c>
      <c r="AO40" s="13" t="s">
        <v>341</v>
      </c>
      <c r="AP40" s="13" t="s">
        <v>344</v>
      </c>
      <c r="AQ40" s="13" t="s">
        <v>340</v>
      </c>
      <c r="AR40" s="13" t="s">
        <v>343</v>
      </c>
      <c r="AS40" s="13" t="s">
        <v>346</v>
      </c>
      <c r="AT40" s="13" t="s">
        <v>349</v>
      </c>
      <c r="AU40" s="13" t="s">
        <v>354</v>
      </c>
      <c r="AV40" s="13" t="s">
        <v>350</v>
      </c>
    </row>
    <row r="41" spans="2:52" x14ac:dyDescent="0.25">
      <c r="B41" s="5" t="s">
        <v>53</v>
      </c>
      <c r="C41" s="5">
        <v>899.3</v>
      </c>
      <c r="E41" s="13" t="s">
        <v>53</v>
      </c>
      <c r="F41" s="5">
        <v>931.8</v>
      </c>
      <c r="H41" s="33" t="s">
        <v>53</v>
      </c>
      <c r="I41" s="5">
        <v>921.8</v>
      </c>
      <c r="K41" s="22" t="s">
        <v>53</v>
      </c>
      <c r="L41" s="5">
        <v>916.8</v>
      </c>
      <c r="N41" s="22" t="s">
        <v>53</v>
      </c>
      <c r="O41" s="5">
        <v>952.7</v>
      </c>
      <c r="Q41" s="13" t="s">
        <v>53</v>
      </c>
      <c r="R41" s="5">
        <v>948.7</v>
      </c>
      <c r="T41" s="13" t="s">
        <v>53</v>
      </c>
      <c r="U41" s="5">
        <v>917.6</v>
      </c>
      <c r="W41" s="119"/>
      <c r="X41" s="66" t="s">
        <v>325</v>
      </c>
      <c r="Y41" s="5">
        <v>7.1</v>
      </c>
      <c r="Z41" s="5">
        <v>34.299999999999997</v>
      </c>
      <c r="AA41" s="5">
        <v>1725.4</v>
      </c>
      <c r="AB41" s="5">
        <v>948.7</v>
      </c>
      <c r="AC41" s="5">
        <v>107.6</v>
      </c>
      <c r="AD41" s="5">
        <v>1625.6</v>
      </c>
      <c r="AE41" s="5">
        <v>21.7</v>
      </c>
      <c r="AF41" s="5">
        <v>35.700000000000003</v>
      </c>
      <c r="AG41" s="5">
        <v>1.4</v>
      </c>
      <c r="AH41" s="5">
        <v>0.1</v>
      </c>
      <c r="AI41" s="5">
        <v>1.7</v>
      </c>
      <c r="AJ41" s="5">
        <v>3.1</v>
      </c>
      <c r="AK41" s="5">
        <v>4.3</v>
      </c>
      <c r="AL41" s="5">
        <v>19.600000000000001</v>
      </c>
      <c r="AM41" s="5">
        <v>1.9</v>
      </c>
      <c r="AN41" s="5">
        <v>4.4000000000000004</v>
      </c>
      <c r="AO41" s="5">
        <v>0.1</v>
      </c>
      <c r="AP41" s="5">
        <v>10.1</v>
      </c>
      <c r="AQ41" s="5">
        <v>2.4</v>
      </c>
      <c r="AR41" s="5">
        <v>8.6</v>
      </c>
      <c r="AS41" s="5">
        <v>3.2</v>
      </c>
      <c r="AT41" s="5">
        <v>6.6</v>
      </c>
      <c r="AU41" s="5">
        <v>0.6</v>
      </c>
      <c r="AV41" s="5">
        <v>0.5</v>
      </c>
      <c r="AW41" s="26"/>
      <c r="AX41" s="26"/>
    </row>
    <row r="42" spans="2:52" x14ac:dyDescent="0.25">
      <c r="B42" s="5" t="s">
        <v>328</v>
      </c>
      <c r="C42" s="5">
        <v>105.6</v>
      </c>
      <c r="E42" s="13" t="s">
        <v>328</v>
      </c>
      <c r="F42" s="5">
        <v>105.2</v>
      </c>
      <c r="H42" s="33" t="s">
        <v>328</v>
      </c>
      <c r="I42" s="5">
        <v>101.1</v>
      </c>
      <c r="K42" s="22" t="s">
        <v>328</v>
      </c>
      <c r="L42" s="5">
        <v>106.8</v>
      </c>
      <c r="N42" s="22" t="s">
        <v>328</v>
      </c>
      <c r="O42" s="5">
        <v>110.7</v>
      </c>
      <c r="Q42" s="13" t="s">
        <v>328</v>
      </c>
      <c r="R42" s="5">
        <v>107.6</v>
      </c>
      <c r="T42" s="13" t="s">
        <v>328</v>
      </c>
      <c r="U42" s="5">
        <v>97.5</v>
      </c>
      <c r="AF42" s="25"/>
    </row>
    <row r="43" spans="2:52" x14ac:dyDescent="0.25">
      <c r="B43" s="5" t="s">
        <v>55</v>
      </c>
      <c r="C43" s="5">
        <v>1786.8</v>
      </c>
      <c r="E43" s="13" t="s">
        <v>55</v>
      </c>
      <c r="F43" s="5">
        <v>1698.4</v>
      </c>
      <c r="H43" s="33" t="s">
        <v>55</v>
      </c>
      <c r="I43" s="5">
        <v>1808.6</v>
      </c>
      <c r="K43" s="22" t="s">
        <v>55</v>
      </c>
      <c r="L43" s="5">
        <v>1714.5</v>
      </c>
      <c r="N43" s="22" t="s">
        <v>55</v>
      </c>
      <c r="O43" s="5">
        <v>1749.7</v>
      </c>
      <c r="Q43" s="13" t="s">
        <v>55</v>
      </c>
      <c r="R43" s="5">
        <v>1625.6</v>
      </c>
      <c r="T43" s="13" t="s">
        <v>55</v>
      </c>
      <c r="U43" s="5">
        <v>1830.2</v>
      </c>
      <c r="W43" s="117" t="s">
        <v>389</v>
      </c>
      <c r="X43" s="65" t="s">
        <v>0</v>
      </c>
      <c r="Y43" s="13" t="s">
        <v>326</v>
      </c>
      <c r="Z43" s="13" t="s">
        <v>327</v>
      </c>
      <c r="AA43" s="13" t="s">
        <v>52</v>
      </c>
      <c r="AB43" s="13" t="s">
        <v>53</v>
      </c>
      <c r="AC43" s="13" t="s">
        <v>328</v>
      </c>
      <c r="AD43" s="13" t="s">
        <v>55</v>
      </c>
      <c r="AE43" s="13" t="s">
        <v>329</v>
      </c>
      <c r="AF43" s="13" t="s">
        <v>330</v>
      </c>
      <c r="AG43" s="13" t="s">
        <v>331</v>
      </c>
      <c r="AH43" s="13" t="s">
        <v>332</v>
      </c>
      <c r="AI43" s="13" t="s">
        <v>335</v>
      </c>
      <c r="AJ43" s="13" t="s">
        <v>333</v>
      </c>
      <c r="AK43" s="13" t="s">
        <v>334</v>
      </c>
      <c r="AL43" s="13" t="s">
        <v>338</v>
      </c>
      <c r="AM43" s="13" t="s">
        <v>339</v>
      </c>
      <c r="AN43" s="13" t="s">
        <v>340</v>
      </c>
      <c r="AO43" s="13" t="s">
        <v>343</v>
      </c>
      <c r="AP43" s="13" t="s">
        <v>345</v>
      </c>
      <c r="AQ43" s="13" t="s">
        <v>349</v>
      </c>
      <c r="AR43" s="13" t="s">
        <v>351</v>
      </c>
      <c r="AS43" s="13" t="s">
        <v>354</v>
      </c>
      <c r="AT43" s="13" t="s">
        <v>350</v>
      </c>
    </row>
    <row r="44" spans="2:52" x14ac:dyDescent="0.25">
      <c r="B44" s="5" t="s">
        <v>329</v>
      </c>
      <c r="C44" s="5">
        <v>26.3</v>
      </c>
      <c r="E44" s="13" t="s">
        <v>329</v>
      </c>
      <c r="F44" s="5">
        <v>22.5</v>
      </c>
      <c r="H44" s="33" t="s">
        <v>329</v>
      </c>
      <c r="I44" s="5">
        <v>45.9</v>
      </c>
      <c r="K44" s="22" t="s">
        <v>329</v>
      </c>
      <c r="L44" s="5">
        <v>32.700000000000003</v>
      </c>
      <c r="N44" s="22" t="s">
        <v>329</v>
      </c>
      <c r="O44" s="5">
        <v>23.6</v>
      </c>
      <c r="Q44" s="13" t="s">
        <v>329</v>
      </c>
      <c r="R44" s="5">
        <v>21.7</v>
      </c>
      <c r="T44" s="13" t="s">
        <v>329</v>
      </c>
      <c r="U44" s="5">
        <v>14.4</v>
      </c>
      <c r="W44" s="119"/>
      <c r="X44" s="66" t="s">
        <v>325</v>
      </c>
      <c r="Y44" s="5">
        <v>7</v>
      </c>
      <c r="Z44" s="5">
        <v>10.5</v>
      </c>
      <c r="AA44" s="5">
        <v>1061.0999999999999</v>
      </c>
      <c r="AB44" s="5">
        <v>917.6</v>
      </c>
      <c r="AC44" s="5">
        <v>97.5</v>
      </c>
      <c r="AD44" s="5">
        <v>1830.2</v>
      </c>
      <c r="AE44" s="5">
        <v>14.4</v>
      </c>
      <c r="AF44" s="5">
        <v>23.2</v>
      </c>
      <c r="AG44" s="5">
        <v>0.4</v>
      </c>
      <c r="AH44" s="5">
        <v>0.1</v>
      </c>
      <c r="AI44" s="5">
        <v>71.8</v>
      </c>
      <c r="AJ44" s="5">
        <v>0.1</v>
      </c>
      <c r="AK44" s="5">
        <v>2.1</v>
      </c>
      <c r="AL44" s="5">
        <v>0.7</v>
      </c>
      <c r="AM44" s="5">
        <v>0.3</v>
      </c>
      <c r="AN44" s="5">
        <v>1.9</v>
      </c>
      <c r="AO44" s="5">
        <v>0.9</v>
      </c>
      <c r="AP44" s="5">
        <v>4.2</v>
      </c>
      <c r="AQ44" s="5">
        <v>8.8000000000000007</v>
      </c>
      <c r="AR44" s="5">
        <v>1.3</v>
      </c>
      <c r="AS44" s="5">
        <v>0.6</v>
      </c>
      <c r="AT44" s="5">
        <v>1</v>
      </c>
      <c r="AU44" s="26"/>
      <c r="AV44" s="26"/>
      <c r="AW44" s="26"/>
      <c r="AX44" s="26"/>
    </row>
    <row r="45" spans="2:52" x14ac:dyDescent="0.25">
      <c r="B45" s="5" t="s">
        <v>330</v>
      </c>
      <c r="C45" s="5">
        <v>36.4</v>
      </c>
      <c r="E45" s="13" t="s">
        <v>330</v>
      </c>
      <c r="F45" s="5">
        <v>38.1</v>
      </c>
      <c r="H45" s="33" t="s">
        <v>330</v>
      </c>
      <c r="I45" s="5">
        <v>47.5</v>
      </c>
      <c r="K45" s="22" t="s">
        <v>330</v>
      </c>
      <c r="L45" s="5">
        <v>36.4</v>
      </c>
      <c r="N45" s="22" t="s">
        <v>330</v>
      </c>
      <c r="O45" s="5">
        <v>36.700000000000003</v>
      </c>
      <c r="Q45" s="13" t="s">
        <v>330</v>
      </c>
      <c r="R45" s="5">
        <v>35.700000000000003</v>
      </c>
      <c r="S45" s="25"/>
      <c r="T45" s="13" t="s">
        <v>330</v>
      </c>
      <c r="U45" s="5">
        <v>23.2</v>
      </c>
      <c r="W45" s="16"/>
      <c r="X45" s="15"/>
    </row>
    <row r="46" spans="2:52" x14ac:dyDescent="0.25">
      <c r="B46" s="5" t="s">
        <v>331</v>
      </c>
      <c r="C46" s="5">
        <v>1.2</v>
      </c>
      <c r="E46" s="13" t="s">
        <v>331</v>
      </c>
      <c r="F46" s="5">
        <v>1.8</v>
      </c>
      <c r="H46" s="33" t="s">
        <v>331</v>
      </c>
      <c r="I46" s="5">
        <v>1.2</v>
      </c>
      <c r="K46" s="22" t="s">
        <v>331</v>
      </c>
      <c r="L46" s="5">
        <v>1.4</v>
      </c>
      <c r="N46" s="22" t="s">
        <v>331</v>
      </c>
      <c r="O46" s="5">
        <v>1.3</v>
      </c>
      <c r="Q46" s="13" t="s">
        <v>331</v>
      </c>
      <c r="R46" s="5">
        <v>1.4</v>
      </c>
      <c r="T46" s="13" t="s">
        <v>331</v>
      </c>
      <c r="U46" s="5">
        <v>0.4</v>
      </c>
      <c r="W46" s="117" t="s">
        <v>390</v>
      </c>
      <c r="X46" s="65" t="s">
        <v>0</v>
      </c>
      <c r="Y46" s="13" t="s">
        <v>326</v>
      </c>
      <c r="Z46" s="13" t="s">
        <v>327</v>
      </c>
      <c r="AA46" s="13" t="s">
        <v>52</v>
      </c>
      <c r="AB46" s="13" t="s">
        <v>53</v>
      </c>
      <c r="AC46" s="13" t="s">
        <v>328</v>
      </c>
      <c r="AD46" s="13" t="s">
        <v>55</v>
      </c>
      <c r="AE46" s="13" t="s">
        <v>329</v>
      </c>
      <c r="AF46" s="13" t="s">
        <v>330</v>
      </c>
      <c r="AG46" s="13" t="s">
        <v>331</v>
      </c>
      <c r="AH46" s="13" t="s">
        <v>332</v>
      </c>
      <c r="AI46" s="13" t="s">
        <v>335</v>
      </c>
      <c r="AJ46" s="13" t="s">
        <v>334</v>
      </c>
      <c r="AK46" s="13" t="s">
        <v>336</v>
      </c>
      <c r="AL46" s="13" t="s">
        <v>338</v>
      </c>
      <c r="AM46" s="13" t="s">
        <v>339</v>
      </c>
      <c r="AN46" s="13" t="s">
        <v>344</v>
      </c>
      <c r="AO46" s="13" t="s">
        <v>340</v>
      </c>
      <c r="AP46" s="13" t="s">
        <v>343</v>
      </c>
      <c r="AQ46" s="13" t="s">
        <v>345</v>
      </c>
      <c r="AR46" s="13" t="s">
        <v>346</v>
      </c>
      <c r="AS46" s="13" t="s">
        <v>355</v>
      </c>
      <c r="AT46" s="13" t="s">
        <v>349</v>
      </c>
      <c r="AU46" s="13" t="s">
        <v>351</v>
      </c>
      <c r="AV46" s="13" t="s">
        <v>350</v>
      </c>
    </row>
    <row r="47" spans="2:52" x14ac:dyDescent="0.25">
      <c r="B47" s="5" t="s">
        <v>332</v>
      </c>
      <c r="C47" s="5">
        <v>0.3</v>
      </c>
      <c r="E47" s="13" t="s">
        <v>332</v>
      </c>
      <c r="F47" s="5">
        <v>0.1</v>
      </c>
      <c r="H47" s="33" t="s">
        <v>332</v>
      </c>
      <c r="I47" s="5">
        <v>0.5</v>
      </c>
      <c r="K47" s="22" t="s">
        <v>332</v>
      </c>
      <c r="L47" s="5">
        <v>0.3</v>
      </c>
      <c r="N47" s="22" t="s">
        <v>332</v>
      </c>
      <c r="O47" s="5">
        <v>0.3</v>
      </c>
      <c r="Q47" s="13" t="s">
        <v>332</v>
      </c>
      <c r="R47" s="5">
        <v>0.1</v>
      </c>
      <c r="T47" s="13" t="s">
        <v>332</v>
      </c>
      <c r="U47" s="5">
        <v>0.1</v>
      </c>
      <c r="W47" s="119"/>
      <c r="X47" s="66" t="s">
        <v>325</v>
      </c>
      <c r="Y47" s="5">
        <v>10.3</v>
      </c>
      <c r="Z47" s="5">
        <v>36.200000000000003</v>
      </c>
      <c r="AA47" s="5">
        <v>1889.8</v>
      </c>
      <c r="AB47" s="5">
        <v>968.8</v>
      </c>
      <c r="AC47" s="5">
        <v>105.3</v>
      </c>
      <c r="AD47" s="5">
        <v>1636.2</v>
      </c>
      <c r="AE47" s="5">
        <v>32.5</v>
      </c>
      <c r="AF47" s="5">
        <v>38.4</v>
      </c>
      <c r="AG47" s="5">
        <v>1.5</v>
      </c>
      <c r="AH47" s="5">
        <v>0.3</v>
      </c>
      <c r="AI47" s="5">
        <v>0.5</v>
      </c>
      <c r="AJ47" s="5">
        <v>5.4</v>
      </c>
      <c r="AK47" s="5">
        <v>8.9</v>
      </c>
      <c r="AL47" s="5">
        <v>1.1000000000000001</v>
      </c>
      <c r="AM47" s="5">
        <v>1.2</v>
      </c>
      <c r="AN47" s="5">
        <v>7.6</v>
      </c>
      <c r="AO47" s="5">
        <v>0.4</v>
      </c>
      <c r="AP47" s="5">
        <v>1.2</v>
      </c>
      <c r="AQ47" s="5">
        <v>0.1</v>
      </c>
      <c r="AR47" s="5">
        <v>2.1</v>
      </c>
      <c r="AS47" s="5">
        <v>1</v>
      </c>
      <c r="AT47" s="5">
        <v>8.6999999999999993</v>
      </c>
      <c r="AU47" s="5">
        <v>0.8</v>
      </c>
      <c r="AV47" s="5">
        <v>0.5</v>
      </c>
      <c r="AW47" s="26"/>
      <c r="AX47" s="26"/>
      <c r="AY47" s="26"/>
      <c r="AZ47" s="26"/>
    </row>
    <row r="48" spans="2:52" x14ac:dyDescent="0.25">
      <c r="B48" s="5" t="s">
        <v>334</v>
      </c>
      <c r="C48" s="5">
        <v>3.1</v>
      </c>
      <c r="E48" s="13" t="s">
        <v>334</v>
      </c>
      <c r="F48" s="5">
        <v>3.3</v>
      </c>
      <c r="H48" s="33" t="s">
        <v>335</v>
      </c>
      <c r="I48" s="5">
        <v>0.1</v>
      </c>
      <c r="K48" s="22" t="s">
        <v>334</v>
      </c>
      <c r="L48" s="5">
        <v>3.6</v>
      </c>
      <c r="N48" s="22" t="s">
        <v>335</v>
      </c>
      <c r="O48" s="5">
        <v>1.7</v>
      </c>
      <c r="Q48" s="13" t="s">
        <v>335</v>
      </c>
      <c r="R48" s="5">
        <v>1.7</v>
      </c>
      <c r="T48" s="13" t="s">
        <v>335</v>
      </c>
      <c r="U48" s="5">
        <v>71.8</v>
      </c>
    </row>
    <row r="49" spans="2:52" x14ac:dyDescent="0.25">
      <c r="B49" s="5" t="s">
        <v>336</v>
      </c>
      <c r="C49" s="5">
        <v>10.6</v>
      </c>
      <c r="E49" s="13" t="s">
        <v>337</v>
      </c>
      <c r="F49" s="5">
        <v>1.8</v>
      </c>
      <c r="H49" s="33" t="s">
        <v>334</v>
      </c>
      <c r="I49" s="5">
        <v>2.1</v>
      </c>
      <c r="K49" s="22" t="s">
        <v>337</v>
      </c>
      <c r="L49" s="5">
        <v>1.3</v>
      </c>
      <c r="N49" s="22" t="s">
        <v>334</v>
      </c>
      <c r="O49" s="5">
        <v>4.5</v>
      </c>
      <c r="Q49" s="13" t="s">
        <v>334</v>
      </c>
      <c r="R49" s="5">
        <v>3.1</v>
      </c>
      <c r="T49" s="13" t="s">
        <v>333</v>
      </c>
      <c r="U49" s="5">
        <v>0.1</v>
      </c>
      <c r="W49" s="117" t="s">
        <v>391</v>
      </c>
      <c r="X49" s="65" t="s">
        <v>0</v>
      </c>
      <c r="Y49" s="5" t="s">
        <v>326</v>
      </c>
      <c r="Z49" s="5" t="s">
        <v>327</v>
      </c>
      <c r="AA49" s="5" t="s">
        <v>52</v>
      </c>
      <c r="AB49" s="5" t="s">
        <v>53</v>
      </c>
      <c r="AC49" s="5" t="s">
        <v>328</v>
      </c>
      <c r="AD49" s="5" t="s">
        <v>55</v>
      </c>
      <c r="AE49" s="5" t="s">
        <v>329</v>
      </c>
      <c r="AF49" s="5" t="s">
        <v>330</v>
      </c>
      <c r="AG49" s="5" t="s">
        <v>331</v>
      </c>
      <c r="AH49" s="5" t="s">
        <v>332</v>
      </c>
      <c r="AI49" s="5" t="s">
        <v>335</v>
      </c>
      <c r="AJ49" s="5" t="s">
        <v>334</v>
      </c>
      <c r="AK49" s="5" t="s">
        <v>337</v>
      </c>
      <c r="AL49" s="5" t="s">
        <v>336</v>
      </c>
      <c r="AM49" s="5" t="s">
        <v>338</v>
      </c>
      <c r="AN49" s="5" t="s">
        <v>339</v>
      </c>
      <c r="AO49" s="5" t="s">
        <v>340</v>
      </c>
      <c r="AP49" s="5" t="s">
        <v>343</v>
      </c>
      <c r="AQ49" s="5" t="s">
        <v>345</v>
      </c>
      <c r="AR49" s="5" t="s">
        <v>352</v>
      </c>
      <c r="AS49" s="5" t="s">
        <v>346</v>
      </c>
      <c r="AT49" s="5" t="s">
        <v>353</v>
      </c>
      <c r="AU49" s="5" t="s">
        <v>349</v>
      </c>
      <c r="AV49" s="5" t="s">
        <v>350</v>
      </c>
      <c r="AW49" s="5" t="s">
        <v>356</v>
      </c>
    </row>
    <row r="50" spans="2:52" x14ac:dyDescent="0.25">
      <c r="B50" s="5" t="s">
        <v>338</v>
      </c>
      <c r="C50" s="5">
        <v>1</v>
      </c>
      <c r="E50" s="13" t="s">
        <v>336</v>
      </c>
      <c r="F50" s="5">
        <v>19</v>
      </c>
      <c r="H50" s="33" t="s">
        <v>336</v>
      </c>
      <c r="I50" s="5">
        <v>22.5</v>
      </c>
      <c r="K50" s="22" t="s">
        <v>336</v>
      </c>
      <c r="L50" s="5">
        <v>17</v>
      </c>
      <c r="N50" s="22" t="s">
        <v>337</v>
      </c>
      <c r="O50" s="5">
        <v>2.5</v>
      </c>
      <c r="Q50" s="13" t="s">
        <v>337</v>
      </c>
      <c r="R50" s="5">
        <v>4.3</v>
      </c>
      <c r="T50" s="13" t="s">
        <v>334</v>
      </c>
      <c r="U50" s="5">
        <v>2.1</v>
      </c>
      <c r="W50" s="119"/>
      <c r="X50" s="66" t="s">
        <v>325</v>
      </c>
      <c r="Y50" s="5">
        <v>5.3</v>
      </c>
      <c r="Z50" s="5">
        <v>22.6</v>
      </c>
      <c r="AA50" s="5">
        <v>1367.1</v>
      </c>
      <c r="AB50" s="5">
        <v>779</v>
      </c>
      <c r="AC50" s="5">
        <v>89.2</v>
      </c>
      <c r="AD50" s="5">
        <v>1860.5</v>
      </c>
      <c r="AE50" s="5">
        <v>17.600000000000001</v>
      </c>
      <c r="AF50" s="5">
        <v>30.2</v>
      </c>
      <c r="AG50" s="5">
        <v>1.5</v>
      </c>
      <c r="AH50" s="5">
        <v>0.1</v>
      </c>
      <c r="AI50" s="5">
        <v>2.5</v>
      </c>
      <c r="AJ50" s="5">
        <v>1.7</v>
      </c>
      <c r="AK50" s="5">
        <v>0.1</v>
      </c>
      <c r="AL50" s="5">
        <v>188.3</v>
      </c>
      <c r="AM50" s="5">
        <v>1</v>
      </c>
      <c r="AN50" s="5">
        <v>7.2</v>
      </c>
      <c r="AO50" s="5">
        <v>2.1</v>
      </c>
      <c r="AP50" s="5">
        <v>9.8000000000000007</v>
      </c>
      <c r="AQ50" s="5">
        <v>0.8</v>
      </c>
      <c r="AR50" s="5">
        <v>0.4</v>
      </c>
      <c r="AS50" s="5">
        <v>2</v>
      </c>
      <c r="AT50" s="5">
        <v>0.8</v>
      </c>
      <c r="AU50" s="5">
        <v>8</v>
      </c>
      <c r="AV50" s="5">
        <v>0.2</v>
      </c>
      <c r="AW50" s="5">
        <v>0.9</v>
      </c>
      <c r="AX50" s="26"/>
      <c r="AY50" s="26"/>
      <c r="AZ50" s="26"/>
    </row>
    <row r="51" spans="2:52" x14ac:dyDescent="0.25">
      <c r="B51" s="5" t="s">
        <v>339</v>
      </c>
      <c r="C51" s="5">
        <v>1.2</v>
      </c>
      <c r="E51" s="13" t="s">
        <v>338</v>
      </c>
      <c r="F51" s="5">
        <v>2</v>
      </c>
      <c r="H51" s="33" t="s">
        <v>338</v>
      </c>
      <c r="I51" s="5">
        <v>1.2</v>
      </c>
      <c r="K51" s="22" t="s">
        <v>338</v>
      </c>
      <c r="L51" s="5">
        <v>1.5</v>
      </c>
      <c r="N51" s="22" t="s">
        <v>336</v>
      </c>
      <c r="O51" s="5">
        <v>12.9</v>
      </c>
      <c r="Q51" s="13" t="s">
        <v>336</v>
      </c>
      <c r="R51" s="5">
        <v>19.600000000000001</v>
      </c>
      <c r="T51" s="13" t="s">
        <v>338</v>
      </c>
      <c r="U51" s="5">
        <v>0.7</v>
      </c>
    </row>
    <row r="52" spans="2:52" x14ac:dyDescent="0.25">
      <c r="B52" s="5" t="s">
        <v>341</v>
      </c>
      <c r="C52" s="5">
        <v>0.5</v>
      </c>
      <c r="E52" s="13" t="s">
        <v>339</v>
      </c>
      <c r="F52" s="5">
        <v>3.2</v>
      </c>
      <c r="H52" s="33" t="s">
        <v>339</v>
      </c>
      <c r="I52" s="5">
        <v>1.7</v>
      </c>
      <c r="K52" s="22" t="s">
        <v>339</v>
      </c>
      <c r="L52" s="5">
        <v>2.1</v>
      </c>
      <c r="N52" s="22" t="s">
        <v>338</v>
      </c>
      <c r="O52" s="5">
        <v>1.4</v>
      </c>
      <c r="Q52" s="13" t="s">
        <v>338</v>
      </c>
      <c r="R52" s="5">
        <v>1.9</v>
      </c>
      <c r="T52" s="13" t="s">
        <v>339</v>
      </c>
      <c r="U52" s="5">
        <v>0.3</v>
      </c>
      <c r="W52" s="117" t="s">
        <v>392</v>
      </c>
      <c r="X52" s="70" t="s">
        <v>0</v>
      </c>
      <c r="Y52" s="33" t="s">
        <v>326</v>
      </c>
      <c r="Z52" s="33" t="s">
        <v>327</v>
      </c>
      <c r="AA52" s="33" t="s">
        <v>52</v>
      </c>
      <c r="AB52" s="33" t="s">
        <v>53</v>
      </c>
      <c r="AC52" s="33" t="s">
        <v>328</v>
      </c>
      <c r="AD52" s="33" t="s">
        <v>55</v>
      </c>
      <c r="AE52" s="33" t="s">
        <v>329</v>
      </c>
      <c r="AF52" s="33" t="s">
        <v>330</v>
      </c>
      <c r="AG52" s="33" t="s">
        <v>331</v>
      </c>
      <c r="AH52" s="33" t="s">
        <v>332</v>
      </c>
      <c r="AI52" s="33" t="s">
        <v>334</v>
      </c>
      <c r="AJ52" s="33" t="s">
        <v>337</v>
      </c>
      <c r="AK52" s="33" t="s">
        <v>336</v>
      </c>
      <c r="AL52" s="33" t="s">
        <v>338</v>
      </c>
      <c r="AM52" s="33" t="s">
        <v>339</v>
      </c>
      <c r="AN52" s="33" t="s">
        <v>382</v>
      </c>
      <c r="AO52" s="33" t="s">
        <v>341</v>
      </c>
      <c r="AP52" s="33" t="s">
        <v>344</v>
      </c>
      <c r="AQ52" s="33" t="s">
        <v>340</v>
      </c>
      <c r="AR52" s="33" t="s">
        <v>343</v>
      </c>
      <c r="AS52" s="33" t="s">
        <v>345</v>
      </c>
      <c r="AT52" s="33" t="s">
        <v>352</v>
      </c>
      <c r="AU52" s="33" t="s">
        <v>346</v>
      </c>
      <c r="AV52" s="33" t="s">
        <v>349</v>
      </c>
      <c r="AW52" s="33" t="s">
        <v>350</v>
      </c>
      <c r="AX52" s="69"/>
      <c r="AY52" s="69"/>
      <c r="AZ52" s="69"/>
    </row>
    <row r="53" spans="2:52" x14ac:dyDescent="0.25">
      <c r="B53" s="5" t="s">
        <v>349</v>
      </c>
      <c r="C53" s="5">
        <v>6.5</v>
      </c>
      <c r="E53" s="13" t="s">
        <v>343</v>
      </c>
      <c r="F53" s="5">
        <v>0.1</v>
      </c>
      <c r="H53" s="33" t="s">
        <v>349</v>
      </c>
      <c r="I53" s="5">
        <v>9.9</v>
      </c>
      <c r="K53" s="22" t="s">
        <v>341</v>
      </c>
      <c r="L53" s="5">
        <v>0.5</v>
      </c>
      <c r="N53" s="22" t="s">
        <v>339</v>
      </c>
      <c r="O53" s="5">
        <v>5.9</v>
      </c>
      <c r="Q53" s="13" t="s">
        <v>339</v>
      </c>
      <c r="R53" s="5">
        <v>4.4000000000000004</v>
      </c>
      <c r="T53" s="13" t="s">
        <v>340</v>
      </c>
      <c r="U53" s="5">
        <v>1.9</v>
      </c>
      <c r="W53" s="119"/>
      <c r="X53" s="66" t="s">
        <v>325</v>
      </c>
      <c r="Y53" s="5">
        <v>7.5</v>
      </c>
      <c r="Z53" s="5">
        <v>28.2</v>
      </c>
      <c r="AA53" s="5">
        <v>1663.7</v>
      </c>
      <c r="AB53" s="5">
        <v>940</v>
      </c>
      <c r="AC53" s="5">
        <v>108.6</v>
      </c>
      <c r="AD53" s="5">
        <v>1703.3</v>
      </c>
      <c r="AE53" s="5">
        <v>25.8</v>
      </c>
      <c r="AF53" s="5">
        <v>40.9</v>
      </c>
      <c r="AG53" s="5">
        <v>1.5</v>
      </c>
      <c r="AH53" s="5">
        <v>0.2</v>
      </c>
      <c r="AI53" s="5">
        <v>3.5</v>
      </c>
      <c r="AJ53" s="5">
        <v>2.2999999999999998</v>
      </c>
      <c r="AK53" s="5">
        <v>42</v>
      </c>
      <c r="AL53" s="5">
        <v>1.5</v>
      </c>
      <c r="AM53" s="5">
        <v>3.6</v>
      </c>
      <c r="AN53" s="5">
        <v>0.1</v>
      </c>
      <c r="AO53" s="5">
        <v>0.5</v>
      </c>
      <c r="AP53" s="5">
        <v>0.2</v>
      </c>
      <c r="AQ53" s="5">
        <v>0.8</v>
      </c>
      <c r="AR53" s="5">
        <v>5.3</v>
      </c>
      <c r="AS53" s="5">
        <v>0.9</v>
      </c>
      <c r="AT53" s="5">
        <v>12.7</v>
      </c>
      <c r="AU53" s="5">
        <v>5.9</v>
      </c>
      <c r="AV53" s="5">
        <v>8.5</v>
      </c>
      <c r="AW53" s="5">
        <v>0.1</v>
      </c>
      <c r="AX53" s="26"/>
      <c r="AY53" s="26"/>
      <c r="AZ53" s="26"/>
    </row>
    <row r="54" spans="2:52" x14ac:dyDescent="0.25">
      <c r="B54" s="5" t="s">
        <v>351</v>
      </c>
      <c r="C54" s="5">
        <v>0.9</v>
      </c>
      <c r="E54" s="13" t="s">
        <v>345</v>
      </c>
      <c r="F54" s="5">
        <v>3.6</v>
      </c>
      <c r="H54" s="33" t="s">
        <v>354</v>
      </c>
      <c r="I54" s="5">
        <v>0.2</v>
      </c>
      <c r="K54" s="22" t="s">
        <v>344</v>
      </c>
      <c r="L54" s="5">
        <v>0.6</v>
      </c>
      <c r="N54" s="22" t="s">
        <v>341</v>
      </c>
      <c r="O54" s="5">
        <v>1.4</v>
      </c>
      <c r="Q54" s="13" t="s">
        <v>341</v>
      </c>
      <c r="R54" s="5">
        <v>0.1</v>
      </c>
      <c r="T54" s="13" t="s">
        <v>343</v>
      </c>
      <c r="U54" s="5">
        <v>0.9</v>
      </c>
    </row>
    <row r="55" spans="2:52" x14ac:dyDescent="0.25">
      <c r="B55" s="5" t="s">
        <v>350</v>
      </c>
      <c r="C55" s="5">
        <v>0.6</v>
      </c>
      <c r="E55" s="13" t="s">
        <v>348</v>
      </c>
      <c r="F55" s="5">
        <v>0.4</v>
      </c>
      <c r="K55" s="22" t="s">
        <v>340</v>
      </c>
      <c r="L55" s="5">
        <v>1.7</v>
      </c>
      <c r="N55" s="22" t="s">
        <v>344</v>
      </c>
      <c r="O55" s="5">
        <v>6.3</v>
      </c>
      <c r="Q55" s="13" t="s">
        <v>344</v>
      </c>
      <c r="R55" s="5">
        <v>10.1</v>
      </c>
      <c r="T55" s="13" t="s">
        <v>345</v>
      </c>
      <c r="U55" s="5">
        <v>4.2</v>
      </c>
      <c r="W55" s="117" t="s">
        <v>393</v>
      </c>
      <c r="X55" s="65" t="s">
        <v>0</v>
      </c>
      <c r="Y55" s="13" t="s">
        <v>326</v>
      </c>
      <c r="Z55" s="13" t="s">
        <v>327</v>
      </c>
      <c r="AA55" s="13" t="s">
        <v>52</v>
      </c>
      <c r="AB55" s="13" t="s">
        <v>53</v>
      </c>
      <c r="AC55" s="13" t="s">
        <v>328</v>
      </c>
      <c r="AD55" s="13" t="s">
        <v>55</v>
      </c>
      <c r="AE55" s="13" t="s">
        <v>329</v>
      </c>
      <c r="AF55" s="13" t="s">
        <v>330</v>
      </c>
      <c r="AG55" s="13" t="s">
        <v>331</v>
      </c>
      <c r="AH55" s="13" t="s">
        <v>332</v>
      </c>
      <c r="AI55" s="13" t="s">
        <v>335</v>
      </c>
      <c r="AJ55" s="13" t="s">
        <v>334</v>
      </c>
      <c r="AK55" s="13" t="s">
        <v>337</v>
      </c>
      <c r="AL55" s="13" t="s">
        <v>336</v>
      </c>
      <c r="AM55" s="13" t="s">
        <v>338</v>
      </c>
      <c r="AN55" s="13" t="s">
        <v>339</v>
      </c>
      <c r="AO55" s="13" t="s">
        <v>341</v>
      </c>
      <c r="AP55" s="13" t="s">
        <v>344</v>
      </c>
      <c r="AQ55" s="13" t="s">
        <v>340</v>
      </c>
      <c r="AR55" s="13" t="s">
        <v>343</v>
      </c>
      <c r="AS55" s="13" t="s">
        <v>345</v>
      </c>
      <c r="AT55" s="13" t="s">
        <v>352</v>
      </c>
      <c r="AU55" s="13" t="s">
        <v>346</v>
      </c>
      <c r="AV55" s="13" t="s">
        <v>353</v>
      </c>
      <c r="AW55" s="13" t="s">
        <v>349</v>
      </c>
      <c r="AX55" s="13" t="s">
        <v>351</v>
      </c>
      <c r="AY55" s="13" t="s">
        <v>354</v>
      </c>
      <c r="AZ55" s="13" t="s">
        <v>350</v>
      </c>
    </row>
    <row r="56" spans="2:52" x14ac:dyDescent="0.25">
      <c r="E56" s="13" t="s">
        <v>353</v>
      </c>
      <c r="F56" s="5">
        <v>0.2</v>
      </c>
      <c r="K56" s="22" t="s">
        <v>343</v>
      </c>
      <c r="L56" s="5">
        <v>5</v>
      </c>
      <c r="N56" s="22" t="s">
        <v>340</v>
      </c>
      <c r="O56" s="5">
        <v>4.0999999999999996</v>
      </c>
      <c r="Q56" s="13" t="s">
        <v>340</v>
      </c>
      <c r="R56" s="5">
        <v>2.4</v>
      </c>
      <c r="T56" s="13" t="s">
        <v>349</v>
      </c>
      <c r="U56" s="5">
        <v>8.8000000000000007</v>
      </c>
      <c r="W56" s="119"/>
      <c r="X56" s="66" t="s">
        <v>325</v>
      </c>
      <c r="Y56" s="5">
        <v>8.6999999999999993</v>
      </c>
      <c r="Z56" s="5">
        <v>36.4</v>
      </c>
      <c r="AA56" s="5">
        <v>1761.4</v>
      </c>
      <c r="AB56" s="5">
        <v>912.2</v>
      </c>
      <c r="AC56" s="5">
        <v>102.4</v>
      </c>
      <c r="AD56" s="5">
        <v>1717.2</v>
      </c>
      <c r="AE56" s="5">
        <v>21.1</v>
      </c>
      <c r="AF56" s="5">
        <v>38.6</v>
      </c>
      <c r="AG56" s="5">
        <v>1.3</v>
      </c>
      <c r="AH56" s="5">
        <v>0.3</v>
      </c>
      <c r="AI56" s="5">
        <v>0.1</v>
      </c>
      <c r="AJ56" s="5">
        <v>4.0999999999999996</v>
      </c>
      <c r="AK56" s="5">
        <v>3.7</v>
      </c>
      <c r="AL56" s="5">
        <v>38.5</v>
      </c>
      <c r="AM56" s="5">
        <v>1.9</v>
      </c>
      <c r="AN56" s="5">
        <v>4.0999999999999996</v>
      </c>
      <c r="AO56" s="5">
        <v>0.3</v>
      </c>
      <c r="AP56" s="5">
        <v>2.7</v>
      </c>
      <c r="AQ56" s="5">
        <v>1.3</v>
      </c>
      <c r="AR56" s="5">
        <v>11.2</v>
      </c>
      <c r="AS56" s="5">
        <v>3</v>
      </c>
      <c r="AT56" s="5">
        <v>4.0999999999999996</v>
      </c>
      <c r="AU56" s="5">
        <v>3.9</v>
      </c>
      <c r="AV56" s="5">
        <v>0.1</v>
      </c>
      <c r="AW56" s="5">
        <v>8.6</v>
      </c>
      <c r="AX56" s="5">
        <v>0.4</v>
      </c>
      <c r="AY56" s="5">
        <v>0.7</v>
      </c>
      <c r="AZ56" s="5">
        <v>0.7</v>
      </c>
    </row>
    <row r="57" spans="2:52" x14ac:dyDescent="0.25">
      <c r="E57" s="13" t="s">
        <v>349</v>
      </c>
      <c r="F57" s="5">
        <v>9.1</v>
      </c>
      <c r="K57" s="22" t="s">
        <v>352</v>
      </c>
      <c r="L57" s="5">
        <v>8</v>
      </c>
      <c r="N57" s="22" t="s">
        <v>343</v>
      </c>
      <c r="O57" s="5">
        <v>2.2999999999999998</v>
      </c>
      <c r="Q57" s="13" t="s">
        <v>343</v>
      </c>
      <c r="R57" s="5">
        <v>8.6</v>
      </c>
      <c r="T57" s="13" t="s">
        <v>351</v>
      </c>
      <c r="U57" s="5">
        <v>1.3</v>
      </c>
    </row>
    <row r="58" spans="2:52" x14ac:dyDescent="0.25">
      <c r="E58" s="13" t="s">
        <v>354</v>
      </c>
      <c r="F58" s="5">
        <v>0.8</v>
      </c>
      <c r="K58" s="22" t="s">
        <v>346</v>
      </c>
      <c r="L58" s="5">
        <v>6.2</v>
      </c>
      <c r="N58" s="22" t="s">
        <v>345</v>
      </c>
      <c r="O58" s="5">
        <v>2.4</v>
      </c>
      <c r="Q58" s="13" t="s">
        <v>346</v>
      </c>
      <c r="R58" s="5">
        <v>3.2</v>
      </c>
      <c r="T58" s="13" t="s">
        <v>354</v>
      </c>
      <c r="U58" s="5">
        <v>0.6</v>
      </c>
      <c r="W58" s="117" t="s">
        <v>394</v>
      </c>
      <c r="X58" s="65" t="s">
        <v>0</v>
      </c>
      <c r="Y58" s="13" t="s">
        <v>326</v>
      </c>
      <c r="Z58" s="13" t="s">
        <v>327</v>
      </c>
      <c r="AA58" s="13" t="s">
        <v>52</v>
      </c>
      <c r="AB58" s="13" t="s">
        <v>53</v>
      </c>
      <c r="AC58" s="13" t="s">
        <v>328</v>
      </c>
      <c r="AD58" s="13" t="s">
        <v>55</v>
      </c>
      <c r="AE58" s="13" t="s">
        <v>329</v>
      </c>
      <c r="AF58" s="13" t="s">
        <v>330</v>
      </c>
      <c r="AG58" s="13" t="s">
        <v>331</v>
      </c>
      <c r="AH58" s="13" t="s">
        <v>332</v>
      </c>
      <c r="AI58" s="13" t="s">
        <v>334</v>
      </c>
      <c r="AJ58" s="13" t="s">
        <v>337</v>
      </c>
      <c r="AK58" s="13" t="s">
        <v>336</v>
      </c>
      <c r="AL58" s="13" t="s">
        <v>338</v>
      </c>
      <c r="AM58" s="13" t="s">
        <v>339</v>
      </c>
      <c r="AN58" s="13" t="s">
        <v>341</v>
      </c>
      <c r="AO58" s="13" t="s">
        <v>344</v>
      </c>
      <c r="AP58" s="13" t="s">
        <v>340</v>
      </c>
      <c r="AQ58" s="13" t="s">
        <v>343</v>
      </c>
      <c r="AR58" s="13" t="s">
        <v>345</v>
      </c>
      <c r="AS58" s="13" t="s">
        <v>352</v>
      </c>
      <c r="AT58" s="13" t="s">
        <v>346</v>
      </c>
      <c r="AU58" s="13" t="s">
        <v>349</v>
      </c>
      <c r="AV58" s="13" t="s">
        <v>351</v>
      </c>
      <c r="AW58" s="13" t="s">
        <v>354</v>
      </c>
      <c r="AX58" s="13" t="s">
        <v>350</v>
      </c>
    </row>
    <row r="59" spans="2:52" x14ac:dyDescent="0.25">
      <c r="E59" s="13" t="s">
        <v>350</v>
      </c>
      <c r="F59" s="5">
        <v>0.6</v>
      </c>
      <c r="K59" s="22" t="s">
        <v>348</v>
      </c>
      <c r="L59" s="5">
        <v>0.4</v>
      </c>
      <c r="N59" s="22" t="s">
        <v>355</v>
      </c>
      <c r="O59" s="5">
        <v>3</v>
      </c>
      <c r="Q59" s="13" t="s">
        <v>349</v>
      </c>
      <c r="R59" s="5">
        <v>6.6</v>
      </c>
      <c r="T59" s="13" t="s">
        <v>350</v>
      </c>
      <c r="U59" s="5">
        <v>1</v>
      </c>
      <c r="W59" s="119"/>
      <c r="X59" s="66" t="s">
        <v>325</v>
      </c>
      <c r="Y59" s="5">
        <v>5.9</v>
      </c>
      <c r="Z59" s="5">
        <v>16.600000000000001</v>
      </c>
      <c r="AA59" s="5">
        <v>2001.3</v>
      </c>
      <c r="AB59" s="5">
        <v>1140.8</v>
      </c>
      <c r="AC59" s="5">
        <v>124.3</v>
      </c>
      <c r="AD59" s="5">
        <v>1321.4</v>
      </c>
      <c r="AE59" s="5">
        <v>20.9</v>
      </c>
      <c r="AF59" s="5">
        <v>39</v>
      </c>
      <c r="AG59" s="5">
        <v>1.3</v>
      </c>
      <c r="AH59" s="5">
        <v>0.2</v>
      </c>
      <c r="AI59" s="5">
        <v>4</v>
      </c>
      <c r="AJ59" s="5">
        <v>3.1</v>
      </c>
      <c r="AK59" s="5">
        <v>2.6</v>
      </c>
      <c r="AL59" s="5">
        <v>1.2</v>
      </c>
      <c r="AM59" s="5">
        <v>1.7</v>
      </c>
      <c r="AN59" s="5">
        <v>0.2</v>
      </c>
      <c r="AO59" s="5">
        <v>2</v>
      </c>
      <c r="AP59" s="5">
        <v>2.6</v>
      </c>
      <c r="AQ59" s="5">
        <v>6.7</v>
      </c>
      <c r="AR59" s="5">
        <v>2.2000000000000002</v>
      </c>
      <c r="AS59" s="5">
        <v>5.2</v>
      </c>
      <c r="AT59" s="5">
        <v>9.3000000000000007</v>
      </c>
      <c r="AU59" s="5">
        <v>5.4</v>
      </c>
      <c r="AV59" s="5">
        <v>1</v>
      </c>
      <c r="AW59" s="5">
        <v>1.1000000000000001</v>
      </c>
      <c r="AX59" s="5">
        <v>0.1</v>
      </c>
      <c r="AY59" s="26"/>
      <c r="AZ59" s="26"/>
    </row>
    <row r="60" spans="2:52" x14ac:dyDescent="0.25">
      <c r="K60" s="22" t="s">
        <v>349</v>
      </c>
      <c r="L60" s="5">
        <v>9.3000000000000007</v>
      </c>
      <c r="N60" s="22" t="s">
        <v>349</v>
      </c>
      <c r="O60" s="5">
        <v>9.5</v>
      </c>
      <c r="Q60" s="13" t="s">
        <v>354</v>
      </c>
      <c r="R60" s="5">
        <v>0.6</v>
      </c>
      <c r="W60" s="15"/>
    </row>
    <row r="61" spans="2:52" x14ac:dyDescent="0.25">
      <c r="K61" s="22" t="s">
        <v>351</v>
      </c>
      <c r="L61" s="5">
        <v>0.9</v>
      </c>
      <c r="N61" s="22" t="s">
        <v>351</v>
      </c>
      <c r="O61" s="5">
        <v>0.6</v>
      </c>
      <c r="Q61" s="13" t="s">
        <v>350</v>
      </c>
      <c r="R61" s="5">
        <v>0.5</v>
      </c>
      <c r="W61" s="117" t="s">
        <v>395</v>
      </c>
      <c r="X61" s="65" t="s">
        <v>0</v>
      </c>
      <c r="Y61" s="13" t="s">
        <v>326</v>
      </c>
      <c r="Z61" s="13" t="s">
        <v>327</v>
      </c>
      <c r="AA61" s="13" t="s">
        <v>52</v>
      </c>
      <c r="AB61" s="13" t="s">
        <v>53</v>
      </c>
      <c r="AC61" s="13" t="s">
        <v>328</v>
      </c>
      <c r="AD61" s="13" t="s">
        <v>55</v>
      </c>
      <c r="AE61" s="13" t="s">
        <v>329</v>
      </c>
      <c r="AF61" s="13" t="s">
        <v>330</v>
      </c>
      <c r="AG61" s="13" t="s">
        <v>331</v>
      </c>
      <c r="AH61" s="13" t="s">
        <v>332</v>
      </c>
      <c r="AI61" s="13" t="s">
        <v>335</v>
      </c>
      <c r="AJ61" s="13" t="s">
        <v>334</v>
      </c>
      <c r="AK61" s="13" t="s">
        <v>337</v>
      </c>
      <c r="AL61" s="13" t="s">
        <v>336</v>
      </c>
      <c r="AM61" s="13" t="s">
        <v>338</v>
      </c>
      <c r="AN61" s="13" t="s">
        <v>339</v>
      </c>
      <c r="AO61" s="13" t="s">
        <v>382</v>
      </c>
      <c r="AP61" s="13" t="s">
        <v>365</v>
      </c>
      <c r="AQ61" s="13" t="s">
        <v>341</v>
      </c>
      <c r="AR61" s="13" t="s">
        <v>340</v>
      </c>
      <c r="AS61" s="13" t="s">
        <v>343</v>
      </c>
      <c r="AT61" s="13" t="s">
        <v>345</v>
      </c>
      <c r="AU61" s="13" t="s">
        <v>352</v>
      </c>
      <c r="AV61" s="13" t="s">
        <v>349</v>
      </c>
      <c r="AW61" s="13" t="s">
        <v>351</v>
      </c>
      <c r="AX61" s="13" t="s">
        <v>354</v>
      </c>
      <c r="AY61" s="13" t="s">
        <v>350</v>
      </c>
    </row>
    <row r="62" spans="2:52" x14ac:dyDescent="0.25">
      <c r="K62" s="22" t="s">
        <v>354</v>
      </c>
      <c r="L62" s="5">
        <v>0.8</v>
      </c>
      <c r="N62" s="22" t="s">
        <v>354</v>
      </c>
      <c r="O62" s="5">
        <v>1.3</v>
      </c>
      <c r="W62" s="119"/>
      <c r="X62" s="66" t="s">
        <v>325</v>
      </c>
      <c r="Y62" s="5">
        <v>5.5</v>
      </c>
      <c r="Z62" s="5">
        <v>31</v>
      </c>
      <c r="AA62" s="5">
        <v>1891.7</v>
      </c>
      <c r="AB62" s="5">
        <v>909.7</v>
      </c>
      <c r="AC62" s="5">
        <v>98.4</v>
      </c>
      <c r="AD62" s="5">
        <v>1683.7</v>
      </c>
      <c r="AE62" s="5">
        <v>20.8</v>
      </c>
      <c r="AF62" s="5">
        <v>37.700000000000003</v>
      </c>
      <c r="AG62" s="5">
        <v>1.4</v>
      </c>
      <c r="AH62" s="5">
        <v>0.2</v>
      </c>
      <c r="AI62" s="5">
        <v>2.4</v>
      </c>
      <c r="AJ62" s="5">
        <v>3.9</v>
      </c>
      <c r="AK62" s="5">
        <v>2.5</v>
      </c>
      <c r="AL62" s="5">
        <v>15.7</v>
      </c>
      <c r="AM62" s="5">
        <v>1.6</v>
      </c>
      <c r="AN62" s="5">
        <v>4.8</v>
      </c>
      <c r="AO62" s="5">
        <v>0.1</v>
      </c>
      <c r="AP62" s="5">
        <v>0.1</v>
      </c>
      <c r="AQ62" s="5">
        <v>0.2</v>
      </c>
      <c r="AR62" s="5">
        <v>2.5</v>
      </c>
      <c r="AS62" s="5">
        <v>6</v>
      </c>
      <c r="AT62" s="5">
        <v>3.5</v>
      </c>
      <c r="AU62" s="5">
        <v>1.3</v>
      </c>
      <c r="AV62" s="5">
        <v>6.1</v>
      </c>
      <c r="AW62" s="5">
        <v>0.6</v>
      </c>
      <c r="AX62" s="5">
        <v>0.8</v>
      </c>
      <c r="AY62" s="5">
        <v>0.9</v>
      </c>
      <c r="AZ62" s="26"/>
    </row>
    <row r="63" spans="2:52" x14ac:dyDescent="0.25">
      <c r="K63" s="22" t="s">
        <v>350</v>
      </c>
      <c r="L63" s="5">
        <v>0.4</v>
      </c>
      <c r="N63" s="22" t="s">
        <v>350</v>
      </c>
      <c r="O63" s="5">
        <v>0.6</v>
      </c>
    </row>
    <row r="64" spans="2:52" x14ac:dyDescent="0.25">
      <c r="W64" s="117" t="s">
        <v>396</v>
      </c>
      <c r="X64" s="65" t="s">
        <v>0</v>
      </c>
      <c r="Y64" s="33" t="s">
        <v>326</v>
      </c>
      <c r="Z64" s="33" t="s">
        <v>327</v>
      </c>
      <c r="AA64" s="33" t="s">
        <v>52</v>
      </c>
      <c r="AB64" s="33" t="s">
        <v>53</v>
      </c>
      <c r="AC64" s="33" t="s">
        <v>328</v>
      </c>
      <c r="AD64" s="33" t="s">
        <v>55</v>
      </c>
      <c r="AE64" s="33" t="s">
        <v>329</v>
      </c>
      <c r="AF64" s="33" t="s">
        <v>330</v>
      </c>
      <c r="AG64" s="33" t="s">
        <v>331</v>
      </c>
      <c r="AH64" s="33" t="s">
        <v>332</v>
      </c>
      <c r="AI64" s="33" t="s">
        <v>334</v>
      </c>
      <c r="AJ64" s="33" t="s">
        <v>337</v>
      </c>
      <c r="AK64" s="33" t="s">
        <v>336</v>
      </c>
      <c r="AL64" s="33" t="s">
        <v>338</v>
      </c>
      <c r="AM64" s="33" t="s">
        <v>339</v>
      </c>
      <c r="AN64" s="33" t="s">
        <v>382</v>
      </c>
      <c r="AO64" s="33" t="s">
        <v>342</v>
      </c>
      <c r="AP64" s="33" t="s">
        <v>340</v>
      </c>
      <c r="AQ64" s="33" t="s">
        <v>347</v>
      </c>
      <c r="AR64" s="33" t="s">
        <v>345</v>
      </c>
      <c r="AS64" s="33" t="s">
        <v>352</v>
      </c>
      <c r="AT64" s="33" t="s">
        <v>346</v>
      </c>
      <c r="AU64" s="33" t="s">
        <v>353</v>
      </c>
      <c r="AV64" s="33" t="s">
        <v>349</v>
      </c>
      <c r="AW64" s="33" t="s">
        <v>351</v>
      </c>
      <c r="AX64" s="33" t="s">
        <v>354</v>
      </c>
      <c r="AY64" s="33" t="s">
        <v>350</v>
      </c>
    </row>
    <row r="65" spans="2:52" x14ac:dyDescent="0.25">
      <c r="B65" s="117" t="s">
        <v>390</v>
      </c>
      <c r="C65" s="119"/>
      <c r="E65" s="117" t="s">
        <v>391</v>
      </c>
      <c r="F65" s="119"/>
      <c r="H65" s="117" t="s">
        <v>392</v>
      </c>
      <c r="I65" s="119"/>
      <c r="K65" s="117" t="s">
        <v>393</v>
      </c>
      <c r="L65" s="119"/>
      <c r="N65" s="117" t="s">
        <v>394</v>
      </c>
      <c r="O65" s="119"/>
      <c r="P65" s="15"/>
      <c r="Q65" s="117" t="s">
        <v>395</v>
      </c>
      <c r="R65" s="119"/>
      <c r="T65" s="117" t="s">
        <v>396</v>
      </c>
      <c r="U65" s="119"/>
      <c r="W65" s="119"/>
      <c r="X65" s="66" t="s">
        <v>325</v>
      </c>
      <c r="Y65" s="5">
        <v>7.8</v>
      </c>
      <c r="Z65" s="5">
        <v>13.7</v>
      </c>
      <c r="AA65" s="5">
        <v>2108.6</v>
      </c>
      <c r="AB65" s="5">
        <v>1063.4000000000001</v>
      </c>
      <c r="AC65" s="5">
        <v>121.5</v>
      </c>
      <c r="AD65" s="5">
        <v>1497.4</v>
      </c>
      <c r="AE65" s="5">
        <v>9.6</v>
      </c>
      <c r="AF65" s="5">
        <v>34.1</v>
      </c>
      <c r="AG65" s="5">
        <v>1</v>
      </c>
      <c r="AH65" s="5">
        <v>0.1</v>
      </c>
      <c r="AI65" s="5">
        <v>3.7</v>
      </c>
      <c r="AJ65" s="5">
        <v>0.8</v>
      </c>
      <c r="AK65" s="5">
        <v>5.4</v>
      </c>
      <c r="AL65" s="5">
        <v>0.9</v>
      </c>
      <c r="AM65" s="5">
        <v>3.8</v>
      </c>
      <c r="AN65" s="5">
        <v>0.5</v>
      </c>
      <c r="AO65" s="5">
        <v>0.5</v>
      </c>
      <c r="AP65" s="5">
        <v>0.8</v>
      </c>
      <c r="AQ65" s="5">
        <v>3.6</v>
      </c>
      <c r="AR65" s="5">
        <v>3.7</v>
      </c>
      <c r="AS65" s="5">
        <v>0.7</v>
      </c>
      <c r="AT65" s="5">
        <v>3.7</v>
      </c>
      <c r="AU65" s="5">
        <v>0.6</v>
      </c>
      <c r="AV65" s="5">
        <v>6.6</v>
      </c>
      <c r="AW65" s="5">
        <v>0.5</v>
      </c>
      <c r="AX65" s="5">
        <v>1.5</v>
      </c>
      <c r="AY65" s="5">
        <v>0.5</v>
      </c>
      <c r="AZ65" s="26"/>
    </row>
    <row r="66" spans="2:52" x14ac:dyDescent="0.25">
      <c r="B66" s="65" t="s">
        <v>0</v>
      </c>
      <c r="C66" s="66" t="s">
        <v>325</v>
      </c>
      <c r="E66" s="65" t="s">
        <v>0</v>
      </c>
      <c r="F66" s="66" t="s">
        <v>325</v>
      </c>
      <c r="H66" s="70" t="s">
        <v>0</v>
      </c>
      <c r="I66" s="66" t="s">
        <v>325</v>
      </c>
      <c r="K66" s="65" t="s">
        <v>0</v>
      </c>
      <c r="L66" s="66" t="s">
        <v>325</v>
      </c>
      <c r="N66" s="65" t="s">
        <v>0</v>
      </c>
      <c r="O66" s="66" t="s">
        <v>325</v>
      </c>
      <c r="Q66" s="65" t="s">
        <v>0</v>
      </c>
      <c r="R66" s="66" t="s">
        <v>325</v>
      </c>
      <c r="T66" s="65" t="s">
        <v>0</v>
      </c>
      <c r="U66" s="66" t="s">
        <v>325</v>
      </c>
    </row>
    <row r="67" spans="2:52" x14ac:dyDescent="0.25">
      <c r="B67" s="13" t="s">
        <v>326</v>
      </c>
      <c r="C67" s="5">
        <v>10.3</v>
      </c>
      <c r="E67" s="5" t="s">
        <v>326</v>
      </c>
      <c r="F67" s="5">
        <v>5.3</v>
      </c>
      <c r="H67" s="33" t="s">
        <v>326</v>
      </c>
      <c r="I67" s="5">
        <v>7.5</v>
      </c>
      <c r="K67" s="13" t="s">
        <v>326</v>
      </c>
      <c r="L67" s="5">
        <v>8.6999999999999993</v>
      </c>
      <c r="N67" s="13" t="s">
        <v>326</v>
      </c>
      <c r="O67" s="5">
        <v>5.9</v>
      </c>
      <c r="Q67" s="13" t="s">
        <v>326</v>
      </c>
      <c r="R67" s="5">
        <v>5.5</v>
      </c>
      <c r="T67" s="33" t="s">
        <v>326</v>
      </c>
      <c r="U67" s="5">
        <v>7.8</v>
      </c>
      <c r="W67" s="117" t="s">
        <v>397</v>
      </c>
      <c r="X67" s="65" t="s">
        <v>0</v>
      </c>
      <c r="Y67" s="13" t="s">
        <v>326</v>
      </c>
      <c r="Z67" s="13" t="s">
        <v>327</v>
      </c>
      <c r="AA67" s="13" t="s">
        <v>52</v>
      </c>
      <c r="AB67" s="13" t="s">
        <v>53</v>
      </c>
      <c r="AC67" s="13" t="s">
        <v>328</v>
      </c>
      <c r="AD67" s="13" t="s">
        <v>55</v>
      </c>
      <c r="AE67" s="13" t="s">
        <v>329</v>
      </c>
      <c r="AF67" s="13" t="s">
        <v>330</v>
      </c>
      <c r="AG67" s="13" t="s">
        <v>331</v>
      </c>
      <c r="AH67" s="13" t="s">
        <v>332</v>
      </c>
      <c r="AI67" s="13" t="s">
        <v>335</v>
      </c>
      <c r="AJ67" s="13" t="s">
        <v>334</v>
      </c>
      <c r="AK67" s="13" t="s">
        <v>336</v>
      </c>
      <c r="AL67" s="13" t="s">
        <v>338</v>
      </c>
      <c r="AM67" s="13" t="s">
        <v>339</v>
      </c>
      <c r="AN67" s="13" t="s">
        <v>341</v>
      </c>
      <c r="AO67" s="13" t="s">
        <v>344</v>
      </c>
      <c r="AP67" s="13" t="s">
        <v>340</v>
      </c>
      <c r="AQ67" s="13" t="s">
        <v>343</v>
      </c>
      <c r="AR67" s="13" t="s">
        <v>352</v>
      </c>
      <c r="AS67" s="13" t="s">
        <v>346</v>
      </c>
      <c r="AT67" s="13" t="s">
        <v>353</v>
      </c>
      <c r="AU67" s="13" t="s">
        <v>349</v>
      </c>
      <c r="AV67" s="13" t="s">
        <v>351</v>
      </c>
      <c r="AW67" s="13" t="s">
        <v>350</v>
      </c>
    </row>
    <row r="68" spans="2:52" x14ac:dyDescent="0.25">
      <c r="B68" s="13" t="s">
        <v>327</v>
      </c>
      <c r="C68" s="5">
        <v>36.200000000000003</v>
      </c>
      <c r="E68" s="5" t="s">
        <v>327</v>
      </c>
      <c r="F68" s="5">
        <v>22.6</v>
      </c>
      <c r="H68" s="33" t="s">
        <v>327</v>
      </c>
      <c r="I68" s="5">
        <v>28.2</v>
      </c>
      <c r="K68" s="13" t="s">
        <v>327</v>
      </c>
      <c r="L68" s="5">
        <v>36.4</v>
      </c>
      <c r="N68" s="13" t="s">
        <v>327</v>
      </c>
      <c r="O68" s="5">
        <v>16.600000000000001</v>
      </c>
      <c r="Q68" s="13" t="s">
        <v>327</v>
      </c>
      <c r="R68" s="5">
        <v>31</v>
      </c>
      <c r="T68" s="33" t="s">
        <v>327</v>
      </c>
      <c r="U68" s="5">
        <v>13.7</v>
      </c>
      <c r="W68" s="119"/>
      <c r="X68" s="66" t="s">
        <v>325</v>
      </c>
      <c r="Y68" s="5">
        <v>10.1</v>
      </c>
      <c r="Z68" s="5">
        <v>43.8</v>
      </c>
      <c r="AA68" s="5">
        <v>1923.4</v>
      </c>
      <c r="AB68" s="5">
        <v>900.5</v>
      </c>
      <c r="AC68" s="5">
        <v>99.6</v>
      </c>
      <c r="AD68" s="5">
        <v>1695.1</v>
      </c>
      <c r="AE68" s="5">
        <v>31.1</v>
      </c>
      <c r="AF68" s="5">
        <v>45.2</v>
      </c>
      <c r="AG68" s="5">
        <v>1.3</v>
      </c>
      <c r="AH68" s="5">
        <v>0.5</v>
      </c>
      <c r="AI68" s="5">
        <v>3.6</v>
      </c>
      <c r="AJ68" s="5">
        <v>3.8</v>
      </c>
      <c r="AK68" s="5">
        <v>17</v>
      </c>
      <c r="AL68" s="5">
        <v>1.3</v>
      </c>
      <c r="AM68" s="5">
        <v>1.4</v>
      </c>
      <c r="AN68" s="5">
        <v>0.4</v>
      </c>
      <c r="AO68" s="5">
        <v>5.5</v>
      </c>
      <c r="AP68" s="5">
        <v>3.4</v>
      </c>
      <c r="AQ68" s="5">
        <v>4.4000000000000004</v>
      </c>
      <c r="AR68" s="5">
        <v>7.5</v>
      </c>
      <c r="AS68" s="5">
        <v>6</v>
      </c>
      <c r="AT68" s="5">
        <v>0.3</v>
      </c>
      <c r="AU68" s="5">
        <v>8.5</v>
      </c>
      <c r="AV68" s="5">
        <v>0.5</v>
      </c>
      <c r="AW68" s="5">
        <v>0.1</v>
      </c>
      <c r="AX68" s="26"/>
      <c r="AY68" s="26"/>
      <c r="AZ68" s="26"/>
    </row>
    <row r="69" spans="2:52" x14ac:dyDescent="0.25">
      <c r="B69" s="13" t="s">
        <v>52</v>
      </c>
      <c r="C69" s="5">
        <v>1889.8</v>
      </c>
      <c r="E69" s="5" t="s">
        <v>52</v>
      </c>
      <c r="F69" s="5">
        <v>1367.1</v>
      </c>
      <c r="H69" s="33" t="s">
        <v>52</v>
      </c>
      <c r="I69" s="5">
        <v>1663.7</v>
      </c>
      <c r="K69" s="13" t="s">
        <v>52</v>
      </c>
      <c r="L69" s="5">
        <v>1761.4</v>
      </c>
      <c r="N69" s="13" t="s">
        <v>52</v>
      </c>
      <c r="O69" s="5">
        <v>2001.3</v>
      </c>
      <c r="Q69" s="13" t="s">
        <v>52</v>
      </c>
      <c r="R69" s="5">
        <v>1891.7</v>
      </c>
      <c r="T69" s="33" t="s">
        <v>52</v>
      </c>
      <c r="U69" s="5">
        <v>2108.6</v>
      </c>
    </row>
    <row r="70" spans="2:52" x14ac:dyDescent="0.25">
      <c r="B70" s="13" t="s">
        <v>53</v>
      </c>
      <c r="C70" s="5">
        <v>968.8</v>
      </c>
      <c r="E70" s="5" t="s">
        <v>53</v>
      </c>
      <c r="F70" s="5">
        <v>779</v>
      </c>
      <c r="H70" s="33" t="s">
        <v>53</v>
      </c>
      <c r="I70" s="5">
        <v>940</v>
      </c>
      <c r="K70" s="13" t="s">
        <v>53</v>
      </c>
      <c r="L70" s="5">
        <v>912.2</v>
      </c>
      <c r="N70" s="13" t="s">
        <v>53</v>
      </c>
      <c r="O70" s="5">
        <v>1140.8</v>
      </c>
      <c r="Q70" s="13" t="s">
        <v>53</v>
      </c>
      <c r="R70" s="5">
        <v>909.7</v>
      </c>
      <c r="T70" s="33" t="s">
        <v>53</v>
      </c>
      <c r="U70" s="5">
        <v>1063.4000000000001</v>
      </c>
      <c r="W70" s="117" t="s">
        <v>398</v>
      </c>
      <c r="X70" s="65" t="s">
        <v>0</v>
      </c>
      <c r="Y70" s="13" t="s">
        <v>326</v>
      </c>
      <c r="Z70" s="13" t="s">
        <v>327</v>
      </c>
      <c r="AA70" s="13" t="s">
        <v>52</v>
      </c>
      <c r="AB70" s="13" t="s">
        <v>53</v>
      </c>
      <c r="AC70" s="13" t="s">
        <v>328</v>
      </c>
      <c r="AD70" s="13" t="s">
        <v>55</v>
      </c>
      <c r="AE70" s="13" t="s">
        <v>329</v>
      </c>
      <c r="AF70" s="13" t="s">
        <v>330</v>
      </c>
      <c r="AG70" s="13" t="s">
        <v>331</v>
      </c>
      <c r="AH70" s="13" t="s">
        <v>332</v>
      </c>
      <c r="AI70" s="13" t="s">
        <v>335</v>
      </c>
      <c r="AJ70" s="13" t="s">
        <v>334</v>
      </c>
      <c r="AK70" s="13" t="s">
        <v>337</v>
      </c>
      <c r="AL70" s="13" t="s">
        <v>336</v>
      </c>
      <c r="AM70" s="13" t="s">
        <v>338</v>
      </c>
      <c r="AN70" s="13" t="s">
        <v>339</v>
      </c>
      <c r="AO70" s="13" t="s">
        <v>341</v>
      </c>
      <c r="AP70" s="13" t="s">
        <v>340</v>
      </c>
      <c r="AQ70" s="13" t="s">
        <v>343</v>
      </c>
      <c r="AR70" s="13" t="s">
        <v>345</v>
      </c>
      <c r="AS70" s="13" t="s">
        <v>352</v>
      </c>
      <c r="AT70" s="13" t="s">
        <v>348</v>
      </c>
      <c r="AU70" s="13" t="s">
        <v>349</v>
      </c>
      <c r="AV70" s="13" t="s">
        <v>351</v>
      </c>
      <c r="AW70" s="13" t="s">
        <v>354</v>
      </c>
      <c r="AX70" s="13" t="s">
        <v>350</v>
      </c>
    </row>
    <row r="71" spans="2:52" x14ac:dyDescent="0.25">
      <c r="B71" s="13" t="s">
        <v>328</v>
      </c>
      <c r="C71" s="5">
        <v>105.3</v>
      </c>
      <c r="E71" s="5" t="s">
        <v>328</v>
      </c>
      <c r="F71" s="5">
        <v>89.2</v>
      </c>
      <c r="H71" s="33" t="s">
        <v>328</v>
      </c>
      <c r="I71" s="5">
        <v>108.6</v>
      </c>
      <c r="K71" s="13" t="s">
        <v>328</v>
      </c>
      <c r="L71" s="5">
        <v>102.4</v>
      </c>
      <c r="N71" s="13" t="s">
        <v>328</v>
      </c>
      <c r="O71" s="5">
        <v>124.3</v>
      </c>
      <c r="Q71" s="13" t="s">
        <v>328</v>
      </c>
      <c r="R71" s="5">
        <v>98.4</v>
      </c>
      <c r="T71" s="33" t="s">
        <v>328</v>
      </c>
      <c r="U71" s="5">
        <v>121.5</v>
      </c>
      <c r="W71" s="119"/>
      <c r="X71" s="66" t="s">
        <v>325</v>
      </c>
      <c r="Y71" s="5">
        <v>6.2</v>
      </c>
      <c r="Z71" s="5">
        <v>2</v>
      </c>
      <c r="AA71" s="5">
        <v>427.5</v>
      </c>
      <c r="AB71" s="5">
        <v>736.7</v>
      </c>
      <c r="AC71" s="5">
        <v>94.8</v>
      </c>
      <c r="AD71" s="5">
        <v>1630</v>
      </c>
      <c r="AE71" s="5">
        <v>15.5</v>
      </c>
      <c r="AF71" s="5">
        <v>30.1</v>
      </c>
      <c r="AG71" s="5">
        <v>1.4</v>
      </c>
      <c r="AH71" s="5">
        <v>0.1</v>
      </c>
      <c r="AI71" s="5">
        <v>5.5</v>
      </c>
      <c r="AJ71" s="5">
        <v>2.2999999999999998</v>
      </c>
      <c r="AK71" s="5">
        <v>2</v>
      </c>
      <c r="AL71" s="5">
        <v>16.7</v>
      </c>
      <c r="AM71" s="5">
        <v>0.9</v>
      </c>
      <c r="AN71" s="5">
        <v>4.9000000000000004</v>
      </c>
      <c r="AO71" s="5">
        <v>1.8</v>
      </c>
      <c r="AP71" s="5">
        <v>2.2999999999999998</v>
      </c>
      <c r="AQ71" s="5">
        <v>5.6</v>
      </c>
      <c r="AR71" s="5">
        <v>59.6</v>
      </c>
      <c r="AS71" s="5">
        <v>24.4</v>
      </c>
      <c r="AT71" s="5">
        <v>0.3</v>
      </c>
      <c r="AU71" s="5">
        <v>8.1</v>
      </c>
      <c r="AV71" s="5">
        <v>1.9</v>
      </c>
      <c r="AW71" s="5">
        <v>0.8</v>
      </c>
      <c r="AX71" s="5">
        <v>0.6</v>
      </c>
      <c r="AY71" s="26"/>
      <c r="AZ71" s="26"/>
    </row>
    <row r="72" spans="2:52" x14ac:dyDescent="0.25">
      <c r="B72" s="13" t="s">
        <v>55</v>
      </c>
      <c r="C72" s="5">
        <v>1636.2</v>
      </c>
      <c r="E72" s="5" t="s">
        <v>55</v>
      </c>
      <c r="F72" s="5">
        <v>1860.5</v>
      </c>
      <c r="H72" s="33" t="s">
        <v>55</v>
      </c>
      <c r="I72" s="5">
        <v>1703.3</v>
      </c>
      <c r="K72" s="13" t="s">
        <v>55</v>
      </c>
      <c r="L72" s="5">
        <v>1717.2</v>
      </c>
      <c r="N72" s="13" t="s">
        <v>55</v>
      </c>
      <c r="O72" s="5">
        <v>1321.4</v>
      </c>
      <c r="Q72" s="13" t="s">
        <v>55</v>
      </c>
      <c r="R72" s="5">
        <v>1683.7</v>
      </c>
      <c r="T72" s="33" t="s">
        <v>55</v>
      </c>
      <c r="U72" s="5">
        <v>1497.4</v>
      </c>
    </row>
    <row r="73" spans="2:52" x14ac:dyDescent="0.25">
      <c r="B73" s="13" t="s">
        <v>329</v>
      </c>
      <c r="C73" s="5">
        <v>32.5</v>
      </c>
      <c r="E73" s="5" t="s">
        <v>329</v>
      </c>
      <c r="F73" s="5">
        <v>17.600000000000001</v>
      </c>
      <c r="H73" s="33" t="s">
        <v>329</v>
      </c>
      <c r="I73" s="5">
        <v>25.8</v>
      </c>
      <c r="K73" s="13" t="s">
        <v>329</v>
      </c>
      <c r="L73" s="5">
        <v>21.1</v>
      </c>
      <c r="N73" s="13" t="s">
        <v>329</v>
      </c>
      <c r="O73" s="5">
        <v>20.9</v>
      </c>
      <c r="Q73" s="13" t="s">
        <v>329</v>
      </c>
      <c r="R73" s="5">
        <v>20.8</v>
      </c>
      <c r="T73" s="33" t="s">
        <v>329</v>
      </c>
      <c r="U73" s="5">
        <v>9.6</v>
      </c>
      <c r="W73" s="117" t="s">
        <v>399</v>
      </c>
      <c r="X73" s="70" t="s">
        <v>0</v>
      </c>
      <c r="Y73" s="33" t="s">
        <v>326</v>
      </c>
      <c r="Z73" s="33" t="s">
        <v>327</v>
      </c>
      <c r="AA73" s="33" t="s">
        <v>52</v>
      </c>
      <c r="AB73" s="33" t="s">
        <v>53</v>
      </c>
      <c r="AC73" s="33" t="s">
        <v>328</v>
      </c>
      <c r="AD73" s="33" t="s">
        <v>55</v>
      </c>
      <c r="AE73" s="33" t="s">
        <v>329</v>
      </c>
      <c r="AF73" s="33" t="s">
        <v>330</v>
      </c>
      <c r="AG73" s="33" t="s">
        <v>331</v>
      </c>
      <c r="AH73" s="33" t="s">
        <v>332</v>
      </c>
      <c r="AI73" s="33" t="s">
        <v>335</v>
      </c>
      <c r="AJ73" s="33" t="s">
        <v>334</v>
      </c>
      <c r="AK73" s="33" t="s">
        <v>337</v>
      </c>
      <c r="AL73" s="33" t="s">
        <v>336</v>
      </c>
      <c r="AM73" s="33" t="s">
        <v>338</v>
      </c>
      <c r="AN73" s="33" t="s">
        <v>339</v>
      </c>
      <c r="AO73" s="33" t="s">
        <v>382</v>
      </c>
      <c r="AP73" s="33" t="s">
        <v>342</v>
      </c>
      <c r="AQ73" s="33" t="s">
        <v>341</v>
      </c>
      <c r="AR73" s="33" t="s">
        <v>344</v>
      </c>
      <c r="AS73" s="33" t="s">
        <v>340</v>
      </c>
      <c r="AT73" s="33" t="s">
        <v>347</v>
      </c>
      <c r="AU73" s="33" t="s">
        <v>343</v>
      </c>
      <c r="AV73" s="33" t="s">
        <v>345</v>
      </c>
      <c r="AW73" s="33" t="s">
        <v>346</v>
      </c>
      <c r="AX73" s="33" t="s">
        <v>349</v>
      </c>
      <c r="AY73" s="33" t="s">
        <v>351</v>
      </c>
      <c r="AZ73" s="33" t="s">
        <v>354</v>
      </c>
    </row>
    <row r="74" spans="2:52" x14ac:dyDescent="0.25">
      <c r="B74" s="13" t="s">
        <v>330</v>
      </c>
      <c r="C74" s="5">
        <v>38.4</v>
      </c>
      <c r="E74" s="5" t="s">
        <v>330</v>
      </c>
      <c r="F74" s="5">
        <v>30.2</v>
      </c>
      <c r="H74" s="33" t="s">
        <v>330</v>
      </c>
      <c r="I74" s="5">
        <v>40.9</v>
      </c>
      <c r="K74" s="13" t="s">
        <v>330</v>
      </c>
      <c r="L74" s="5">
        <v>38.6</v>
      </c>
      <c r="N74" s="13" t="s">
        <v>330</v>
      </c>
      <c r="O74" s="5">
        <v>39</v>
      </c>
      <c r="Q74" s="13" t="s">
        <v>330</v>
      </c>
      <c r="R74" s="5">
        <v>37.700000000000003</v>
      </c>
      <c r="T74" s="33" t="s">
        <v>330</v>
      </c>
      <c r="U74" s="5">
        <v>34.1</v>
      </c>
      <c r="W74" s="119"/>
      <c r="X74" s="66" t="s">
        <v>325</v>
      </c>
      <c r="Y74" s="5">
        <v>5</v>
      </c>
      <c r="Z74" s="5">
        <v>17.899999999999999</v>
      </c>
      <c r="AA74" s="5">
        <v>1419.3</v>
      </c>
      <c r="AB74" s="5">
        <v>816.6</v>
      </c>
      <c r="AC74" s="5">
        <v>109.8</v>
      </c>
      <c r="AD74" s="5">
        <v>1957.6</v>
      </c>
      <c r="AE74" s="5">
        <v>20.7</v>
      </c>
      <c r="AF74" s="5">
        <v>34</v>
      </c>
      <c r="AG74" s="5">
        <v>1.2</v>
      </c>
      <c r="AH74" s="5">
        <v>0.2</v>
      </c>
      <c r="AI74" s="5">
        <v>1.1000000000000001</v>
      </c>
      <c r="AJ74" s="5">
        <v>3</v>
      </c>
      <c r="AK74" s="5">
        <v>0.5</v>
      </c>
      <c r="AL74" s="5">
        <v>3.3</v>
      </c>
      <c r="AM74" s="5">
        <v>0.8</v>
      </c>
      <c r="AN74" s="5">
        <v>1.9</v>
      </c>
      <c r="AO74" s="5">
        <v>0.1</v>
      </c>
      <c r="AP74" s="5">
        <v>0.1</v>
      </c>
      <c r="AQ74" s="5">
        <v>0.9</v>
      </c>
      <c r="AR74" s="5">
        <v>3.8</v>
      </c>
      <c r="AS74" s="5">
        <v>2.5</v>
      </c>
      <c r="AT74" s="5">
        <v>0.6</v>
      </c>
      <c r="AU74" s="5">
        <v>0.3</v>
      </c>
      <c r="AV74" s="5">
        <v>3.6</v>
      </c>
      <c r="AW74" s="5">
        <v>1.2</v>
      </c>
      <c r="AX74" s="5">
        <v>9.8000000000000007</v>
      </c>
      <c r="AY74" s="5">
        <v>0.4</v>
      </c>
      <c r="AZ74" s="5">
        <v>1.1000000000000001</v>
      </c>
    </row>
    <row r="75" spans="2:52" x14ac:dyDescent="0.25">
      <c r="B75" s="13" t="s">
        <v>331</v>
      </c>
      <c r="C75" s="5">
        <v>1.5</v>
      </c>
      <c r="E75" s="5" t="s">
        <v>331</v>
      </c>
      <c r="F75" s="5">
        <v>1.5</v>
      </c>
      <c r="H75" s="33" t="s">
        <v>331</v>
      </c>
      <c r="I75" s="5">
        <v>1.5</v>
      </c>
      <c r="K75" s="13" t="s">
        <v>331</v>
      </c>
      <c r="L75" s="5">
        <v>1.3</v>
      </c>
      <c r="N75" s="13" t="s">
        <v>331</v>
      </c>
      <c r="O75" s="5">
        <v>1.3</v>
      </c>
      <c r="Q75" s="13" t="s">
        <v>331</v>
      </c>
      <c r="R75" s="5">
        <v>1.4</v>
      </c>
      <c r="T75" s="33" t="s">
        <v>331</v>
      </c>
      <c r="U75" s="5">
        <v>1</v>
      </c>
    </row>
    <row r="76" spans="2:52" x14ac:dyDescent="0.25">
      <c r="B76" s="13" t="s">
        <v>332</v>
      </c>
      <c r="C76" s="5">
        <v>0.3</v>
      </c>
      <c r="E76" s="5" t="s">
        <v>332</v>
      </c>
      <c r="F76" s="5">
        <v>0.1</v>
      </c>
      <c r="H76" s="33" t="s">
        <v>332</v>
      </c>
      <c r="I76" s="5">
        <v>0.2</v>
      </c>
      <c r="K76" s="13" t="s">
        <v>332</v>
      </c>
      <c r="L76" s="5">
        <v>0.3</v>
      </c>
      <c r="N76" s="13" t="s">
        <v>332</v>
      </c>
      <c r="O76" s="5">
        <v>0.2</v>
      </c>
      <c r="Q76" s="13" t="s">
        <v>332</v>
      </c>
      <c r="R76" s="5">
        <v>0.2</v>
      </c>
      <c r="T76" s="33" t="s">
        <v>332</v>
      </c>
      <c r="U76" s="5">
        <v>0.1</v>
      </c>
      <c r="W76" s="117" t="s">
        <v>400</v>
      </c>
      <c r="X76" s="65" t="s">
        <v>0</v>
      </c>
      <c r="Y76" s="13" t="s">
        <v>326</v>
      </c>
      <c r="Z76" s="13" t="s">
        <v>327</v>
      </c>
      <c r="AA76" s="13" t="s">
        <v>52</v>
      </c>
      <c r="AB76" s="13" t="s">
        <v>53</v>
      </c>
      <c r="AC76" s="13" t="s">
        <v>328</v>
      </c>
      <c r="AD76" s="13" t="s">
        <v>55</v>
      </c>
      <c r="AE76" s="13" t="s">
        <v>329</v>
      </c>
      <c r="AF76" s="13" t="s">
        <v>330</v>
      </c>
      <c r="AG76" s="13" t="s">
        <v>331</v>
      </c>
      <c r="AH76" s="13" t="s">
        <v>332</v>
      </c>
      <c r="AI76" s="13" t="s">
        <v>335</v>
      </c>
      <c r="AJ76" s="13" t="s">
        <v>334</v>
      </c>
      <c r="AK76" s="13" t="s">
        <v>337</v>
      </c>
      <c r="AL76" s="13" t="s">
        <v>336</v>
      </c>
      <c r="AM76" s="13" t="s">
        <v>338</v>
      </c>
      <c r="AN76" s="13" t="s">
        <v>339</v>
      </c>
      <c r="AO76" s="13" t="s">
        <v>382</v>
      </c>
      <c r="AP76" s="13" t="s">
        <v>341</v>
      </c>
      <c r="AQ76" s="13" t="s">
        <v>344</v>
      </c>
      <c r="AR76" s="13" t="s">
        <v>340</v>
      </c>
      <c r="AS76" s="13" t="s">
        <v>343</v>
      </c>
      <c r="AT76" s="13" t="s">
        <v>346</v>
      </c>
      <c r="AU76" s="13" t="s">
        <v>349</v>
      </c>
      <c r="AV76" s="13" t="s">
        <v>351</v>
      </c>
      <c r="AW76" s="13" t="s">
        <v>354</v>
      </c>
      <c r="AX76" s="13" t="s">
        <v>350</v>
      </c>
    </row>
    <row r="77" spans="2:52" x14ac:dyDescent="0.25">
      <c r="B77" s="13" t="s">
        <v>335</v>
      </c>
      <c r="C77" s="5">
        <v>0.5</v>
      </c>
      <c r="E77" s="5" t="s">
        <v>335</v>
      </c>
      <c r="F77" s="5">
        <v>2.5</v>
      </c>
      <c r="H77" s="33" t="s">
        <v>334</v>
      </c>
      <c r="I77" s="5">
        <v>3.5</v>
      </c>
      <c r="K77" s="13" t="s">
        <v>335</v>
      </c>
      <c r="L77" s="5">
        <v>0.1</v>
      </c>
      <c r="N77" s="13" t="s">
        <v>334</v>
      </c>
      <c r="O77" s="5">
        <v>4</v>
      </c>
      <c r="Q77" s="13" t="s">
        <v>335</v>
      </c>
      <c r="R77" s="5">
        <v>2.4</v>
      </c>
      <c r="T77" s="33" t="s">
        <v>334</v>
      </c>
      <c r="U77" s="5">
        <v>3.7</v>
      </c>
      <c r="W77" s="119"/>
      <c r="X77" s="66" t="s">
        <v>325</v>
      </c>
      <c r="Y77" s="5">
        <v>7.5</v>
      </c>
      <c r="Z77" s="5">
        <v>34.299999999999997</v>
      </c>
      <c r="AA77" s="5">
        <v>1851.8</v>
      </c>
      <c r="AB77" s="5">
        <v>915</v>
      </c>
      <c r="AC77" s="5">
        <v>109.2</v>
      </c>
      <c r="AD77" s="5">
        <v>1843.6</v>
      </c>
      <c r="AE77" s="5">
        <v>24.2</v>
      </c>
      <c r="AF77" s="5">
        <v>38.4</v>
      </c>
      <c r="AG77" s="5">
        <v>0.8</v>
      </c>
      <c r="AH77" s="5">
        <v>0.4</v>
      </c>
      <c r="AI77" s="5">
        <v>0.2</v>
      </c>
      <c r="AJ77" s="5">
        <v>4.3</v>
      </c>
      <c r="AK77" s="5">
        <v>0.7</v>
      </c>
      <c r="AL77" s="5">
        <v>23.7</v>
      </c>
      <c r="AM77" s="5">
        <v>1.2</v>
      </c>
      <c r="AN77" s="5">
        <v>0.9</v>
      </c>
      <c r="AO77" s="5">
        <v>0.1</v>
      </c>
      <c r="AP77" s="5">
        <v>0.3</v>
      </c>
      <c r="AQ77" s="5">
        <v>3.7</v>
      </c>
      <c r="AR77" s="5">
        <v>2.4</v>
      </c>
      <c r="AS77" s="5">
        <v>5.5</v>
      </c>
      <c r="AT77" s="5">
        <v>0.4</v>
      </c>
      <c r="AU77" s="5">
        <v>7.9</v>
      </c>
      <c r="AV77" s="5">
        <v>1</v>
      </c>
      <c r="AW77" s="5">
        <v>0.4</v>
      </c>
      <c r="AX77" s="5">
        <v>0.6</v>
      </c>
      <c r="AY77" s="26"/>
      <c r="AZ77" s="26"/>
    </row>
    <row r="78" spans="2:52" x14ac:dyDescent="0.25">
      <c r="B78" s="13" t="s">
        <v>334</v>
      </c>
      <c r="C78" s="5">
        <v>5.4</v>
      </c>
      <c r="E78" s="5" t="s">
        <v>334</v>
      </c>
      <c r="F78" s="5">
        <v>1.7</v>
      </c>
      <c r="H78" s="33" t="s">
        <v>337</v>
      </c>
      <c r="I78" s="5">
        <v>2.2999999999999998</v>
      </c>
      <c r="K78" s="13" t="s">
        <v>334</v>
      </c>
      <c r="L78" s="5">
        <v>4.0999999999999996</v>
      </c>
      <c r="N78" s="13" t="s">
        <v>337</v>
      </c>
      <c r="O78" s="5">
        <v>3.1</v>
      </c>
      <c r="Q78" s="13" t="s">
        <v>334</v>
      </c>
      <c r="R78" s="5">
        <v>3.9</v>
      </c>
      <c r="T78" s="33" t="s">
        <v>337</v>
      </c>
      <c r="U78" s="5">
        <v>0.8</v>
      </c>
    </row>
    <row r="79" spans="2:52" x14ac:dyDescent="0.25">
      <c r="B79" s="13" t="s">
        <v>336</v>
      </c>
      <c r="C79" s="5">
        <v>8.9</v>
      </c>
      <c r="E79" s="5" t="s">
        <v>337</v>
      </c>
      <c r="F79" s="5">
        <v>0.1</v>
      </c>
      <c r="H79" s="33" t="s">
        <v>336</v>
      </c>
      <c r="I79" s="5">
        <v>42</v>
      </c>
      <c r="K79" s="13" t="s">
        <v>337</v>
      </c>
      <c r="L79" s="5">
        <v>3.7</v>
      </c>
      <c r="N79" s="13" t="s">
        <v>336</v>
      </c>
      <c r="O79" s="5">
        <v>2.6</v>
      </c>
      <c r="Q79" s="13" t="s">
        <v>337</v>
      </c>
      <c r="R79" s="5">
        <v>2.5</v>
      </c>
      <c r="T79" s="33" t="s">
        <v>336</v>
      </c>
      <c r="U79" s="5">
        <v>5.4</v>
      </c>
      <c r="W79" s="117" t="s">
        <v>401</v>
      </c>
      <c r="X79" s="65" t="s">
        <v>0</v>
      </c>
      <c r="Y79" s="13" t="s">
        <v>326</v>
      </c>
      <c r="Z79" s="13" t="s">
        <v>327</v>
      </c>
      <c r="AA79" s="13" t="s">
        <v>52</v>
      </c>
      <c r="AB79" s="13" t="s">
        <v>53</v>
      </c>
      <c r="AC79" s="13" t="s">
        <v>328</v>
      </c>
      <c r="AD79" s="13" t="s">
        <v>55</v>
      </c>
      <c r="AE79" s="13" t="s">
        <v>329</v>
      </c>
      <c r="AF79" s="13" t="s">
        <v>330</v>
      </c>
      <c r="AG79" s="13" t="s">
        <v>331</v>
      </c>
      <c r="AH79" s="13" t="s">
        <v>332</v>
      </c>
      <c r="AI79" s="13" t="s">
        <v>335</v>
      </c>
      <c r="AJ79" s="13" t="s">
        <v>334</v>
      </c>
      <c r="AK79" s="13" t="s">
        <v>337</v>
      </c>
      <c r="AL79" s="13" t="s">
        <v>336</v>
      </c>
      <c r="AM79" s="13" t="s">
        <v>338</v>
      </c>
      <c r="AN79" s="13" t="s">
        <v>339</v>
      </c>
      <c r="AO79" s="13" t="s">
        <v>341</v>
      </c>
      <c r="AP79" s="13" t="s">
        <v>344</v>
      </c>
      <c r="AQ79" s="13" t="s">
        <v>340</v>
      </c>
      <c r="AR79" s="13" t="s">
        <v>343</v>
      </c>
      <c r="AS79" s="13" t="s">
        <v>345</v>
      </c>
      <c r="AT79" s="13" t="s">
        <v>346</v>
      </c>
      <c r="AU79" s="13" t="s">
        <v>349</v>
      </c>
      <c r="AV79" s="13" t="s">
        <v>351</v>
      </c>
      <c r="AW79" s="13" t="s">
        <v>354</v>
      </c>
      <c r="AX79" s="13" t="s">
        <v>350</v>
      </c>
    </row>
    <row r="80" spans="2:52" x14ac:dyDescent="0.25">
      <c r="B80" s="13" t="s">
        <v>338</v>
      </c>
      <c r="C80" s="5">
        <v>1.1000000000000001</v>
      </c>
      <c r="E80" s="5" t="s">
        <v>336</v>
      </c>
      <c r="F80" s="5">
        <v>188.3</v>
      </c>
      <c r="H80" s="33" t="s">
        <v>338</v>
      </c>
      <c r="I80" s="5">
        <v>1.5</v>
      </c>
      <c r="K80" s="13" t="s">
        <v>336</v>
      </c>
      <c r="L80" s="5">
        <v>38.5</v>
      </c>
      <c r="N80" s="13" t="s">
        <v>338</v>
      </c>
      <c r="O80" s="5">
        <v>1.2</v>
      </c>
      <c r="Q80" s="13" t="s">
        <v>336</v>
      </c>
      <c r="R80" s="5">
        <v>15.7</v>
      </c>
      <c r="T80" s="33" t="s">
        <v>338</v>
      </c>
      <c r="U80" s="5">
        <v>0.9</v>
      </c>
      <c r="W80" s="119"/>
      <c r="X80" s="66" t="s">
        <v>325</v>
      </c>
      <c r="Y80" s="5">
        <v>7.7</v>
      </c>
      <c r="Z80" s="5">
        <v>33.700000000000003</v>
      </c>
      <c r="AA80" s="5">
        <v>1894.2</v>
      </c>
      <c r="AB80" s="5">
        <v>889.3</v>
      </c>
      <c r="AC80" s="5">
        <v>106</v>
      </c>
      <c r="AD80" s="5">
        <v>1780.1</v>
      </c>
      <c r="AE80" s="5">
        <v>21.5</v>
      </c>
      <c r="AF80" s="5">
        <v>35.299999999999997</v>
      </c>
      <c r="AG80" s="5">
        <v>1.3</v>
      </c>
      <c r="AH80" s="5">
        <v>0.3</v>
      </c>
      <c r="AI80" s="5">
        <v>0.9</v>
      </c>
      <c r="AJ80" s="5">
        <v>3.5</v>
      </c>
      <c r="AK80" s="5">
        <v>2.9</v>
      </c>
      <c r="AL80" s="5">
        <v>32.1</v>
      </c>
      <c r="AM80" s="5">
        <v>1.7</v>
      </c>
      <c r="AN80" s="5">
        <v>3.6</v>
      </c>
      <c r="AO80" s="5">
        <v>1.2</v>
      </c>
      <c r="AP80" s="5">
        <v>0.3</v>
      </c>
      <c r="AQ80" s="5">
        <v>2.8</v>
      </c>
      <c r="AR80" s="5">
        <v>10</v>
      </c>
      <c r="AS80" s="5">
        <v>3.5</v>
      </c>
      <c r="AT80" s="5">
        <v>2.2999999999999998</v>
      </c>
      <c r="AU80" s="5">
        <v>7.9</v>
      </c>
      <c r="AV80" s="5">
        <v>1</v>
      </c>
      <c r="AW80" s="5">
        <v>1.1000000000000001</v>
      </c>
      <c r="AX80" s="5">
        <v>0.1</v>
      </c>
      <c r="AY80" s="26"/>
      <c r="AZ80" s="26"/>
    </row>
    <row r="81" spans="2:54" x14ac:dyDescent="0.25">
      <c r="B81" s="13" t="s">
        <v>339</v>
      </c>
      <c r="C81" s="5">
        <v>1.2</v>
      </c>
      <c r="E81" s="5" t="s">
        <v>338</v>
      </c>
      <c r="F81" s="5">
        <v>1</v>
      </c>
      <c r="H81" s="33" t="s">
        <v>339</v>
      </c>
      <c r="I81" s="5">
        <v>3.6</v>
      </c>
      <c r="K81" s="13" t="s">
        <v>338</v>
      </c>
      <c r="L81" s="5">
        <v>1.9</v>
      </c>
      <c r="N81" s="13" t="s">
        <v>339</v>
      </c>
      <c r="O81" s="5">
        <v>1.7</v>
      </c>
      <c r="Q81" s="13" t="s">
        <v>338</v>
      </c>
      <c r="R81" s="5">
        <v>1.6</v>
      </c>
      <c r="T81" s="33" t="s">
        <v>339</v>
      </c>
      <c r="U81" s="5">
        <v>3.8</v>
      </c>
    </row>
    <row r="82" spans="2:54" x14ac:dyDescent="0.25">
      <c r="B82" s="13" t="s">
        <v>344</v>
      </c>
      <c r="C82" s="5">
        <v>7.6</v>
      </c>
      <c r="E82" s="5" t="s">
        <v>339</v>
      </c>
      <c r="F82" s="5">
        <v>7.2</v>
      </c>
      <c r="H82" s="33" t="s">
        <v>382</v>
      </c>
      <c r="I82" s="5">
        <v>0.1</v>
      </c>
      <c r="K82" s="13" t="s">
        <v>339</v>
      </c>
      <c r="L82" s="5">
        <v>4.0999999999999996</v>
      </c>
      <c r="N82" s="13" t="s">
        <v>341</v>
      </c>
      <c r="O82" s="5">
        <v>0.2</v>
      </c>
      <c r="Q82" s="13" t="s">
        <v>339</v>
      </c>
      <c r="R82" s="5">
        <v>4.8</v>
      </c>
      <c r="T82" s="33" t="s">
        <v>382</v>
      </c>
      <c r="U82" s="5">
        <v>0.5</v>
      </c>
      <c r="W82" s="117" t="s">
        <v>402</v>
      </c>
      <c r="X82" s="65" t="s">
        <v>0</v>
      </c>
      <c r="Y82" s="13" t="s">
        <v>326</v>
      </c>
      <c r="Z82" s="13" t="s">
        <v>327</v>
      </c>
      <c r="AA82" s="13" t="s">
        <v>52</v>
      </c>
      <c r="AB82" s="13" t="s">
        <v>53</v>
      </c>
      <c r="AC82" s="13" t="s">
        <v>328</v>
      </c>
      <c r="AD82" s="13" t="s">
        <v>55</v>
      </c>
      <c r="AE82" s="13" t="s">
        <v>329</v>
      </c>
      <c r="AF82" s="13" t="s">
        <v>330</v>
      </c>
      <c r="AG82" s="13" t="s">
        <v>331</v>
      </c>
      <c r="AH82" s="13" t="s">
        <v>332</v>
      </c>
      <c r="AI82" s="13" t="s">
        <v>334</v>
      </c>
      <c r="AJ82" s="13" t="s">
        <v>337</v>
      </c>
      <c r="AK82" s="13" t="s">
        <v>336</v>
      </c>
      <c r="AL82" s="13" t="s">
        <v>338</v>
      </c>
      <c r="AM82" s="13" t="s">
        <v>339</v>
      </c>
      <c r="AN82" s="13" t="s">
        <v>341</v>
      </c>
      <c r="AO82" s="13" t="s">
        <v>344</v>
      </c>
      <c r="AP82" s="13" t="s">
        <v>340</v>
      </c>
      <c r="AQ82" s="13" t="s">
        <v>345</v>
      </c>
      <c r="AR82" s="13" t="s">
        <v>352</v>
      </c>
      <c r="AS82" s="13" t="s">
        <v>346</v>
      </c>
      <c r="AT82" s="13" t="s">
        <v>355</v>
      </c>
      <c r="AU82" s="13" t="s">
        <v>349</v>
      </c>
      <c r="AV82" s="13" t="s">
        <v>351</v>
      </c>
      <c r="AW82" s="13" t="s">
        <v>354</v>
      </c>
      <c r="AX82" s="13" t="s">
        <v>350</v>
      </c>
    </row>
    <row r="83" spans="2:54" x14ac:dyDescent="0.25">
      <c r="B83" s="13" t="s">
        <v>340</v>
      </c>
      <c r="C83" s="5">
        <v>0.4</v>
      </c>
      <c r="E83" s="5" t="s">
        <v>340</v>
      </c>
      <c r="F83" s="5">
        <v>2.1</v>
      </c>
      <c r="H83" s="33" t="s">
        <v>341</v>
      </c>
      <c r="I83" s="5">
        <v>0.5</v>
      </c>
      <c r="K83" s="13" t="s">
        <v>341</v>
      </c>
      <c r="L83" s="5">
        <v>0.3</v>
      </c>
      <c r="N83" s="13" t="s">
        <v>344</v>
      </c>
      <c r="O83" s="5">
        <v>2</v>
      </c>
      <c r="Q83" s="13" t="s">
        <v>382</v>
      </c>
      <c r="R83" s="5">
        <v>0.1</v>
      </c>
      <c r="T83" s="33" t="s">
        <v>342</v>
      </c>
      <c r="U83" s="5">
        <v>0.5</v>
      </c>
      <c r="W83" s="119"/>
      <c r="X83" s="66" t="s">
        <v>325</v>
      </c>
      <c r="Y83" s="5">
        <v>8.8000000000000007</v>
      </c>
      <c r="Z83" s="5">
        <v>49.9</v>
      </c>
      <c r="AA83" s="5">
        <v>2068.5</v>
      </c>
      <c r="AB83" s="5">
        <v>976.7</v>
      </c>
      <c r="AC83" s="5">
        <v>112.6</v>
      </c>
      <c r="AD83" s="5">
        <v>1768.2</v>
      </c>
      <c r="AE83" s="5">
        <v>28.5</v>
      </c>
      <c r="AF83" s="5">
        <v>34.9</v>
      </c>
      <c r="AG83" s="5">
        <v>1.4</v>
      </c>
      <c r="AH83" s="5">
        <v>0.3</v>
      </c>
      <c r="AI83" s="5">
        <v>2.6</v>
      </c>
      <c r="AJ83" s="5">
        <v>1.1000000000000001</v>
      </c>
      <c r="AK83" s="5">
        <v>7.8</v>
      </c>
      <c r="AL83" s="5">
        <v>1.5</v>
      </c>
      <c r="AM83" s="5">
        <v>2.2000000000000002</v>
      </c>
      <c r="AN83" s="5">
        <v>0.9</v>
      </c>
      <c r="AO83" s="5">
        <v>15.1</v>
      </c>
      <c r="AP83" s="5">
        <v>3</v>
      </c>
      <c r="AQ83" s="5">
        <v>11</v>
      </c>
      <c r="AR83" s="5">
        <v>0.3</v>
      </c>
      <c r="AS83" s="5">
        <v>0.1</v>
      </c>
      <c r="AT83" s="5">
        <v>0.7</v>
      </c>
      <c r="AU83" s="5">
        <v>9.5</v>
      </c>
      <c r="AV83" s="5">
        <v>0.1</v>
      </c>
      <c r="AW83" s="5">
        <v>0.5</v>
      </c>
      <c r="AX83" s="5">
        <v>0.6</v>
      </c>
      <c r="AY83" s="26"/>
      <c r="AZ83" s="26"/>
    </row>
    <row r="84" spans="2:54" x14ac:dyDescent="0.25">
      <c r="B84" s="13" t="s">
        <v>343</v>
      </c>
      <c r="C84" s="5">
        <v>1.2</v>
      </c>
      <c r="E84" s="5" t="s">
        <v>343</v>
      </c>
      <c r="F84" s="5">
        <v>9.8000000000000007</v>
      </c>
      <c r="H84" s="33" t="s">
        <v>344</v>
      </c>
      <c r="I84" s="5">
        <v>0.2</v>
      </c>
      <c r="K84" s="13" t="s">
        <v>344</v>
      </c>
      <c r="L84" s="5">
        <v>2.7</v>
      </c>
      <c r="N84" s="13" t="s">
        <v>340</v>
      </c>
      <c r="O84" s="5">
        <v>2.6</v>
      </c>
      <c r="Q84" s="13" t="s">
        <v>365</v>
      </c>
      <c r="R84" s="5">
        <v>0.1</v>
      </c>
      <c r="T84" s="33" t="s">
        <v>340</v>
      </c>
      <c r="U84" s="5">
        <v>0.8</v>
      </c>
    </row>
    <row r="85" spans="2:54" x14ac:dyDescent="0.25">
      <c r="B85" s="13" t="s">
        <v>345</v>
      </c>
      <c r="C85" s="5">
        <v>0.1</v>
      </c>
      <c r="E85" s="5" t="s">
        <v>345</v>
      </c>
      <c r="F85" s="5">
        <v>0.8</v>
      </c>
      <c r="H85" s="33" t="s">
        <v>340</v>
      </c>
      <c r="I85" s="5">
        <v>0.8</v>
      </c>
      <c r="K85" s="13" t="s">
        <v>340</v>
      </c>
      <c r="L85" s="5">
        <v>1.3</v>
      </c>
      <c r="N85" s="13" t="s">
        <v>343</v>
      </c>
      <c r="O85" s="5">
        <v>6.7</v>
      </c>
      <c r="Q85" s="13" t="s">
        <v>341</v>
      </c>
      <c r="R85" s="5">
        <v>0.2</v>
      </c>
      <c r="T85" s="33" t="s">
        <v>347</v>
      </c>
      <c r="U85" s="5">
        <v>3.6</v>
      </c>
      <c r="W85" s="117" t="s">
        <v>403</v>
      </c>
      <c r="X85" s="65" t="s">
        <v>0</v>
      </c>
      <c r="Y85" s="13" t="s">
        <v>326</v>
      </c>
      <c r="Z85" s="13" t="s">
        <v>327</v>
      </c>
      <c r="AA85" s="13" t="s">
        <v>52</v>
      </c>
      <c r="AB85" s="13" t="s">
        <v>53</v>
      </c>
      <c r="AC85" s="13" t="s">
        <v>328</v>
      </c>
      <c r="AD85" s="13" t="s">
        <v>55</v>
      </c>
      <c r="AE85" s="13" t="s">
        <v>329</v>
      </c>
      <c r="AF85" s="13" t="s">
        <v>330</v>
      </c>
      <c r="AG85" s="13" t="s">
        <v>331</v>
      </c>
      <c r="AH85" s="13" t="s">
        <v>332</v>
      </c>
      <c r="AI85" s="13" t="s">
        <v>335</v>
      </c>
      <c r="AJ85" s="13" t="s">
        <v>334</v>
      </c>
      <c r="AK85" s="13" t="s">
        <v>337</v>
      </c>
      <c r="AL85" s="13" t="s">
        <v>336</v>
      </c>
      <c r="AM85" s="13" t="s">
        <v>338</v>
      </c>
      <c r="AN85" s="13" t="s">
        <v>339</v>
      </c>
      <c r="AO85" s="13" t="s">
        <v>382</v>
      </c>
      <c r="AP85" s="13" t="s">
        <v>341</v>
      </c>
      <c r="AQ85" s="13" t="s">
        <v>344</v>
      </c>
      <c r="AR85" s="13" t="s">
        <v>340</v>
      </c>
      <c r="AS85" s="13" t="s">
        <v>343</v>
      </c>
      <c r="AT85" s="13" t="s">
        <v>345</v>
      </c>
      <c r="AU85" s="13" t="s">
        <v>346</v>
      </c>
      <c r="AV85" s="13" t="s">
        <v>349</v>
      </c>
      <c r="AW85" s="13" t="s">
        <v>351</v>
      </c>
      <c r="AX85" s="13" t="s">
        <v>354</v>
      </c>
      <c r="AY85" s="13" t="s">
        <v>350</v>
      </c>
    </row>
    <row r="86" spans="2:54" x14ac:dyDescent="0.25">
      <c r="B86" s="13" t="s">
        <v>346</v>
      </c>
      <c r="C86" s="5">
        <v>2.1</v>
      </c>
      <c r="E86" s="5" t="s">
        <v>352</v>
      </c>
      <c r="F86" s="5">
        <v>0.4</v>
      </c>
      <c r="H86" s="33" t="s">
        <v>343</v>
      </c>
      <c r="I86" s="5">
        <v>5.3</v>
      </c>
      <c r="K86" s="13" t="s">
        <v>343</v>
      </c>
      <c r="L86" s="5">
        <v>11.2</v>
      </c>
      <c r="N86" s="13" t="s">
        <v>345</v>
      </c>
      <c r="O86" s="5">
        <v>2.2000000000000002</v>
      </c>
      <c r="Q86" s="13" t="s">
        <v>340</v>
      </c>
      <c r="R86" s="5">
        <v>2.5</v>
      </c>
      <c r="T86" s="33" t="s">
        <v>345</v>
      </c>
      <c r="U86" s="5">
        <v>3.7</v>
      </c>
      <c r="W86" s="119"/>
      <c r="X86" s="66" t="s">
        <v>325</v>
      </c>
      <c r="Y86" s="5">
        <v>8.1999999999999993</v>
      </c>
      <c r="Z86" s="5">
        <v>36.700000000000003</v>
      </c>
      <c r="AA86" s="5">
        <v>1726.5</v>
      </c>
      <c r="AB86" s="5">
        <v>910</v>
      </c>
      <c r="AC86" s="5">
        <v>104.9</v>
      </c>
      <c r="AD86" s="5">
        <v>1781.6</v>
      </c>
      <c r="AE86" s="5">
        <v>25.7</v>
      </c>
      <c r="AF86" s="5">
        <v>37.200000000000003</v>
      </c>
      <c r="AG86" s="5">
        <v>0.9</v>
      </c>
      <c r="AH86" s="5">
        <v>0.4</v>
      </c>
      <c r="AI86" s="5">
        <v>0.8</v>
      </c>
      <c r="AJ86" s="5">
        <v>4.0999999999999996</v>
      </c>
      <c r="AK86" s="5">
        <v>2.5</v>
      </c>
      <c r="AL86" s="5">
        <v>26.4</v>
      </c>
      <c r="AM86" s="5">
        <v>1.2</v>
      </c>
      <c r="AN86" s="5">
        <v>2.8</v>
      </c>
      <c r="AO86" s="5">
        <v>0</v>
      </c>
      <c r="AP86" s="5">
        <v>1.2</v>
      </c>
      <c r="AQ86" s="5">
        <v>10.1</v>
      </c>
      <c r="AR86" s="5">
        <v>1.5</v>
      </c>
      <c r="AS86" s="5">
        <v>4.5999999999999996</v>
      </c>
      <c r="AT86" s="5">
        <v>0.8</v>
      </c>
      <c r="AU86" s="5">
        <v>1.1000000000000001</v>
      </c>
      <c r="AV86" s="5">
        <v>8.3000000000000007</v>
      </c>
      <c r="AW86" s="5">
        <v>1</v>
      </c>
      <c r="AX86" s="5">
        <v>0.8</v>
      </c>
      <c r="AY86" s="5">
        <v>0.4</v>
      </c>
      <c r="AZ86" s="26"/>
    </row>
    <row r="87" spans="2:54" x14ac:dyDescent="0.25">
      <c r="B87" s="13" t="s">
        <v>355</v>
      </c>
      <c r="C87" s="5">
        <v>1</v>
      </c>
      <c r="E87" s="5" t="s">
        <v>346</v>
      </c>
      <c r="F87" s="5">
        <v>2</v>
      </c>
      <c r="H87" s="33" t="s">
        <v>345</v>
      </c>
      <c r="I87" s="5">
        <v>0.9</v>
      </c>
      <c r="K87" s="13" t="s">
        <v>345</v>
      </c>
      <c r="L87" s="5">
        <v>3</v>
      </c>
      <c r="N87" s="13" t="s">
        <v>352</v>
      </c>
      <c r="O87" s="5">
        <v>5.2</v>
      </c>
      <c r="Q87" s="13" t="s">
        <v>343</v>
      </c>
      <c r="R87" s="5">
        <v>6</v>
      </c>
      <c r="T87" s="33" t="s">
        <v>352</v>
      </c>
      <c r="U87" s="5">
        <v>0.7</v>
      </c>
    </row>
    <row r="88" spans="2:54" x14ac:dyDescent="0.25">
      <c r="B88" s="13" t="s">
        <v>349</v>
      </c>
      <c r="C88" s="5">
        <v>8.6999999999999993</v>
      </c>
      <c r="E88" s="5" t="s">
        <v>353</v>
      </c>
      <c r="F88" s="5">
        <v>0.8</v>
      </c>
      <c r="H88" s="33" t="s">
        <v>352</v>
      </c>
      <c r="I88" s="5">
        <v>12.7</v>
      </c>
      <c r="K88" s="13" t="s">
        <v>352</v>
      </c>
      <c r="L88" s="5">
        <v>4.0999999999999996</v>
      </c>
      <c r="N88" s="13" t="s">
        <v>346</v>
      </c>
      <c r="O88" s="5">
        <v>9.3000000000000007</v>
      </c>
      <c r="Q88" s="13" t="s">
        <v>345</v>
      </c>
      <c r="R88" s="5">
        <v>3.5</v>
      </c>
      <c r="T88" s="33" t="s">
        <v>346</v>
      </c>
      <c r="U88" s="5">
        <v>3.7</v>
      </c>
      <c r="W88" s="117" t="s">
        <v>404</v>
      </c>
      <c r="X88" s="65" t="s">
        <v>0</v>
      </c>
      <c r="Y88" s="13" t="s">
        <v>326</v>
      </c>
      <c r="Z88" s="13" t="s">
        <v>327</v>
      </c>
      <c r="AA88" s="13" t="s">
        <v>52</v>
      </c>
      <c r="AB88" s="13" t="s">
        <v>53</v>
      </c>
      <c r="AC88" s="13" t="s">
        <v>328</v>
      </c>
      <c r="AD88" s="13" t="s">
        <v>55</v>
      </c>
      <c r="AE88" s="13" t="s">
        <v>329</v>
      </c>
      <c r="AF88" s="13" t="s">
        <v>330</v>
      </c>
      <c r="AG88" s="13" t="s">
        <v>331</v>
      </c>
      <c r="AH88" s="13" t="s">
        <v>332</v>
      </c>
      <c r="AI88" s="13" t="s">
        <v>335</v>
      </c>
      <c r="AJ88" s="13" t="s">
        <v>334</v>
      </c>
      <c r="AK88" s="13" t="s">
        <v>336</v>
      </c>
      <c r="AL88" s="13" t="s">
        <v>338</v>
      </c>
      <c r="AM88" s="13" t="s">
        <v>339</v>
      </c>
      <c r="AN88" s="13" t="s">
        <v>340</v>
      </c>
      <c r="AO88" s="13" t="s">
        <v>345</v>
      </c>
      <c r="AP88" s="13" t="s">
        <v>352</v>
      </c>
      <c r="AQ88" s="13" t="s">
        <v>346</v>
      </c>
      <c r="AR88" s="13" t="s">
        <v>355</v>
      </c>
      <c r="AS88" s="13" t="s">
        <v>349</v>
      </c>
      <c r="AT88" s="13" t="s">
        <v>351</v>
      </c>
      <c r="AU88" s="13" t="s">
        <v>354</v>
      </c>
      <c r="AV88" s="13" t="s">
        <v>350</v>
      </c>
    </row>
    <row r="89" spans="2:54" x14ac:dyDescent="0.25">
      <c r="B89" s="13" t="s">
        <v>351</v>
      </c>
      <c r="C89" s="5">
        <v>0.8</v>
      </c>
      <c r="E89" s="5" t="s">
        <v>349</v>
      </c>
      <c r="F89" s="5">
        <v>8</v>
      </c>
      <c r="H89" s="33" t="s">
        <v>346</v>
      </c>
      <c r="I89" s="5">
        <v>5.9</v>
      </c>
      <c r="K89" s="13" t="s">
        <v>346</v>
      </c>
      <c r="L89" s="5">
        <v>3.9</v>
      </c>
      <c r="N89" s="13" t="s">
        <v>349</v>
      </c>
      <c r="O89" s="5">
        <v>5.4</v>
      </c>
      <c r="Q89" s="13" t="s">
        <v>352</v>
      </c>
      <c r="R89" s="5">
        <v>1.3</v>
      </c>
      <c r="T89" s="33" t="s">
        <v>353</v>
      </c>
      <c r="U89" s="5">
        <v>0.6</v>
      </c>
      <c r="W89" s="119"/>
      <c r="X89" s="66" t="s">
        <v>325</v>
      </c>
      <c r="Y89" s="5">
        <v>14.7</v>
      </c>
      <c r="Z89" s="5">
        <v>21.2</v>
      </c>
      <c r="AA89" s="5">
        <v>1042.8</v>
      </c>
      <c r="AB89" s="5">
        <v>999.4</v>
      </c>
      <c r="AC89" s="5">
        <v>116.7</v>
      </c>
      <c r="AD89" s="5">
        <v>1752.5</v>
      </c>
      <c r="AE89" s="5">
        <v>66</v>
      </c>
      <c r="AF89" s="5">
        <v>34.799999999999997</v>
      </c>
      <c r="AG89" s="5">
        <v>0.7</v>
      </c>
      <c r="AH89" s="5">
        <v>0.1</v>
      </c>
      <c r="AI89" s="5">
        <v>1.8</v>
      </c>
      <c r="AJ89" s="5">
        <v>2.2999999999999998</v>
      </c>
      <c r="AK89" s="5">
        <v>2.2000000000000002</v>
      </c>
      <c r="AL89" s="5">
        <v>1.3</v>
      </c>
      <c r="AM89" s="5">
        <v>2.6</v>
      </c>
      <c r="AN89" s="5">
        <v>0.1</v>
      </c>
      <c r="AO89" s="5">
        <v>4.0999999999999996</v>
      </c>
      <c r="AP89" s="5">
        <v>14.8</v>
      </c>
      <c r="AQ89" s="5">
        <v>5.9</v>
      </c>
      <c r="AR89" s="5">
        <v>0.1</v>
      </c>
      <c r="AS89" s="5">
        <v>6.8</v>
      </c>
      <c r="AT89" s="5">
        <v>0.6</v>
      </c>
      <c r="AU89" s="5">
        <v>0.4</v>
      </c>
      <c r="AV89" s="5">
        <v>0.9</v>
      </c>
      <c r="AW89" s="26"/>
      <c r="AX89" s="26"/>
      <c r="AY89" s="26"/>
      <c r="AZ89" s="26"/>
      <c r="BA89" s="26"/>
      <c r="BB89" s="26"/>
    </row>
    <row r="90" spans="2:54" x14ac:dyDescent="0.25">
      <c r="B90" s="13" t="s">
        <v>350</v>
      </c>
      <c r="C90" s="5">
        <v>0.5</v>
      </c>
      <c r="E90" s="5" t="s">
        <v>350</v>
      </c>
      <c r="F90" s="5">
        <v>0.2</v>
      </c>
      <c r="H90" s="33" t="s">
        <v>349</v>
      </c>
      <c r="I90" s="5">
        <v>8.5</v>
      </c>
      <c r="K90" s="13" t="s">
        <v>353</v>
      </c>
      <c r="L90" s="5">
        <v>0.1</v>
      </c>
      <c r="N90" s="13" t="s">
        <v>351</v>
      </c>
      <c r="O90" s="5">
        <v>1</v>
      </c>
      <c r="Q90" s="13" t="s">
        <v>349</v>
      </c>
      <c r="R90" s="5">
        <v>6.1</v>
      </c>
      <c r="T90" s="33" t="s">
        <v>349</v>
      </c>
      <c r="U90" s="5">
        <v>6.6</v>
      </c>
    </row>
    <row r="91" spans="2:54" x14ac:dyDescent="0.25">
      <c r="E91" s="5" t="s">
        <v>356</v>
      </c>
      <c r="F91" s="5">
        <v>0.9</v>
      </c>
      <c r="H91" s="33" t="s">
        <v>350</v>
      </c>
      <c r="I91" s="5">
        <v>0.1</v>
      </c>
      <c r="K91" s="13" t="s">
        <v>349</v>
      </c>
      <c r="L91" s="5">
        <v>8.6</v>
      </c>
      <c r="N91" s="13" t="s">
        <v>354</v>
      </c>
      <c r="O91" s="5">
        <v>1.1000000000000001</v>
      </c>
      <c r="Q91" s="13" t="s">
        <v>351</v>
      </c>
      <c r="R91" s="5">
        <v>0.6</v>
      </c>
      <c r="T91" s="33" t="s">
        <v>351</v>
      </c>
      <c r="U91" s="5">
        <v>0.5</v>
      </c>
      <c r="W91" s="117" t="s">
        <v>405</v>
      </c>
      <c r="X91" s="65" t="s">
        <v>0</v>
      </c>
      <c r="Y91" s="13" t="s">
        <v>326</v>
      </c>
      <c r="Z91" s="13" t="s">
        <v>327</v>
      </c>
      <c r="AA91" s="13" t="s">
        <v>52</v>
      </c>
      <c r="AB91" s="13" t="s">
        <v>53</v>
      </c>
      <c r="AC91" s="13" t="s">
        <v>328</v>
      </c>
      <c r="AD91" s="13" t="s">
        <v>55</v>
      </c>
      <c r="AE91" s="13" t="s">
        <v>329</v>
      </c>
      <c r="AF91" s="13" t="s">
        <v>330</v>
      </c>
      <c r="AG91" s="13" t="s">
        <v>331</v>
      </c>
      <c r="AH91" s="13" t="s">
        <v>332</v>
      </c>
      <c r="AI91" s="13" t="s">
        <v>335</v>
      </c>
      <c r="AJ91" s="13" t="s">
        <v>333</v>
      </c>
      <c r="AK91" s="13" t="s">
        <v>334</v>
      </c>
      <c r="AL91" s="13" t="s">
        <v>337</v>
      </c>
      <c r="AM91" s="13" t="s">
        <v>336</v>
      </c>
      <c r="AN91" s="13" t="s">
        <v>338</v>
      </c>
      <c r="AO91" s="13" t="s">
        <v>339</v>
      </c>
      <c r="AP91" s="13" t="s">
        <v>341</v>
      </c>
      <c r="AQ91" s="13" t="s">
        <v>344</v>
      </c>
      <c r="AR91" s="13" t="s">
        <v>340</v>
      </c>
      <c r="AS91" s="13" t="s">
        <v>343</v>
      </c>
      <c r="AT91" s="13" t="s">
        <v>345</v>
      </c>
      <c r="AU91" s="13" t="s">
        <v>346</v>
      </c>
      <c r="AV91" s="13" t="s">
        <v>355</v>
      </c>
      <c r="AW91" s="13" t="s">
        <v>353</v>
      </c>
      <c r="AX91" s="13" t="s">
        <v>349</v>
      </c>
      <c r="AY91" s="13" t="s">
        <v>351</v>
      </c>
      <c r="AZ91" s="13" t="s">
        <v>354</v>
      </c>
      <c r="BA91" s="13" t="s">
        <v>350</v>
      </c>
    </row>
    <row r="92" spans="2:54" x14ac:dyDescent="0.25">
      <c r="K92" s="13" t="s">
        <v>351</v>
      </c>
      <c r="L92" s="5">
        <v>0.4</v>
      </c>
      <c r="N92" s="13" t="s">
        <v>350</v>
      </c>
      <c r="O92" s="5">
        <v>0.1</v>
      </c>
      <c r="Q92" s="13" t="s">
        <v>354</v>
      </c>
      <c r="R92" s="5">
        <v>0.8</v>
      </c>
      <c r="T92" s="33" t="s">
        <v>354</v>
      </c>
      <c r="U92" s="5">
        <v>1.5</v>
      </c>
      <c r="W92" s="119"/>
      <c r="X92" s="66" t="s">
        <v>325</v>
      </c>
      <c r="Y92" s="5">
        <v>6.8</v>
      </c>
      <c r="Z92" s="5">
        <v>33.700000000000003</v>
      </c>
      <c r="AA92" s="5">
        <v>1606.4</v>
      </c>
      <c r="AB92" s="5">
        <v>896.1</v>
      </c>
      <c r="AC92" s="5">
        <v>107</v>
      </c>
      <c r="AD92" s="5">
        <v>1694.2</v>
      </c>
      <c r="AE92" s="5">
        <v>24</v>
      </c>
      <c r="AF92" s="5">
        <v>34.9</v>
      </c>
      <c r="AG92" s="5">
        <v>1.3</v>
      </c>
      <c r="AH92" s="5">
        <v>0.4</v>
      </c>
      <c r="AI92" s="5">
        <v>3.9</v>
      </c>
      <c r="AJ92" s="5">
        <v>0.1</v>
      </c>
      <c r="AK92" s="5">
        <v>4</v>
      </c>
      <c r="AL92" s="5">
        <v>0.5</v>
      </c>
      <c r="AM92" s="5">
        <v>20.5</v>
      </c>
      <c r="AN92" s="5">
        <v>1.3</v>
      </c>
      <c r="AO92" s="5">
        <v>2</v>
      </c>
      <c r="AP92" s="5">
        <v>1.9</v>
      </c>
      <c r="AQ92" s="5">
        <v>4</v>
      </c>
      <c r="AR92" s="5">
        <v>2.5</v>
      </c>
      <c r="AS92" s="5">
        <v>2.6</v>
      </c>
      <c r="AT92" s="5">
        <v>1.5</v>
      </c>
      <c r="AU92" s="5">
        <v>0.7</v>
      </c>
      <c r="AV92" s="5">
        <v>3.2</v>
      </c>
      <c r="AW92" s="5">
        <v>0.4</v>
      </c>
      <c r="AX92" s="5">
        <v>8.6</v>
      </c>
      <c r="AY92" s="5">
        <v>2.1</v>
      </c>
      <c r="AZ92" s="5">
        <v>1.3</v>
      </c>
      <c r="BA92" s="5">
        <v>0.8</v>
      </c>
      <c r="BB92" s="26"/>
    </row>
    <row r="93" spans="2:54" x14ac:dyDescent="0.25">
      <c r="K93" s="13" t="s">
        <v>354</v>
      </c>
      <c r="L93" s="5">
        <v>0.7</v>
      </c>
      <c r="Q93" s="13" t="s">
        <v>350</v>
      </c>
      <c r="R93" s="5">
        <v>0.9</v>
      </c>
      <c r="T93" s="33" t="s">
        <v>350</v>
      </c>
      <c r="U93" s="5">
        <v>0.5</v>
      </c>
    </row>
    <row r="94" spans="2:54" x14ac:dyDescent="0.25">
      <c r="K94" s="13" t="s">
        <v>350</v>
      </c>
      <c r="L94" s="5">
        <v>0.7</v>
      </c>
      <c r="W94" s="117" t="s">
        <v>406</v>
      </c>
      <c r="X94" s="70" t="s">
        <v>0</v>
      </c>
      <c r="Y94" s="33" t="s">
        <v>326</v>
      </c>
      <c r="Z94" s="33" t="s">
        <v>327</v>
      </c>
      <c r="AA94" s="33" t="s">
        <v>52</v>
      </c>
      <c r="AB94" s="33" t="s">
        <v>53</v>
      </c>
      <c r="AC94" s="33" t="s">
        <v>328</v>
      </c>
      <c r="AD94" s="33" t="s">
        <v>55</v>
      </c>
      <c r="AE94" s="33" t="s">
        <v>329</v>
      </c>
      <c r="AF94" s="33" t="s">
        <v>330</v>
      </c>
      <c r="AG94" s="33" t="s">
        <v>331</v>
      </c>
      <c r="AH94" s="33" t="s">
        <v>334</v>
      </c>
      <c r="AI94" s="33" t="s">
        <v>337</v>
      </c>
      <c r="AJ94" s="33" t="s">
        <v>336</v>
      </c>
      <c r="AK94" s="33" t="s">
        <v>338</v>
      </c>
      <c r="AL94" s="33" t="s">
        <v>339</v>
      </c>
      <c r="AM94" s="33" t="s">
        <v>382</v>
      </c>
      <c r="AN94" s="33" t="s">
        <v>341</v>
      </c>
      <c r="AO94" s="33" t="s">
        <v>344</v>
      </c>
      <c r="AP94" s="33" t="s">
        <v>340</v>
      </c>
      <c r="AQ94" s="33" t="s">
        <v>343</v>
      </c>
      <c r="AR94" s="33" t="s">
        <v>345</v>
      </c>
      <c r="AS94" s="33" t="s">
        <v>352</v>
      </c>
      <c r="AT94" s="33" t="s">
        <v>346</v>
      </c>
      <c r="AU94" s="33" t="s">
        <v>355</v>
      </c>
      <c r="AV94" s="33" t="s">
        <v>348</v>
      </c>
      <c r="AW94" s="33" t="s">
        <v>349</v>
      </c>
      <c r="AX94" s="33" t="s">
        <v>351</v>
      </c>
      <c r="AY94" s="33" t="s">
        <v>354</v>
      </c>
      <c r="AZ94" s="33" t="s">
        <v>350</v>
      </c>
      <c r="BA94" s="69"/>
      <c r="BB94" s="69"/>
    </row>
    <row r="95" spans="2:54" x14ac:dyDescent="0.25">
      <c r="K95" s="74"/>
      <c r="L95" s="23"/>
      <c r="W95" s="119"/>
      <c r="X95" s="66" t="s">
        <v>325</v>
      </c>
      <c r="Y95" s="5">
        <v>9.9</v>
      </c>
      <c r="Z95" s="5">
        <v>43.7</v>
      </c>
      <c r="AA95" s="5">
        <v>1786.1</v>
      </c>
      <c r="AB95" s="5">
        <v>868.5</v>
      </c>
      <c r="AC95" s="5">
        <v>97.3</v>
      </c>
      <c r="AD95" s="5">
        <v>1527.3</v>
      </c>
      <c r="AE95" s="5">
        <v>46.5</v>
      </c>
      <c r="AF95" s="5">
        <v>36.6</v>
      </c>
      <c r="AG95" s="5">
        <v>2.6</v>
      </c>
      <c r="AH95" s="5">
        <v>3.7</v>
      </c>
      <c r="AI95" s="5">
        <v>6</v>
      </c>
      <c r="AJ95" s="5">
        <v>20.5</v>
      </c>
      <c r="AK95" s="5">
        <v>4.9000000000000004</v>
      </c>
      <c r="AL95" s="5">
        <v>10.5</v>
      </c>
      <c r="AM95" s="5">
        <v>0.5</v>
      </c>
      <c r="AN95" s="5">
        <v>0.9</v>
      </c>
      <c r="AO95" s="5">
        <v>11</v>
      </c>
      <c r="AP95" s="5">
        <v>2.2999999999999998</v>
      </c>
      <c r="AQ95" s="5">
        <v>6</v>
      </c>
      <c r="AR95" s="5">
        <v>1.2</v>
      </c>
      <c r="AS95" s="5">
        <v>1.7</v>
      </c>
      <c r="AT95" s="5">
        <v>9.1999999999999993</v>
      </c>
      <c r="AU95" s="5">
        <v>4</v>
      </c>
      <c r="AV95" s="5">
        <v>0.8</v>
      </c>
      <c r="AW95" s="5">
        <v>8.3000000000000007</v>
      </c>
      <c r="AX95" s="5">
        <v>0.8</v>
      </c>
      <c r="AY95" s="5">
        <v>1.6</v>
      </c>
      <c r="AZ95" s="5">
        <v>0.5</v>
      </c>
      <c r="BA95" s="26"/>
      <c r="BB95" s="26"/>
    </row>
    <row r="96" spans="2:54" x14ac:dyDescent="0.25">
      <c r="B96" s="117" t="s">
        <v>397</v>
      </c>
      <c r="C96" s="119"/>
      <c r="E96" s="117" t="s">
        <v>398</v>
      </c>
      <c r="F96" s="119"/>
      <c r="H96" s="117" t="s">
        <v>399</v>
      </c>
      <c r="I96" s="119"/>
      <c r="K96" s="117" t="s">
        <v>400</v>
      </c>
      <c r="L96" s="119"/>
      <c r="N96" s="117" t="s">
        <v>401</v>
      </c>
      <c r="O96" s="119"/>
      <c r="Q96" s="117" t="s">
        <v>402</v>
      </c>
      <c r="R96" s="119"/>
      <c r="T96" s="117" t="s">
        <v>403</v>
      </c>
      <c r="U96" s="119"/>
    </row>
    <row r="97" spans="2:54" x14ac:dyDescent="0.25">
      <c r="B97" s="65" t="s">
        <v>0</v>
      </c>
      <c r="C97" s="66" t="s">
        <v>325</v>
      </c>
      <c r="E97" s="65" t="s">
        <v>0</v>
      </c>
      <c r="F97" s="66" t="s">
        <v>325</v>
      </c>
      <c r="H97" s="70" t="s">
        <v>0</v>
      </c>
      <c r="I97" s="66" t="s">
        <v>325</v>
      </c>
      <c r="K97" s="65" t="s">
        <v>0</v>
      </c>
      <c r="L97" s="66" t="s">
        <v>325</v>
      </c>
      <c r="N97" s="65" t="s">
        <v>0</v>
      </c>
      <c r="O97" s="66" t="s">
        <v>325</v>
      </c>
      <c r="Q97" s="65" t="s">
        <v>0</v>
      </c>
      <c r="R97" s="66" t="s">
        <v>325</v>
      </c>
      <c r="T97" s="65" t="s">
        <v>0</v>
      </c>
      <c r="U97" s="66" t="s">
        <v>325</v>
      </c>
      <c r="W97" s="117" t="s">
        <v>407</v>
      </c>
      <c r="X97" s="65" t="s">
        <v>0</v>
      </c>
      <c r="Y97" s="13" t="s">
        <v>326</v>
      </c>
      <c r="Z97" s="13" t="s">
        <v>327</v>
      </c>
      <c r="AA97" s="13" t="s">
        <v>52</v>
      </c>
      <c r="AB97" s="13" t="s">
        <v>53</v>
      </c>
      <c r="AC97" s="13" t="s">
        <v>328</v>
      </c>
      <c r="AD97" s="13" t="s">
        <v>55</v>
      </c>
      <c r="AE97" s="13" t="s">
        <v>329</v>
      </c>
      <c r="AF97" s="13" t="s">
        <v>330</v>
      </c>
      <c r="AG97" s="13" t="s">
        <v>331</v>
      </c>
      <c r="AH97" s="13" t="s">
        <v>332</v>
      </c>
      <c r="AI97" s="13" t="s">
        <v>335</v>
      </c>
      <c r="AJ97" s="13" t="s">
        <v>334</v>
      </c>
      <c r="AK97" s="13" t="s">
        <v>336</v>
      </c>
      <c r="AL97" s="13" t="s">
        <v>338</v>
      </c>
      <c r="AM97" s="13" t="s">
        <v>339</v>
      </c>
      <c r="AN97" s="13" t="s">
        <v>342</v>
      </c>
      <c r="AO97" s="13" t="s">
        <v>344</v>
      </c>
      <c r="AP97" s="13" t="s">
        <v>340</v>
      </c>
      <c r="AQ97" s="13" t="s">
        <v>347</v>
      </c>
      <c r="AR97" s="13" t="s">
        <v>343</v>
      </c>
      <c r="AS97" s="13" t="s">
        <v>346</v>
      </c>
      <c r="AT97" s="13" t="s">
        <v>353</v>
      </c>
      <c r="AU97" s="13" t="s">
        <v>349</v>
      </c>
      <c r="AV97" s="13" t="s">
        <v>351</v>
      </c>
      <c r="AW97" s="13" t="s">
        <v>354</v>
      </c>
      <c r="AX97" s="13" t="s">
        <v>350</v>
      </c>
    </row>
    <row r="98" spans="2:54" x14ac:dyDescent="0.25">
      <c r="B98" s="13" t="s">
        <v>326</v>
      </c>
      <c r="C98" s="5">
        <v>10.1</v>
      </c>
      <c r="E98" s="13" t="s">
        <v>326</v>
      </c>
      <c r="F98" s="5">
        <v>6.2</v>
      </c>
      <c r="H98" s="33" t="s">
        <v>326</v>
      </c>
      <c r="I98" s="5">
        <v>5</v>
      </c>
      <c r="K98" s="13" t="s">
        <v>326</v>
      </c>
      <c r="L98" s="5">
        <v>7.5</v>
      </c>
      <c r="N98" s="13" t="s">
        <v>326</v>
      </c>
      <c r="O98" s="5">
        <v>7.7</v>
      </c>
      <c r="Q98" s="13" t="s">
        <v>326</v>
      </c>
      <c r="R98" s="5">
        <v>8.8000000000000007</v>
      </c>
      <c r="T98" s="13" t="s">
        <v>326</v>
      </c>
      <c r="U98" s="5">
        <v>8.1999999999999993</v>
      </c>
      <c r="W98" s="119"/>
      <c r="X98" s="66" t="s">
        <v>325</v>
      </c>
      <c r="Y98" s="5">
        <v>8.1</v>
      </c>
      <c r="Z98" s="5">
        <v>33</v>
      </c>
      <c r="AA98" s="5">
        <v>1790.5</v>
      </c>
      <c r="AB98" s="5">
        <v>977.8</v>
      </c>
      <c r="AC98" s="5">
        <v>110.7</v>
      </c>
      <c r="AD98" s="5">
        <v>1569.2</v>
      </c>
      <c r="AE98" s="5">
        <v>14.5</v>
      </c>
      <c r="AF98" s="5">
        <v>30</v>
      </c>
      <c r="AG98" s="5">
        <v>1.6</v>
      </c>
      <c r="AH98" s="5">
        <v>0.5</v>
      </c>
      <c r="AI98" s="5">
        <v>3</v>
      </c>
      <c r="AJ98" s="5">
        <v>2.1</v>
      </c>
      <c r="AK98" s="5">
        <v>6</v>
      </c>
      <c r="AL98" s="5">
        <v>1.5</v>
      </c>
      <c r="AM98" s="5">
        <v>1.5</v>
      </c>
      <c r="AN98" s="5">
        <v>0.2</v>
      </c>
      <c r="AO98" s="5">
        <v>0.7</v>
      </c>
      <c r="AP98" s="5">
        <v>4.5</v>
      </c>
      <c r="AQ98" s="5">
        <v>0.4</v>
      </c>
      <c r="AR98" s="5">
        <v>0.5</v>
      </c>
      <c r="AS98" s="5">
        <v>2.4</v>
      </c>
      <c r="AT98" s="5">
        <v>0.6</v>
      </c>
      <c r="AU98" s="5">
        <v>6.9</v>
      </c>
      <c r="AV98" s="5">
        <v>0.6</v>
      </c>
      <c r="AW98" s="5">
        <v>0.4</v>
      </c>
      <c r="AX98" s="5">
        <v>0.1</v>
      </c>
      <c r="AY98" s="26"/>
      <c r="AZ98" s="26"/>
      <c r="BA98" s="26"/>
      <c r="BB98" s="26"/>
    </row>
    <row r="99" spans="2:54" x14ac:dyDescent="0.25">
      <c r="B99" s="13" t="s">
        <v>327</v>
      </c>
      <c r="C99" s="5">
        <v>43.8</v>
      </c>
      <c r="E99" s="13" t="s">
        <v>327</v>
      </c>
      <c r="F99" s="5">
        <v>2</v>
      </c>
      <c r="H99" s="33" t="s">
        <v>327</v>
      </c>
      <c r="I99" s="5">
        <v>17.899999999999999</v>
      </c>
      <c r="K99" s="13" t="s">
        <v>327</v>
      </c>
      <c r="L99" s="5">
        <v>34.299999999999997</v>
      </c>
      <c r="N99" s="13" t="s">
        <v>327</v>
      </c>
      <c r="O99" s="5">
        <v>33.700000000000003</v>
      </c>
      <c r="Q99" s="13" t="s">
        <v>327</v>
      </c>
      <c r="R99" s="5">
        <v>49.9</v>
      </c>
      <c r="T99" s="13" t="s">
        <v>327</v>
      </c>
      <c r="U99" s="5">
        <v>36.700000000000003</v>
      </c>
    </row>
    <row r="100" spans="2:54" x14ac:dyDescent="0.25">
      <c r="B100" s="13" t="s">
        <v>52</v>
      </c>
      <c r="C100" s="5">
        <v>1923.4</v>
      </c>
      <c r="E100" s="13" t="s">
        <v>52</v>
      </c>
      <c r="F100" s="5">
        <v>427.5</v>
      </c>
      <c r="H100" s="33" t="s">
        <v>52</v>
      </c>
      <c r="I100" s="5">
        <v>1419.3</v>
      </c>
      <c r="K100" s="13" t="s">
        <v>52</v>
      </c>
      <c r="L100" s="5">
        <v>1851.8</v>
      </c>
      <c r="N100" s="13" t="s">
        <v>52</v>
      </c>
      <c r="O100" s="5">
        <v>1894.2</v>
      </c>
      <c r="Q100" s="13" t="s">
        <v>52</v>
      </c>
      <c r="R100" s="5">
        <v>2068.5</v>
      </c>
      <c r="T100" s="13" t="s">
        <v>52</v>
      </c>
      <c r="U100" s="5">
        <v>1726.5</v>
      </c>
      <c r="W100" s="117" t="s">
        <v>408</v>
      </c>
      <c r="X100" s="65" t="s">
        <v>0</v>
      </c>
      <c r="Y100" s="13" t="s">
        <v>326</v>
      </c>
      <c r="Z100" s="13" t="s">
        <v>327</v>
      </c>
      <c r="AA100" s="13" t="s">
        <v>52</v>
      </c>
      <c r="AB100" s="13" t="s">
        <v>53</v>
      </c>
      <c r="AC100" s="13" t="s">
        <v>328</v>
      </c>
      <c r="AD100" s="13" t="s">
        <v>55</v>
      </c>
      <c r="AE100" s="13" t="s">
        <v>329</v>
      </c>
      <c r="AF100" s="13" t="s">
        <v>330</v>
      </c>
      <c r="AG100" s="13" t="s">
        <v>331</v>
      </c>
      <c r="AH100" s="13" t="s">
        <v>332</v>
      </c>
      <c r="AI100" s="13" t="s">
        <v>335</v>
      </c>
      <c r="AJ100" s="13" t="s">
        <v>334</v>
      </c>
      <c r="AK100" s="13" t="s">
        <v>336</v>
      </c>
      <c r="AL100" s="13" t="s">
        <v>338</v>
      </c>
      <c r="AM100" s="13" t="s">
        <v>339</v>
      </c>
      <c r="AN100" s="13" t="s">
        <v>340</v>
      </c>
      <c r="AO100" s="13" t="s">
        <v>345</v>
      </c>
      <c r="AP100" s="13" t="s">
        <v>352</v>
      </c>
      <c r="AQ100" s="13" t="s">
        <v>346</v>
      </c>
      <c r="AR100" s="13" t="s">
        <v>348</v>
      </c>
      <c r="AS100" s="13" t="s">
        <v>353</v>
      </c>
      <c r="AT100" s="13" t="s">
        <v>349</v>
      </c>
      <c r="AU100" s="13" t="s">
        <v>354</v>
      </c>
    </row>
    <row r="101" spans="2:54" x14ac:dyDescent="0.25">
      <c r="B101" s="13" t="s">
        <v>53</v>
      </c>
      <c r="C101" s="5">
        <v>900.5</v>
      </c>
      <c r="E101" s="13" t="s">
        <v>53</v>
      </c>
      <c r="F101" s="5">
        <v>736.7</v>
      </c>
      <c r="H101" s="33" t="s">
        <v>53</v>
      </c>
      <c r="I101" s="5">
        <v>816.6</v>
      </c>
      <c r="K101" s="13" t="s">
        <v>53</v>
      </c>
      <c r="L101" s="5">
        <v>915</v>
      </c>
      <c r="N101" s="13" t="s">
        <v>53</v>
      </c>
      <c r="O101" s="5">
        <v>889.3</v>
      </c>
      <c r="Q101" s="13" t="s">
        <v>53</v>
      </c>
      <c r="R101" s="5">
        <v>976.7</v>
      </c>
      <c r="T101" s="13" t="s">
        <v>53</v>
      </c>
      <c r="U101" s="5">
        <v>910</v>
      </c>
      <c r="W101" s="119"/>
      <c r="X101" s="66" t="s">
        <v>325</v>
      </c>
      <c r="Y101" s="5">
        <v>4.4000000000000004</v>
      </c>
      <c r="Z101" s="5">
        <v>27.6</v>
      </c>
      <c r="AA101" s="5">
        <v>1585.5</v>
      </c>
      <c r="AB101" s="5">
        <v>899.8</v>
      </c>
      <c r="AC101" s="5">
        <v>103.4</v>
      </c>
      <c r="AD101" s="5">
        <v>1698.9</v>
      </c>
      <c r="AE101" s="5">
        <v>17.600000000000001</v>
      </c>
      <c r="AF101" s="5">
        <v>36</v>
      </c>
      <c r="AG101" s="5">
        <v>1.3</v>
      </c>
      <c r="AH101" s="5">
        <v>0.4</v>
      </c>
      <c r="AI101" s="5">
        <v>1.9</v>
      </c>
      <c r="AJ101" s="5">
        <v>4.0999999999999996</v>
      </c>
      <c r="AK101" s="5">
        <v>6.4</v>
      </c>
      <c r="AL101" s="5">
        <v>1</v>
      </c>
      <c r="AM101" s="5">
        <v>3.4</v>
      </c>
      <c r="AN101" s="5">
        <v>2.2000000000000002</v>
      </c>
      <c r="AO101" s="5">
        <v>1.6</v>
      </c>
      <c r="AP101" s="5">
        <v>0.6</v>
      </c>
      <c r="AQ101" s="5">
        <v>2.2000000000000002</v>
      </c>
      <c r="AR101" s="5">
        <v>0.1</v>
      </c>
      <c r="AS101" s="5">
        <v>0.4</v>
      </c>
      <c r="AT101" s="5">
        <v>6.7</v>
      </c>
      <c r="AU101" s="5">
        <v>0.2</v>
      </c>
      <c r="AV101" s="26"/>
      <c r="AW101" s="26"/>
      <c r="AX101" s="26"/>
      <c r="AY101" s="26"/>
      <c r="AZ101" s="26"/>
      <c r="BA101" s="26"/>
      <c r="BB101" s="26"/>
    </row>
    <row r="102" spans="2:54" x14ac:dyDescent="0.25">
      <c r="B102" s="13" t="s">
        <v>328</v>
      </c>
      <c r="C102" s="5">
        <v>99.6</v>
      </c>
      <c r="E102" s="13" t="s">
        <v>328</v>
      </c>
      <c r="F102" s="5">
        <v>94.8</v>
      </c>
      <c r="H102" s="33" t="s">
        <v>328</v>
      </c>
      <c r="I102" s="5">
        <v>109.8</v>
      </c>
      <c r="K102" s="13" t="s">
        <v>328</v>
      </c>
      <c r="L102" s="5">
        <v>109.2</v>
      </c>
      <c r="N102" s="13" t="s">
        <v>328</v>
      </c>
      <c r="O102" s="5">
        <v>106</v>
      </c>
      <c r="Q102" s="13" t="s">
        <v>328</v>
      </c>
      <c r="R102" s="5">
        <v>112.6</v>
      </c>
      <c r="T102" s="13" t="s">
        <v>328</v>
      </c>
      <c r="U102" s="5">
        <v>104.9</v>
      </c>
    </row>
    <row r="103" spans="2:54" x14ac:dyDescent="0.25">
      <c r="B103" s="13" t="s">
        <v>55</v>
      </c>
      <c r="C103" s="5">
        <v>1695.1</v>
      </c>
      <c r="E103" s="13" t="s">
        <v>55</v>
      </c>
      <c r="F103" s="5">
        <v>1630</v>
      </c>
      <c r="H103" s="33" t="s">
        <v>55</v>
      </c>
      <c r="I103" s="5">
        <v>1957.6</v>
      </c>
      <c r="K103" s="13" t="s">
        <v>55</v>
      </c>
      <c r="L103" s="5">
        <v>1843.6</v>
      </c>
      <c r="N103" s="13" t="s">
        <v>55</v>
      </c>
      <c r="O103" s="5">
        <v>1780.1</v>
      </c>
      <c r="Q103" s="13" t="s">
        <v>55</v>
      </c>
      <c r="R103" s="5">
        <v>1768.2</v>
      </c>
      <c r="T103" s="13" t="s">
        <v>55</v>
      </c>
      <c r="U103" s="5">
        <v>1781.6</v>
      </c>
      <c r="W103" s="117" t="s">
        <v>409</v>
      </c>
      <c r="X103" s="65" t="s">
        <v>0</v>
      </c>
      <c r="Y103" s="13" t="s">
        <v>326</v>
      </c>
      <c r="Z103" s="13" t="s">
        <v>327</v>
      </c>
      <c r="AA103" s="13" t="s">
        <v>52</v>
      </c>
      <c r="AB103" s="13" t="s">
        <v>53</v>
      </c>
      <c r="AC103" s="13" t="s">
        <v>328</v>
      </c>
      <c r="AD103" s="13" t="s">
        <v>55</v>
      </c>
      <c r="AE103" s="13" t="s">
        <v>329</v>
      </c>
      <c r="AF103" s="13" t="s">
        <v>330</v>
      </c>
      <c r="AG103" s="13" t="s">
        <v>331</v>
      </c>
      <c r="AH103" s="13" t="s">
        <v>332</v>
      </c>
      <c r="AI103" s="13" t="s">
        <v>335</v>
      </c>
      <c r="AJ103" s="13" t="s">
        <v>334</v>
      </c>
      <c r="AK103" s="13" t="s">
        <v>337</v>
      </c>
      <c r="AL103" s="13" t="s">
        <v>336</v>
      </c>
      <c r="AM103" s="13" t="s">
        <v>338</v>
      </c>
      <c r="AN103" s="13" t="s">
        <v>339</v>
      </c>
      <c r="AO103" s="13" t="s">
        <v>341</v>
      </c>
      <c r="AP103" s="13" t="s">
        <v>344</v>
      </c>
      <c r="AQ103" s="13" t="s">
        <v>340</v>
      </c>
      <c r="AR103" s="13" t="s">
        <v>343</v>
      </c>
      <c r="AS103" s="13" t="s">
        <v>345</v>
      </c>
      <c r="AT103" s="13" t="s">
        <v>352</v>
      </c>
      <c r="AU103" s="13" t="s">
        <v>346</v>
      </c>
      <c r="AV103" s="13" t="s">
        <v>348</v>
      </c>
      <c r="AW103" s="13" t="s">
        <v>349</v>
      </c>
      <c r="AX103" s="13" t="s">
        <v>351</v>
      </c>
      <c r="AY103" s="13" t="s">
        <v>354</v>
      </c>
      <c r="AZ103" s="13" t="s">
        <v>350</v>
      </c>
    </row>
    <row r="104" spans="2:54" x14ac:dyDescent="0.25">
      <c r="B104" s="13" t="s">
        <v>329</v>
      </c>
      <c r="C104" s="5">
        <v>31.1</v>
      </c>
      <c r="E104" s="13" t="s">
        <v>329</v>
      </c>
      <c r="F104" s="5">
        <v>15.5</v>
      </c>
      <c r="H104" s="33" t="s">
        <v>329</v>
      </c>
      <c r="I104" s="5">
        <v>20.7</v>
      </c>
      <c r="K104" s="13" t="s">
        <v>329</v>
      </c>
      <c r="L104" s="5">
        <v>24.2</v>
      </c>
      <c r="N104" s="13" t="s">
        <v>329</v>
      </c>
      <c r="O104" s="5">
        <v>21.5</v>
      </c>
      <c r="Q104" s="13" t="s">
        <v>329</v>
      </c>
      <c r="R104" s="5">
        <v>28.5</v>
      </c>
      <c r="T104" s="13" t="s">
        <v>329</v>
      </c>
      <c r="U104" s="5">
        <v>25.7</v>
      </c>
      <c r="W104" s="119"/>
      <c r="X104" s="66" t="s">
        <v>325</v>
      </c>
      <c r="Y104" s="5">
        <v>5.4</v>
      </c>
      <c r="Z104" s="5">
        <v>20.100000000000001</v>
      </c>
      <c r="AA104" s="5">
        <v>2058.6</v>
      </c>
      <c r="AB104" s="5">
        <v>900.2</v>
      </c>
      <c r="AC104" s="5">
        <v>99.8</v>
      </c>
      <c r="AD104" s="5">
        <v>1649.5</v>
      </c>
      <c r="AE104" s="5">
        <v>16.2</v>
      </c>
      <c r="AF104" s="5">
        <v>40.9</v>
      </c>
      <c r="AG104" s="5">
        <v>1.3</v>
      </c>
      <c r="AH104" s="5">
        <v>0.2</v>
      </c>
      <c r="AI104" s="5">
        <v>4.8</v>
      </c>
      <c r="AJ104" s="5">
        <v>3</v>
      </c>
      <c r="AK104" s="5">
        <v>0.7</v>
      </c>
      <c r="AL104" s="5">
        <v>7.5</v>
      </c>
      <c r="AM104" s="5">
        <v>1</v>
      </c>
      <c r="AN104" s="5">
        <v>3.8</v>
      </c>
      <c r="AO104" s="5">
        <v>0.2</v>
      </c>
      <c r="AP104" s="5">
        <v>1.5</v>
      </c>
      <c r="AQ104" s="5">
        <v>3.1</v>
      </c>
      <c r="AR104" s="5">
        <v>13.4</v>
      </c>
      <c r="AS104" s="5">
        <v>3.2</v>
      </c>
      <c r="AT104" s="5">
        <v>2.5</v>
      </c>
      <c r="AU104" s="5">
        <v>0.5</v>
      </c>
      <c r="AV104" s="5">
        <v>0.1</v>
      </c>
      <c r="AW104" s="5">
        <v>5.5</v>
      </c>
      <c r="AX104" s="5">
        <v>0.7</v>
      </c>
      <c r="AY104" s="5">
        <v>0.3</v>
      </c>
      <c r="AZ104" s="5">
        <v>0.5</v>
      </c>
      <c r="BA104" s="26"/>
      <c r="BB104" s="26"/>
    </row>
    <row r="105" spans="2:54" x14ac:dyDescent="0.25">
      <c r="B105" s="13" t="s">
        <v>330</v>
      </c>
      <c r="C105" s="5">
        <v>45.2</v>
      </c>
      <c r="E105" s="13" t="s">
        <v>330</v>
      </c>
      <c r="F105" s="5">
        <v>30.1</v>
      </c>
      <c r="H105" s="33" t="s">
        <v>330</v>
      </c>
      <c r="I105" s="5">
        <v>34</v>
      </c>
      <c r="K105" s="13" t="s">
        <v>330</v>
      </c>
      <c r="L105" s="5">
        <v>38.4</v>
      </c>
      <c r="N105" s="13" t="s">
        <v>330</v>
      </c>
      <c r="O105" s="5">
        <v>35.299999999999997</v>
      </c>
      <c r="Q105" s="13" t="s">
        <v>330</v>
      </c>
      <c r="R105" s="5">
        <v>34.9</v>
      </c>
      <c r="T105" s="13" t="s">
        <v>330</v>
      </c>
      <c r="U105" s="5">
        <v>37.200000000000003</v>
      </c>
    </row>
    <row r="106" spans="2:54" x14ac:dyDescent="0.25">
      <c r="B106" s="13" t="s">
        <v>331</v>
      </c>
      <c r="C106" s="5">
        <v>1.3</v>
      </c>
      <c r="E106" s="13" t="s">
        <v>331</v>
      </c>
      <c r="F106" s="5">
        <v>1.4</v>
      </c>
      <c r="H106" s="33" t="s">
        <v>331</v>
      </c>
      <c r="I106" s="5">
        <v>1.2</v>
      </c>
      <c r="K106" s="13" t="s">
        <v>331</v>
      </c>
      <c r="L106" s="5">
        <v>0.8</v>
      </c>
      <c r="N106" s="13" t="s">
        <v>331</v>
      </c>
      <c r="O106" s="5">
        <v>1.3</v>
      </c>
      <c r="Q106" s="13" t="s">
        <v>331</v>
      </c>
      <c r="R106" s="5">
        <v>1.4</v>
      </c>
      <c r="T106" s="13" t="s">
        <v>331</v>
      </c>
      <c r="U106" s="5">
        <v>0.9</v>
      </c>
      <c r="W106" s="117" t="s">
        <v>410</v>
      </c>
      <c r="X106" s="65" t="s">
        <v>0</v>
      </c>
      <c r="Y106" s="13" t="s">
        <v>326</v>
      </c>
      <c r="Z106" s="13" t="s">
        <v>327</v>
      </c>
      <c r="AA106" s="13" t="s">
        <v>52</v>
      </c>
      <c r="AB106" s="13" t="s">
        <v>53</v>
      </c>
      <c r="AC106" s="13" t="s">
        <v>328</v>
      </c>
      <c r="AD106" s="13" t="s">
        <v>55</v>
      </c>
      <c r="AE106" s="13" t="s">
        <v>329</v>
      </c>
      <c r="AF106" s="13" t="s">
        <v>330</v>
      </c>
      <c r="AG106" s="13" t="s">
        <v>331</v>
      </c>
      <c r="AH106" s="13" t="s">
        <v>332</v>
      </c>
      <c r="AI106" s="13" t="s">
        <v>335</v>
      </c>
      <c r="AJ106" s="13" t="s">
        <v>334</v>
      </c>
      <c r="AK106" s="13" t="s">
        <v>336</v>
      </c>
      <c r="AL106" s="13" t="s">
        <v>338</v>
      </c>
      <c r="AM106" s="13" t="s">
        <v>339</v>
      </c>
      <c r="AN106" s="13" t="s">
        <v>382</v>
      </c>
      <c r="AO106" s="13" t="s">
        <v>344</v>
      </c>
      <c r="AP106" s="13" t="s">
        <v>340</v>
      </c>
      <c r="AQ106" s="13" t="s">
        <v>347</v>
      </c>
      <c r="AR106" s="13" t="s">
        <v>343</v>
      </c>
      <c r="AS106" s="13" t="s">
        <v>345</v>
      </c>
      <c r="AT106" s="13" t="s">
        <v>352</v>
      </c>
      <c r="AU106" s="13" t="s">
        <v>346</v>
      </c>
      <c r="AV106" s="13" t="s">
        <v>353</v>
      </c>
      <c r="AW106" s="13" t="s">
        <v>349</v>
      </c>
      <c r="AX106" s="13" t="s">
        <v>351</v>
      </c>
      <c r="AY106" s="13" t="s">
        <v>354</v>
      </c>
      <c r="AZ106" s="13" t="s">
        <v>350</v>
      </c>
    </row>
    <row r="107" spans="2:54" x14ac:dyDescent="0.25">
      <c r="B107" s="13" t="s">
        <v>332</v>
      </c>
      <c r="C107" s="5">
        <v>0.5</v>
      </c>
      <c r="E107" s="13" t="s">
        <v>332</v>
      </c>
      <c r="F107" s="5">
        <v>0.1</v>
      </c>
      <c r="H107" s="33" t="s">
        <v>332</v>
      </c>
      <c r="I107" s="5">
        <v>0.2</v>
      </c>
      <c r="K107" s="13" t="s">
        <v>332</v>
      </c>
      <c r="L107" s="5">
        <v>0.4</v>
      </c>
      <c r="N107" s="13" t="s">
        <v>332</v>
      </c>
      <c r="O107" s="5">
        <v>0.3</v>
      </c>
      <c r="Q107" s="13" t="s">
        <v>332</v>
      </c>
      <c r="R107" s="5">
        <v>0.3</v>
      </c>
      <c r="T107" s="13" t="s">
        <v>332</v>
      </c>
      <c r="U107" s="5">
        <v>0.4</v>
      </c>
      <c r="W107" s="119"/>
      <c r="X107" s="66" t="s">
        <v>325</v>
      </c>
      <c r="Y107" s="5">
        <v>10.5</v>
      </c>
      <c r="Z107" s="5">
        <v>30.9</v>
      </c>
      <c r="AA107" s="5">
        <v>1486.4</v>
      </c>
      <c r="AB107" s="5">
        <v>826.3</v>
      </c>
      <c r="AC107" s="5">
        <v>97.8</v>
      </c>
      <c r="AD107" s="5">
        <v>1714.5</v>
      </c>
      <c r="AE107" s="5">
        <v>31.3</v>
      </c>
      <c r="AF107" s="5">
        <v>40.5</v>
      </c>
      <c r="AG107" s="5">
        <v>1.5</v>
      </c>
      <c r="AH107" s="5">
        <v>0.1</v>
      </c>
      <c r="AI107" s="5">
        <v>7.2</v>
      </c>
      <c r="AJ107" s="5">
        <v>4.0999999999999996</v>
      </c>
      <c r="AK107" s="5">
        <v>18.899999999999999</v>
      </c>
      <c r="AL107" s="5">
        <v>1.5</v>
      </c>
      <c r="AM107" s="5">
        <v>3.1</v>
      </c>
      <c r="AN107" s="5">
        <v>0.2</v>
      </c>
      <c r="AO107" s="5">
        <v>8.4</v>
      </c>
      <c r="AP107" s="5">
        <v>3.7</v>
      </c>
      <c r="AQ107" s="5">
        <v>2.5</v>
      </c>
      <c r="AR107" s="5">
        <v>3.7</v>
      </c>
      <c r="AS107" s="5">
        <v>9.1999999999999993</v>
      </c>
      <c r="AT107" s="5">
        <v>15.5</v>
      </c>
      <c r="AU107" s="5">
        <v>7.4</v>
      </c>
      <c r="AV107" s="5">
        <v>0.8</v>
      </c>
      <c r="AW107" s="5">
        <v>13.9</v>
      </c>
      <c r="AX107" s="5">
        <v>0.8</v>
      </c>
      <c r="AY107" s="5">
        <v>1.1000000000000001</v>
      </c>
      <c r="AZ107" s="5">
        <v>0.7</v>
      </c>
      <c r="BA107" s="26"/>
      <c r="BB107" s="26"/>
    </row>
    <row r="108" spans="2:54" x14ac:dyDescent="0.25">
      <c r="B108" s="13" t="s">
        <v>335</v>
      </c>
      <c r="C108" s="5">
        <v>3.6</v>
      </c>
      <c r="E108" s="13" t="s">
        <v>335</v>
      </c>
      <c r="F108" s="5">
        <v>5.5</v>
      </c>
      <c r="H108" s="33" t="s">
        <v>335</v>
      </c>
      <c r="I108" s="5">
        <v>1.1000000000000001</v>
      </c>
      <c r="K108" s="13" t="s">
        <v>335</v>
      </c>
      <c r="L108" s="5">
        <v>0.2</v>
      </c>
      <c r="N108" s="13" t="s">
        <v>335</v>
      </c>
      <c r="O108" s="5">
        <v>0.9</v>
      </c>
      <c r="Q108" s="13" t="s">
        <v>334</v>
      </c>
      <c r="R108" s="5">
        <v>2.6</v>
      </c>
      <c r="T108" s="13" t="s">
        <v>335</v>
      </c>
      <c r="U108" s="5">
        <v>0.8</v>
      </c>
    </row>
    <row r="109" spans="2:54" x14ac:dyDescent="0.25">
      <c r="B109" s="13" t="s">
        <v>334</v>
      </c>
      <c r="C109" s="5">
        <v>3.8</v>
      </c>
      <c r="E109" s="13" t="s">
        <v>334</v>
      </c>
      <c r="F109" s="5">
        <v>2.2999999999999998</v>
      </c>
      <c r="H109" s="33" t="s">
        <v>334</v>
      </c>
      <c r="I109" s="5">
        <v>3</v>
      </c>
      <c r="K109" s="13" t="s">
        <v>334</v>
      </c>
      <c r="L109" s="5">
        <v>4.3</v>
      </c>
      <c r="N109" s="13" t="s">
        <v>334</v>
      </c>
      <c r="O109" s="5">
        <v>3.5</v>
      </c>
      <c r="Q109" s="13" t="s">
        <v>337</v>
      </c>
      <c r="R109" s="5">
        <v>1.1000000000000001</v>
      </c>
      <c r="T109" s="13" t="s">
        <v>334</v>
      </c>
      <c r="U109" s="5">
        <v>4.0999999999999996</v>
      </c>
      <c r="W109" s="117" t="s">
        <v>411</v>
      </c>
      <c r="X109" s="65" t="s">
        <v>0</v>
      </c>
      <c r="Y109" s="13" t="s">
        <v>326</v>
      </c>
      <c r="Z109" s="13" t="s">
        <v>327</v>
      </c>
      <c r="AA109" s="13" t="s">
        <v>52</v>
      </c>
      <c r="AB109" s="13" t="s">
        <v>53</v>
      </c>
      <c r="AC109" s="13" t="s">
        <v>328</v>
      </c>
      <c r="AD109" s="13" t="s">
        <v>55</v>
      </c>
      <c r="AE109" s="13" t="s">
        <v>329</v>
      </c>
      <c r="AF109" s="13" t="s">
        <v>330</v>
      </c>
      <c r="AG109" s="13" t="s">
        <v>331</v>
      </c>
      <c r="AH109" s="13" t="s">
        <v>332</v>
      </c>
      <c r="AI109" s="13" t="s">
        <v>335</v>
      </c>
      <c r="AJ109" s="13" t="s">
        <v>333</v>
      </c>
      <c r="AK109" s="13" t="s">
        <v>334</v>
      </c>
      <c r="AL109" s="13" t="s">
        <v>337</v>
      </c>
      <c r="AM109" s="13" t="s">
        <v>336</v>
      </c>
      <c r="AN109" s="13" t="s">
        <v>338</v>
      </c>
      <c r="AO109" s="13" t="s">
        <v>339</v>
      </c>
      <c r="AP109" s="13" t="s">
        <v>382</v>
      </c>
      <c r="AQ109" s="13" t="s">
        <v>342</v>
      </c>
      <c r="AR109" s="13" t="s">
        <v>341</v>
      </c>
      <c r="AS109" s="13" t="s">
        <v>344</v>
      </c>
      <c r="AT109" s="13" t="s">
        <v>340</v>
      </c>
      <c r="AU109" s="13" t="s">
        <v>343</v>
      </c>
      <c r="AV109" s="13" t="s">
        <v>345</v>
      </c>
      <c r="AW109" s="13" t="s">
        <v>346</v>
      </c>
      <c r="AX109" s="13" t="s">
        <v>349</v>
      </c>
      <c r="AY109" s="13" t="s">
        <v>351</v>
      </c>
      <c r="AZ109" s="13" t="s">
        <v>354</v>
      </c>
      <c r="BA109" s="13" t="s">
        <v>350</v>
      </c>
    </row>
    <row r="110" spans="2:54" x14ac:dyDescent="0.25">
      <c r="B110" s="13" t="s">
        <v>336</v>
      </c>
      <c r="C110" s="5">
        <v>17</v>
      </c>
      <c r="E110" s="13" t="s">
        <v>337</v>
      </c>
      <c r="F110" s="5">
        <v>2</v>
      </c>
      <c r="H110" s="33" t="s">
        <v>337</v>
      </c>
      <c r="I110" s="5">
        <v>0.5</v>
      </c>
      <c r="K110" s="13" t="s">
        <v>337</v>
      </c>
      <c r="L110" s="5">
        <v>0.7</v>
      </c>
      <c r="N110" s="13" t="s">
        <v>337</v>
      </c>
      <c r="O110" s="5">
        <v>2.9</v>
      </c>
      <c r="Q110" s="13" t="s">
        <v>336</v>
      </c>
      <c r="R110" s="5">
        <v>7.8</v>
      </c>
      <c r="T110" s="13" t="s">
        <v>337</v>
      </c>
      <c r="U110" s="5">
        <v>2.5</v>
      </c>
      <c r="W110" s="119"/>
      <c r="X110" s="66" t="s">
        <v>325</v>
      </c>
      <c r="Y110" s="5">
        <v>6.5</v>
      </c>
      <c r="Z110" s="5">
        <v>35.299999999999997</v>
      </c>
      <c r="AA110" s="5">
        <v>1807.3</v>
      </c>
      <c r="AB110" s="5">
        <v>967.7</v>
      </c>
      <c r="AC110" s="5">
        <v>108.7</v>
      </c>
      <c r="AD110" s="5">
        <v>1642.9</v>
      </c>
      <c r="AE110" s="5">
        <v>27.4</v>
      </c>
      <c r="AF110" s="5">
        <v>38.700000000000003</v>
      </c>
      <c r="AG110" s="5">
        <v>1.9</v>
      </c>
      <c r="AH110" s="5">
        <v>0.4</v>
      </c>
      <c r="AI110" s="5">
        <v>7.4</v>
      </c>
      <c r="AJ110" s="5">
        <v>0.1</v>
      </c>
      <c r="AK110" s="5">
        <v>4.0999999999999996</v>
      </c>
      <c r="AL110" s="5">
        <v>0.2</v>
      </c>
      <c r="AM110" s="5">
        <v>12.7</v>
      </c>
      <c r="AN110" s="5">
        <v>1.7</v>
      </c>
      <c r="AO110" s="5">
        <v>1.5</v>
      </c>
      <c r="AP110" s="5">
        <v>0.2</v>
      </c>
      <c r="AQ110" s="5">
        <v>0.1</v>
      </c>
      <c r="AR110" s="5">
        <v>1.6</v>
      </c>
      <c r="AS110" s="5">
        <v>1.8</v>
      </c>
      <c r="AT110" s="5">
        <v>2.2999999999999998</v>
      </c>
      <c r="AU110" s="5">
        <v>0.3</v>
      </c>
      <c r="AV110" s="5">
        <v>3.2</v>
      </c>
      <c r="AW110" s="5">
        <v>2.2999999999999998</v>
      </c>
      <c r="AX110" s="5">
        <v>7.2</v>
      </c>
      <c r="AY110" s="5">
        <v>1.2</v>
      </c>
      <c r="AZ110" s="5">
        <v>0.6</v>
      </c>
      <c r="BA110" s="5">
        <v>0.6</v>
      </c>
    </row>
    <row r="111" spans="2:54" x14ac:dyDescent="0.25">
      <c r="B111" s="13" t="s">
        <v>338</v>
      </c>
      <c r="C111" s="5">
        <v>1.3</v>
      </c>
      <c r="E111" s="13" t="s">
        <v>336</v>
      </c>
      <c r="F111" s="5">
        <v>16.7</v>
      </c>
      <c r="H111" s="33" t="s">
        <v>336</v>
      </c>
      <c r="I111" s="5">
        <v>3.3</v>
      </c>
      <c r="K111" s="13" t="s">
        <v>336</v>
      </c>
      <c r="L111" s="5">
        <v>23.7</v>
      </c>
      <c r="N111" s="13" t="s">
        <v>336</v>
      </c>
      <c r="O111" s="5">
        <v>32.1</v>
      </c>
      <c r="Q111" s="13" t="s">
        <v>338</v>
      </c>
      <c r="R111" s="5">
        <v>1.5</v>
      </c>
      <c r="T111" s="13" t="s">
        <v>336</v>
      </c>
      <c r="U111" s="5">
        <v>26.4</v>
      </c>
    </row>
    <row r="112" spans="2:54" x14ac:dyDescent="0.25">
      <c r="B112" s="13" t="s">
        <v>339</v>
      </c>
      <c r="C112" s="5">
        <v>1.4</v>
      </c>
      <c r="E112" s="13" t="s">
        <v>338</v>
      </c>
      <c r="F112" s="5">
        <v>0.9</v>
      </c>
      <c r="H112" s="33" t="s">
        <v>338</v>
      </c>
      <c r="I112" s="5">
        <v>0.8</v>
      </c>
      <c r="K112" s="13" t="s">
        <v>338</v>
      </c>
      <c r="L112" s="5">
        <v>1.2</v>
      </c>
      <c r="N112" s="13" t="s">
        <v>338</v>
      </c>
      <c r="O112" s="5">
        <v>1.7</v>
      </c>
      <c r="Q112" s="13" t="s">
        <v>339</v>
      </c>
      <c r="R112" s="5">
        <v>2.2000000000000002</v>
      </c>
      <c r="T112" s="13" t="s">
        <v>338</v>
      </c>
      <c r="U112" s="5">
        <v>1.2</v>
      </c>
      <c r="W112" s="117" t="s">
        <v>412</v>
      </c>
      <c r="X112" s="65" t="s">
        <v>0</v>
      </c>
      <c r="Y112" s="13" t="s">
        <v>326</v>
      </c>
      <c r="Z112" s="13" t="s">
        <v>327</v>
      </c>
      <c r="AA112" s="13" t="s">
        <v>52</v>
      </c>
      <c r="AB112" s="13" t="s">
        <v>53</v>
      </c>
      <c r="AC112" s="13" t="s">
        <v>328</v>
      </c>
      <c r="AD112" s="13" t="s">
        <v>55</v>
      </c>
      <c r="AE112" s="13" t="s">
        <v>329</v>
      </c>
      <c r="AF112" s="13" t="s">
        <v>330</v>
      </c>
      <c r="AG112" s="13" t="s">
        <v>331</v>
      </c>
      <c r="AH112" s="13" t="s">
        <v>335</v>
      </c>
      <c r="AI112" s="13" t="s">
        <v>334</v>
      </c>
      <c r="AJ112" s="13" t="s">
        <v>337</v>
      </c>
      <c r="AK112" s="13" t="s">
        <v>336</v>
      </c>
      <c r="AL112" s="13" t="s">
        <v>338</v>
      </c>
      <c r="AM112" s="13" t="s">
        <v>339</v>
      </c>
      <c r="AN112" s="13" t="s">
        <v>382</v>
      </c>
      <c r="AO112" s="13" t="s">
        <v>342</v>
      </c>
      <c r="AP112" s="13" t="s">
        <v>341</v>
      </c>
      <c r="AQ112" s="13" t="s">
        <v>344</v>
      </c>
      <c r="AR112" s="13" t="s">
        <v>340</v>
      </c>
      <c r="AS112" s="13" t="s">
        <v>343</v>
      </c>
      <c r="AT112" s="13" t="s">
        <v>346</v>
      </c>
      <c r="AU112" s="13" t="s">
        <v>349</v>
      </c>
      <c r="AV112" s="13" t="s">
        <v>351</v>
      </c>
      <c r="AW112" s="13" t="s">
        <v>354</v>
      </c>
      <c r="AX112" s="13" t="s">
        <v>350</v>
      </c>
    </row>
    <row r="113" spans="2:53" x14ac:dyDescent="0.25">
      <c r="B113" s="13" t="s">
        <v>341</v>
      </c>
      <c r="C113" s="5">
        <v>0.4</v>
      </c>
      <c r="E113" s="13" t="s">
        <v>339</v>
      </c>
      <c r="F113" s="5">
        <v>4.9000000000000004</v>
      </c>
      <c r="H113" s="33" t="s">
        <v>339</v>
      </c>
      <c r="I113" s="5">
        <v>1.9</v>
      </c>
      <c r="K113" s="13" t="s">
        <v>339</v>
      </c>
      <c r="L113" s="5">
        <v>0.9</v>
      </c>
      <c r="N113" s="13" t="s">
        <v>339</v>
      </c>
      <c r="O113" s="5">
        <v>3.6</v>
      </c>
      <c r="Q113" s="13" t="s">
        <v>341</v>
      </c>
      <c r="R113" s="5">
        <v>0.9</v>
      </c>
      <c r="T113" s="13" t="s">
        <v>339</v>
      </c>
      <c r="U113" s="5">
        <v>2.8</v>
      </c>
      <c r="W113" s="119"/>
      <c r="X113" s="66" t="s">
        <v>325</v>
      </c>
      <c r="Y113" s="5">
        <v>7.8</v>
      </c>
      <c r="Z113" s="5">
        <v>39.1</v>
      </c>
      <c r="AA113" s="5">
        <v>1787.8</v>
      </c>
      <c r="AB113" s="5">
        <v>907.7</v>
      </c>
      <c r="AC113" s="5">
        <v>103.3</v>
      </c>
      <c r="AD113" s="5">
        <v>1573.4</v>
      </c>
      <c r="AE113" s="5">
        <v>18</v>
      </c>
      <c r="AF113" s="5">
        <v>40.5</v>
      </c>
      <c r="AG113" s="5">
        <v>1.1000000000000001</v>
      </c>
      <c r="AH113" s="5">
        <v>10.3</v>
      </c>
      <c r="AI113" s="5">
        <v>4.2</v>
      </c>
      <c r="AJ113" s="5">
        <v>1.2</v>
      </c>
      <c r="AK113" s="5">
        <v>14.7</v>
      </c>
      <c r="AL113" s="5">
        <v>1.2</v>
      </c>
      <c r="AM113" s="5">
        <v>1.1000000000000001</v>
      </c>
      <c r="AN113" s="5">
        <v>0.1</v>
      </c>
      <c r="AO113" s="5">
        <v>0.1</v>
      </c>
      <c r="AP113" s="5">
        <v>1.6</v>
      </c>
      <c r="AQ113" s="5">
        <v>2.2999999999999998</v>
      </c>
      <c r="AR113" s="5">
        <v>4.2</v>
      </c>
      <c r="AS113" s="5">
        <v>0.2</v>
      </c>
      <c r="AT113" s="5">
        <v>3.6</v>
      </c>
      <c r="AU113" s="5">
        <v>5.8</v>
      </c>
      <c r="AV113" s="5">
        <v>1</v>
      </c>
      <c r="AW113" s="5">
        <v>0.1</v>
      </c>
      <c r="AX113" s="5">
        <v>0.1</v>
      </c>
      <c r="AY113" s="26"/>
      <c r="AZ113" s="26"/>
      <c r="BA113" s="26"/>
    </row>
    <row r="114" spans="2:53" x14ac:dyDescent="0.25">
      <c r="B114" s="13" t="s">
        <v>344</v>
      </c>
      <c r="C114" s="5">
        <v>5.5</v>
      </c>
      <c r="E114" s="13" t="s">
        <v>341</v>
      </c>
      <c r="F114" s="5">
        <v>1.8</v>
      </c>
      <c r="H114" s="33" t="s">
        <v>382</v>
      </c>
      <c r="I114" s="5">
        <v>0.1</v>
      </c>
      <c r="K114" s="13" t="s">
        <v>382</v>
      </c>
      <c r="L114" s="5">
        <v>0.1</v>
      </c>
      <c r="N114" s="13" t="s">
        <v>341</v>
      </c>
      <c r="O114" s="5">
        <v>1.2</v>
      </c>
      <c r="Q114" s="13" t="s">
        <v>344</v>
      </c>
      <c r="R114" s="5">
        <v>15.1</v>
      </c>
      <c r="T114" s="13" t="s">
        <v>382</v>
      </c>
      <c r="U114" s="5">
        <v>0</v>
      </c>
    </row>
    <row r="115" spans="2:53" x14ac:dyDescent="0.25">
      <c r="B115" s="13" t="s">
        <v>340</v>
      </c>
      <c r="C115" s="5">
        <v>3.4</v>
      </c>
      <c r="E115" s="13" t="s">
        <v>340</v>
      </c>
      <c r="F115" s="5">
        <v>2.2999999999999998</v>
      </c>
      <c r="H115" s="33" t="s">
        <v>342</v>
      </c>
      <c r="I115" s="5">
        <v>0.1</v>
      </c>
      <c r="K115" s="13" t="s">
        <v>341</v>
      </c>
      <c r="L115" s="5">
        <v>0.3</v>
      </c>
      <c r="N115" s="13" t="s">
        <v>344</v>
      </c>
      <c r="O115" s="5">
        <v>0.3</v>
      </c>
      <c r="Q115" s="13" t="s">
        <v>340</v>
      </c>
      <c r="R115" s="5">
        <v>3</v>
      </c>
      <c r="T115" s="13" t="s">
        <v>341</v>
      </c>
      <c r="U115" s="5">
        <v>1.2</v>
      </c>
      <c r="W115" s="117" t="s">
        <v>413</v>
      </c>
      <c r="X115" s="70" t="s">
        <v>0</v>
      </c>
      <c r="Y115" s="33" t="s">
        <v>326</v>
      </c>
      <c r="Z115" s="33" t="s">
        <v>327</v>
      </c>
      <c r="AA115" s="33" t="s">
        <v>52</v>
      </c>
      <c r="AB115" s="33" t="s">
        <v>53</v>
      </c>
      <c r="AC115" s="33" t="s">
        <v>328</v>
      </c>
      <c r="AD115" s="33" t="s">
        <v>55</v>
      </c>
      <c r="AE115" s="33" t="s">
        <v>329</v>
      </c>
      <c r="AF115" s="33" t="s">
        <v>330</v>
      </c>
      <c r="AG115" s="33" t="s">
        <v>331</v>
      </c>
      <c r="AH115" s="33" t="s">
        <v>332</v>
      </c>
      <c r="AI115" s="33" t="s">
        <v>335</v>
      </c>
      <c r="AJ115" s="33" t="s">
        <v>334</v>
      </c>
      <c r="AK115" s="33" t="s">
        <v>337</v>
      </c>
      <c r="AL115" s="33" t="s">
        <v>336</v>
      </c>
      <c r="AM115" s="33" t="s">
        <v>338</v>
      </c>
      <c r="AN115" s="33" t="s">
        <v>339</v>
      </c>
      <c r="AO115" s="33" t="s">
        <v>344</v>
      </c>
      <c r="AP115" s="33" t="s">
        <v>340</v>
      </c>
      <c r="AQ115" s="33" t="s">
        <v>343</v>
      </c>
      <c r="AR115" s="33" t="s">
        <v>345</v>
      </c>
      <c r="AS115" s="33" t="s">
        <v>352</v>
      </c>
      <c r="AT115" s="33" t="s">
        <v>353</v>
      </c>
      <c r="AU115" s="33" t="s">
        <v>349</v>
      </c>
      <c r="AV115" s="33" t="s">
        <v>351</v>
      </c>
      <c r="AW115" s="33" t="s">
        <v>354</v>
      </c>
      <c r="AX115" s="33" t="s">
        <v>350</v>
      </c>
      <c r="AY115" s="69"/>
      <c r="AZ115" s="69"/>
      <c r="BA115" s="69"/>
    </row>
    <row r="116" spans="2:53" x14ac:dyDescent="0.25">
      <c r="B116" s="13" t="s">
        <v>343</v>
      </c>
      <c r="C116" s="5">
        <v>4.4000000000000004</v>
      </c>
      <c r="E116" s="13" t="s">
        <v>343</v>
      </c>
      <c r="F116" s="5">
        <v>5.6</v>
      </c>
      <c r="H116" s="33" t="s">
        <v>341</v>
      </c>
      <c r="I116" s="5">
        <v>0.9</v>
      </c>
      <c r="K116" s="13" t="s">
        <v>344</v>
      </c>
      <c r="L116" s="5">
        <v>3.7</v>
      </c>
      <c r="N116" s="13" t="s">
        <v>340</v>
      </c>
      <c r="O116" s="5">
        <v>2.8</v>
      </c>
      <c r="Q116" s="13" t="s">
        <v>345</v>
      </c>
      <c r="R116" s="5">
        <v>11</v>
      </c>
      <c r="T116" s="13" t="s">
        <v>344</v>
      </c>
      <c r="U116" s="5">
        <v>10.1</v>
      </c>
      <c r="W116" s="119"/>
      <c r="X116" s="66" t="s">
        <v>325</v>
      </c>
      <c r="Y116" s="5">
        <v>6.8</v>
      </c>
      <c r="Z116" s="5">
        <v>32.5</v>
      </c>
      <c r="AA116" s="5">
        <v>1755.7</v>
      </c>
      <c r="AB116" s="5">
        <v>894.3</v>
      </c>
      <c r="AC116" s="5">
        <v>104.3</v>
      </c>
      <c r="AD116" s="5">
        <v>1778.9</v>
      </c>
      <c r="AE116" s="5">
        <v>17.8</v>
      </c>
      <c r="AF116" s="5">
        <v>37.5</v>
      </c>
      <c r="AG116" s="5">
        <v>1.4</v>
      </c>
      <c r="AH116" s="5">
        <v>0.3</v>
      </c>
      <c r="AI116" s="5">
        <v>2.4</v>
      </c>
      <c r="AJ116" s="5">
        <v>3.6</v>
      </c>
      <c r="AK116" s="5">
        <v>2.2999999999999998</v>
      </c>
      <c r="AL116" s="5">
        <v>34</v>
      </c>
      <c r="AM116" s="5">
        <v>1.8</v>
      </c>
      <c r="AN116" s="5">
        <v>4.2</v>
      </c>
      <c r="AO116" s="5">
        <v>0.7</v>
      </c>
      <c r="AP116" s="5">
        <v>0.7</v>
      </c>
      <c r="AQ116" s="5">
        <v>6.9</v>
      </c>
      <c r="AR116" s="5">
        <v>1</v>
      </c>
      <c r="AS116" s="5">
        <v>1</v>
      </c>
      <c r="AT116" s="5">
        <v>0.1</v>
      </c>
      <c r="AU116" s="5">
        <v>10.3</v>
      </c>
      <c r="AV116" s="5">
        <v>1.1000000000000001</v>
      </c>
      <c r="AW116" s="5">
        <v>0.8</v>
      </c>
      <c r="AX116" s="5">
        <v>0.3</v>
      </c>
      <c r="AY116" s="26"/>
      <c r="AZ116" s="26"/>
      <c r="BA116" s="26"/>
    </row>
    <row r="117" spans="2:53" x14ac:dyDescent="0.25">
      <c r="B117" s="13" t="s">
        <v>352</v>
      </c>
      <c r="C117" s="5">
        <v>7.5</v>
      </c>
      <c r="E117" s="13" t="s">
        <v>345</v>
      </c>
      <c r="F117" s="5">
        <v>59.6</v>
      </c>
      <c r="H117" s="33" t="s">
        <v>344</v>
      </c>
      <c r="I117" s="5">
        <v>3.8</v>
      </c>
      <c r="K117" s="13" t="s">
        <v>340</v>
      </c>
      <c r="L117" s="5">
        <v>2.4</v>
      </c>
      <c r="N117" s="13" t="s">
        <v>343</v>
      </c>
      <c r="O117" s="5">
        <v>10</v>
      </c>
      <c r="Q117" s="13" t="s">
        <v>352</v>
      </c>
      <c r="R117" s="5">
        <v>0.3</v>
      </c>
      <c r="T117" s="13" t="s">
        <v>340</v>
      </c>
      <c r="U117" s="5">
        <v>1.5</v>
      </c>
    </row>
    <row r="118" spans="2:53" x14ac:dyDescent="0.25">
      <c r="B118" s="13" t="s">
        <v>346</v>
      </c>
      <c r="C118" s="5">
        <v>6</v>
      </c>
      <c r="E118" s="13" t="s">
        <v>352</v>
      </c>
      <c r="F118" s="5">
        <v>24.4</v>
      </c>
      <c r="H118" s="33" t="s">
        <v>340</v>
      </c>
      <c r="I118" s="5">
        <v>2.5</v>
      </c>
      <c r="K118" s="13" t="s">
        <v>343</v>
      </c>
      <c r="L118" s="5">
        <v>5.5</v>
      </c>
      <c r="N118" s="13" t="s">
        <v>345</v>
      </c>
      <c r="O118" s="5">
        <v>3.5</v>
      </c>
      <c r="Q118" s="13" t="s">
        <v>346</v>
      </c>
      <c r="R118" s="5">
        <v>0.1</v>
      </c>
      <c r="T118" s="13" t="s">
        <v>343</v>
      </c>
      <c r="U118" s="5">
        <v>4.5999999999999996</v>
      </c>
      <c r="W118" s="117" t="s">
        <v>414</v>
      </c>
      <c r="X118" s="65" t="s">
        <v>0</v>
      </c>
      <c r="Y118" s="13" t="s">
        <v>326</v>
      </c>
      <c r="Z118" s="13" t="s">
        <v>327</v>
      </c>
      <c r="AA118" s="13" t="s">
        <v>52</v>
      </c>
      <c r="AB118" s="13" t="s">
        <v>53</v>
      </c>
      <c r="AC118" s="13" t="s">
        <v>328</v>
      </c>
      <c r="AD118" s="13" t="s">
        <v>55</v>
      </c>
      <c r="AE118" s="13" t="s">
        <v>329</v>
      </c>
      <c r="AF118" s="13" t="s">
        <v>330</v>
      </c>
      <c r="AG118" s="13" t="s">
        <v>331</v>
      </c>
      <c r="AH118" s="13" t="s">
        <v>332</v>
      </c>
      <c r="AI118" s="13" t="s">
        <v>335</v>
      </c>
      <c r="AJ118" s="13" t="s">
        <v>334</v>
      </c>
      <c r="AK118" s="13" t="s">
        <v>337</v>
      </c>
      <c r="AL118" s="13" t="s">
        <v>336</v>
      </c>
      <c r="AM118" s="13" t="s">
        <v>338</v>
      </c>
      <c r="AN118" s="13" t="s">
        <v>339</v>
      </c>
      <c r="AO118" s="13" t="s">
        <v>343</v>
      </c>
      <c r="AP118" s="13" t="s">
        <v>352</v>
      </c>
      <c r="AQ118" s="13" t="s">
        <v>346</v>
      </c>
      <c r="AR118" s="13" t="s">
        <v>355</v>
      </c>
      <c r="AS118" s="13" t="s">
        <v>353</v>
      </c>
      <c r="AT118" s="13" t="s">
        <v>349</v>
      </c>
      <c r="AU118" s="13" t="s">
        <v>351</v>
      </c>
      <c r="AV118" s="13" t="s">
        <v>354</v>
      </c>
      <c r="AW118" s="13" t="s">
        <v>350</v>
      </c>
    </row>
    <row r="119" spans="2:53" x14ac:dyDescent="0.25">
      <c r="B119" s="13" t="s">
        <v>353</v>
      </c>
      <c r="C119" s="5">
        <v>0.3</v>
      </c>
      <c r="E119" s="13" t="s">
        <v>348</v>
      </c>
      <c r="F119" s="5">
        <v>0.3</v>
      </c>
      <c r="H119" s="33" t="s">
        <v>347</v>
      </c>
      <c r="I119" s="5">
        <v>0.6</v>
      </c>
      <c r="K119" s="13" t="s">
        <v>346</v>
      </c>
      <c r="L119" s="5">
        <v>0.4</v>
      </c>
      <c r="N119" s="13" t="s">
        <v>346</v>
      </c>
      <c r="O119" s="5">
        <v>2.2999999999999998</v>
      </c>
      <c r="Q119" s="13" t="s">
        <v>355</v>
      </c>
      <c r="R119" s="5">
        <v>0.7</v>
      </c>
      <c r="T119" s="13" t="s">
        <v>345</v>
      </c>
      <c r="U119" s="5">
        <v>0.8</v>
      </c>
      <c r="W119" s="119"/>
      <c r="X119" s="66" t="s">
        <v>325</v>
      </c>
      <c r="Y119" s="5">
        <v>8.1</v>
      </c>
      <c r="Z119" s="5">
        <v>35.9</v>
      </c>
      <c r="AA119" s="5">
        <v>2024.1</v>
      </c>
      <c r="AB119" s="5">
        <v>906.8</v>
      </c>
      <c r="AC119" s="5">
        <v>107.9</v>
      </c>
      <c r="AD119" s="5">
        <v>1827</v>
      </c>
      <c r="AE119" s="5">
        <v>22.3</v>
      </c>
      <c r="AF119" s="5">
        <v>39.700000000000003</v>
      </c>
      <c r="AG119" s="5">
        <v>1.2</v>
      </c>
      <c r="AH119" s="5">
        <v>0.5</v>
      </c>
      <c r="AI119" s="5">
        <v>2.4</v>
      </c>
      <c r="AJ119" s="5">
        <v>4.5999999999999996</v>
      </c>
      <c r="AK119" s="5">
        <v>0.8</v>
      </c>
      <c r="AL119" s="5">
        <v>19.399999999999999</v>
      </c>
      <c r="AM119" s="5">
        <v>1.2</v>
      </c>
      <c r="AN119" s="5">
        <v>1</v>
      </c>
      <c r="AO119" s="5">
        <v>4.7</v>
      </c>
      <c r="AP119" s="5">
        <v>3</v>
      </c>
      <c r="AQ119" s="5">
        <v>1.9</v>
      </c>
      <c r="AR119" s="5">
        <v>0.6</v>
      </c>
      <c r="AS119" s="5">
        <v>0.3</v>
      </c>
      <c r="AT119" s="5">
        <v>9.6</v>
      </c>
      <c r="AU119" s="5">
        <v>1.5</v>
      </c>
      <c r="AV119" s="5">
        <v>0.2</v>
      </c>
      <c r="AW119" s="5">
        <v>0.3</v>
      </c>
      <c r="AX119" s="26"/>
      <c r="AY119" s="26"/>
      <c r="AZ119" s="26"/>
      <c r="BA119" s="26"/>
    </row>
    <row r="120" spans="2:53" x14ac:dyDescent="0.25">
      <c r="B120" s="13" t="s">
        <v>349</v>
      </c>
      <c r="C120" s="5">
        <v>8.5</v>
      </c>
      <c r="E120" s="13" t="s">
        <v>349</v>
      </c>
      <c r="F120" s="5">
        <v>8.1</v>
      </c>
      <c r="H120" s="33" t="s">
        <v>343</v>
      </c>
      <c r="I120" s="5">
        <v>0.3</v>
      </c>
      <c r="K120" s="13" t="s">
        <v>349</v>
      </c>
      <c r="L120" s="5">
        <v>7.9</v>
      </c>
      <c r="N120" s="13" t="s">
        <v>349</v>
      </c>
      <c r="O120" s="5">
        <v>7.9</v>
      </c>
      <c r="Q120" s="13" t="s">
        <v>349</v>
      </c>
      <c r="R120" s="5">
        <v>9.5</v>
      </c>
      <c r="T120" s="13" t="s">
        <v>346</v>
      </c>
      <c r="U120" s="5">
        <v>1.1000000000000001</v>
      </c>
    </row>
    <row r="121" spans="2:53" x14ac:dyDescent="0.25">
      <c r="B121" s="13" t="s">
        <v>351</v>
      </c>
      <c r="C121" s="5">
        <v>0.5</v>
      </c>
      <c r="E121" s="13" t="s">
        <v>351</v>
      </c>
      <c r="F121" s="5">
        <v>1.9</v>
      </c>
      <c r="H121" s="33" t="s">
        <v>345</v>
      </c>
      <c r="I121" s="5">
        <v>3.6</v>
      </c>
      <c r="K121" s="13" t="s">
        <v>351</v>
      </c>
      <c r="L121" s="5">
        <v>1</v>
      </c>
      <c r="N121" s="13" t="s">
        <v>351</v>
      </c>
      <c r="O121" s="5">
        <v>1</v>
      </c>
      <c r="Q121" s="13" t="s">
        <v>351</v>
      </c>
      <c r="R121" s="5">
        <v>0.1</v>
      </c>
      <c r="T121" s="13" t="s">
        <v>349</v>
      </c>
      <c r="U121" s="5">
        <v>8.3000000000000007</v>
      </c>
      <c r="W121" s="117" t="s">
        <v>415</v>
      </c>
      <c r="X121" s="65" t="s">
        <v>0</v>
      </c>
      <c r="Y121" s="13" t="s">
        <v>326</v>
      </c>
      <c r="Z121" s="13" t="s">
        <v>327</v>
      </c>
      <c r="AA121" s="13" t="s">
        <v>52</v>
      </c>
      <c r="AB121" s="13" t="s">
        <v>53</v>
      </c>
      <c r="AC121" s="13" t="s">
        <v>328</v>
      </c>
      <c r="AD121" s="13" t="s">
        <v>55</v>
      </c>
      <c r="AE121" s="13" t="s">
        <v>329</v>
      </c>
      <c r="AF121" s="13" t="s">
        <v>330</v>
      </c>
      <c r="AG121" s="13" t="s">
        <v>331</v>
      </c>
      <c r="AH121" s="13" t="s">
        <v>332</v>
      </c>
      <c r="AI121" s="13" t="s">
        <v>335</v>
      </c>
      <c r="AJ121" s="13" t="s">
        <v>334</v>
      </c>
      <c r="AK121" s="13" t="s">
        <v>337</v>
      </c>
      <c r="AL121" s="13" t="s">
        <v>336</v>
      </c>
      <c r="AM121" s="13" t="s">
        <v>338</v>
      </c>
      <c r="AN121" s="13" t="s">
        <v>339</v>
      </c>
      <c r="AO121" s="13" t="s">
        <v>382</v>
      </c>
      <c r="AP121" s="13" t="s">
        <v>342</v>
      </c>
      <c r="AQ121" s="13" t="s">
        <v>341</v>
      </c>
      <c r="AR121" s="13" t="s">
        <v>340</v>
      </c>
      <c r="AS121" s="13" t="s">
        <v>347</v>
      </c>
      <c r="AT121" s="13" t="s">
        <v>343</v>
      </c>
      <c r="AU121" s="13" t="s">
        <v>352</v>
      </c>
      <c r="AV121" s="13" t="s">
        <v>346</v>
      </c>
      <c r="AW121" s="13" t="s">
        <v>349</v>
      </c>
      <c r="AX121" s="13" t="s">
        <v>351</v>
      </c>
      <c r="AY121" s="13" t="s">
        <v>354</v>
      </c>
      <c r="AZ121" s="13" t="s">
        <v>350</v>
      </c>
    </row>
    <row r="122" spans="2:53" x14ac:dyDescent="0.25">
      <c r="B122" s="13" t="s">
        <v>350</v>
      </c>
      <c r="C122" s="5">
        <v>0.1</v>
      </c>
      <c r="E122" s="13" t="s">
        <v>354</v>
      </c>
      <c r="F122" s="5">
        <v>0.8</v>
      </c>
      <c r="H122" s="33" t="s">
        <v>346</v>
      </c>
      <c r="I122" s="5">
        <v>1.2</v>
      </c>
      <c r="K122" s="13" t="s">
        <v>354</v>
      </c>
      <c r="L122" s="5">
        <v>0.4</v>
      </c>
      <c r="N122" s="13" t="s">
        <v>354</v>
      </c>
      <c r="O122" s="5">
        <v>1.1000000000000001</v>
      </c>
      <c r="Q122" s="13" t="s">
        <v>354</v>
      </c>
      <c r="R122" s="5">
        <v>0.5</v>
      </c>
      <c r="T122" s="13" t="s">
        <v>351</v>
      </c>
      <c r="U122" s="5">
        <v>1</v>
      </c>
      <c r="W122" s="119"/>
      <c r="X122" s="66" t="s">
        <v>325</v>
      </c>
      <c r="Y122" s="5">
        <v>8.4</v>
      </c>
      <c r="Z122" s="5">
        <v>37</v>
      </c>
      <c r="AA122" s="5">
        <v>1731.3</v>
      </c>
      <c r="AB122" s="5">
        <v>912.5</v>
      </c>
      <c r="AC122" s="5">
        <v>102.5</v>
      </c>
      <c r="AD122" s="5">
        <v>1708</v>
      </c>
      <c r="AE122" s="5">
        <v>22.6</v>
      </c>
      <c r="AF122" s="5">
        <v>39.9</v>
      </c>
      <c r="AG122" s="5">
        <v>1.2</v>
      </c>
      <c r="AH122" s="5">
        <v>0.5</v>
      </c>
      <c r="AI122" s="5">
        <v>0.2</v>
      </c>
      <c r="AJ122" s="5">
        <v>4.2</v>
      </c>
      <c r="AK122" s="5">
        <v>1.7</v>
      </c>
      <c r="AL122" s="5">
        <v>24</v>
      </c>
      <c r="AM122" s="5">
        <v>1.3</v>
      </c>
      <c r="AN122" s="5">
        <v>1.7</v>
      </c>
      <c r="AO122" s="5">
        <v>0.1</v>
      </c>
      <c r="AP122" s="5">
        <v>0.4</v>
      </c>
      <c r="AQ122" s="5">
        <v>1.7</v>
      </c>
      <c r="AR122" s="5">
        <v>1</v>
      </c>
      <c r="AS122" s="5">
        <v>1.8</v>
      </c>
      <c r="AT122" s="5">
        <v>8.6999999999999993</v>
      </c>
      <c r="AU122" s="5">
        <v>1</v>
      </c>
      <c r="AV122" s="5">
        <v>1.8</v>
      </c>
      <c r="AW122" s="5">
        <v>7.6</v>
      </c>
      <c r="AX122" s="5">
        <v>0.9</v>
      </c>
      <c r="AY122" s="5">
        <v>0.8</v>
      </c>
      <c r="AZ122" s="5">
        <v>0.2</v>
      </c>
      <c r="BA122" s="26"/>
    </row>
    <row r="123" spans="2:53" x14ac:dyDescent="0.25">
      <c r="E123" s="13" t="s">
        <v>350</v>
      </c>
      <c r="F123" s="5">
        <v>0.6</v>
      </c>
      <c r="H123" s="33" t="s">
        <v>349</v>
      </c>
      <c r="I123" s="5">
        <v>9.8000000000000007</v>
      </c>
      <c r="K123" s="13" t="s">
        <v>350</v>
      </c>
      <c r="L123" s="5">
        <v>0.6</v>
      </c>
      <c r="N123" s="13" t="s">
        <v>350</v>
      </c>
      <c r="O123" s="5">
        <v>0.1</v>
      </c>
      <c r="Q123" s="13" t="s">
        <v>350</v>
      </c>
      <c r="R123" s="5">
        <v>0.6</v>
      </c>
      <c r="T123" s="13" t="s">
        <v>354</v>
      </c>
      <c r="U123" s="5">
        <v>0.8</v>
      </c>
    </row>
    <row r="124" spans="2:53" x14ac:dyDescent="0.25">
      <c r="H124" s="33" t="s">
        <v>351</v>
      </c>
      <c r="I124" s="5">
        <v>0.4</v>
      </c>
      <c r="T124" s="13" t="s">
        <v>350</v>
      </c>
      <c r="U124" s="5">
        <v>0.4</v>
      </c>
      <c r="W124" s="117" t="s">
        <v>416</v>
      </c>
      <c r="X124" s="65" t="s">
        <v>0</v>
      </c>
      <c r="Y124" s="13" t="s">
        <v>326</v>
      </c>
      <c r="Z124" s="13" t="s">
        <v>327</v>
      </c>
      <c r="AA124" s="13" t="s">
        <v>52</v>
      </c>
      <c r="AB124" s="13" t="s">
        <v>53</v>
      </c>
      <c r="AC124" s="13" t="s">
        <v>328</v>
      </c>
      <c r="AD124" s="13" t="s">
        <v>55</v>
      </c>
      <c r="AE124" s="13" t="s">
        <v>329</v>
      </c>
      <c r="AF124" s="13" t="s">
        <v>330</v>
      </c>
      <c r="AG124" s="13" t="s">
        <v>331</v>
      </c>
      <c r="AH124" s="13" t="s">
        <v>332</v>
      </c>
      <c r="AI124" s="13" t="s">
        <v>334</v>
      </c>
      <c r="AJ124" s="13" t="s">
        <v>337</v>
      </c>
      <c r="AK124" s="13" t="s">
        <v>336</v>
      </c>
      <c r="AL124" s="13" t="s">
        <v>338</v>
      </c>
      <c r="AM124" s="13" t="s">
        <v>339</v>
      </c>
      <c r="AN124" s="13" t="s">
        <v>341</v>
      </c>
      <c r="AO124" s="13" t="s">
        <v>344</v>
      </c>
      <c r="AP124" s="13" t="s">
        <v>340</v>
      </c>
      <c r="AQ124" s="13" t="s">
        <v>352</v>
      </c>
      <c r="AR124" s="13" t="s">
        <v>346</v>
      </c>
      <c r="AS124" s="13" t="s">
        <v>355</v>
      </c>
      <c r="AT124" s="13" t="s">
        <v>349</v>
      </c>
      <c r="AU124" s="13" t="s">
        <v>351</v>
      </c>
      <c r="AV124" s="13" t="s">
        <v>354</v>
      </c>
      <c r="AW124" s="13" t="s">
        <v>350</v>
      </c>
    </row>
    <row r="125" spans="2:53" x14ac:dyDescent="0.25">
      <c r="H125" s="33" t="s">
        <v>354</v>
      </c>
      <c r="I125" s="5">
        <v>1.1000000000000001</v>
      </c>
      <c r="W125" s="119"/>
      <c r="X125" s="66" t="s">
        <v>325</v>
      </c>
      <c r="Y125" s="5">
        <v>8</v>
      </c>
      <c r="Z125" s="5">
        <v>30.6</v>
      </c>
      <c r="AA125" s="5">
        <v>1784.2</v>
      </c>
      <c r="AB125" s="5">
        <v>904.7</v>
      </c>
      <c r="AC125" s="5">
        <v>108.6</v>
      </c>
      <c r="AD125" s="5">
        <v>1871.4</v>
      </c>
      <c r="AE125" s="5">
        <v>20</v>
      </c>
      <c r="AF125" s="5">
        <v>50.5</v>
      </c>
      <c r="AG125" s="5">
        <v>0.6</v>
      </c>
      <c r="AH125" s="5">
        <v>0.3</v>
      </c>
      <c r="AI125" s="5">
        <v>4.5</v>
      </c>
      <c r="AJ125" s="5">
        <v>0.6</v>
      </c>
      <c r="AK125" s="5">
        <v>18.600000000000001</v>
      </c>
      <c r="AL125" s="5">
        <v>0.9</v>
      </c>
      <c r="AM125" s="5">
        <v>0.4</v>
      </c>
      <c r="AN125" s="5">
        <v>0.5</v>
      </c>
      <c r="AO125" s="5">
        <v>1.5</v>
      </c>
      <c r="AP125" s="5">
        <v>2.8</v>
      </c>
      <c r="AQ125" s="5">
        <v>3.1</v>
      </c>
      <c r="AR125" s="5">
        <v>4.4000000000000004</v>
      </c>
      <c r="AS125" s="5">
        <v>0.9</v>
      </c>
      <c r="AT125" s="5">
        <v>10.7</v>
      </c>
      <c r="AU125" s="5">
        <v>0.8</v>
      </c>
      <c r="AV125" s="5">
        <v>0.7</v>
      </c>
      <c r="AW125" s="5">
        <v>0.6</v>
      </c>
      <c r="AX125" s="26"/>
      <c r="AY125" s="26"/>
      <c r="AZ125" s="26"/>
      <c r="BA125" s="26"/>
    </row>
    <row r="127" spans="2:53" x14ac:dyDescent="0.25">
      <c r="B127" s="117" t="s">
        <v>404</v>
      </c>
      <c r="C127" s="119"/>
      <c r="E127" s="117" t="s">
        <v>405</v>
      </c>
      <c r="F127" s="119"/>
      <c r="H127" s="117" t="s">
        <v>406</v>
      </c>
      <c r="I127" s="119"/>
      <c r="K127" s="117" t="s">
        <v>407</v>
      </c>
      <c r="L127" s="119"/>
      <c r="N127" s="117" t="s">
        <v>408</v>
      </c>
      <c r="O127" s="119"/>
      <c r="Q127" s="117" t="s">
        <v>409</v>
      </c>
      <c r="R127" s="119"/>
      <c r="T127" s="117" t="s">
        <v>410</v>
      </c>
      <c r="U127" s="119"/>
      <c r="W127" s="117" t="s">
        <v>417</v>
      </c>
      <c r="X127" s="65" t="s">
        <v>0</v>
      </c>
      <c r="Y127" s="13" t="s">
        <v>326</v>
      </c>
      <c r="Z127" s="13" t="s">
        <v>327</v>
      </c>
      <c r="AA127" s="13" t="s">
        <v>52</v>
      </c>
      <c r="AB127" s="13" t="s">
        <v>53</v>
      </c>
      <c r="AC127" s="13" t="s">
        <v>328</v>
      </c>
      <c r="AD127" s="13" t="s">
        <v>55</v>
      </c>
      <c r="AE127" s="13" t="s">
        <v>329</v>
      </c>
      <c r="AF127" s="13" t="s">
        <v>330</v>
      </c>
      <c r="AG127" s="13" t="s">
        <v>331</v>
      </c>
      <c r="AH127" s="13" t="s">
        <v>332</v>
      </c>
      <c r="AI127" s="13" t="s">
        <v>334</v>
      </c>
      <c r="AJ127" s="13" t="s">
        <v>337</v>
      </c>
      <c r="AK127" s="13" t="s">
        <v>336</v>
      </c>
      <c r="AL127" s="13" t="s">
        <v>338</v>
      </c>
      <c r="AM127" s="13" t="s">
        <v>339</v>
      </c>
      <c r="AN127" s="13" t="s">
        <v>341</v>
      </c>
      <c r="AO127" s="13" t="s">
        <v>340</v>
      </c>
      <c r="AP127" s="13" t="s">
        <v>347</v>
      </c>
      <c r="AQ127" s="13" t="s">
        <v>345</v>
      </c>
      <c r="AR127" s="13" t="s">
        <v>352</v>
      </c>
      <c r="AS127" s="13" t="s">
        <v>355</v>
      </c>
      <c r="AT127" s="13" t="s">
        <v>348</v>
      </c>
      <c r="AU127" s="13" t="s">
        <v>353</v>
      </c>
      <c r="AV127" s="13" t="s">
        <v>349</v>
      </c>
      <c r="AW127" s="13" t="s">
        <v>351</v>
      </c>
      <c r="AX127" s="13" t="s">
        <v>354</v>
      </c>
    </row>
    <row r="128" spans="2:53" x14ac:dyDescent="0.25">
      <c r="B128" s="65" t="s">
        <v>0</v>
      </c>
      <c r="C128" s="66" t="s">
        <v>325</v>
      </c>
      <c r="E128" s="65" t="s">
        <v>0</v>
      </c>
      <c r="F128" s="66" t="s">
        <v>325</v>
      </c>
      <c r="H128" s="70" t="s">
        <v>0</v>
      </c>
      <c r="I128" s="66" t="s">
        <v>325</v>
      </c>
      <c r="K128" s="65" t="s">
        <v>0</v>
      </c>
      <c r="L128" s="66" t="s">
        <v>325</v>
      </c>
      <c r="N128" s="65" t="s">
        <v>0</v>
      </c>
      <c r="O128" s="66" t="s">
        <v>325</v>
      </c>
      <c r="Q128" s="65" t="s">
        <v>0</v>
      </c>
      <c r="R128" s="66" t="s">
        <v>325</v>
      </c>
      <c r="T128" s="65" t="s">
        <v>0</v>
      </c>
      <c r="U128" s="66" t="s">
        <v>325</v>
      </c>
      <c r="W128" s="119"/>
      <c r="X128" s="66" t="s">
        <v>325</v>
      </c>
      <c r="Y128" s="5">
        <v>10.5</v>
      </c>
      <c r="Z128" s="5">
        <v>15.8</v>
      </c>
      <c r="AA128" s="5">
        <v>1540.3</v>
      </c>
      <c r="AB128" s="5">
        <v>1075</v>
      </c>
      <c r="AC128" s="5">
        <v>117.3</v>
      </c>
      <c r="AD128" s="5">
        <v>1475.9</v>
      </c>
      <c r="AE128" s="5">
        <v>15</v>
      </c>
      <c r="AF128" s="5">
        <v>33.700000000000003</v>
      </c>
      <c r="AG128" s="5">
        <v>0.8</v>
      </c>
      <c r="AH128" s="5">
        <v>0.2</v>
      </c>
      <c r="AI128" s="5">
        <v>4.0999999999999996</v>
      </c>
      <c r="AJ128" s="5">
        <v>0.5</v>
      </c>
      <c r="AK128" s="5">
        <v>2</v>
      </c>
      <c r="AL128" s="5">
        <v>1.6</v>
      </c>
      <c r="AM128" s="5">
        <v>9.1</v>
      </c>
      <c r="AN128" s="5">
        <v>0.6</v>
      </c>
      <c r="AO128" s="5">
        <v>2</v>
      </c>
      <c r="AP128" s="5">
        <v>0.9</v>
      </c>
      <c r="AQ128" s="5">
        <v>1</v>
      </c>
      <c r="AR128" s="5">
        <v>2.5</v>
      </c>
      <c r="AS128" s="5">
        <v>1</v>
      </c>
      <c r="AT128" s="5">
        <v>0.5</v>
      </c>
      <c r="AU128" s="5">
        <v>6.1</v>
      </c>
      <c r="AV128" s="5">
        <v>10.199999999999999</v>
      </c>
      <c r="AW128" s="5">
        <v>0.8</v>
      </c>
      <c r="AX128" s="5">
        <v>0.8</v>
      </c>
      <c r="AY128" s="26"/>
      <c r="AZ128" s="26"/>
      <c r="BA128" s="26"/>
    </row>
    <row r="129" spans="2:47" x14ac:dyDescent="0.25">
      <c r="B129" s="13" t="s">
        <v>326</v>
      </c>
      <c r="C129" s="5">
        <v>14.7</v>
      </c>
      <c r="E129" s="13" t="s">
        <v>326</v>
      </c>
      <c r="F129" s="5">
        <v>6.8</v>
      </c>
      <c r="H129" s="33" t="s">
        <v>326</v>
      </c>
      <c r="I129" s="5">
        <v>9.9</v>
      </c>
      <c r="K129" s="13" t="s">
        <v>326</v>
      </c>
      <c r="L129" s="5">
        <v>8.1</v>
      </c>
      <c r="N129" s="13" t="s">
        <v>326</v>
      </c>
      <c r="O129" s="5">
        <v>4.4000000000000004</v>
      </c>
      <c r="Q129" s="13" t="s">
        <v>326</v>
      </c>
      <c r="R129" s="5">
        <v>5.4</v>
      </c>
      <c r="T129" s="13" t="s">
        <v>326</v>
      </c>
      <c r="U129" s="5">
        <v>10.5</v>
      </c>
    </row>
    <row r="130" spans="2:47" x14ac:dyDescent="0.25">
      <c r="B130" s="13" t="s">
        <v>327</v>
      </c>
      <c r="C130" s="5">
        <v>21.2</v>
      </c>
      <c r="E130" s="13" t="s">
        <v>327</v>
      </c>
      <c r="F130" s="5">
        <v>33.700000000000003</v>
      </c>
      <c r="H130" s="33" t="s">
        <v>327</v>
      </c>
      <c r="I130" s="5">
        <v>43.7</v>
      </c>
      <c r="K130" s="13" t="s">
        <v>327</v>
      </c>
      <c r="L130" s="5">
        <v>33</v>
      </c>
      <c r="N130" s="13" t="s">
        <v>327</v>
      </c>
      <c r="O130" s="5">
        <v>27.6</v>
      </c>
      <c r="Q130" s="13" t="s">
        <v>327</v>
      </c>
      <c r="R130" s="5">
        <v>20.100000000000001</v>
      </c>
      <c r="T130" s="13" t="s">
        <v>327</v>
      </c>
      <c r="U130" s="5">
        <v>30.9</v>
      </c>
      <c r="W130" s="117" t="s">
        <v>418</v>
      </c>
      <c r="X130" s="65" t="s">
        <v>0</v>
      </c>
      <c r="Y130" s="13" t="s">
        <v>326</v>
      </c>
      <c r="Z130" s="13" t="s">
        <v>327</v>
      </c>
      <c r="AA130" s="13" t="s">
        <v>52</v>
      </c>
      <c r="AB130" s="13" t="s">
        <v>53</v>
      </c>
      <c r="AC130" s="13" t="s">
        <v>328</v>
      </c>
      <c r="AD130" s="13" t="s">
        <v>55</v>
      </c>
      <c r="AE130" s="13" t="s">
        <v>329</v>
      </c>
      <c r="AF130" s="13" t="s">
        <v>330</v>
      </c>
      <c r="AG130" s="13" t="s">
        <v>331</v>
      </c>
      <c r="AH130" s="13" t="s">
        <v>332</v>
      </c>
      <c r="AI130" s="13" t="s">
        <v>335</v>
      </c>
      <c r="AJ130" s="13" t="s">
        <v>334</v>
      </c>
      <c r="AK130" s="13" t="s">
        <v>336</v>
      </c>
      <c r="AL130" s="13" t="s">
        <v>338</v>
      </c>
      <c r="AM130" s="13" t="s">
        <v>339</v>
      </c>
      <c r="AN130" s="13" t="s">
        <v>340</v>
      </c>
      <c r="AO130" s="13" t="s">
        <v>343</v>
      </c>
      <c r="AP130" s="13" t="s">
        <v>346</v>
      </c>
      <c r="AQ130" s="13" t="s">
        <v>348</v>
      </c>
      <c r="AR130" s="13" t="s">
        <v>349</v>
      </c>
      <c r="AS130" s="13" t="s">
        <v>351</v>
      </c>
      <c r="AT130" s="13" t="s">
        <v>354</v>
      </c>
      <c r="AU130" s="13" t="s">
        <v>350</v>
      </c>
    </row>
    <row r="131" spans="2:47" x14ac:dyDescent="0.25">
      <c r="B131" s="13" t="s">
        <v>52</v>
      </c>
      <c r="C131" s="5">
        <v>1042.8</v>
      </c>
      <c r="E131" s="13" t="s">
        <v>52</v>
      </c>
      <c r="F131" s="5">
        <v>1606.4</v>
      </c>
      <c r="H131" s="33" t="s">
        <v>52</v>
      </c>
      <c r="I131" s="5">
        <v>1786.1</v>
      </c>
      <c r="K131" s="13" t="s">
        <v>52</v>
      </c>
      <c r="L131" s="5">
        <v>1790.5</v>
      </c>
      <c r="N131" s="13" t="s">
        <v>52</v>
      </c>
      <c r="O131" s="5">
        <v>1585.5</v>
      </c>
      <c r="Q131" s="13" t="s">
        <v>52</v>
      </c>
      <c r="R131" s="5">
        <v>2058.6</v>
      </c>
      <c r="T131" s="13" t="s">
        <v>52</v>
      </c>
      <c r="U131" s="5">
        <v>1486.4</v>
      </c>
      <c r="W131" s="119"/>
      <c r="X131" s="66" t="s">
        <v>325</v>
      </c>
      <c r="Y131" s="5">
        <v>7.6</v>
      </c>
      <c r="Z131" s="5">
        <v>20.2</v>
      </c>
      <c r="AA131" s="5">
        <v>1733.5</v>
      </c>
      <c r="AB131" s="5">
        <v>877.7</v>
      </c>
      <c r="AC131" s="5">
        <v>114.2</v>
      </c>
      <c r="AD131" s="5">
        <v>1900.8</v>
      </c>
      <c r="AE131" s="5">
        <v>19.5</v>
      </c>
      <c r="AF131" s="5">
        <v>31.1</v>
      </c>
      <c r="AG131" s="5">
        <v>0.9</v>
      </c>
      <c r="AH131" s="5">
        <v>0.4</v>
      </c>
      <c r="AI131" s="5">
        <v>12.7</v>
      </c>
      <c r="AJ131" s="5">
        <v>2.9</v>
      </c>
      <c r="AK131" s="5">
        <v>2.6</v>
      </c>
      <c r="AL131" s="5">
        <v>0.7</v>
      </c>
      <c r="AM131" s="5">
        <v>0.8</v>
      </c>
      <c r="AN131" s="5">
        <v>2.1</v>
      </c>
      <c r="AO131" s="5">
        <v>10.9</v>
      </c>
      <c r="AP131" s="5">
        <v>1.6</v>
      </c>
      <c r="AQ131" s="5">
        <v>0.9</v>
      </c>
      <c r="AR131" s="5">
        <v>8.4</v>
      </c>
      <c r="AS131" s="5">
        <v>1</v>
      </c>
      <c r="AT131" s="5">
        <v>0.7</v>
      </c>
      <c r="AU131" s="5">
        <v>0.6</v>
      </c>
    </row>
    <row r="132" spans="2:47" x14ac:dyDescent="0.25">
      <c r="B132" s="13" t="s">
        <v>53</v>
      </c>
      <c r="C132" s="5">
        <v>999.4</v>
      </c>
      <c r="E132" s="13" t="s">
        <v>53</v>
      </c>
      <c r="F132" s="5">
        <v>896.1</v>
      </c>
      <c r="H132" s="33" t="s">
        <v>53</v>
      </c>
      <c r="I132" s="5">
        <v>868.5</v>
      </c>
      <c r="K132" s="13" t="s">
        <v>53</v>
      </c>
      <c r="L132" s="5">
        <v>977.8</v>
      </c>
      <c r="N132" s="13" t="s">
        <v>53</v>
      </c>
      <c r="O132" s="5">
        <v>899.8</v>
      </c>
      <c r="Q132" s="13" t="s">
        <v>53</v>
      </c>
      <c r="R132" s="5">
        <v>900.2</v>
      </c>
      <c r="T132" s="13" t="s">
        <v>53</v>
      </c>
      <c r="U132" s="5">
        <v>826.3</v>
      </c>
    </row>
    <row r="133" spans="2:47" x14ac:dyDescent="0.25">
      <c r="B133" s="13" t="s">
        <v>328</v>
      </c>
      <c r="C133" s="5">
        <v>116.7</v>
      </c>
      <c r="E133" s="13" t="s">
        <v>328</v>
      </c>
      <c r="F133" s="5">
        <v>107</v>
      </c>
      <c r="H133" s="33" t="s">
        <v>328</v>
      </c>
      <c r="I133" s="5">
        <v>97.3</v>
      </c>
      <c r="K133" s="13" t="s">
        <v>328</v>
      </c>
      <c r="L133" s="5">
        <v>110.7</v>
      </c>
      <c r="N133" s="13" t="s">
        <v>328</v>
      </c>
      <c r="O133" s="5">
        <v>103.4</v>
      </c>
      <c r="Q133" s="13" t="s">
        <v>328</v>
      </c>
      <c r="R133" s="5">
        <v>99.8</v>
      </c>
      <c r="T133" s="13" t="s">
        <v>328</v>
      </c>
      <c r="U133" s="5">
        <v>97.8</v>
      </c>
    </row>
    <row r="134" spans="2:47" x14ac:dyDescent="0.25">
      <c r="B134" s="13" t="s">
        <v>55</v>
      </c>
      <c r="C134" s="5">
        <v>1752.5</v>
      </c>
      <c r="E134" s="13" t="s">
        <v>55</v>
      </c>
      <c r="F134" s="5">
        <v>1694.2</v>
      </c>
      <c r="H134" s="33" t="s">
        <v>55</v>
      </c>
      <c r="I134" s="5">
        <v>1527.3</v>
      </c>
      <c r="K134" s="13" t="s">
        <v>55</v>
      </c>
      <c r="L134" s="5">
        <v>1569.2</v>
      </c>
      <c r="N134" s="13" t="s">
        <v>55</v>
      </c>
      <c r="O134" s="5">
        <v>1698.9</v>
      </c>
      <c r="Q134" s="13" t="s">
        <v>55</v>
      </c>
      <c r="R134" s="5">
        <v>1649.5</v>
      </c>
      <c r="T134" s="13" t="s">
        <v>55</v>
      </c>
      <c r="U134" s="5">
        <v>1714.5</v>
      </c>
    </row>
    <row r="135" spans="2:47" x14ac:dyDescent="0.25">
      <c r="B135" s="13" t="s">
        <v>329</v>
      </c>
      <c r="C135" s="5">
        <v>66</v>
      </c>
      <c r="E135" s="13" t="s">
        <v>329</v>
      </c>
      <c r="F135" s="5">
        <v>24</v>
      </c>
      <c r="H135" s="33" t="s">
        <v>329</v>
      </c>
      <c r="I135" s="5">
        <v>46.5</v>
      </c>
      <c r="K135" s="13" t="s">
        <v>329</v>
      </c>
      <c r="L135" s="5">
        <v>14.5</v>
      </c>
      <c r="N135" s="13" t="s">
        <v>329</v>
      </c>
      <c r="O135" s="5">
        <v>17.600000000000001</v>
      </c>
      <c r="Q135" s="13" t="s">
        <v>329</v>
      </c>
      <c r="R135" s="5">
        <v>16.2</v>
      </c>
      <c r="T135" s="13" t="s">
        <v>329</v>
      </c>
      <c r="U135" s="5">
        <v>31.3</v>
      </c>
    </row>
    <row r="136" spans="2:47" x14ac:dyDescent="0.25">
      <c r="B136" s="13" t="s">
        <v>330</v>
      </c>
      <c r="C136" s="5">
        <v>34.799999999999997</v>
      </c>
      <c r="E136" s="13" t="s">
        <v>330</v>
      </c>
      <c r="F136" s="5">
        <v>34.9</v>
      </c>
      <c r="H136" s="33" t="s">
        <v>330</v>
      </c>
      <c r="I136" s="5">
        <v>36.6</v>
      </c>
      <c r="K136" s="13" t="s">
        <v>330</v>
      </c>
      <c r="L136" s="5">
        <v>30</v>
      </c>
      <c r="N136" s="13" t="s">
        <v>330</v>
      </c>
      <c r="O136" s="5">
        <v>36</v>
      </c>
      <c r="Q136" s="13" t="s">
        <v>330</v>
      </c>
      <c r="R136" s="5">
        <v>40.9</v>
      </c>
      <c r="T136" s="13" t="s">
        <v>330</v>
      </c>
      <c r="U136" s="5">
        <v>40.5</v>
      </c>
    </row>
    <row r="137" spans="2:47" x14ac:dyDescent="0.25">
      <c r="B137" s="13" t="s">
        <v>331</v>
      </c>
      <c r="C137" s="5">
        <v>0.7</v>
      </c>
      <c r="E137" s="13" t="s">
        <v>331</v>
      </c>
      <c r="F137" s="5">
        <v>1.3</v>
      </c>
      <c r="H137" s="33" t="s">
        <v>331</v>
      </c>
      <c r="I137" s="5">
        <v>2.6</v>
      </c>
      <c r="K137" s="13" t="s">
        <v>331</v>
      </c>
      <c r="L137" s="5">
        <v>1.6</v>
      </c>
      <c r="N137" s="13" t="s">
        <v>331</v>
      </c>
      <c r="O137" s="5">
        <v>1.3</v>
      </c>
      <c r="Q137" s="13" t="s">
        <v>331</v>
      </c>
      <c r="R137" s="5">
        <v>1.3</v>
      </c>
      <c r="T137" s="13" t="s">
        <v>331</v>
      </c>
      <c r="U137" s="5">
        <v>1.5</v>
      </c>
    </row>
    <row r="138" spans="2:47" x14ac:dyDescent="0.25">
      <c r="B138" s="13" t="s">
        <v>332</v>
      </c>
      <c r="C138" s="5">
        <v>0.1</v>
      </c>
      <c r="E138" s="13" t="s">
        <v>332</v>
      </c>
      <c r="F138" s="5">
        <v>0.4</v>
      </c>
      <c r="H138" s="33" t="s">
        <v>334</v>
      </c>
      <c r="I138" s="5">
        <v>3.7</v>
      </c>
      <c r="K138" s="13" t="s">
        <v>332</v>
      </c>
      <c r="L138" s="5">
        <v>0.5</v>
      </c>
      <c r="N138" s="13" t="s">
        <v>332</v>
      </c>
      <c r="O138" s="5">
        <v>0.4</v>
      </c>
      <c r="Q138" s="13" t="s">
        <v>332</v>
      </c>
      <c r="R138" s="5">
        <v>0.2</v>
      </c>
      <c r="T138" s="13" t="s">
        <v>332</v>
      </c>
      <c r="U138" s="5">
        <v>0.1</v>
      </c>
    </row>
    <row r="139" spans="2:47" x14ac:dyDescent="0.25">
      <c r="B139" s="13" t="s">
        <v>335</v>
      </c>
      <c r="C139" s="5">
        <v>1.8</v>
      </c>
      <c r="E139" s="13" t="s">
        <v>335</v>
      </c>
      <c r="F139" s="5">
        <v>3.9</v>
      </c>
      <c r="H139" s="33" t="s">
        <v>337</v>
      </c>
      <c r="I139" s="5">
        <v>6</v>
      </c>
      <c r="K139" s="13" t="s">
        <v>335</v>
      </c>
      <c r="L139" s="5">
        <v>3</v>
      </c>
      <c r="N139" s="13" t="s">
        <v>335</v>
      </c>
      <c r="O139" s="5">
        <v>1.9</v>
      </c>
      <c r="Q139" s="13" t="s">
        <v>335</v>
      </c>
      <c r="R139" s="5">
        <v>4.8</v>
      </c>
      <c r="T139" s="13" t="s">
        <v>335</v>
      </c>
      <c r="U139" s="5">
        <v>7.2</v>
      </c>
    </row>
    <row r="140" spans="2:47" x14ac:dyDescent="0.25">
      <c r="B140" s="13" t="s">
        <v>334</v>
      </c>
      <c r="C140" s="5">
        <v>2.2999999999999998</v>
      </c>
      <c r="E140" s="13" t="s">
        <v>333</v>
      </c>
      <c r="F140" s="5">
        <v>0.1</v>
      </c>
      <c r="H140" s="33" t="s">
        <v>336</v>
      </c>
      <c r="I140" s="5">
        <v>20.5</v>
      </c>
      <c r="K140" s="13" t="s">
        <v>334</v>
      </c>
      <c r="L140" s="5">
        <v>2.1</v>
      </c>
      <c r="N140" s="13" t="s">
        <v>334</v>
      </c>
      <c r="O140" s="5">
        <v>4.0999999999999996</v>
      </c>
      <c r="Q140" s="13" t="s">
        <v>334</v>
      </c>
      <c r="R140" s="5">
        <v>3</v>
      </c>
      <c r="T140" s="13" t="s">
        <v>334</v>
      </c>
      <c r="U140" s="5">
        <v>4.0999999999999996</v>
      </c>
    </row>
    <row r="141" spans="2:47" x14ac:dyDescent="0.25">
      <c r="B141" s="13" t="s">
        <v>336</v>
      </c>
      <c r="C141" s="5">
        <v>2.2000000000000002</v>
      </c>
      <c r="E141" s="13" t="s">
        <v>334</v>
      </c>
      <c r="F141" s="5">
        <v>4</v>
      </c>
      <c r="H141" s="33" t="s">
        <v>338</v>
      </c>
      <c r="I141" s="5">
        <v>4.9000000000000004</v>
      </c>
      <c r="K141" s="13" t="s">
        <v>336</v>
      </c>
      <c r="L141" s="5">
        <v>6</v>
      </c>
      <c r="N141" s="13" t="s">
        <v>336</v>
      </c>
      <c r="O141" s="5">
        <v>6.4</v>
      </c>
      <c r="Q141" s="13" t="s">
        <v>337</v>
      </c>
      <c r="R141" s="5">
        <v>0.7</v>
      </c>
      <c r="T141" s="13" t="s">
        <v>336</v>
      </c>
      <c r="U141" s="5">
        <v>18.899999999999999</v>
      </c>
    </row>
    <row r="142" spans="2:47" x14ac:dyDescent="0.25">
      <c r="B142" s="13" t="s">
        <v>338</v>
      </c>
      <c r="C142" s="5">
        <v>1.3</v>
      </c>
      <c r="E142" s="13" t="s">
        <v>337</v>
      </c>
      <c r="F142" s="5">
        <v>0.5</v>
      </c>
      <c r="H142" s="33" t="s">
        <v>339</v>
      </c>
      <c r="I142" s="5">
        <v>10.5</v>
      </c>
      <c r="K142" s="13" t="s">
        <v>338</v>
      </c>
      <c r="L142" s="5">
        <v>1.5</v>
      </c>
      <c r="N142" s="13" t="s">
        <v>338</v>
      </c>
      <c r="O142" s="5">
        <v>1</v>
      </c>
      <c r="Q142" s="13" t="s">
        <v>336</v>
      </c>
      <c r="R142" s="5">
        <v>7.5</v>
      </c>
      <c r="T142" s="13" t="s">
        <v>338</v>
      </c>
      <c r="U142" s="5">
        <v>1.5</v>
      </c>
    </row>
    <row r="143" spans="2:47" x14ac:dyDescent="0.25">
      <c r="B143" s="13" t="s">
        <v>339</v>
      </c>
      <c r="C143" s="5">
        <v>2.6</v>
      </c>
      <c r="E143" s="13" t="s">
        <v>336</v>
      </c>
      <c r="F143" s="5">
        <v>20.5</v>
      </c>
      <c r="H143" s="33" t="s">
        <v>382</v>
      </c>
      <c r="I143" s="5">
        <v>0.5</v>
      </c>
      <c r="K143" s="13" t="s">
        <v>339</v>
      </c>
      <c r="L143" s="5">
        <v>1.5</v>
      </c>
      <c r="N143" s="13" t="s">
        <v>339</v>
      </c>
      <c r="O143" s="5">
        <v>3.4</v>
      </c>
      <c r="Q143" s="13" t="s">
        <v>338</v>
      </c>
      <c r="R143" s="5">
        <v>1</v>
      </c>
      <c r="T143" s="13" t="s">
        <v>339</v>
      </c>
      <c r="U143" s="5">
        <v>3.1</v>
      </c>
    </row>
    <row r="144" spans="2:47" x14ac:dyDescent="0.25">
      <c r="B144" s="13" t="s">
        <v>340</v>
      </c>
      <c r="C144" s="5">
        <v>0.1</v>
      </c>
      <c r="E144" s="13" t="s">
        <v>338</v>
      </c>
      <c r="F144" s="5">
        <v>1.3</v>
      </c>
      <c r="H144" s="33" t="s">
        <v>341</v>
      </c>
      <c r="I144" s="5">
        <v>0.9</v>
      </c>
      <c r="K144" s="13" t="s">
        <v>342</v>
      </c>
      <c r="L144" s="5">
        <v>0.2</v>
      </c>
      <c r="N144" s="13" t="s">
        <v>340</v>
      </c>
      <c r="O144" s="5">
        <v>2.2000000000000002</v>
      </c>
      <c r="Q144" s="13" t="s">
        <v>339</v>
      </c>
      <c r="R144" s="5">
        <v>3.8</v>
      </c>
      <c r="T144" s="13" t="s">
        <v>382</v>
      </c>
      <c r="U144" s="5">
        <v>0.2</v>
      </c>
    </row>
    <row r="145" spans="2:21" x14ac:dyDescent="0.25">
      <c r="B145" s="13" t="s">
        <v>345</v>
      </c>
      <c r="C145" s="5">
        <v>4.0999999999999996</v>
      </c>
      <c r="E145" s="13" t="s">
        <v>339</v>
      </c>
      <c r="F145" s="5">
        <v>2</v>
      </c>
      <c r="H145" s="33" t="s">
        <v>344</v>
      </c>
      <c r="I145" s="5">
        <v>11</v>
      </c>
      <c r="K145" s="13" t="s">
        <v>344</v>
      </c>
      <c r="L145" s="5">
        <v>0.7</v>
      </c>
      <c r="N145" s="13" t="s">
        <v>345</v>
      </c>
      <c r="O145" s="5">
        <v>1.6</v>
      </c>
      <c r="Q145" s="13" t="s">
        <v>341</v>
      </c>
      <c r="R145" s="5">
        <v>0.2</v>
      </c>
      <c r="T145" s="13" t="s">
        <v>344</v>
      </c>
      <c r="U145" s="5">
        <v>8.4</v>
      </c>
    </row>
    <row r="146" spans="2:21" x14ac:dyDescent="0.25">
      <c r="B146" s="13" t="s">
        <v>352</v>
      </c>
      <c r="C146" s="5">
        <v>14.8</v>
      </c>
      <c r="E146" s="13" t="s">
        <v>341</v>
      </c>
      <c r="F146" s="5">
        <v>1.9</v>
      </c>
      <c r="H146" s="33" t="s">
        <v>340</v>
      </c>
      <c r="I146" s="5">
        <v>2.2999999999999998</v>
      </c>
      <c r="K146" s="13" t="s">
        <v>340</v>
      </c>
      <c r="L146" s="5">
        <v>4.5</v>
      </c>
      <c r="N146" s="13" t="s">
        <v>352</v>
      </c>
      <c r="O146" s="5">
        <v>0.6</v>
      </c>
      <c r="Q146" s="13" t="s">
        <v>344</v>
      </c>
      <c r="R146" s="5">
        <v>1.5</v>
      </c>
      <c r="T146" s="13" t="s">
        <v>340</v>
      </c>
      <c r="U146" s="5">
        <v>3.7</v>
      </c>
    </row>
    <row r="147" spans="2:21" x14ac:dyDescent="0.25">
      <c r="B147" s="13" t="s">
        <v>346</v>
      </c>
      <c r="C147" s="5">
        <v>5.9</v>
      </c>
      <c r="E147" s="13" t="s">
        <v>344</v>
      </c>
      <c r="F147" s="5">
        <v>4</v>
      </c>
      <c r="H147" s="33" t="s">
        <v>343</v>
      </c>
      <c r="I147" s="5">
        <v>6</v>
      </c>
      <c r="K147" s="13" t="s">
        <v>347</v>
      </c>
      <c r="L147" s="5">
        <v>0.4</v>
      </c>
      <c r="N147" s="13" t="s">
        <v>346</v>
      </c>
      <c r="O147" s="5">
        <v>2.2000000000000002</v>
      </c>
      <c r="Q147" s="13" t="s">
        <v>340</v>
      </c>
      <c r="R147" s="5">
        <v>3.1</v>
      </c>
      <c r="T147" s="13" t="s">
        <v>347</v>
      </c>
      <c r="U147" s="5">
        <v>2.5</v>
      </c>
    </row>
    <row r="148" spans="2:21" x14ac:dyDescent="0.25">
      <c r="B148" s="13" t="s">
        <v>355</v>
      </c>
      <c r="C148" s="5">
        <v>0.1</v>
      </c>
      <c r="E148" s="13" t="s">
        <v>340</v>
      </c>
      <c r="F148" s="5">
        <v>2.5</v>
      </c>
      <c r="H148" s="33" t="s">
        <v>345</v>
      </c>
      <c r="I148" s="5">
        <v>1.2</v>
      </c>
      <c r="K148" s="13" t="s">
        <v>343</v>
      </c>
      <c r="L148" s="5">
        <v>0.5</v>
      </c>
      <c r="N148" s="13" t="s">
        <v>348</v>
      </c>
      <c r="O148" s="5">
        <v>0.1</v>
      </c>
      <c r="Q148" s="13" t="s">
        <v>343</v>
      </c>
      <c r="R148" s="5">
        <v>13.4</v>
      </c>
      <c r="T148" s="13" t="s">
        <v>343</v>
      </c>
      <c r="U148" s="5">
        <v>3.7</v>
      </c>
    </row>
    <row r="149" spans="2:21" x14ac:dyDescent="0.25">
      <c r="B149" s="13" t="s">
        <v>349</v>
      </c>
      <c r="C149" s="5">
        <v>6.8</v>
      </c>
      <c r="E149" s="13" t="s">
        <v>343</v>
      </c>
      <c r="F149" s="5">
        <v>2.6</v>
      </c>
      <c r="H149" s="33" t="s">
        <v>352</v>
      </c>
      <c r="I149" s="5">
        <v>1.7</v>
      </c>
      <c r="K149" s="13" t="s">
        <v>346</v>
      </c>
      <c r="L149" s="5">
        <v>2.4</v>
      </c>
      <c r="N149" s="13" t="s">
        <v>353</v>
      </c>
      <c r="O149" s="5">
        <v>0.4</v>
      </c>
      <c r="Q149" s="13" t="s">
        <v>345</v>
      </c>
      <c r="R149" s="5">
        <v>3.2</v>
      </c>
      <c r="T149" s="13" t="s">
        <v>345</v>
      </c>
      <c r="U149" s="5">
        <v>9.1999999999999993</v>
      </c>
    </row>
    <row r="150" spans="2:21" x14ac:dyDescent="0.25">
      <c r="B150" s="13" t="s">
        <v>351</v>
      </c>
      <c r="C150" s="5">
        <v>0.6</v>
      </c>
      <c r="E150" s="13" t="s">
        <v>345</v>
      </c>
      <c r="F150" s="5">
        <v>1.5</v>
      </c>
      <c r="H150" s="33" t="s">
        <v>346</v>
      </c>
      <c r="I150" s="5">
        <v>9.1999999999999993</v>
      </c>
      <c r="K150" s="13" t="s">
        <v>353</v>
      </c>
      <c r="L150" s="5">
        <v>0.6</v>
      </c>
      <c r="N150" s="13" t="s">
        <v>349</v>
      </c>
      <c r="O150" s="5">
        <v>6.7</v>
      </c>
      <c r="Q150" s="13" t="s">
        <v>352</v>
      </c>
      <c r="R150" s="5">
        <v>2.5</v>
      </c>
      <c r="T150" s="13" t="s">
        <v>352</v>
      </c>
      <c r="U150" s="5">
        <v>15.5</v>
      </c>
    </row>
    <row r="151" spans="2:21" x14ac:dyDescent="0.25">
      <c r="B151" s="13" t="s">
        <v>354</v>
      </c>
      <c r="C151" s="5">
        <v>0.4</v>
      </c>
      <c r="E151" s="13" t="s">
        <v>346</v>
      </c>
      <c r="F151" s="5">
        <v>0.7</v>
      </c>
      <c r="H151" s="33" t="s">
        <v>355</v>
      </c>
      <c r="I151" s="5">
        <v>4</v>
      </c>
      <c r="K151" s="13" t="s">
        <v>349</v>
      </c>
      <c r="L151" s="5">
        <v>6.9</v>
      </c>
      <c r="N151" s="13" t="s">
        <v>354</v>
      </c>
      <c r="O151" s="5">
        <v>0.2</v>
      </c>
      <c r="Q151" s="13" t="s">
        <v>346</v>
      </c>
      <c r="R151" s="5">
        <v>0.5</v>
      </c>
      <c r="T151" s="13" t="s">
        <v>346</v>
      </c>
      <c r="U151" s="5">
        <v>7.4</v>
      </c>
    </row>
    <row r="152" spans="2:21" x14ac:dyDescent="0.25">
      <c r="B152" s="13" t="s">
        <v>350</v>
      </c>
      <c r="C152" s="5">
        <v>0.9</v>
      </c>
      <c r="E152" s="13" t="s">
        <v>355</v>
      </c>
      <c r="F152" s="5">
        <v>3.2</v>
      </c>
      <c r="H152" s="33" t="s">
        <v>348</v>
      </c>
      <c r="I152" s="5">
        <v>0.8</v>
      </c>
      <c r="K152" s="13" t="s">
        <v>351</v>
      </c>
      <c r="L152" s="5">
        <v>0.6</v>
      </c>
      <c r="Q152" s="13" t="s">
        <v>348</v>
      </c>
      <c r="R152" s="5">
        <v>0.1</v>
      </c>
      <c r="T152" s="13" t="s">
        <v>353</v>
      </c>
      <c r="U152" s="5">
        <v>0.8</v>
      </c>
    </row>
    <row r="153" spans="2:21" x14ac:dyDescent="0.25">
      <c r="E153" s="13" t="s">
        <v>353</v>
      </c>
      <c r="F153" s="5">
        <v>0.4</v>
      </c>
      <c r="H153" s="33" t="s">
        <v>349</v>
      </c>
      <c r="I153" s="5">
        <v>8.3000000000000007</v>
      </c>
      <c r="K153" s="13" t="s">
        <v>354</v>
      </c>
      <c r="L153" s="5">
        <v>0.4</v>
      </c>
      <c r="Q153" s="13" t="s">
        <v>349</v>
      </c>
      <c r="R153" s="5">
        <v>5.5</v>
      </c>
      <c r="T153" s="13" t="s">
        <v>349</v>
      </c>
      <c r="U153" s="5">
        <v>13.9</v>
      </c>
    </row>
    <row r="154" spans="2:21" x14ac:dyDescent="0.25">
      <c r="E154" s="13" t="s">
        <v>349</v>
      </c>
      <c r="F154" s="5">
        <v>8.6</v>
      </c>
      <c r="H154" s="33" t="s">
        <v>351</v>
      </c>
      <c r="I154" s="5">
        <v>0.8</v>
      </c>
      <c r="K154" s="13" t="s">
        <v>350</v>
      </c>
      <c r="L154" s="5">
        <v>0.1</v>
      </c>
      <c r="Q154" s="13" t="s">
        <v>351</v>
      </c>
      <c r="R154" s="5">
        <v>0.7</v>
      </c>
      <c r="T154" s="13" t="s">
        <v>351</v>
      </c>
      <c r="U154" s="5">
        <v>0.8</v>
      </c>
    </row>
    <row r="155" spans="2:21" x14ac:dyDescent="0.25">
      <c r="E155" s="13" t="s">
        <v>351</v>
      </c>
      <c r="F155" s="5">
        <v>2.1</v>
      </c>
      <c r="H155" s="33" t="s">
        <v>354</v>
      </c>
      <c r="I155" s="5">
        <v>1.6</v>
      </c>
      <c r="Q155" s="13" t="s">
        <v>354</v>
      </c>
      <c r="R155" s="5">
        <v>0.3</v>
      </c>
      <c r="T155" s="13" t="s">
        <v>354</v>
      </c>
      <c r="U155" s="5">
        <v>1.1000000000000001</v>
      </c>
    </row>
    <row r="156" spans="2:21" x14ac:dyDescent="0.25">
      <c r="E156" s="13" t="s">
        <v>354</v>
      </c>
      <c r="F156" s="5">
        <v>1.3</v>
      </c>
      <c r="H156" s="33" t="s">
        <v>350</v>
      </c>
      <c r="I156" s="5">
        <v>0.5</v>
      </c>
      <c r="Q156" s="13" t="s">
        <v>350</v>
      </c>
      <c r="R156" s="5">
        <v>0.5</v>
      </c>
      <c r="T156" s="13" t="s">
        <v>350</v>
      </c>
      <c r="U156" s="5">
        <v>0.7</v>
      </c>
    </row>
    <row r="157" spans="2:21" x14ac:dyDescent="0.25">
      <c r="E157" s="13" t="s">
        <v>350</v>
      </c>
      <c r="F157" s="5">
        <v>0.8</v>
      </c>
    </row>
    <row r="160" spans="2:21" x14ac:dyDescent="0.25">
      <c r="B160" s="117" t="s">
        <v>411</v>
      </c>
      <c r="C160" s="119"/>
      <c r="E160" s="117" t="s">
        <v>412</v>
      </c>
      <c r="F160" s="119"/>
      <c r="H160" s="117" t="s">
        <v>413</v>
      </c>
      <c r="I160" s="119"/>
      <c r="K160" s="117" t="s">
        <v>414</v>
      </c>
      <c r="L160" s="119"/>
      <c r="N160" s="117" t="s">
        <v>415</v>
      </c>
      <c r="O160" s="119"/>
      <c r="Q160" s="117" t="s">
        <v>416</v>
      </c>
      <c r="R160" s="119"/>
      <c r="T160" s="117" t="s">
        <v>417</v>
      </c>
      <c r="U160" s="119"/>
    </row>
    <row r="161" spans="2:21" x14ac:dyDescent="0.25">
      <c r="B161" s="65" t="s">
        <v>0</v>
      </c>
      <c r="C161" s="66" t="s">
        <v>325</v>
      </c>
      <c r="E161" s="65" t="s">
        <v>0</v>
      </c>
      <c r="F161" s="66" t="s">
        <v>325</v>
      </c>
      <c r="H161" s="70" t="s">
        <v>0</v>
      </c>
      <c r="I161" s="66" t="s">
        <v>325</v>
      </c>
      <c r="K161" s="65" t="s">
        <v>0</v>
      </c>
      <c r="L161" s="66" t="s">
        <v>325</v>
      </c>
      <c r="N161" s="65" t="s">
        <v>0</v>
      </c>
      <c r="O161" s="66" t="s">
        <v>325</v>
      </c>
      <c r="Q161" s="65" t="s">
        <v>0</v>
      </c>
      <c r="R161" s="66" t="s">
        <v>325</v>
      </c>
      <c r="T161" s="65" t="s">
        <v>0</v>
      </c>
      <c r="U161" s="66" t="s">
        <v>325</v>
      </c>
    </row>
    <row r="162" spans="2:21" x14ac:dyDescent="0.25">
      <c r="B162" s="13" t="s">
        <v>326</v>
      </c>
      <c r="C162" s="5">
        <v>6.5</v>
      </c>
      <c r="E162" s="13" t="s">
        <v>326</v>
      </c>
      <c r="F162" s="5">
        <v>7.8</v>
      </c>
      <c r="H162" s="33" t="s">
        <v>326</v>
      </c>
      <c r="I162" s="5">
        <v>6.8</v>
      </c>
      <c r="K162" s="13" t="s">
        <v>326</v>
      </c>
      <c r="L162" s="5">
        <v>8.1</v>
      </c>
      <c r="N162" s="13" t="s">
        <v>326</v>
      </c>
      <c r="O162" s="5">
        <v>8.4</v>
      </c>
      <c r="Q162" s="13" t="s">
        <v>326</v>
      </c>
      <c r="R162" s="5">
        <v>8</v>
      </c>
      <c r="T162" s="13" t="s">
        <v>326</v>
      </c>
      <c r="U162" s="5">
        <v>10.5</v>
      </c>
    </row>
    <row r="163" spans="2:21" x14ac:dyDescent="0.25">
      <c r="B163" s="13" t="s">
        <v>327</v>
      </c>
      <c r="C163" s="5">
        <v>35.299999999999997</v>
      </c>
      <c r="E163" s="13" t="s">
        <v>327</v>
      </c>
      <c r="F163" s="5">
        <v>39.1</v>
      </c>
      <c r="H163" s="33" t="s">
        <v>327</v>
      </c>
      <c r="I163" s="5">
        <v>32.5</v>
      </c>
      <c r="K163" s="13" t="s">
        <v>327</v>
      </c>
      <c r="L163" s="5">
        <v>35.9</v>
      </c>
      <c r="N163" s="13" t="s">
        <v>327</v>
      </c>
      <c r="O163" s="5">
        <v>37</v>
      </c>
      <c r="Q163" s="13" t="s">
        <v>327</v>
      </c>
      <c r="R163" s="5">
        <v>30.6</v>
      </c>
      <c r="T163" s="13" t="s">
        <v>327</v>
      </c>
      <c r="U163" s="5">
        <v>15.8</v>
      </c>
    </row>
    <row r="164" spans="2:21" x14ac:dyDescent="0.25">
      <c r="B164" s="13" t="s">
        <v>52</v>
      </c>
      <c r="C164" s="5">
        <v>1807.3</v>
      </c>
      <c r="E164" s="13" t="s">
        <v>52</v>
      </c>
      <c r="F164" s="5">
        <v>1787.8</v>
      </c>
      <c r="H164" s="33" t="s">
        <v>52</v>
      </c>
      <c r="I164" s="5">
        <v>1755.7</v>
      </c>
      <c r="K164" s="13" t="s">
        <v>52</v>
      </c>
      <c r="L164" s="5">
        <v>2024.1</v>
      </c>
      <c r="N164" s="13" t="s">
        <v>52</v>
      </c>
      <c r="O164" s="5">
        <v>1731.3</v>
      </c>
      <c r="Q164" s="13" t="s">
        <v>52</v>
      </c>
      <c r="R164" s="5">
        <v>1784.2</v>
      </c>
      <c r="T164" s="13" t="s">
        <v>52</v>
      </c>
      <c r="U164" s="5">
        <v>1540.3</v>
      </c>
    </row>
    <row r="165" spans="2:21" x14ac:dyDescent="0.25">
      <c r="B165" s="13" t="s">
        <v>53</v>
      </c>
      <c r="C165" s="5">
        <v>967.7</v>
      </c>
      <c r="E165" s="13" t="s">
        <v>53</v>
      </c>
      <c r="F165" s="5">
        <v>907.7</v>
      </c>
      <c r="H165" s="33" t="s">
        <v>53</v>
      </c>
      <c r="I165" s="5">
        <v>894.3</v>
      </c>
      <c r="K165" s="13" t="s">
        <v>53</v>
      </c>
      <c r="L165" s="5">
        <v>906.8</v>
      </c>
      <c r="N165" s="13" t="s">
        <v>53</v>
      </c>
      <c r="O165" s="5">
        <v>912.5</v>
      </c>
      <c r="Q165" s="13" t="s">
        <v>53</v>
      </c>
      <c r="R165" s="5">
        <v>904.7</v>
      </c>
      <c r="T165" s="13" t="s">
        <v>53</v>
      </c>
      <c r="U165" s="5">
        <v>1075</v>
      </c>
    </row>
    <row r="166" spans="2:21" x14ac:dyDescent="0.25">
      <c r="B166" s="13" t="s">
        <v>328</v>
      </c>
      <c r="C166" s="5">
        <v>108.7</v>
      </c>
      <c r="E166" s="13" t="s">
        <v>328</v>
      </c>
      <c r="F166" s="5">
        <v>103.3</v>
      </c>
      <c r="H166" s="33" t="s">
        <v>328</v>
      </c>
      <c r="I166" s="5">
        <v>104.3</v>
      </c>
      <c r="K166" s="13" t="s">
        <v>328</v>
      </c>
      <c r="L166" s="5">
        <v>107.9</v>
      </c>
      <c r="N166" s="13" t="s">
        <v>328</v>
      </c>
      <c r="O166" s="5">
        <v>102.5</v>
      </c>
      <c r="Q166" s="13" t="s">
        <v>328</v>
      </c>
      <c r="R166" s="5">
        <v>108.6</v>
      </c>
      <c r="T166" s="13" t="s">
        <v>328</v>
      </c>
      <c r="U166" s="5">
        <v>117.3</v>
      </c>
    </row>
    <row r="167" spans="2:21" x14ac:dyDescent="0.25">
      <c r="B167" s="13" t="s">
        <v>55</v>
      </c>
      <c r="C167" s="5">
        <v>1642.9</v>
      </c>
      <c r="E167" s="13" t="s">
        <v>55</v>
      </c>
      <c r="F167" s="5">
        <v>1573.4</v>
      </c>
      <c r="H167" s="33" t="s">
        <v>55</v>
      </c>
      <c r="I167" s="5">
        <v>1778.9</v>
      </c>
      <c r="K167" s="13" t="s">
        <v>55</v>
      </c>
      <c r="L167" s="5">
        <v>1827</v>
      </c>
      <c r="N167" s="13" t="s">
        <v>55</v>
      </c>
      <c r="O167" s="5">
        <v>1708</v>
      </c>
      <c r="Q167" s="13" t="s">
        <v>55</v>
      </c>
      <c r="R167" s="5">
        <v>1871.4</v>
      </c>
      <c r="T167" s="13" t="s">
        <v>55</v>
      </c>
      <c r="U167" s="5">
        <v>1475.9</v>
      </c>
    </row>
    <row r="168" spans="2:21" x14ac:dyDescent="0.25">
      <c r="B168" s="13" t="s">
        <v>329</v>
      </c>
      <c r="C168" s="5">
        <v>27.4</v>
      </c>
      <c r="E168" s="13" t="s">
        <v>329</v>
      </c>
      <c r="F168" s="5">
        <v>18</v>
      </c>
      <c r="H168" s="33" t="s">
        <v>329</v>
      </c>
      <c r="I168" s="5">
        <v>17.8</v>
      </c>
      <c r="K168" s="13" t="s">
        <v>329</v>
      </c>
      <c r="L168" s="5">
        <v>22.3</v>
      </c>
      <c r="N168" s="13" t="s">
        <v>329</v>
      </c>
      <c r="O168" s="5">
        <v>22.6</v>
      </c>
      <c r="Q168" s="13" t="s">
        <v>329</v>
      </c>
      <c r="R168" s="5">
        <v>20</v>
      </c>
      <c r="T168" s="13" t="s">
        <v>329</v>
      </c>
      <c r="U168" s="5">
        <v>15</v>
      </c>
    </row>
    <row r="169" spans="2:21" x14ac:dyDescent="0.25">
      <c r="B169" s="13" t="s">
        <v>330</v>
      </c>
      <c r="C169" s="5">
        <v>38.700000000000003</v>
      </c>
      <c r="E169" s="13" t="s">
        <v>330</v>
      </c>
      <c r="F169" s="5">
        <v>40.5</v>
      </c>
      <c r="H169" s="33" t="s">
        <v>330</v>
      </c>
      <c r="I169" s="5">
        <v>37.5</v>
      </c>
      <c r="K169" s="13" t="s">
        <v>330</v>
      </c>
      <c r="L169" s="5">
        <v>39.700000000000003</v>
      </c>
      <c r="N169" s="13" t="s">
        <v>330</v>
      </c>
      <c r="O169" s="5">
        <v>39.9</v>
      </c>
      <c r="Q169" s="13" t="s">
        <v>330</v>
      </c>
      <c r="R169" s="5">
        <v>50.5</v>
      </c>
      <c r="T169" s="13" t="s">
        <v>330</v>
      </c>
      <c r="U169" s="5">
        <v>33.700000000000003</v>
      </c>
    </row>
    <row r="170" spans="2:21" x14ac:dyDescent="0.25">
      <c r="B170" s="13" t="s">
        <v>331</v>
      </c>
      <c r="C170" s="5">
        <v>1.9</v>
      </c>
      <c r="E170" s="13" t="s">
        <v>331</v>
      </c>
      <c r="F170" s="5">
        <v>1.1000000000000001</v>
      </c>
      <c r="H170" s="33" t="s">
        <v>331</v>
      </c>
      <c r="I170" s="5">
        <v>1.4</v>
      </c>
      <c r="K170" s="13" t="s">
        <v>331</v>
      </c>
      <c r="L170" s="5">
        <v>1.2</v>
      </c>
      <c r="N170" s="13" t="s">
        <v>331</v>
      </c>
      <c r="O170" s="5">
        <v>1.2</v>
      </c>
      <c r="Q170" s="13" t="s">
        <v>331</v>
      </c>
      <c r="R170" s="5">
        <v>0.6</v>
      </c>
      <c r="T170" s="13" t="s">
        <v>331</v>
      </c>
      <c r="U170" s="5">
        <v>0.8</v>
      </c>
    </row>
    <row r="171" spans="2:21" x14ac:dyDescent="0.25">
      <c r="B171" s="13" t="s">
        <v>332</v>
      </c>
      <c r="C171" s="5">
        <v>0.4</v>
      </c>
      <c r="E171" s="13" t="s">
        <v>335</v>
      </c>
      <c r="F171" s="5">
        <v>10.3</v>
      </c>
      <c r="H171" s="33" t="s">
        <v>332</v>
      </c>
      <c r="I171" s="5">
        <v>0.3</v>
      </c>
      <c r="K171" s="13" t="s">
        <v>332</v>
      </c>
      <c r="L171" s="5">
        <v>0.5</v>
      </c>
      <c r="N171" s="13" t="s">
        <v>332</v>
      </c>
      <c r="O171" s="5">
        <v>0.5</v>
      </c>
      <c r="Q171" s="13" t="s">
        <v>332</v>
      </c>
      <c r="R171" s="5">
        <v>0.3</v>
      </c>
      <c r="T171" s="13" t="s">
        <v>332</v>
      </c>
      <c r="U171" s="5">
        <v>0.2</v>
      </c>
    </row>
    <row r="172" spans="2:21" x14ac:dyDescent="0.25">
      <c r="B172" s="13" t="s">
        <v>335</v>
      </c>
      <c r="C172" s="5">
        <v>7.4</v>
      </c>
      <c r="E172" s="13" t="s">
        <v>334</v>
      </c>
      <c r="F172" s="5">
        <v>4.2</v>
      </c>
      <c r="H172" s="33" t="s">
        <v>335</v>
      </c>
      <c r="I172" s="5">
        <v>2.4</v>
      </c>
      <c r="K172" s="13" t="s">
        <v>335</v>
      </c>
      <c r="L172" s="5">
        <v>2.4</v>
      </c>
      <c r="N172" s="13" t="s">
        <v>335</v>
      </c>
      <c r="O172" s="5">
        <v>0.2</v>
      </c>
      <c r="Q172" s="13" t="s">
        <v>334</v>
      </c>
      <c r="R172" s="5">
        <v>4.5</v>
      </c>
      <c r="T172" s="13" t="s">
        <v>334</v>
      </c>
      <c r="U172" s="5">
        <v>4.0999999999999996</v>
      </c>
    </row>
    <row r="173" spans="2:21" x14ac:dyDescent="0.25">
      <c r="B173" s="13" t="s">
        <v>333</v>
      </c>
      <c r="C173" s="5">
        <v>0.1</v>
      </c>
      <c r="E173" s="13" t="s">
        <v>337</v>
      </c>
      <c r="F173" s="5">
        <v>1.2</v>
      </c>
      <c r="H173" s="33" t="s">
        <v>334</v>
      </c>
      <c r="I173" s="5">
        <v>3.6</v>
      </c>
      <c r="K173" s="13" t="s">
        <v>334</v>
      </c>
      <c r="L173" s="5">
        <v>4.5999999999999996</v>
      </c>
      <c r="N173" s="13" t="s">
        <v>334</v>
      </c>
      <c r="O173" s="5">
        <v>4.2</v>
      </c>
      <c r="Q173" s="13" t="s">
        <v>337</v>
      </c>
      <c r="R173" s="5">
        <v>0.6</v>
      </c>
      <c r="T173" s="13" t="s">
        <v>337</v>
      </c>
      <c r="U173" s="5">
        <v>0.5</v>
      </c>
    </row>
    <row r="174" spans="2:21" x14ac:dyDescent="0.25">
      <c r="B174" s="13" t="s">
        <v>334</v>
      </c>
      <c r="C174" s="5">
        <v>4.0999999999999996</v>
      </c>
      <c r="E174" s="13" t="s">
        <v>336</v>
      </c>
      <c r="F174" s="5">
        <v>14.7</v>
      </c>
      <c r="H174" s="33" t="s">
        <v>337</v>
      </c>
      <c r="I174" s="5">
        <v>2.2999999999999998</v>
      </c>
      <c r="K174" s="13" t="s">
        <v>337</v>
      </c>
      <c r="L174" s="5">
        <v>0.8</v>
      </c>
      <c r="N174" s="13" t="s">
        <v>337</v>
      </c>
      <c r="O174" s="5">
        <v>1.7</v>
      </c>
      <c r="Q174" s="13" t="s">
        <v>336</v>
      </c>
      <c r="R174" s="5">
        <v>18.600000000000001</v>
      </c>
      <c r="T174" s="13" t="s">
        <v>336</v>
      </c>
      <c r="U174" s="5">
        <v>2</v>
      </c>
    </row>
    <row r="175" spans="2:21" x14ac:dyDescent="0.25">
      <c r="B175" s="13" t="s">
        <v>337</v>
      </c>
      <c r="C175" s="5">
        <v>0.2</v>
      </c>
      <c r="E175" s="13" t="s">
        <v>338</v>
      </c>
      <c r="F175" s="5">
        <v>1.2</v>
      </c>
      <c r="H175" s="33" t="s">
        <v>336</v>
      </c>
      <c r="I175" s="5">
        <v>34</v>
      </c>
      <c r="K175" s="13" t="s">
        <v>336</v>
      </c>
      <c r="L175" s="5">
        <v>19.399999999999999</v>
      </c>
      <c r="N175" s="13" t="s">
        <v>336</v>
      </c>
      <c r="O175" s="5">
        <v>24</v>
      </c>
      <c r="Q175" s="13" t="s">
        <v>338</v>
      </c>
      <c r="R175" s="5">
        <v>0.9</v>
      </c>
      <c r="T175" s="13" t="s">
        <v>338</v>
      </c>
      <c r="U175" s="5">
        <v>1.6</v>
      </c>
    </row>
    <row r="176" spans="2:21" x14ac:dyDescent="0.25">
      <c r="B176" s="13" t="s">
        <v>336</v>
      </c>
      <c r="C176" s="5">
        <v>12.7</v>
      </c>
      <c r="E176" s="13" t="s">
        <v>339</v>
      </c>
      <c r="F176" s="5">
        <v>1.1000000000000001</v>
      </c>
      <c r="H176" s="33" t="s">
        <v>338</v>
      </c>
      <c r="I176" s="5">
        <v>1.8</v>
      </c>
      <c r="K176" s="13" t="s">
        <v>338</v>
      </c>
      <c r="L176" s="5">
        <v>1.2</v>
      </c>
      <c r="N176" s="13" t="s">
        <v>338</v>
      </c>
      <c r="O176" s="5">
        <v>1.3</v>
      </c>
      <c r="Q176" s="13" t="s">
        <v>339</v>
      </c>
      <c r="R176" s="5">
        <v>0.4</v>
      </c>
      <c r="T176" s="13" t="s">
        <v>339</v>
      </c>
      <c r="U176" s="5">
        <v>9.1</v>
      </c>
    </row>
    <row r="177" spans="2:21" x14ac:dyDescent="0.25">
      <c r="B177" s="13" t="s">
        <v>338</v>
      </c>
      <c r="C177" s="5">
        <v>1.7</v>
      </c>
      <c r="E177" s="13" t="s">
        <v>382</v>
      </c>
      <c r="F177" s="5">
        <v>0.1</v>
      </c>
      <c r="H177" s="33" t="s">
        <v>339</v>
      </c>
      <c r="I177" s="5">
        <v>4.2</v>
      </c>
      <c r="K177" s="13" t="s">
        <v>339</v>
      </c>
      <c r="L177" s="5">
        <v>1</v>
      </c>
      <c r="N177" s="13" t="s">
        <v>339</v>
      </c>
      <c r="O177" s="5">
        <v>1.7</v>
      </c>
      <c r="Q177" s="13" t="s">
        <v>341</v>
      </c>
      <c r="R177" s="5">
        <v>0.5</v>
      </c>
      <c r="T177" s="13" t="s">
        <v>341</v>
      </c>
      <c r="U177" s="5">
        <v>0.6</v>
      </c>
    </row>
    <row r="178" spans="2:21" x14ac:dyDescent="0.25">
      <c r="B178" s="13" t="s">
        <v>339</v>
      </c>
      <c r="C178" s="5">
        <v>1.5</v>
      </c>
      <c r="E178" s="13" t="s">
        <v>342</v>
      </c>
      <c r="F178" s="5">
        <v>0.1</v>
      </c>
      <c r="H178" s="33" t="s">
        <v>344</v>
      </c>
      <c r="I178" s="5">
        <v>0.7</v>
      </c>
      <c r="K178" s="13" t="s">
        <v>343</v>
      </c>
      <c r="L178" s="5">
        <v>4.7</v>
      </c>
      <c r="N178" s="13" t="s">
        <v>382</v>
      </c>
      <c r="O178" s="5">
        <v>0.1</v>
      </c>
      <c r="Q178" s="13" t="s">
        <v>344</v>
      </c>
      <c r="R178" s="5">
        <v>1.5</v>
      </c>
      <c r="T178" s="13" t="s">
        <v>340</v>
      </c>
      <c r="U178" s="5">
        <v>2</v>
      </c>
    </row>
    <row r="179" spans="2:21" x14ac:dyDescent="0.25">
      <c r="B179" s="13" t="s">
        <v>382</v>
      </c>
      <c r="C179" s="5">
        <v>0.2</v>
      </c>
      <c r="E179" s="13" t="s">
        <v>341</v>
      </c>
      <c r="F179" s="5">
        <v>1.6</v>
      </c>
      <c r="H179" s="33" t="s">
        <v>340</v>
      </c>
      <c r="I179" s="5">
        <v>0.7</v>
      </c>
      <c r="K179" s="13" t="s">
        <v>352</v>
      </c>
      <c r="L179" s="5">
        <v>3</v>
      </c>
      <c r="N179" s="13" t="s">
        <v>342</v>
      </c>
      <c r="O179" s="5">
        <v>0.4</v>
      </c>
      <c r="Q179" s="13" t="s">
        <v>340</v>
      </c>
      <c r="R179" s="5">
        <v>2.8</v>
      </c>
      <c r="T179" s="13" t="s">
        <v>347</v>
      </c>
      <c r="U179" s="5">
        <v>0.9</v>
      </c>
    </row>
    <row r="180" spans="2:21" x14ac:dyDescent="0.25">
      <c r="B180" s="13" t="s">
        <v>342</v>
      </c>
      <c r="C180" s="5">
        <v>0.1</v>
      </c>
      <c r="E180" s="13" t="s">
        <v>344</v>
      </c>
      <c r="F180" s="5">
        <v>2.2999999999999998</v>
      </c>
      <c r="H180" s="33" t="s">
        <v>343</v>
      </c>
      <c r="I180" s="5">
        <v>6.9</v>
      </c>
      <c r="K180" s="13" t="s">
        <v>346</v>
      </c>
      <c r="L180" s="5">
        <v>1.9</v>
      </c>
      <c r="N180" s="13" t="s">
        <v>341</v>
      </c>
      <c r="O180" s="5">
        <v>1.7</v>
      </c>
      <c r="Q180" s="13" t="s">
        <v>352</v>
      </c>
      <c r="R180" s="5">
        <v>3.1</v>
      </c>
      <c r="T180" s="13" t="s">
        <v>345</v>
      </c>
      <c r="U180" s="5">
        <v>1</v>
      </c>
    </row>
    <row r="181" spans="2:21" x14ac:dyDescent="0.25">
      <c r="B181" s="13" t="s">
        <v>341</v>
      </c>
      <c r="C181" s="5">
        <v>1.6</v>
      </c>
      <c r="E181" s="13" t="s">
        <v>340</v>
      </c>
      <c r="F181" s="5">
        <v>4.2</v>
      </c>
      <c r="H181" s="33" t="s">
        <v>345</v>
      </c>
      <c r="I181" s="5">
        <v>1</v>
      </c>
      <c r="K181" s="13" t="s">
        <v>355</v>
      </c>
      <c r="L181" s="5">
        <v>0.6</v>
      </c>
      <c r="N181" s="13" t="s">
        <v>340</v>
      </c>
      <c r="O181" s="5">
        <v>1</v>
      </c>
      <c r="Q181" s="13" t="s">
        <v>346</v>
      </c>
      <c r="R181" s="5">
        <v>4.4000000000000004</v>
      </c>
      <c r="T181" s="13" t="s">
        <v>352</v>
      </c>
      <c r="U181" s="5">
        <v>2.5</v>
      </c>
    </row>
    <row r="182" spans="2:21" x14ac:dyDescent="0.25">
      <c r="B182" s="13" t="s">
        <v>344</v>
      </c>
      <c r="C182" s="5">
        <v>1.8</v>
      </c>
      <c r="E182" s="13" t="s">
        <v>343</v>
      </c>
      <c r="F182" s="5">
        <v>0.2</v>
      </c>
      <c r="H182" s="33" t="s">
        <v>352</v>
      </c>
      <c r="I182" s="5">
        <v>1</v>
      </c>
      <c r="K182" s="13" t="s">
        <v>353</v>
      </c>
      <c r="L182" s="5">
        <v>0.3</v>
      </c>
      <c r="N182" s="13" t="s">
        <v>347</v>
      </c>
      <c r="O182" s="5">
        <v>1.8</v>
      </c>
      <c r="Q182" s="13" t="s">
        <v>355</v>
      </c>
      <c r="R182" s="5">
        <v>0.9</v>
      </c>
      <c r="T182" s="13" t="s">
        <v>355</v>
      </c>
      <c r="U182" s="5">
        <v>1</v>
      </c>
    </row>
    <row r="183" spans="2:21" x14ac:dyDescent="0.25">
      <c r="B183" s="13" t="s">
        <v>340</v>
      </c>
      <c r="C183" s="5">
        <v>2.2999999999999998</v>
      </c>
      <c r="E183" s="13" t="s">
        <v>346</v>
      </c>
      <c r="F183" s="5">
        <v>3.6</v>
      </c>
      <c r="H183" s="33" t="s">
        <v>353</v>
      </c>
      <c r="I183" s="5">
        <v>0.1</v>
      </c>
      <c r="K183" s="13" t="s">
        <v>349</v>
      </c>
      <c r="L183" s="5">
        <v>9.6</v>
      </c>
      <c r="N183" s="13" t="s">
        <v>343</v>
      </c>
      <c r="O183" s="5">
        <v>8.6999999999999993</v>
      </c>
      <c r="Q183" s="13" t="s">
        <v>349</v>
      </c>
      <c r="R183" s="5">
        <v>10.7</v>
      </c>
      <c r="T183" s="13" t="s">
        <v>348</v>
      </c>
      <c r="U183" s="5">
        <v>0.5</v>
      </c>
    </row>
    <row r="184" spans="2:21" x14ac:dyDescent="0.25">
      <c r="B184" s="13" t="s">
        <v>343</v>
      </c>
      <c r="C184" s="5">
        <v>0.3</v>
      </c>
      <c r="E184" s="13" t="s">
        <v>349</v>
      </c>
      <c r="F184" s="5">
        <v>5.8</v>
      </c>
      <c r="H184" s="33" t="s">
        <v>349</v>
      </c>
      <c r="I184" s="5">
        <v>10.3</v>
      </c>
      <c r="K184" s="13" t="s">
        <v>351</v>
      </c>
      <c r="L184" s="5">
        <v>1.5</v>
      </c>
      <c r="N184" s="13" t="s">
        <v>352</v>
      </c>
      <c r="O184" s="5">
        <v>1</v>
      </c>
      <c r="Q184" s="13" t="s">
        <v>351</v>
      </c>
      <c r="R184" s="5">
        <v>0.8</v>
      </c>
      <c r="T184" s="13" t="s">
        <v>353</v>
      </c>
      <c r="U184" s="5">
        <v>6.1</v>
      </c>
    </row>
    <row r="185" spans="2:21" x14ac:dyDescent="0.25">
      <c r="B185" s="13" t="s">
        <v>345</v>
      </c>
      <c r="C185" s="5">
        <v>3.2</v>
      </c>
      <c r="E185" s="13" t="s">
        <v>351</v>
      </c>
      <c r="F185" s="5">
        <v>1</v>
      </c>
      <c r="H185" s="33" t="s">
        <v>351</v>
      </c>
      <c r="I185" s="5">
        <v>1.1000000000000001</v>
      </c>
      <c r="K185" s="13" t="s">
        <v>354</v>
      </c>
      <c r="L185" s="5">
        <v>0.2</v>
      </c>
      <c r="N185" s="13" t="s">
        <v>346</v>
      </c>
      <c r="O185" s="5">
        <v>1.8</v>
      </c>
      <c r="Q185" s="13" t="s">
        <v>354</v>
      </c>
      <c r="R185" s="5">
        <v>0.7</v>
      </c>
      <c r="T185" s="13" t="s">
        <v>349</v>
      </c>
      <c r="U185" s="5">
        <v>10.199999999999999</v>
      </c>
    </row>
    <row r="186" spans="2:21" x14ac:dyDescent="0.25">
      <c r="B186" s="13" t="s">
        <v>346</v>
      </c>
      <c r="C186" s="5">
        <v>2.2999999999999998</v>
      </c>
      <c r="E186" s="13" t="s">
        <v>354</v>
      </c>
      <c r="F186" s="5">
        <v>0.1</v>
      </c>
      <c r="H186" s="33" t="s">
        <v>354</v>
      </c>
      <c r="I186" s="5">
        <v>0.8</v>
      </c>
      <c r="K186" s="13" t="s">
        <v>350</v>
      </c>
      <c r="L186" s="5">
        <v>0.3</v>
      </c>
      <c r="N186" s="13" t="s">
        <v>349</v>
      </c>
      <c r="O186" s="5">
        <v>7.6</v>
      </c>
      <c r="Q186" s="13" t="s">
        <v>350</v>
      </c>
      <c r="R186" s="5">
        <v>0.6</v>
      </c>
      <c r="T186" s="13" t="s">
        <v>351</v>
      </c>
      <c r="U186" s="5">
        <v>0.8</v>
      </c>
    </row>
    <row r="187" spans="2:21" x14ac:dyDescent="0.25">
      <c r="B187" s="13" t="s">
        <v>349</v>
      </c>
      <c r="C187" s="5">
        <v>7.2</v>
      </c>
      <c r="E187" s="13" t="s">
        <v>350</v>
      </c>
      <c r="F187" s="5">
        <v>0.1</v>
      </c>
      <c r="H187" s="33" t="s">
        <v>350</v>
      </c>
      <c r="I187" s="5">
        <v>0.3</v>
      </c>
      <c r="N187" s="13" t="s">
        <v>351</v>
      </c>
      <c r="O187" s="5">
        <v>0.9</v>
      </c>
      <c r="T187" s="13" t="s">
        <v>354</v>
      </c>
      <c r="U187" s="5">
        <v>0.8</v>
      </c>
    </row>
    <row r="188" spans="2:21" x14ac:dyDescent="0.25">
      <c r="B188" s="13" t="s">
        <v>351</v>
      </c>
      <c r="C188" s="5">
        <v>1.2</v>
      </c>
      <c r="N188" s="13" t="s">
        <v>354</v>
      </c>
      <c r="O188" s="5">
        <v>0.8</v>
      </c>
    </row>
    <row r="189" spans="2:21" x14ac:dyDescent="0.25">
      <c r="B189" s="13" t="s">
        <v>354</v>
      </c>
      <c r="C189" s="5">
        <v>0.6</v>
      </c>
      <c r="N189" s="13" t="s">
        <v>350</v>
      </c>
      <c r="O189" s="5">
        <v>0.2</v>
      </c>
    </row>
    <row r="190" spans="2:21" x14ac:dyDescent="0.25">
      <c r="B190" s="13" t="s">
        <v>350</v>
      </c>
      <c r="C190" s="5">
        <v>0.6</v>
      </c>
    </row>
    <row r="193" spans="2:3" x14ac:dyDescent="0.25">
      <c r="B193" s="117" t="s">
        <v>418</v>
      </c>
      <c r="C193" s="119"/>
    </row>
    <row r="194" spans="2:3" x14ac:dyDescent="0.25">
      <c r="B194" s="65" t="s">
        <v>0</v>
      </c>
      <c r="C194" s="66" t="s">
        <v>325</v>
      </c>
    </row>
    <row r="195" spans="2:3" x14ac:dyDescent="0.25">
      <c r="B195" s="13" t="s">
        <v>326</v>
      </c>
      <c r="C195" s="5">
        <v>7.6</v>
      </c>
    </row>
    <row r="196" spans="2:3" x14ac:dyDescent="0.25">
      <c r="B196" s="13" t="s">
        <v>327</v>
      </c>
      <c r="C196" s="5">
        <v>20.2</v>
      </c>
    </row>
    <row r="197" spans="2:3" x14ac:dyDescent="0.25">
      <c r="B197" s="13" t="s">
        <v>52</v>
      </c>
      <c r="C197" s="5">
        <v>1733.5</v>
      </c>
    </row>
    <row r="198" spans="2:3" x14ac:dyDescent="0.25">
      <c r="B198" s="13" t="s">
        <v>53</v>
      </c>
      <c r="C198" s="5">
        <v>877.7</v>
      </c>
    </row>
    <row r="199" spans="2:3" x14ac:dyDescent="0.25">
      <c r="B199" s="13" t="s">
        <v>328</v>
      </c>
      <c r="C199" s="5">
        <v>114.2</v>
      </c>
    </row>
    <row r="200" spans="2:3" x14ac:dyDescent="0.25">
      <c r="B200" s="13" t="s">
        <v>55</v>
      </c>
      <c r="C200" s="5">
        <v>1900.8</v>
      </c>
    </row>
    <row r="201" spans="2:3" x14ac:dyDescent="0.25">
      <c r="B201" s="13" t="s">
        <v>329</v>
      </c>
      <c r="C201" s="5">
        <v>19.5</v>
      </c>
    </row>
    <row r="202" spans="2:3" x14ac:dyDescent="0.25">
      <c r="B202" s="13" t="s">
        <v>330</v>
      </c>
      <c r="C202" s="5">
        <v>31.1</v>
      </c>
    </row>
    <row r="203" spans="2:3" x14ac:dyDescent="0.25">
      <c r="B203" s="13" t="s">
        <v>331</v>
      </c>
      <c r="C203" s="5">
        <v>0.9</v>
      </c>
    </row>
    <row r="204" spans="2:3" x14ac:dyDescent="0.25">
      <c r="B204" s="13" t="s">
        <v>332</v>
      </c>
      <c r="C204" s="5">
        <v>0.4</v>
      </c>
    </row>
    <row r="205" spans="2:3" x14ac:dyDescent="0.25">
      <c r="B205" s="13" t="s">
        <v>335</v>
      </c>
      <c r="C205" s="5">
        <v>12.7</v>
      </c>
    </row>
    <row r="206" spans="2:3" x14ac:dyDescent="0.25">
      <c r="B206" s="13" t="s">
        <v>334</v>
      </c>
      <c r="C206" s="5">
        <v>2.9</v>
      </c>
    </row>
    <row r="207" spans="2:3" x14ac:dyDescent="0.25">
      <c r="B207" s="13" t="s">
        <v>336</v>
      </c>
      <c r="C207" s="5">
        <v>2.6</v>
      </c>
    </row>
    <row r="208" spans="2:3" x14ac:dyDescent="0.25">
      <c r="B208" s="13" t="s">
        <v>338</v>
      </c>
      <c r="C208" s="5">
        <v>0.7</v>
      </c>
    </row>
    <row r="209" spans="2:3" x14ac:dyDescent="0.25">
      <c r="B209" s="13" t="s">
        <v>339</v>
      </c>
      <c r="C209" s="5">
        <v>0.8</v>
      </c>
    </row>
    <row r="210" spans="2:3" x14ac:dyDescent="0.25">
      <c r="B210" s="13" t="s">
        <v>340</v>
      </c>
      <c r="C210" s="5">
        <v>2.1</v>
      </c>
    </row>
    <row r="211" spans="2:3" x14ac:dyDescent="0.25">
      <c r="B211" s="13" t="s">
        <v>343</v>
      </c>
      <c r="C211" s="5">
        <v>10.9</v>
      </c>
    </row>
    <row r="212" spans="2:3" x14ac:dyDescent="0.25">
      <c r="B212" s="13" t="s">
        <v>346</v>
      </c>
      <c r="C212" s="5">
        <v>1.6</v>
      </c>
    </row>
    <row r="213" spans="2:3" x14ac:dyDescent="0.25">
      <c r="B213" s="13" t="s">
        <v>348</v>
      </c>
      <c r="C213" s="5">
        <v>0.9</v>
      </c>
    </row>
    <row r="214" spans="2:3" x14ac:dyDescent="0.25">
      <c r="B214" s="13" t="s">
        <v>349</v>
      </c>
      <c r="C214" s="5">
        <v>8.4</v>
      </c>
    </row>
    <row r="215" spans="2:3" x14ac:dyDescent="0.25">
      <c r="B215" s="13" t="s">
        <v>351</v>
      </c>
      <c r="C215" s="5">
        <v>1</v>
      </c>
    </row>
    <row r="216" spans="2:3" x14ac:dyDescent="0.25">
      <c r="B216" s="13" t="s">
        <v>354</v>
      </c>
      <c r="C216" s="5">
        <v>0.7</v>
      </c>
    </row>
    <row r="217" spans="2:3" x14ac:dyDescent="0.25">
      <c r="B217" s="13" t="s">
        <v>350</v>
      </c>
      <c r="C217" s="5">
        <v>0.6</v>
      </c>
    </row>
  </sheetData>
  <mergeCells count="86">
    <mergeCell ref="W31:W32"/>
    <mergeCell ref="W34:W35"/>
    <mergeCell ref="B4:C4"/>
    <mergeCell ref="E4:F4"/>
    <mergeCell ref="H4:I4"/>
    <mergeCell ref="K4:L4"/>
    <mergeCell ref="N4:O4"/>
    <mergeCell ref="Q4:R4"/>
    <mergeCell ref="T4:U4"/>
    <mergeCell ref="B36:C36"/>
    <mergeCell ref="E36:F36"/>
    <mergeCell ref="H36:I36"/>
    <mergeCell ref="K36:L36"/>
    <mergeCell ref="N36:O36"/>
    <mergeCell ref="Q36:R36"/>
    <mergeCell ref="T36:U36"/>
    <mergeCell ref="T65:U65"/>
    <mergeCell ref="B96:C96"/>
    <mergeCell ref="E96:F96"/>
    <mergeCell ref="H96:I96"/>
    <mergeCell ref="K96:L96"/>
    <mergeCell ref="N96:O96"/>
    <mergeCell ref="Q96:R96"/>
    <mergeCell ref="T96:U96"/>
    <mergeCell ref="B65:C65"/>
    <mergeCell ref="E65:F65"/>
    <mergeCell ref="H65:I65"/>
    <mergeCell ref="K65:L65"/>
    <mergeCell ref="N65:O65"/>
    <mergeCell ref="Q65:R65"/>
    <mergeCell ref="Q160:R160"/>
    <mergeCell ref="T160:U160"/>
    <mergeCell ref="B127:C127"/>
    <mergeCell ref="E127:F127"/>
    <mergeCell ref="H127:I127"/>
    <mergeCell ref="K127:L127"/>
    <mergeCell ref="N127:O127"/>
    <mergeCell ref="Q127:R127"/>
    <mergeCell ref="B193:C193"/>
    <mergeCell ref="W4:W5"/>
    <mergeCell ref="W7:W8"/>
    <mergeCell ref="W10:W11"/>
    <mergeCell ref="W13:W14"/>
    <mergeCell ref="W16:W17"/>
    <mergeCell ref="W19:W20"/>
    <mergeCell ref="W22:W23"/>
    <mergeCell ref="W25:W26"/>
    <mergeCell ref="W28:W29"/>
    <mergeCell ref="T127:U127"/>
    <mergeCell ref="B160:C160"/>
    <mergeCell ref="E160:F160"/>
    <mergeCell ref="H160:I160"/>
    <mergeCell ref="K160:L160"/>
    <mergeCell ref="N160:O160"/>
    <mergeCell ref="W70:W71"/>
    <mergeCell ref="W37:W38"/>
    <mergeCell ref="W40:W41"/>
    <mergeCell ref="W43:W44"/>
    <mergeCell ref="W46:W47"/>
    <mergeCell ref="W49:W50"/>
    <mergeCell ref="W52:W53"/>
    <mergeCell ref="W55:W56"/>
    <mergeCell ref="W58:W59"/>
    <mergeCell ref="W61:W62"/>
    <mergeCell ref="W64:W65"/>
    <mergeCell ref="W67:W68"/>
    <mergeCell ref="W106:W107"/>
    <mergeCell ref="W73:W74"/>
    <mergeCell ref="W76:W77"/>
    <mergeCell ref="W79:W80"/>
    <mergeCell ref="W82:W83"/>
    <mergeCell ref="W85:W86"/>
    <mergeCell ref="W88:W89"/>
    <mergeCell ref="W91:W92"/>
    <mergeCell ref="W94:W95"/>
    <mergeCell ref="W97:W98"/>
    <mergeCell ref="W100:W101"/>
    <mergeCell ref="W103:W104"/>
    <mergeCell ref="W127:W128"/>
    <mergeCell ref="W130:W131"/>
    <mergeCell ref="W109:W110"/>
    <mergeCell ref="W112:W113"/>
    <mergeCell ref="W115:W116"/>
    <mergeCell ref="W118:W119"/>
    <mergeCell ref="W121:W122"/>
    <mergeCell ref="W124:W125"/>
  </mergeCells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</vt:i4>
      </vt:variant>
    </vt:vector>
  </HeadingPairs>
  <TitlesOfParts>
    <vt:vector size="21" baseType="lpstr">
      <vt:lpstr>BA1C majors &amp; CIPW norms</vt:lpstr>
      <vt:lpstr>BA1D majors &amp; CIPW norms</vt:lpstr>
      <vt:lpstr>CM1B majors &amp; CIPW norms</vt:lpstr>
      <vt:lpstr>CM2A majors &amp; CIPW norms</vt:lpstr>
      <vt:lpstr>BA1C majors as reported by SQU</vt:lpstr>
      <vt:lpstr>BA1D majors as reported by SQU</vt:lpstr>
      <vt:lpstr>CM1B majors as reported by SQU</vt:lpstr>
      <vt:lpstr>CM2A majors as reported by SQU</vt:lpstr>
      <vt:lpstr>BA1C traces as reported by SQU</vt:lpstr>
      <vt:lpstr>BA1D  traces as reported by SQU</vt:lpstr>
      <vt:lpstr>CM1B  traces as reported by SQU</vt:lpstr>
      <vt:lpstr>CM2A  traces as reported by SQU</vt:lpstr>
      <vt:lpstr>BA1C traces</vt:lpstr>
      <vt:lpstr>BA1D traces</vt:lpstr>
      <vt:lpstr>CM1B traces</vt:lpstr>
      <vt:lpstr>CM2A traces</vt:lpstr>
      <vt:lpstr>BA1C traces flat</vt:lpstr>
      <vt:lpstr>BA1D traces flat</vt:lpstr>
      <vt:lpstr>CM1B traces flat</vt:lpstr>
      <vt:lpstr>CM2A traces flat</vt:lpstr>
      <vt:lpstr>'CM2A traces'!Extract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Kenneth Sherar</cp:lastModifiedBy>
  <dcterms:created xsi:type="dcterms:W3CDTF">2018-08-14T07:43:36Z</dcterms:created>
  <dcterms:modified xsi:type="dcterms:W3CDTF">2021-02-11T21:04:43Z</dcterms:modified>
</cp:coreProperties>
</file>